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aveExternalLinkValues="0" codeName="DieseArbeitsmappe"/>
  <bookViews>
    <workbookView xWindow="120" yWindow="45" windowWidth="12120" windowHeight="7410" activeTab="2"/>
  </bookViews>
  <sheets>
    <sheet name="Assumptions" sheetId="27" r:id="rId1"/>
    <sheet name="Financial planning" sheetId="2" r:id="rId2"/>
    <sheet name="Ratios" sheetId="9" r:id="rId3"/>
    <sheet name="Cash flow statement" sheetId="13" r:id="rId4"/>
    <sheet name="Cash flow calculation" sheetId="10" r:id="rId5"/>
    <sheet name="Cost of capital" sheetId="14" r:id="rId6"/>
    <sheet name="Company valuation" sheetId="15" r:id="rId7"/>
    <sheet name="Periodic WACC" sheetId="16" r:id="rId8"/>
  </sheets>
  <definedNames>
    <definedName name="_xlnm.Print_Area" localSheetId="4">'Cash flow calculation'!$A$1:$K$72</definedName>
    <definedName name="_xlnm.Print_Area" localSheetId="3">'Cash flow statement'!$A$1:$K$39</definedName>
    <definedName name="_xlnm.Print_Area" localSheetId="6">'Company valuation'!$A$1:$K$89</definedName>
    <definedName name="_xlnm.Print_Area" localSheetId="5">'Cost of capital'!$A$1:$K$103</definedName>
    <definedName name="_xlnm.Print_Area" localSheetId="1">'Financial planning'!$A$1:$L$86</definedName>
    <definedName name="_xlnm.Print_Area" localSheetId="7">'Periodic WACC'!$A$1:$K$31</definedName>
    <definedName name="_xlnm.Print_Area" localSheetId="2">Ratios!$A$1:$K$75</definedName>
    <definedName name="wrn.Full._.Model." localSheetId="0" hidden="1">{#N/A,#N/A,TRUE,"Cover sheet";#N/A,#N/A,TRUE,"DCF analysis";#N/A,#N/A,TRUE,"WACC calculation"}</definedName>
    <definedName name="wrn.Full._.Model." localSheetId="3" hidden="1">{#N/A,#N/A,TRUE,"Cover sheet";#N/A,#N/A,TRUE,"DCF analysis";#N/A,#N/A,TRUE,"WACC calculation"}</definedName>
    <definedName name="wrn.Full._.Model." localSheetId="6" hidden="1">{#N/A,#N/A,TRUE,"Cover sheet";#N/A,#N/A,TRUE,"DCF analysis";#N/A,#N/A,TRUE,"WACC calculation"}</definedName>
    <definedName name="wrn.Full._.Model." localSheetId="5" hidden="1">{#N/A,#N/A,TRUE,"Cover sheet";#N/A,#N/A,TRUE,"DCF analysis";#N/A,#N/A,TRUE,"WACC calculation"}</definedName>
    <definedName name="wrn.Full._.Model." localSheetId="7" hidden="1">{#N/A,#N/A,TRUE,"Cover sheet";#N/A,#N/A,TRUE,"DCF analysis";#N/A,#N/A,TRUE,"WACC calculation"}</definedName>
    <definedName name="wrn.Full._.Model." hidden="1">{#N/A,#N/A,TRUE,"Cover sheet";#N/A,#N/A,TRUE,"DCF analysis";#N/A,#N/A,TRUE,"WACC calculation"}</definedName>
  </definedNames>
  <calcPr calcId="125725" iterate="1"/>
</workbook>
</file>

<file path=xl/calcChain.xml><?xml version="1.0" encoding="utf-8"?>
<calcChain xmlns="http://schemas.openxmlformats.org/spreadsheetml/2006/main">
  <c r="C94" i="14"/>
  <c r="C97"/>
  <c r="C98"/>
  <c r="C102"/>
  <c r="F82" i="2"/>
  <c r="E82"/>
  <c r="D82"/>
  <c r="F73"/>
  <c r="E73"/>
  <c r="D73"/>
  <c r="F54"/>
  <c r="E54"/>
  <c r="D54"/>
  <c r="F50"/>
  <c r="E50"/>
  <c r="D50"/>
  <c r="F40"/>
  <c r="E40"/>
  <c r="D40"/>
  <c r="F37"/>
  <c r="F45" s="1"/>
  <c r="E37"/>
  <c r="D37"/>
  <c r="D45" s="1"/>
  <c r="D21"/>
  <c r="E21"/>
  <c r="F21"/>
  <c r="F8"/>
  <c r="F11" s="1"/>
  <c r="F17" s="1"/>
  <c r="F22" s="1"/>
  <c r="E8"/>
  <c r="E11" s="1"/>
  <c r="E17" s="1"/>
  <c r="D8"/>
  <c r="D11" s="1"/>
  <c r="D17" s="1"/>
  <c r="D156" i="27"/>
  <c r="D158" s="1"/>
  <c r="F91"/>
  <c r="F92" s="1"/>
  <c r="G92" s="1"/>
  <c r="C93"/>
  <c r="E95"/>
  <c r="F95"/>
  <c r="F96"/>
  <c r="G96" s="1"/>
  <c r="H96" s="1"/>
  <c r="F97"/>
  <c r="F98" s="1"/>
  <c r="G98" s="1"/>
  <c r="C99"/>
  <c r="F117"/>
  <c r="H119"/>
  <c r="I119"/>
  <c r="J119"/>
  <c r="K119"/>
  <c r="E145"/>
  <c r="F145"/>
  <c r="E146"/>
  <c r="F146"/>
  <c r="D146"/>
  <c r="D145"/>
  <c r="E137"/>
  <c r="F137"/>
  <c r="D137"/>
  <c r="F128"/>
  <c r="E128"/>
  <c r="D128"/>
  <c r="E129"/>
  <c r="F129"/>
  <c r="D129"/>
  <c r="E120"/>
  <c r="E121"/>
  <c r="E122"/>
  <c r="F120"/>
  <c r="F121"/>
  <c r="F122"/>
  <c r="D120"/>
  <c r="D121"/>
  <c r="D122"/>
  <c r="E123"/>
  <c r="F123"/>
  <c r="E124"/>
  <c r="F124"/>
  <c r="E125"/>
  <c r="F125"/>
  <c r="E126"/>
  <c r="F126"/>
  <c r="E127"/>
  <c r="F127"/>
  <c r="E117"/>
  <c r="E118"/>
  <c r="F118"/>
  <c r="D127"/>
  <c r="D125"/>
  <c r="D126"/>
  <c r="D124"/>
  <c r="D123"/>
  <c r="D118"/>
  <c r="D117"/>
  <c r="F105"/>
  <c r="E105"/>
  <c r="F104"/>
  <c r="E104"/>
  <c r="E103"/>
  <c r="F103"/>
  <c r="D103"/>
  <c r="E102"/>
  <c r="F102"/>
  <c r="D102"/>
  <c r="E8"/>
  <c r="E11" s="1"/>
  <c r="E17" s="1"/>
  <c r="F8"/>
  <c r="F11" s="1"/>
  <c r="F17" s="1"/>
  <c r="F21" s="1"/>
  <c r="E7" i="9" s="1"/>
  <c r="D8" i="27"/>
  <c r="D11" s="1"/>
  <c r="D17" s="1"/>
  <c r="D21" s="1"/>
  <c r="C7" i="9" s="1"/>
  <c r="F70" i="27"/>
  <c r="F36"/>
  <c r="F39"/>
  <c r="E36"/>
  <c r="E39"/>
  <c r="D36"/>
  <c r="D39"/>
  <c r="F49"/>
  <c r="E49"/>
  <c r="E143" s="1"/>
  <c r="D49"/>
  <c r="D143" s="1"/>
  <c r="E70"/>
  <c r="D70"/>
  <c r="F79"/>
  <c r="E79"/>
  <c r="F53"/>
  <c r="E53"/>
  <c r="D53"/>
  <c r="E147"/>
  <c r="F147"/>
  <c r="D147"/>
  <c r="E144"/>
  <c r="F143"/>
  <c r="F142"/>
  <c r="E142"/>
  <c r="E141"/>
  <c r="F141"/>
  <c r="F140"/>
  <c r="E140"/>
  <c r="E139"/>
  <c r="F139"/>
  <c r="D139"/>
  <c r="F138"/>
  <c r="E138"/>
  <c r="E130"/>
  <c r="F130"/>
  <c r="D130"/>
  <c r="E107"/>
  <c r="F107"/>
  <c r="D107"/>
  <c r="E96"/>
  <c r="D96"/>
  <c r="D89"/>
  <c r="D79"/>
  <c r="F87"/>
  <c r="E87"/>
  <c r="G47" i="2"/>
  <c r="G48"/>
  <c r="H47"/>
  <c r="G41" i="9" s="1"/>
  <c r="H48" i="2"/>
  <c r="G42" i="9" s="1"/>
  <c r="I47" i="2"/>
  <c r="H41" i="9" s="1"/>
  <c r="I48" i="2"/>
  <c r="H42" i="9" s="1"/>
  <c r="J47" i="2"/>
  <c r="I41" i="9" s="1"/>
  <c r="J48" i="2"/>
  <c r="I42" i="9" s="1"/>
  <c r="K47" i="2"/>
  <c r="J41" i="9" s="1"/>
  <c r="K48" i="2"/>
  <c r="J42" i="9" s="1"/>
  <c r="G71" i="2"/>
  <c r="E31" i="10" s="1"/>
  <c r="G6" i="2"/>
  <c r="G72" s="1"/>
  <c r="G74"/>
  <c r="H74" s="1"/>
  <c r="I74" s="1"/>
  <c r="G75"/>
  <c r="H75" s="1"/>
  <c r="G76"/>
  <c r="H76" s="1"/>
  <c r="I76" s="1"/>
  <c r="G79"/>
  <c r="G80"/>
  <c r="J79"/>
  <c r="I70" i="9" s="1"/>
  <c r="J80" i="2"/>
  <c r="K79"/>
  <c r="J70" i="9" s="1"/>
  <c r="K80" i="2"/>
  <c r="I79"/>
  <c r="H70" i="9" s="1"/>
  <c r="I80" i="2"/>
  <c r="H71" i="9" s="1"/>
  <c r="H79" i="2"/>
  <c r="G70" i="9" s="1"/>
  <c r="H80" i="2"/>
  <c r="G71" i="9" s="1"/>
  <c r="J41" i="2"/>
  <c r="J42"/>
  <c r="J43"/>
  <c r="K39"/>
  <c r="K41"/>
  <c r="K42"/>
  <c r="K43"/>
  <c r="K44"/>
  <c r="F21" i="13" s="1"/>
  <c r="I41" i="2"/>
  <c r="I42"/>
  <c r="I43"/>
  <c r="H41"/>
  <c r="H42"/>
  <c r="H43"/>
  <c r="G41"/>
  <c r="G42"/>
  <c r="G43"/>
  <c r="I16"/>
  <c r="I39"/>
  <c r="H39"/>
  <c r="J16"/>
  <c r="J39"/>
  <c r="K16"/>
  <c r="J71" i="9"/>
  <c r="H16" i="2"/>
  <c r="G39"/>
  <c r="G16"/>
  <c r="E57" i="9"/>
  <c r="E58"/>
  <c r="F67"/>
  <c r="F68"/>
  <c r="F69"/>
  <c r="F70"/>
  <c r="F71"/>
  <c r="E67"/>
  <c r="E68"/>
  <c r="E69"/>
  <c r="E70"/>
  <c r="E71"/>
  <c r="I71"/>
  <c r="I46" i="2"/>
  <c r="H40" i="9" s="1"/>
  <c r="I49" i="2"/>
  <c r="H43" i="9" s="1"/>
  <c r="I52" i="2"/>
  <c r="H45" i="9" s="1"/>
  <c r="H46" i="2"/>
  <c r="G40" i="9" s="1"/>
  <c r="H49" i="2"/>
  <c r="G43" i="9" s="1"/>
  <c r="H52" i="2"/>
  <c r="G45" i="9" s="1"/>
  <c r="J46" i="2"/>
  <c r="I40" i="9" s="1"/>
  <c r="J49" i="2"/>
  <c r="I43" i="9" s="1"/>
  <c r="J52" i="2"/>
  <c r="I45" i="9" s="1"/>
  <c r="K46" i="2"/>
  <c r="J40" i="9" s="1"/>
  <c r="K49" i="2"/>
  <c r="J43" i="9" s="1"/>
  <c r="K52" i="2"/>
  <c r="J45" i="9" s="1"/>
  <c r="G46" i="2"/>
  <c r="F40" i="9" s="1"/>
  <c r="F41"/>
  <c r="G49" i="2"/>
  <c r="F43" i="9" s="1"/>
  <c r="G52" i="2"/>
  <c r="F45" i="9" s="1"/>
  <c r="E40"/>
  <c r="E41"/>
  <c r="E42"/>
  <c r="E43"/>
  <c r="E44"/>
  <c r="E45"/>
  <c r="E46"/>
  <c r="E47"/>
  <c r="E48"/>
  <c r="E49"/>
  <c r="C33" i="14"/>
  <c r="C36"/>
  <c r="C37"/>
  <c r="C41"/>
  <c r="C7"/>
  <c r="C10"/>
  <c r="C11"/>
  <c r="C15"/>
  <c r="G19" i="2"/>
  <c r="G25"/>
  <c r="G66"/>
  <c r="H66"/>
  <c r="G70"/>
  <c r="H70" s="1"/>
  <c r="G44"/>
  <c r="H25"/>
  <c r="H44"/>
  <c r="G21" i="13" s="1"/>
  <c r="I25" i="2"/>
  <c r="I66"/>
  <c r="I44"/>
  <c r="J25"/>
  <c r="J66"/>
  <c r="J44"/>
  <c r="K25"/>
  <c r="K66"/>
  <c r="H9" i="14"/>
  <c r="H10"/>
  <c r="H35"/>
  <c r="H36"/>
  <c r="D28" i="13"/>
  <c r="E28"/>
  <c r="E7"/>
  <c r="E22" s="1"/>
  <c r="E21"/>
  <c r="D7"/>
  <c r="D22" s="1"/>
  <c r="D21"/>
  <c r="E9"/>
  <c r="E10"/>
  <c r="E11"/>
  <c r="E13"/>
  <c r="E14"/>
  <c r="E15"/>
  <c r="D9"/>
  <c r="D10"/>
  <c r="D11"/>
  <c r="D13"/>
  <c r="D14"/>
  <c r="D15"/>
  <c r="F35"/>
  <c r="D35"/>
  <c r="E35"/>
  <c r="E36"/>
  <c r="D36"/>
  <c r="D67" i="9"/>
  <c r="D68"/>
  <c r="D69"/>
  <c r="D70"/>
  <c r="D71"/>
  <c r="C67"/>
  <c r="C68"/>
  <c r="C69"/>
  <c r="C70"/>
  <c r="C71"/>
  <c r="C77" i="14"/>
  <c r="C80"/>
  <c r="C81"/>
  <c r="C85"/>
  <c r="D40" i="9"/>
  <c r="D41"/>
  <c r="D42"/>
  <c r="D43"/>
  <c r="D44"/>
  <c r="D45"/>
  <c r="D46"/>
  <c r="D47"/>
  <c r="D48"/>
  <c r="D49"/>
  <c r="C40"/>
  <c r="C41"/>
  <c r="C42"/>
  <c r="C43"/>
  <c r="C44"/>
  <c r="C45"/>
  <c r="C46"/>
  <c r="C47"/>
  <c r="C48"/>
  <c r="C49"/>
  <c r="D22"/>
  <c r="E22"/>
  <c r="C22"/>
  <c r="D57"/>
  <c r="D58"/>
  <c r="E59"/>
  <c r="E60"/>
  <c r="C57"/>
  <c r="C58"/>
  <c r="D59"/>
  <c r="D60"/>
  <c r="C60"/>
  <c r="C59"/>
  <c r="D23"/>
  <c r="E23"/>
  <c r="D24"/>
  <c r="E24"/>
  <c r="D25"/>
  <c r="E25"/>
  <c r="D26"/>
  <c r="E26"/>
  <c r="C26"/>
  <c r="C25"/>
  <c r="C33" s="1"/>
  <c r="C24"/>
  <c r="C23"/>
  <c r="C31" s="1"/>
  <c r="D3"/>
  <c r="E3"/>
  <c r="C5"/>
  <c r="C3"/>
  <c r="D26" i="16"/>
  <c r="D27"/>
  <c r="G18" i="2"/>
  <c r="H18"/>
  <c r="I18"/>
  <c r="J18"/>
  <c r="K18"/>
  <c r="D86" i="15"/>
  <c r="D66"/>
  <c r="D39"/>
  <c r="D16"/>
  <c r="D17"/>
  <c r="D40"/>
  <c r="D67"/>
  <c r="E22" i="2" l="1"/>
  <c r="D56"/>
  <c r="D57" s="1"/>
  <c r="F56"/>
  <c r="F57" s="1"/>
  <c r="C99" i="14"/>
  <c r="E98" s="1"/>
  <c r="D22" i="2"/>
  <c r="D24" s="1"/>
  <c r="D26" s="1"/>
  <c r="D30" s="1"/>
  <c r="D68" s="1"/>
  <c r="D69" s="1"/>
  <c r="D83" s="1"/>
  <c r="E45"/>
  <c r="E56"/>
  <c r="F24"/>
  <c r="F26" s="1"/>
  <c r="F30" s="1"/>
  <c r="F68" s="1"/>
  <c r="F69" s="1"/>
  <c r="F83" s="1"/>
  <c r="E24"/>
  <c r="E26" s="1"/>
  <c r="E30" s="1"/>
  <c r="E68" s="1"/>
  <c r="E69" s="1"/>
  <c r="E83" s="1"/>
  <c r="E4" i="9"/>
  <c r="E13" s="1"/>
  <c r="D144" i="27"/>
  <c r="F144"/>
  <c r="E20" i="13"/>
  <c r="E6" i="9"/>
  <c r="E15" s="1"/>
  <c r="H10" i="13"/>
  <c r="F99" i="27"/>
  <c r="G99" s="1"/>
  <c r="H99" s="1"/>
  <c r="I99" s="1"/>
  <c r="J99" s="1"/>
  <c r="K99" s="1"/>
  <c r="G95"/>
  <c r="H95" s="1"/>
  <c r="I95" s="1"/>
  <c r="J95" s="1"/>
  <c r="K13" i="2" s="1"/>
  <c r="E116" i="27"/>
  <c r="G73" i="2"/>
  <c r="F8" i="13" s="1"/>
  <c r="E89" i="27"/>
  <c r="E12" i="13"/>
  <c r="D116" i="27"/>
  <c r="G117"/>
  <c r="E16" i="9"/>
  <c r="F3"/>
  <c r="E5"/>
  <c r="E14" s="1"/>
  <c r="E34"/>
  <c r="E33"/>
  <c r="E32"/>
  <c r="E31"/>
  <c r="E30"/>
  <c r="F28" i="13"/>
  <c r="G81" i="2"/>
  <c r="F49" i="9" s="1"/>
  <c r="H21" i="13"/>
  <c r="H58" i="9"/>
  <c r="E11" i="10"/>
  <c r="K88" i="27"/>
  <c r="K7" i="2" s="1"/>
  <c r="G88" i="27"/>
  <c r="G7" i="2" s="1"/>
  <c r="G8" s="1"/>
  <c r="G9" s="1"/>
  <c r="F22" i="9" s="1"/>
  <c r="F30" s="1"/>
  <c r="D55" i="27"/>
  <c r="E44"/>
  <c r="K40" i="2"/>
  <c r="C14" i="9"/>
  <c r="J10" i="13"/>
  <c r="F10"/>
  <c r="E37"/>
  <c r="D12"/>
  <c r="D20"/>
  <c r="H11" i="14"/>
  <c r="H12" s="1"/>
  <c r="H13" s="1"/>
  <c r="J11" s="1"/>
  <c r="J8" i="16" s="1"/>
  <c r="I21" i="13"/>
  <c r="G53" i="2"/>
  <c r="F46" i="9" s="1"/>
  <c r="G51" i="2"/>
  <c r="F42" i="9"/>
  <c r="J58"/>
  <c r="F58"/>
  <c r="G58"/>
  <c r="I40" i="2"/>
  <c r="I58" i="9"/>
  <c r="G13" i="2"/>
  <c r="F59" i="9" s="1"/>
  <c r="F89" i="27"/>
  <c r="F90"/>
  <c r="F55"/>
  <c r="E8" i="13"/>
  <c r="D44" i="27"/>
  <c r="D19" i="13"/>
  <c r="E19"/>
  <c r="E24" s="1"/>
  <c r="C16" i="9"/>
  <c r="I50" i="2"/>
  <c r="I77" s="1"/>
  <c r="H47" i="9" s="1"/>
  <c r="I75" i="2"/>
  <c r="J75" s="1"/>
  <c r="G68" i="9"/>
  <c r="D72"/>
  <c r="F119" i="27"/>
  <c r="C4" i="9"/>
  <c r="C6"/>
  <c r="C15" s="1"/>
  <c r="C30"/>
  <c r="C32"/>
  <c r="C34"/>
  <c r="D34"/>
  <c r="D33"/>
  <c r="D32"/>
  <c r="D31"/>
  <c r="D30"/>
  <c r="I10" i="13"/>
  <c r="G10"/>
  <c r="J21"/>
  <c r="C72" i="9"/>
  <c r="D8" i="13"/>
  <c r="J40" i="2"/>
  <c r="H40"/>
  <c r="G40"/>
  <c r="F20" i="13" s="1"/>
  <c r="C12" i="14"/>
  <c r="C38"/>
  <c r="E37" s="1"/>
  <c r="G50" i="2"/>
  <c r="K50"/>
  <c r="J50"/>
  <c r="H50"/>
  <c r="G69" i="9"/>
  <c r="G67"/>
  <c r="G14" i="2"/>
  <c r="H71"/>
  <c r="I71" s="1"/>
  <c r="J71" s="1"/>
  <c r="D90" i="27"/>
  <c r="E90"/>
  <c r="F44"/>
  <c r="G119"/>
  <c r="F116"/>
  <c r="D119"/>
  <c r="E119"/>
  <c r="F93"/>
  <c r="G93" s="1"/>
  <c r="H93" s="1"/>
  <c r="I93" s="1"/>
  <c r="J93" s="1"/>
  <c r="K93" s="1"/>
  <c r="I70" i="2"/>
  <c r="H28" i="13" s="1"/>
  <c r="G28"/>
  <c r="E21" i="27"/>
  <c r="D7" i="9" s="1"/>
  <c r="D16" s="1"/>
  <c r="D4"/>
  <c r="D13" s="1"/>
  <c r="D5"/>
  <c r="D14" s="1"/>
  <c r="D6"/>
  <c r="D15" s="1"/>
  <c r="H117" i="27"/>
  <c r="H116" s="1"/>
  <c r="G38" i="2"/>
  <c r="G37" s="1"/>
  <c r="G116" i="27"/>
  <c r="F56"/>
  <c r="C82" i="14"/>
  <c r="E81" s="1"/>
  <c r="D51" i="15" s="1"/>
  <c r="D37" i="13"/>
  <c r="E50" i="9"/>
  <c r="E51" s="1"/>
  <c r="I88" i="27"/>
  <c r="I7" i="2" s="1"/>
  <c r="H88" i="27"/>
  <c r="H7" i="2" s="1"/>
  <c r="E55" i="27"/>
  <c r="D50" i="9"/>
  <c r="D51" s="1"/>
  <c r="C50"/>
  <c r="C51" s="1"/>
  <c r="E61"/>
  <c r="G8" i="16"/>
  <c r="E11" i="14"/>
  <c r="D61" i="9"/>
  <c r="F72"/>
  <c r="H20" i="2"/>
  <c r="F42" i="10" s="1"/>
  <c r="J88" i="27"/>
  <c r="H37" i="14"/>
  <c r="D56" i="15" s="1"/>
  <c r="E72" i="9"/>
  <c r="D42" i="15" s="1"/>
  <c r="F54" i="14" s="1"/>
  <c r="H13" i="2"/>
  <c r="G25" i="9" s="1"/>
  <c r="G20" i="2"/>
  <c r="G21" s="1"/>
  <c r="C13" i="9"/>
  <c r="H67"/>
  <c r="J74" i="2"/>
  <c r="E12" i="10"/>
  <c r="E32"/>
  <c r="D23" i="27"/>
  <c r="D106"/>
  <c r="E23"/>
  <c r="H98"/>
  <c r="G15" i="2"/>
  <c r="F26" i="9" s="1"/>
  <c r="I96" i="27"/>
  <c r="I117" s="1"/>
  <c r="H14" i="2"/>
  <c r="K95" i="27"/>
  <c r="G59" i="9"/>
  <c r="H69"/>
  <c r="J76" i="2"/>
  <c r="F23" i="27"/>
  <c r="F106"/>
  <c r="H38" i="2"/>
  <c r="H92" i="27"/>
  <c r="G12" i="2"/>
  <c r="F24" i="9" s="1"/>
  <c r="H6" i="2"/>
  <c r="F11" i="10"/>
  <c r="E42" l="1"/>
  <c r="D24" i="13"/>
  <c r="F24" i="10"/>
  <c r="F41" s="1"/>
  <c r="J70" i="2"/>
  <c r="D85"/>
  <c r="D59"/>
  <c r="F85"/>
  <c r="D19" i="15"/>
  <c r="E8" i="16"/>
  <c r="I8"/>
  <c r="E35" i="10"/>
  <c r="E43" s="1"/>
  <c r="F59" i="2"/>
  <c r="E57"/>
  <c r="E59" s="1"/>
  <c r="E10" i="10"/>
  <c r="G11"/>
  <c r="F15" i="13"/>
  <c r="D26"/>
  <c r="G31" i="10"/>
  <c r="E24"/>
  <c r="E41" s="1"/>
  <c r="F30"/>
  <c r="E106" i="27"/>
  <c r="E26" i="13"/>
  <c r="H38" i="14"/>
  <c r="H39" s="1"/>
  <c r="J37" s="1"/>
  <c r="J13" i="2"/>
  <c r="I25" i="9" s="1"/>
  <c r="F31" i="10"/>
  <c r="I13" i="2"/>
  <c r="F11" i="13"/>
  <c r="G10" i="2"/>
  <c r="G11" s="1"/>
  <c r="G17" s="1"/>
  <c r="H68" i="9"/>
  <c r="H72" s="1"/>
  <c r="F8" i="16"/>
  <c r="H8"/>
  <c r="D56" i="27"/>
  <c r="G54" i="2"/>
  <c r="K75"/>
  <c r="J68" i="9" s="1"/>
  <c r="I68"/>
  <c r="F44"/>
  <c r="F9" i="13"/>
  <c r="F32" i="9"/>
  <c r="F34"/>
  <c r="I20" i="2"/>
  <c r="G24" i="10" s="1"/>
  <c r="G41" s="1"/>
  <c r="F57" i="9"/>
  <c r="F25"/>
  <c r="F33" s="1"/>
  <c r="E30" i="10"/>
  <c r="F60" i="9"/>
  <c r="F7" i="13"/>
  <c r="F22" s="1"/>
  <c r="J77" i="2"/>
  <c r="I12" i="13"/>
  <c r="G77" i="2"/>
  <c r="F12" i="13"/>
  <c r="F10" i="10"/>
  <c r="G20" i="13"/>
  <c r="H77" i="2"/>
  <c r="G12" i="13"/>
  <c r="K77" i="2"/>
  <c r="J12" i="13"/>
  <c r="I20"/>
  <c r="J20"/>
  <c r="G72" i="9"/>
  <c r="G26" i="13" s="1"/>
  <c r="H12"/>
  <c r="H20"/>
  <c r="E56" i="27"/>
  <c r="G45" i="2"/>
  <c r="F19" i="13"/>
  <c r="F24" s="1"/>
  <c r="F57" i="15"/>
  <c r="H57"/>
  <c r="J57"/>
  <c r="G57"/>
  <c r="I57"/>
  <c r="E57"/>
  <c r="D78"/>
  <c r="E58"/>
  <c r="D29" i="16"/>
  <c r="E9"/>
  <c r="D69" i="15"/>
  <c r="J7" i="2"/>
  <c r="F58" i="15"/>
  <c r="F26" i="13"/>
  <c r="F9" i="16"/>
  <c r="J7"/>
  <c r="I7"/>
  <c r="H7"/>
  <c r="G7"/>
  <c r="F7"/>
  <c r="E7"/>
  <c r="K70" i="2"/>
  <c r="J28" i="13" s="1"/>
  <c r="I28"/>
  <c r="H51" i="2"/>
  <c r="H53"/>
  <c r="H72"/>
  <c r="I6"/>
  <c r="H8"/>
  <c r="H81"/>
  <c r="G3" i="9"/>
  <c r="G57"/>
  <c r="H37" i="2"/>
  <c r="I38"/>
  <c r="I116" i="27"/>
  <c r="F25"/>
  <c r="E8" i="9"/>
  <c r="E17" s="1"/>
  <c r="K71" i="2"/>
  <c r="E57" i="10" s="1"/>
  <c r="H11"/>
  <c r="H31"/>
  <c r="K76" i="2"/>
  <c r="J69" i="9" s="1"/>
  <c r="I69"/>
  <c r="J96" i="27"/>
  <c r="I14" i="2"/>
  <c r="I98" i="27"/>
  <c r="H15" i="2"/>
  <c r="G26" i="9" s="1"/>
  <c r="E25" i="27"/>
  <c r="D8" i="9"/>
  <c r="D17" s="1"/>
  <c r="D25" i="27"/>
  <c r="C8" i="9"/>
  <c r="C17" s="1"/>
  <c r="K74" i="2"/>
  <c r="I67" i="9"/>
  <c r="J20" i="2"/>
  <c r="I92" i="27"/>
  <c r="H12" i="2"/>
  <c r="G24" i="9" s="1"/>
  <c r="J59"/>
  <c r="J25"/>
  <c r="G60"/>
  <c r="G7" i="13"/>
  <c r="G22" s="1"/>
  <c r="G52" i="15"/>
  <c r="I52"/>
  <c r="E52"/>
  <c r="J52"/>
  <c r="F52"/>
  <c r="H52"/>
  <c r="G34" i="9" l="1"/>
  <c r="I59"/>
  <c r="E85" i="2"/>
  <c r="H58" i="10"/>
  <c r="E58"/>
  <c r="H57"/>
  <c r="F57"/>
  <c r="F58" s="1"/>
  <c r="I57"/>
  <c r="I58" s="1"/>
  <c r="G42"/>
  <c r="F23" i="9"/>
  <c r="F31" s="1"/>
  <c r="E23" i="10"/>
  <c r="E25" s="1"/>
  <c r="E27" s="1"/>
  <c r="E28" s="1"/>
  <c r="F4" i="9"/>
  <c r="F13" s="1"/>
  <c r="H25"/>
  <c r="H59"/>
  <c r="F61"/>
  <c r="E33" i="10" s="1"/>
  <c r="G78" i="2"/>
  <c r="F14" i="13" s="1"/>
  <c r="F6" i="9"/>
  <c r="F15" s="1"/>
  <c r="E6" i="10"/>
  <c r="E7" s="1"/>
  <c r="E8" s="1"/>
  <c r="E13" s="1"/>
  <c r="G32" i="9"/>
  <c r="G58" i="15"/>
  <c r="G60" s="1"/>
  <c r="F5" i="9"/>
  <c r="F14" s="1"/>
  <c r="G22" i="2"/>
  <c r="G23" s="1"/>
  <c r="G24" s="1"/>
  <c r="G9" i="16"/>
  <c r="F35" i="10"/>
  <c r="F43" s="1"/>
  <c r="J47" i="9"/>
  <c r="J13" i="13"/>
  <c r="G47" i="9"/>
  <c r="H13" i="13"/>
  <c r="G13"/>
  <c r="F47" i="9"/>
  <c r="F13" i="13"/>
  <c r="I47" i="9"/>
  <c r="I13" i="13"/>
  <c r="F60" i="15"/>
  <c r="J79"/>
  <c r="E79"/>
  <c r="G79"/>
  <c r="I79"/>
  <c r="F79"/>
  <c r="H79"/>
  <c r="I72" i="9"/>
  <c r="H35" i="10" s="1"/>
  <c r="H43" s="1"/>
  <c r="E60" i="15"/>
  <c r="G35" i="10"/>
  <c r="G43" s="1"/>
  <c r="H26" i="13"/>
  <c r="H9" i="16"/>
  <c r="J67" i="9"/>
  <c r="J72" s="1"/>
  <c r="D108" i="27"/>
  <c r="D29"/>
  <c r="D65" s="1"/>
  <c r="D66" s="1"/>
  <c r="D80" s="1"/>
  <c r="C9" i="9"/>
  <c r="C18" s="1"/>
  <c r="E108" i="27"/>
  <c r="E29"/>
  <c r="D6" i="13"/>
  <c r="D17" s="1"/>
  <c r="D9" i="9"/>
  <c r="D18" s="1"/>
  <c r="K96" i="27"/>
  <c r="J14" i="2"/>
  <c r="I31" i="10"/>
  <c r="J11"/>
  <c r="J31"/>
  <c r="I11"/>
  <c r="F108" i="27"/>
  <c r="F29"/>
  <c r="E6" i="13"/>
  <c r="E17" s="1"/>
  <c r="E9" i="9"/>
  <c r="E18" s="1"/>
  <c r="G49"/>
  <c r="G15" i="13"/>
  <c r="J6" i="2"/>
  <c r="I8"/>
  <c r="I51"/>
  <c r="I53"/>
  <c r="I72"/>
  <c r="I81"/>
  <c r="H3" i="9"/>
  <c r="G46"/>
  <c r="G11" i="13"/>
  <c r="K20" i="2"/>
  <c r="H51" i="10" s="1"/>
  <c r="J117" i="27"/>
  <c r="G61" i="9"/>
  <c r="J92" i="27"/>
  <c r="I12" i="2"/>
  <c r="H24" i="9" s="1"/>
  <c r="H32" s="1"/>
  <c r="H24" i="10"/>
  <c r="H41" s="1"/>
  <c r="H42"/>
  <c r="H58" i="15"/>
  <c r="H60" s="1"/>
  <c r="J98" i="27"/>
  <c r="I15" i="2"/>
  <c r="H26" i="9" s="1"/>
  <c r="H60"/>
  <c r="H7" i="13"/>
  <c r="H22" s="1"/>
  <c r="G30" i="10"/>
  <c r="G10"/>
  <c r="H57" i="9"/>
  <c r="I37" i="2"/>
  <c r="H45"/>
  <c r="G19" i="13"/>
  <c r="G24" s="1"/>
  <c r="H9" i="2"/>
  <c r="H10"/>
  <c r="G23" i="9" s="1"/>
  <c r="G31" s="1"/>
  <c r="G33"/>
  <c r="F12" i="10"/>
  <c r="F32"/>
  <c r="H73" i="2"/>
  <c r="G8" i="13" s="1"/>
  <c r="G44" i="9"/>
  <c r="H54" i="2"/>
  <c r="G9" i="13"/>
  <c r="I51" i="10" l="1"/>
  <c r="I65"/>
  <c r="H65"/>
  <c r="H64"/>
  <c r="I64" s="1"/>
  <c r="E14"/>
  <c r="F7" i="9"/>
  <c r="F16" s="1"/>
  <c r="G82" i="2"/>
  <c r="F48" i="9"/>
  <c r="F50" s="1"/>
  <c r="E34" i="10" s="1"/>
  <c r="E36" s="1"/>
  <c r="E80" i="15" s="1"/>
  <c r="E82" s="1"/>
  <c r="I26" i="13"/>
  <c r="H34" i="9"/>
  <c r="I9" i="16"/>
  <c r="H78" i="2"/>
  <c r="G22" i="9"/>
  <c r="G30" s="1"/>
  <c r="I45" i="2"/>
  <c r="H19" i="13"/>
  <c r="H24" s="1"/>
  <c r="K98" i="27"/>
  <c r="J15" i="2"/>
  <c r="I26" i="9" s="1"/>
  <c r="F33" i="10"/>
  <c r="F14"/>
  <c r="I24"/>
  <c r="I41" s="1"/>
  <c r="I42"/>
  <c r="I58" i="15"/>
  <c r="I60" s="1"/>
  <c r="D63" s="1"/>
  <c r="G32" i="10"/>
  <c r="G12"/>
  <c r="I73" i="2"/>
  <c r="H8" i="13" s="1"/>
  <c r="H44" i="9"/>
  <c r="I54" i="2"/>
  <c r="H9" i="13"/>
  <c r="J51" i="2"/>
  <c r="J53"/>
  <c r="K6"/>
  <c r="J72"/>
  <c r="J8"/>
  <c r="J81"/>
  <c r="I3" i="9"/>
  <c r="I60"/>
  <c r="I7" i="13"/>
  <c r="I22" s="1"/>
  <c r="H10" i="10"/>
  <c r="H30"/>
  <c r="E65" i="27"/>
  <c r="E66" s="1"/>
  <c r="I35" i="10"/>
  <c r="I43" s="1"/>
  <c r="J35"/>
  <c r="J43" s="1"/>
  <c r="J42"/>
  <c r="J24"/>
  <c r="J41" s="1"/>
  <c r="J58" i="15" s="1"/>
  <c r="J59" s="1"/>
  <c r="J60" s="1"/>
  <c r="D64" s="1"/>
  <c r="F59" i="14"/>
  <c r="J26" i="13"/>
  <c r="J9" i="16"/>
  <c r="H11" i="2"/>
  <c r="H17" s="1"/>
  <c r="H61" i="9"/>
  <c r="G26" i="2"/>
  <c r="F8" i="9"/>
  <c r="F17" s="1"/>
  <c r="K92" i="27"/>
  <c r="J12" i="2"/>
  <c r="I24" i="9" s="1"/>
  <c r="K117" i="27"/>
  <c r="J116"/>
  <c r="J38" i="2"/>
  <c r="H49" i="9"/>
  <c r="H15" i="13"/>
  <c r="H46" i="9"/>
  <c r="H11" i="13"/>
  <c r="I10" i="2"/>
  <c r="H23" i="9" s="1"/>
  <c r="H31" s="1"/>
  <c r="I9" i="2"/>
  <c r="H33" i="9"/>
  <c r="F65" i="27"/>
  <c r="F66" s="1"/>
  <c r="G27" i="2"/>
  <c r="K14"/>
  <c r="E55" i="10" l="1"/>
  <c r="H55"/>
  <c r="E49"/>
  <c r="F49" s="1"/>
  <c r="H54"/>
  <c r="I54" s="1"/>
  <c r="E54"/>
  <c r="F54" s="1"/>
  <c r="F51" i="9"/>
  <c r="E15" i="10"/>
  <c r="E16" s="1"/>
  <c r="E40" s="1"/>
  <c r="E44" s="1"/>
  <c r="I32" i="9"/>
  <c r="I11" i="2"/>
  <c r="I17" s="1"/>
  <c r="G23" i="10" s="1"/>
  <c r="G25" s="1"/>
  <c r="J60" i="9"/>
  <c r="J7" i="13"/>
  <c r="J22" s="1"/>
  <c r="I30" i="10"/>
  <c r="I10"/>
  <c r="F80" i="27"/>
  <c r="E27" i="13"/>
  <c r="E30" s="1"/>
  <c r="I57" i="9"/>
  <c r="I61" s="1"/>
  <c r="J37" i="2"/>
  <c r="K116" i="27"/>
  <c r="K38" i="2"/>
  <c r="K12"/>
  <c r="J24" i="9" s="1"/>
  <c r="J9" i="2"/>
  <c r="J10"/>
  <c r="I23" i="9" s="1"/>
  <c r="I31" s="1"/>
  <c r="I33"/>
  <c r="K72" i="2"/>
  <c r="K8"/>
  <c r="K51"/>
  <c r="K53"/>
  <c r="K81"/>
  <c r="J3" i="9"/>
  <c r="I44"/>
  <c r="J54" i="2"/>
  <c r="I9" i="13"/>
  <c r="I34" i="9"/>
  <c r="I78" i="2"/>
  <c r="H22" i="9"/>
  <c r="H30" s="1"/>
  <c r="G29" i="2"/>
  <c r="G67"/>
  <c r="G28"/>
  <c r="G30" s="1"/>
  <c r="F6" i="13"/>
  <c r="F17" s="1"/>
  <c r="F9" i="9"/>
  <c r="F18" s="1"/>
  <c r="G14" i="10"/>
  <c r="G33"/>
  <c r="F6"/>
  <c r="F23"/>
  <c r="F25" s="1"/>
  <c r="G4" i="9"/>
  <c r="G13" s="1"/>
  <c r="G5"/>
  <c r="G14" s="1"/>
  <c r="G6"/>
  <c r="G15" s="1"/>
  <c r="E80" i="27"/>
  <c r="D27" i="13"/>
  <c r="D30" s="1"/>
  <c r="I49" i="9"/>
  <c r="I15" i="13"/>
  <c r="H12" i="10"/>
  <c r="H32"/>
  <c r="J73" i="2"/>
  <c r="I8" i="13" s="1"/>
  <c r="I46" i="9"/>
  <c r="I11" i="13"/>
  <c r="K15" i="2"/>
  <c r="J26" i="9" s="1"/>
  <c r="G48"/>
  <c r="G50" s="1"/>
  <c r="H82" i="2"/>
  <c r="G14" i="13"/>
  <c r="D32" l="1"/>
  <c r="D38" s="1"/>
  <c r="E32"/>
  <c r="E38" s="1"/>
  <c r="I55" i="10"/>
  <c r="I56" s="1"/>
  <c r="E56"/>
  <c r="H56"/>
  <c r="F55"/>
  <c r="F56" s="1"/>
  <c r="E24" i="16"/>
  <c r="E32" i="15"/>
  <c r="E9"/>
  <c r="E53"/>
  <c r="E55" s="1"/>
  <c r="H5" i="9"/>
  <c r="H14" s="1"/>
  <c r="J11" i="2"/>
  <c r="J17" s="1"/>
  <c r="H6" i="10" s="1"/>
  <c r="G6"/>
  <c r="J34" i="9"/>
  <c r="H6"/>
  <c r="H15" s="1"/>
  <c r="H4"/>
  <c r="H13" s="1"/>
  <c r="G68" i="2"/>
  <c r="H27"/>
  <c r="F34" i="10"/>
  <c r="F15"/>
  <c r="G51" i="9"/>
  <c r="F7" i="10"/>
  <c r="F8" s="1"/>
  <c r="F13" s="1"/>
  <c r="G69" i="2"/>
  <c r="H48" i="9"/>
  <c r="H50" s="1"/>
  <c r="I82" i="2"/>
  <c r="H14" i="13"/>
  <c r="J49" i="9"/>
  <c r="J15" i="13"/>
  <c r="J44" i="9"/>
  <c r="J9" i="13"/>
  <c r="K54" i="2"/>
  <c r="I12" i="10"/>
  <c r="J12"/>
  <c r="I32"/>
  <c r="J32"/>
  <c r="K73" i="2"/>
  <c r="J8" i="13" s="1"/>
  <c r="J78" i="2"/>
  <c r="I22" i="9"/>
  <c r="I30" s="1"/>
  <c r="H33" i="10"/>
  <c r="H14"/>
  <c r="G27"/>
  <c r="G28" s="1"/>
  <c r="F27"/>
  <c r="F28" s="1"/>
  <c r="J46" i="9"/>
  <c r="J11" i="13"/>
  <c r="K10" i="2"/>
  <c r="J23" i="9" s="1"/>
  <c r="J31" s="1"/>
  <c r="K9" i="2"/>
  <c r="J33" i="9"/>
  <c r="I4"/>
  <c r="I13" s="1"/>
  <c r="J57"/>
  <c r="J61" s="1"/>
  <c r="K37" i="2"/>
  <c r="J45"/>
  <c r="I19" i="13"/>
  <c r="I24" s="1"/>
  <c r="J10" i="10"/>
  <c r="J30"/>
  <c r="G7"/>
  <c r="G8" s="1"/>
  <c r="G13" s="1"/>
  <c r="J32" i="9"/>
  <c r="H60" i="10" l="1"/>
  <c r="E60"/>
  <c r="I59"/>
  <c r="H59"/>
  <c r="F59"/>
  <c r="E59"/>
  <c r="I6" i="9"/>
  <c r="I15" s="1"/>
  <c r="H23" i="10"/>
  <c r="H25" s="1"/>
  <c r="H27" s="1"/>
  <c r="H28" s="1"/>
  <c r="I5" i="9"/>
  <c r="I14" s="1"/>
  <c r="F16" i="10"/>
  <c r="F40" s="1"/>
  <c r="F44" s="1"/>
  <c r="K11" i="2"/>
  <c r="K17" s="1"/>
  <c r="F36" i="10"/>
  <c r="F80" i="15" s="1"/>
  <c r="F82" s="1"/>
  <c r="I33" i="10"/>
  <c r="I14"/>
  <c r="K45" i="2"/>
  <c r="J19" i="13"/>
  <c r="J24" s="1"/>
  <c r="H7" i="10"/>
  <c r="H8" s="1"/>
  <c r="H13" s="1"/>
  <c r="K78" i="2"/>
  <c r="J22" i="9"/>
  <c r="J30" s="1"/>
  <c r="I48"/>
  <c r="I50" s="1"/>
  <c r="I14" i="13"/>
  <c r="J82" i="2"/>
  <c r="G34" i="10"/>
  <c r="G36" s="1"/>
  <c r="G15"/>
  <c r="G16" s="1"/>
  <c r="H51" i="9"/>
  <c r="G83" i="2"/>
  <c r="F27" i="13"/>
  <c r="F30" s="1"/>
  <c r="F32" s="1"/>
  <c r="I6" i="10" l="1"/>
  <c r="E52" s="1"/>
  <c r="H50"/>
  <c r="E50"/>
  <c r="I60"/>
  <c r="F60"/>
  <c r="F24" i="16"/>
  <c r="I23" i="10"/>
  <c r="I25" s="1"/>
  <c r="H53" s="1"/>
  <c r="J5" i="9"/>
  <c r="J14" s="1"/>
  <c r="F32" i="15"/>
  <c r="J6" i="9"/>
  <c r="J15" s="1"/>
  <c r="J4"/>
  <c r="J13" s="1"/>
  <c r="F53" i="15"/>
  <c r="F55" s="1"/>
  <c r="F9"/>
  <c r="G40" i="10"/>
  <c r="G44" s="1"/>
  <c r="G32" i="15"/>
  <c r="G9"/>
  <c r="G24" i="16"/>
  <c r="G53" i="15"/>
  <c r="G55" s="1"/>
  <c r="G55" i="2"/>
  <c r="J48" i="9"/>
  <c r="J50" s="1"/>
  <c r="J14" i="13"/>
  <c r="K82" i="2"/>
  <c r="J33" i="10"/>
  <c r="J14"/>
  <c r="G80" i="15"/>
  <c r="G82" s="1"/>
  <c r="H34" i="10"/>
  <c r="H36" s="1"/>
  <c r="H15"/>
  <c r="H16" s="1"/>
  <c r="I51" i="9"/>
  <c r="H61" i="10" l="1"/>
  <c r="H62"/>
  <c r="E61"/>
  <c r="E62"/>
  <c r="J23"/>
  <c r="J25" s="1"/>
  <c r="I53" s="1"/>
  <c r="I7"/>
  <c r="I8" s="1"/>
  <c r="I13" s="1"/>
  <c r="J6"/>
  <c r="F52" s="1"/>
  <c r="F50"/>
  <c r="I50"/>
  <c r="H80" i="15"/>
  <c r="H82" s="1"/>
  <c r="H40" i="10"/>
  <c r="H44" s="1"/>
  <c r="H32" i="15"/>
  <c r="H9"/>
  <c r="H24" i="16"/>
  <c r="H53" i="15"/>
  <c r="H55" s="1"/>
  <c r="H19" i="2"/>
  <c r="F36" i="13"/>
  <c r="F37" s="1"/>
  <c r="F38" s="1"/>
  <c r="G35"/>
  <c r="G56" i="2"/>
  <c r="I27" i="10"/>
  <c r="I28" s="1"/>
  <c r="J7"/>
  <c r="J8" s="1"/>
  <c r="J13" s="1"/>
  <c r="I34"/>
  <c r="J34"/>
  <c r="J15"/>
  <c r="I15"/>
  <c r="J51" i="9"/>
  <c r="J27" i="10" l="1"/>
  <c r="J28" s="1"/>
  <c r="I61"/>
  <c r="I62" s="1"/>
  <c r="F61"/>
  <c r="F62" s="1"/>
  <c r="F63" s="1"/>
  <c r="I66"/>
  <c r="I67" s="1"/>
  <c r="H21" i="2"/>
  <c r="H22" s="1"/>
  <c r="H23" s="1"/>
  <c r="H24" s="1"/>
  <c r="I16" i="10"/>
  <c r="I40" s="1"/>
  <c r="I44" s="1"/>
  <c r="G57" i="2"/>
  <c r="J16" i="10"/>
  <c r="I36"/>
  <c r="J36"/>
  <c r="G7" i="9" l="1"/>
  <c r="G16" s="1"/>
  <c r="I53" i="15"/>
  <c r="I55" s="1"/>
  <c r="D61" s="1"/>
  <c r="I9"/>
  <c r="I24" i="16"/>
  <c r="I32" i="15"/>
  <c r="I80"/>
  <c r="I82" s="1"/>
  <c r="D83" s="1"/>
  <c r="H26" i="2"/>
  <c r="G8" i="9"/>
  <c r="G17" s="1"/>
  <c r="J80" i="15"/>
  <c r="J81" s="1"/>
  <c r="J82" s="1"/>
  <c r="D84" s="1"/>
  <c r="G85" i="2"/>
  <c r="G59"/>
  <c r="J40" i="10"/>
  <c r="J44" s="1"/>
  <c r="J32" i="15"/>
  <c r="J9"/>
  <c r="J24" i="16"/>
  <c r="J23" s="1"/>
  <c r="J53" i="15"/>
  <c r="J54" s="1"/>
  <c r="J55" s="1"/>
  <c r="D62" s="1"/>
  <c r="D65" l="1"/>
  <c r="D68" s="1"/>
  <c r="D70" s="1"/>
  <c r="D85"/>
  <c r="D88"/>
  <c r="I21" i="16"/>
  <c r="J10"/>
  <c r="H28" i="2"/>
  <c r="H29"/>
  <c r="G6" i="13"/>
  <c r="G17" s="1"/>
  <c r="G9" i="9"/>
  <c r="G18" s="1"/>
  <c r="H67" i="2"/>
  <c r="H30" l="1"/>
  <c r="I27" s="1"/>
  <c r="J11" i="16"/>
  <c r="J12" s="1"/>
  <c r="H19"/>
  <c r="I10"/>
  <c r="H68" i="2"/>
  <c r="H69" s="1"/>
  <c r="H83" l="1"/>
  <c r="G27" i="13"/>
  <c r="G30" s="1"/>
  <c r="G32" s="1"/>
  <c r="I11" i="16"/>
  <c r="I12" s="1"/>
  <c r="G17"/>
  <c r="H10"/>
  <c r="H11" l="1"/>
  <c r="H12" s="1"/>
  <c r="F15"/>
  <c r="G10"/>
  <c r="H55" i="2"/>
  <c r="E13" i="16" l="1"/>
  <c r="F10"/>
  <c r="G11"/>
  <c r="G12" s="1"/>
  <c r="I19" i="2"/>
  <c r="I21" s="1"/>
  <c r="H35" i="13"/>
  <c r="G36"/>
  <c r="G37" s="1"/>
  <c r="G38" s="1"/>
  <c r="H56" i="2"/>
  <c r="I22" l="1"/>
  <c r="H57"/>
  <c r="E10" i="16"/>
  <c r="E25"/>
  <c r="F11"/>
  <c r="F12" s="1"/>
  <c r="H7" i="9" l="1"/>
  <c r="H16" s="1"/>
  <c r="I23" i="2"/>
  <c r="I24" s="1"/>
  <c r="I26" s="1"/>
  <c r="E11" i="16"/>
  <c r="E12" s="1"/>
  <c r="D25" s="1"/>
  <c r="D28" s="1"/>
  <c r="D30" s="1"/>
  <c r="H85" i="2"/>
  <c r="H59"/>
  <c r="H8" i="9" l="1"/>
  <c r="H17" s="1"/>
  <c r="I28" i="2"/>
  <c r="I29"/>
  <c r="H6" i="13"/>
  <c r="H17" s="1"/>
  <c r="H9" i="9"/>
  <c r="H18" s="1"/>
  <c r="I67" i="2"/>
  <c r="I30" l="1"/>
  <c r="I68" s="1"/>
  <c r="I69" s="1"/>
  <c r="J27" l="1"/>
  <c r="I83"/>
  <c r="H27" i="13"/>
  <c r="H30" s="1"/>
  <c r="H32" s="1"/>
  <c r="I55" i="2" l="1"/>
  <c r="J19" l="1"/>
  <c r="J21" s="1"/>
  <c r="H36" i="13"/>
  <c r="H37" s="1"/>
  <c r="H38" s="1"/>
  <c r="I35"/>
  <c r="I56" i="2"/>
  <c r="J22" l="1"/>
  <c r="I57"/>
  <c r="I7" i="9" l="1"/>
  <c r="I16" s="1"/>
  <c r="J23" i="2"/>
  <c r="J24" s="1"/>
  <c r="J26" s="1"/>
  <c r="I85"/>
  <c r="I59"/>
  <c r="I8" i="9" l="1"/>
  <c r="I17" s="1"/>
  <c r="J28" i="2"/>
  <c r="J29"/>
  <c r="I6" i="13"/>
  <c r="I17" s="1"/>
  <c r="I9" i="9"/>
  <c r="I18" s="1"/>
  <c r="J67" i="2"/>
  <c r="J30" l="1"/>
  <c r="J68" s="1"/>
  <c r="J69" s="1"/>
  <c r="K27" l="1"/>
  <c r="J83"/>
  <c r="I27" i="13"/>
  <c r="I30" s="1"/>
  <c r="I32" s="1"/>
  <c r="J55" i="2" l="1"/>
  <c r="K19" l="1"/>
  <c r="K21" s="1"/>
  <c r="J35" i="13"/>
  <c r="I36"/>
  <c r="I37" s="1"/>
  <c r="I38" s="1"/>
  <c r="J56" i="2"/>
  <c r="K22" l="1"/>
  <c r="J57"/>
  <c r="J7" i="9" l="1"/>
  <c r="J16" s="1"/>
  <c r="K23" i="2"/>
  <c r="K24" s="1"/>
  <c r="J8" i="9" s="1"/>
  <c r="J17" s="1"/>
  <c r="J85" i="2"/>
  <c r="J59"/>
  <c r="K26" l="1"/>
  <c r="K28" s="1"/>
  <c r="K29"/>
  <c r="J9" i="9"/>
  <c r="J18" s="1"/>
  <c r="K67" i="2" l="1"/>
  <c r="J6" i="13"/>
  <c r="J17" s="1"/>
  <c r="K30" i="2"/>
  <c r="K68" s="1"/>
  <c r="K69" s="1"/>
  <c r="K83" l="1"/>
  <c r="J27" i="13"/>
  <c r="J30" s="1"/>
  <c r="J32" s="1"/>
  <c r="K55" i="2" l="1"/>
  <c r="J36" i="13" l="1"/>
  <c r="J37" s="1"/>
  <c r="J38" s="1"/>
  <c r="K56" i="2"/>
  <c r="K57" l="1"/>
  <c r="K85" l="1"/>
  <c r="K59"/>
  <c r="E63" i="10" l="1"/>
  <c r="H66"/>
  <c r="F67" l="1"/>
  <c r="D7" i="15"/>
  <c r="E8"/>
  <c r="F8"/>
  <c r="G8"/>
  <c r="H8"/>
  <c r="I8"/>
  <c r="J8"/>
  <c r="J10"/>
  <c r="E11"/>
  <c r="F11"/>
  <c r="G11"/>
  <c r="H11"/>
  <c r="I11"/>
  <c r="J11"/>
  <c r="D12"/>
  <c r="D13"/>
  <c r="D14"/>
  <c r="D15"/>
  <c r="D18"/>
  <c r="D20"/>
  <c r="D30"/>
  <c r="E31"/>
  <c r="F31"/>
  <c r="G31"/>
  <c r="H31"/>
  <c r="I31"/>
  <c r="J31"/>
  <c r="J33"/>
  <c r="E34"/>
  <c r="F34"/>
  <c r="G34"/>
  <c r="H34"/>
  <c r="I34"/>
  <c r="J34"/>
  <c r="D35"/>
  <c r="D36"/>
  <c r="D37"/>
  <c r="D38"/>
  <c r="D41"/>
  <c r="D43"/>
  <c r="E17" i="14"/>
  <c r="J17"/>
  <c r="F23"/>
  <c r="E43"/>
  <c r="J43"/>
  <c r="F49"/>
  <c r="F53"/>
  <c r="F55"/>
  <c r="F56"/>
  <c r="F57"/>
  <c r="F58"/>
  <c r="F60"/>
  <c r="F61"/>
  <c r="F62"/>
  <c r="F63"/>
  <c r="F64"/>
  <c r="F65"/>
  <c r="F67"/>
</calcChain>
</file>

<file path=xl/comments1.xml><?xml version="1.0" encoding="utf-8"?>
<comments xmlns="http://schemas.openxmlformats.org/spreadsheetml/2006/main">
  <authors>
    <author>Duncan Wilmer</author>
    <author>Anita Ghanekar</author>
    <author>Besitzer</author>
  </authors>
  <commentList>
    <comment ref="Q253" authorId="0">
      <text>
        <r>
          <rPr>
            <b/>
            <sz val="12"/>
            <color indexed="81"/>
            <rFont val="Arial"/>
            <family val="2"/>
          </rPr>
          <t xml:space="preserve">Note:
</t>
        </r>
        <r>
          <rPr>
            <sz val="12"/>
            <color indexed="81"/>
            <rFont val="Arial"/>
            <family val="2"/>
          </rPr>
          <t xml:space="preserve">Calculated on the year 5 cash flow, the discount rate / WACC and the perpetuity growth rate
</t>
        </r>
        <r>
          <rPr>
            <i/>
            <sz val="12"/>
            <color indexed="81"/>
            <rFont val="Arial"/>
            <family val="2"/>
          </rPr>
          <t>=Year 5 cash flow * (1+perpetuity growth rate) / (WACC - perpetuity growth rate)</t>
        </r>
        <r>
          <rPr>
            <sz val="12"/>
            <color indexed="81"/>
            <rFont val="Arial"/>
            <family val="2"/>
          </rPr>
          <t xml:space="preserve">
</t>
        </r>
      </text>
    </comment>
    <comment ref="I254" authorId="0">
      <text>
        <r>
          <rPr>
            <b/>
            <sz val="8"/>
            <color indexed="81"/>
            <rFont val="Helvetica"/>
          </rPr>
          <t xml:space="preserve">Note:
</t>
        </r>
        <r>
          <rPr>
            <sz val="8"/>
            <color indexed="81"/>
            <rFont val="Helvetica"/>
          </rPr>
          <t xml:space="preserve">Present value discount factor based on the discount rate / WACC and the number of months remaining this year
</t>
        </r>
      </text>
    </comment>
    <comment ref="A258" authorId="1">
      <text>
        <r>
          <rPr>
            <sz val="10"/>
            <color indexed="81"/>
            <rFont val="Times New Roman"/>
            <family val="1"/>
          </rPr>
          <t>Assumes cashflows occur in mid year</t>
        </r>
      </text>
    </comment>
    <comment ref="I259" authorId="0">
      <text>
        <r>
          <rPr>
            <b/>
            <sz val="8"/>
            <color indexed="81"/>
            <rFont val="Helvetica"/>
          </rPr>
          <t>Note:</t>
        </r>
        <r>
          <rPr>
            <sz val="8"/>
            <color indexed="81"/>
            <rFont val="Helvetica"/>
          </rPr>
          <t xml:space="preserve">
Input from WACC calculation schedule
</t>
        </r>
      </text>
    </comment>
    <comment ref="I260" authorId="0">
      <text>
        <r>
          <rPr>
            <b/>
            <sz val="8"/>
            <color indexed="81"/>
            <rFont val="Helvetica"/>
          </rPr>
          <t xml:space="preserve">Input:
</t>
        </r>
        <r>
          <rPr>
            <sz val="8"/>
            <color indexed="81"/>
            <rFont val="Helvetica"/>
          </rPr>
          <t xml:space="preserve">Growth rate to perpetuity based on, inter alia, the long term inflation rate and the maturity of the company
</t>
        </r>
      </text>
    </comment>
    <comment ref="R260" authorId="0">
      <text>
        <r>
          <rPr>
            <b/>
            <sz val="8"/>
            <color indexed="81"/>
            <rFont val="Helvetica"/>
          </rPr>
          <t xml:space="preserve">Input:
</t>
        </r>
        <r>
          <rPr>
            <sz val="8"/>
            <color indexed="81"/>
            <rFont val="Helvetica"/>
          </rPr>
          <t>Company historic net debt from latest Balance Sheet</t>
        </r>
      </text>
    </comment>
    <comment ref="M262" authorId="1">
      <text>
        <r>
          <rPr>
            <sz val="10"/>
            <color indexed="81"/>
            <rFont val="Arial"/>
            <family val="2"/>
          </rPr>
          <t xml:space="preserve">Note : Equity value in main model differs by c.1% from equity value in sensitivity table for the same perpetuity rate as in the table the discount rate is an input and in the main model the discount rate /WACC is a calculation from the WACC calculation sheet.  As a result there is a rounding difference
</t>
        </r>
      </text>
    </comment>
    <comment ref="H280" authorId="0">
      <text>
        <r>
          <rPr>
            <b/>
            <sz val="8"/>
            <color indexed="81"/>
            <rFont val="Helvetica"/>
          </rPr>
          <t xml:space="preserve">Input:
</t>
        </r>
        <r>
          <rPr>
            <sz val="8"/>
            <color indexed="81"/>
            <rFont val="Helvetica"/>
          </rPr>
          <t xml:space="preserve">WACC less 1%
</t>
        </r>
      </text>
    </comment>
    <comment ref="A321" authorId="2">
      <text>
        <r>
          <rPr>
            <b/>
            <sz val="8"/>
            <color indexed="81"/>
            <rFont val="Tahoma"/>
            <family val="2"/>
          </rPr>
          <t>Besitzer:</t>
        </r>
        <r>
          <rPr>
            <sz val="8"/>
            <color indexed="81"/>
            <rFont val="Tahoma"/>
            <family val="2"/>
          </rPr>
          <t xml:space="preserve">
Sales instead of cost of goods sold has been used</t>
        </r>
      </text>
    </comment>
  </commentList>
</comments>
</file>

<file path=xl/comments2.xml><?xml version="1.0" encoding="utf-8"?>
<comments xmlns="http://schemas.openxmlformats.org/spreadsheetml/2006/main">
  <authors>
    <author>Duncan Wilmer</author>
    <author>Anita Ghanekar</author>
    <author>Besitzer</author>
  </authors>
  <commentList>
    <comment ref="U151" authorId="0">
      <text>
        <r>
          <rPr>
            <b/>
            <sz val="12"/>
            <color indexed="81"/>
            <rFont val="Arial"/>
            <family val="2"/>
          </rPr>
          <t xml:space="preserve">Note:
</t>
        </r>
        <r>
          <rPr>
            <sz val="12"/>
            <color indexed="81"/>
            <rFont val="Arial"/>
            <family val="2"/>
          </rPr>
          <t xml:space="preserve">Calculated on the year 5 cash flow, the discount rate / WACC and the perpetuity growth rate
</t>
        </r>
        <r>
          <rPr>
            <i/>
            <sz val="12"/>
            <color indexed="81"/>
            <rFont val="Arial"/>
            <family val="2"/>
          </rPr>
          <t>=Year 5 cash flow * (1+perpetuity growth rate) / (WACC - perpetuity growth rate)</t>
        </r>
        <r>
          <rPr>
            <sz val="12"/>
            <color indexed="81"/>
            <rFont val="Arial"/>
            <family val="2"/>
          </rPr>
          <t xml:space="preserve">
</t>
        </r>
      </text>
    </comment>
    <comment ref="B152" authorId="1">
      <text>
        <r>
          <rPr>
            <sz val="10"/>
            <color indexed="81"/>
            <rFont val="Times New Roman"/>
            <family val="1"/>
          </rPr>
          <t>Assumes cashflows occur in mid year</t>
        </r>
      </text>
    </comment>
    <comment ref="M152" authorId="0">
      <text>
        <r>
          <rPr>
            <b/>
            <sz val="8"/>
            <color indexed="81"/>
            <rFont val="Helvetica"/>
          </rPr>
          <t xml:space="preserve">Note:
</t>
        </r>
        <r>
          <rPr>
            <sz val="8"/>
            <color indexed="81"/>
            <rFont val="Helvetica"/>
          </rPr>
          <t xml:space="preserve">Present value discount factor based on the discount rate / WACC and the number of months remaining this year
</t>
        </r>
      </text>
    </comment>
    <comment ref="M157" authorId="0">
      <text>
        <r>
          <rPr>
            <b/>
            <sz val="8"/>
            <color indexed="81"/>
            <rFont val="Helvetica"/>
          </rPr>
          <t>Note:</t>
        </r>
        <r>
          <rPr>
            <sz val="8"/>
            <color indexed="81"/>
            <rFont val="Helvetica"/>
          </rPr>
          <t xml:space="preserve">
Input from WACC calculation schedule
</t>
        </r>
      </text>
    </comment>
    <comment ref="M158" authorId="0">
      <text>
        <r>
          <rPr>
            <b/>
            <sz val="8"/>
            <color indexed="81"/>
            <rFont val="Helvetica"/>
          </rPr>
          <t xml:space="preserve">Input:
</t>
        </r>
        <r>
          <rPr>
            <sz val="8"/>
            <color indexed="81"/>
            <rFont val="Helvetica"/>
          </rPr>
          <t xml:space="preserve">Growth rate to perpetuity based on, inter alia, the long term inflation rate and the maturity of the company
</t>
        </r>
      </text>
    </comment>
    <comment ref="V158" authorId="0">
      <text>
        <r>
          <rPr>
            <b/>
            <sz val="8"/>
            <color indexed="81"/>
            <rFont val="Helvetica"/>
          </rPr>
          <t xml:space="preserve">Input:
</t>
        </r>
        <r>
          <rPr>
            <sz val="8"/>
            <color indexed="81"/>
            <rFont val="Helvetica"/>
          </rPr>
          <t>Company historic net debt from latest Balance Sheet</t>
        </r>
      </text>
    </comment>
    <comment ref="Q160" authorId="1">
      <text>
        <r>
          <rPr>
            <sz val="10"/>
            <color indexed="81"/>
            <rFont val="Arial"/>
            <family val="2"/>
          </rPr>
          <t xml:space="preserve">Note : Equity value in main model differs by c.1% from equity value in sensitivity table for the same perpetuity rate as in the table the discount rate is an input and in the main model the discount rate /WACC is a calculation from the WACC calculation sheet.  As a result there is a rounding difference
</t>
        </r>
      </text>
    </comment>
    <comment ref="L174" authorId="0">
      <text>
        <r>
          <rPr>
            <b/>
            <sz val="8"/>
            <color indexed="81"/>
            <rFont val="Helvetica"/>
          </rPr>
          <t xml:space="preserve">Input:
</t>
        </r>
        <r>
          <rPr>
            <sz val="8"/>
            <color indexed="81"/>
            <rFont val="Helvetica"/>
          </rPr>
          <t xml:space="preserve">WACC less 1%
</t>
        </r>
      </text>
    </comment>
    <comment ref="B215" authorId="2">
      <text>
        <r>
          <rPr>
            <b/>
            <sz val="8"/>
            <color indexed="81"/>
            <rFont val="Tahoma"/>
            <family val="2"/>
          </rPr>
          <t>Besitzer:</t>
        </r>
        <r>
          <rPr>
            <sz val="8"/>
            <color indexed="81"/>
            <rFont val="Tahoma"/>
            <family val="2"/>
          </rPr>
          <t xml:space="preserve">
Sales instead of cost of goods sold has been used</t>
        </r>
      </text>
    </comment>
  </commentList>
</comments>
</file>

<file path=xl/sharedStrings.xml><?xml version="1.0" encoding="utf-8"?>
<sst xmlns="http://schemas.openxmlformats.org/spreadsheetml/2006/main" count="840" uniqueCount="324">
  <si>
    <t>Plan</t>
  </si>
  <si>
    <t>EBIT</t>
  </si>
  <si>
    <t>NOPLAT</t>
  </si>
  <si>
    <t>in Mio. €</t>
  </si>
  <si>
    <t>EBITDA</t>
  </si>
  <si>
    <t>EBITA</t>
  </si>
  <si>
    <t>EBT</t>
  </si>
  <si>
    <t>EAT</t>
  </si>
  <si>
    <t>EATM</t>
  </si>
  <si>
    <t>+</t>
  </si>
  <si>
    <t>=</t>
  </si>
  <si>
    <t>-</t>
  </si>
  <si>
    <t xml:space="preserve"> </t>
  </si>
  <si>
    <t>Entity Value</t>
  </si>
  <si>
    <t>TV</t>
  </si>
  <si>
    <t>t1</t>
  </si>
  <si>
    <t>t2</t>
  </si>
  <si>
    <t>t3</t>
  </si>
  <si>
    <t>t4</t>
  </si>
  <si>
    <t>t5</t>
  </si>
  <si>
    <t>t0</t>
  </si>
  <si>
    <t>t-1</t>
  </si>
  <si>
    <t>t-2</t>
  </si>
  <si>
    <t>Terminal Value</t>
  </si>
  <si>
    <t>Enterprise Value</t>
  </si>
  <si>
    <t xml:space="preserve">Terminal Value </t>
  </si>
  <si>
    <t>in € million</t>
  </si>
  <si>
    <t>Year</t>
  </si>
  <si>
    <t>Revenues</t>
  </si>
  <si>
    <t>(+) Changes in finished goods, inventories and work in progress</t>
  </si>
  <si>
    <t>Total revenues</t>
  </si>
  <si>
    <t>(-) Cost of materials</t>
  </si>
  <si>
    <t>(-) Cost of purchased services</t>
  </si>
  <si>
    <t>Gross profit</t>
  </si>
  <si>
    <t>(-)  Personnel expenses</t>
  </si>
  <si>
    <t>(-)  Depreciation</t>
  </si>
  <si>
    <t>(-)  Amortization of goodwill</t>
  </si>
  <si>
    <t>(-)  Other operating expenses</t>
  </si>
  <si>
    <t>(+) Other operating income</t>
  </si>
  <si>
    <t>(+) Income from participations</t>
  </si>
  <si>
    <t>(+) Interest income</t>
  </si>
  <si>
    <t>(-)  Interest expenses</t>
  </si>
  <si>
    <t>(+) Financial result</t>
  </si>
  <si>
    <t>(-) Taxes on income</t>
  </si>
  <si>
    <t>Minority interests</t>
  </si>
  <si>
    <t>Net income (EATM)</t>
  </si>
  <si>
    <t>(+) Balance sheet profit at the beginning of the financial year</t>
  </si>
  <si>
    <t>(-) Allocation to reserves</t>
  </si>
  <si>
    <t>(-) Dividend payments</t>
  </si>
  <si>
    <t>Balance sheet profit at the end of the financial year</t>
  </si>
  <si>
    <t xml:space="preserve">Year </t>
  </si>
  <si>
    <t xml:space="preserve">   Thereof goodwill</t>
  </si>
  <si>
    <t xml:space="preserve">   Thereof other intangible assets</t>
  </si>
  <si>
    <t xml:space="preserve">   Thereof land and buildings</t>
  </si>
  <si>
    <t xml:space="preserve">   Thereof technical equipment and machines</t>
  </si>
  <si>
    <t xml:space="preserve">   Thereof other tangible assets</t>
  </si>
  <si>
    <t>Intangible</t>
  </si>
  <si>
    <t xml:space="preserve"> Tangible assets</t>
  </si>
  <si>
    <t>Financial assets</t>
  </si>
  <si>
    <t>Fixed assets</t>
  </si>
  <si>
    <t>Raw materials and supplies</t>
  </si>
  <si>
    <t>Work in progress</t>
  </si>
  <si>
    <t>Finished goods and merchandise</t>
  </si>
  <si>
    <t>Prepayments on inventories</t>
  </si>
  <si>
    <t>Inventories</t>
  </si>
  <si>
    <t>Trade receivables</t>
  </si>
  <si>
    <t xml:space="preserve">Receivables from partners  </t>
  </si>
  <si>
    <t>Other assets</t>
  </si>
  <si>
    <t>Receivables and other assets</t>
  </si>
  <si>
    <t>Liquid assets</t>
  </si>
  <si>
    <t>Current assets</t>
  </si>
  <si>
    <t>Total assets</t>
  </si>
  <si>
    <t>Subscribed capital</t>
  </si>
  <si>
    <t>Reserve</t>
  </si>
  <si>
    <t>Net income for the year</t>
  </si>
  <si>
    <t>Equity</t>
  </si>
  <si>
    <t>Long-term provisions</t>
  </si>
  <si>
    <t>Short-term provisions</t>
  </si>
  <si>
    <t>Provisions</t>
  </si>
  <si>
    <t>Long-term bank debt</t>
  </si>
  <si>
    <t>Short-term bank debt</t>
  </si>
  <si>
    <t>Trade payables</t>
  </si>
  <si>
    <t>Payables to partners</t>
  </si>
  <si>
    <t>Payables to affiliated companies</t>
  </si>
  <si>
    <t>Other liabilities</t>
  </si>
  <si>
    <t>Liabilities</t>
  </si>
  <si>
    <t>Total equity and liabilities</t>
  </si>
  <si>
    <t>Other long-term interest-bearing liabilities</t>
  </si>
  <si>
    <t>Short-term bank deb</t>
  </si>
  <si>
    <t>Payables to partners*</t>
  </si>
  <si>
    <t>Payables to affiliated companies*</t>
  </si>
  <si>
    <t>Financial debt</t>
  </si>
  <si>
    <t xml:space="preserve">*The payables to partners and affiliated companies are assumed to be loans granted to the Automotive Supplier GmbH. The type of liability </t>
  </si>
  <si>
    <t>(loan vs. trade payables) has to be put into question for the company analysis.</t>
  </si>
  <si>
    <t>Working capital</t>
  </si>
  <si>
    <r>
      <t xml:space="preserve">in </t>
    </r>
    <r>
      <rPr>
        <b/>
        <sz val="10"/>
        <rFont val="Arial"/>
        <family val="2"/>
      </rPr>
      <t>€ million</t>
    </r>
  </si>
  <si>
    <t>Earnings before interest and taxes (EBIT)</t>
  </si>
  <si>
    <t>Adjusted taxes on EBIT</t>
  </si>
  <si>
    <t>Depreciation and amortization</t>
  </si>
  <si>
    <t>Changes in long-term provisions</t>
  </si>
  <si>
    <t>Changes in short-term provisions</t>
  </si>
  <si>
    <t>Gross cash flow</t>
  </si>
  <si>
    <t>Capital expenditure</t>
  </si>
  <si>
    <t>Changes in working capital</t>
  </si>
  <si>
    <t>Operating free cash flow</t>
  </si>
  <si>
    <t>Calculation of the Automotive Supplier GmbH’s flows to equity</t>
  </si>
  <si>
    <t>Taxes on EBT*</t>
  </si>
  <si>
    <t>Earnings after taxes (EAT)</t>
  </si>
  <si>
    <t>Changes in financial debt</t>
  </si>
  <si>
    <t>Flow to equity</t>
  </si>
  <si>
    <t>Operating free cash flow (entity approach)</t>
  </si>
  <si>
    <t>Corporate tax savings on debt interest</t>
  </si>
  <si>
    <t>Flow to equity (equity approach)</t>
  </si>
  <si>
    <t>Cost of equity</t>
  </si>
  <si>
    <t>Cost of debt</t>
  </si>
  <si>
    <t>Risk-free interest rate</t>
  </si>
  <si>
    <t>Risk-free return (15-30 years)</t>
  </si>
  <si>
    <t>General market risk</t>
  </si>
  <si>
    <t>Forecast Beta (levered Beta)</t>
  </si>
  <si>
    <t>* Market risk premium</t>
  </si>
  <si>
    <t>= Individual market risk premium</t>
  </si>
  <si>
    <t>Company-specific risk</t>
  </si>
  <si>
    <t>Individual risk agio</t>
  </si>
  <si>
    <t>Equity ratio</t>
  </si>
  <si>
    <t>= Cost of debt before taxes</t>
  </si>
  <si>
    <t>+ Risik premium</t>
  </si>
  <si>
    <t>- Corporate taxes</t>
  </si>
  <si>
    <t>= Cost of debt after taxes</t>
  </si>
  <si>
    <t>Debt ratio</t>
  </si>
  <si>
    <t>Weighted Average Cost of Capital (WACC)</t>
  </si>
  <si>
    <t>Discount rate</t>
  </si>
  <si>
    <t>Multiple</t>
  </si>
  <si>
    <t>NPV of the cash flows and terminal value</t>
  </si>
  <si>
    <t>Share of TV in the sum of the cash flows</t>
  </si>
  <si>
    <t>Cash position (liquid assets)</t>
  </si>
  <si>
    <t>Non-operating assets</t>
  </si>
  <si>
    <t>Equity value 31/08 year 1</t>
  </si>
  <si>
    <t>Present value of Terminal Value</t>
  </si>
  <si>
    <t>Sum of the present values of the cash flows</t>
  </si>
  <si>
    <t>Discount rate (tax shield)</t>
  </si>
  <si>
    <t>Cash flows of the tax shield</t>
  </si>
  <si>
    <t>Terminal value</t>
  </si>
  <si>
    <t>Present value of cash flows of the tax shield and terminal value of the tax shield</t>
  </si>
  <si>
    <t>Present value of the operating free cash flows</t>
  </si>
  <si>
    <t>Present value of the terminal value (oFCF)</t>
  </si>
  <si>
    <t>Present value of the cash flows of the tax shield</t>
  </si>
  <si>
    <t>Present value of the terminal value (tax shield)</t>
  </si>
  <si>
    <t>Present value of flows to equity and present value of the terminal value</t>
  </si>
  <si>
    <t>Present value  of flows to equity</t>
  </si>
  <si>
    <t>Present value of the terminal value</t>
  </si>
  <si>
    <t>Periodic WACC</t>
  </si>
  <si>
    <t>01.01.t1
= 
31.12.t0</t>
  </si>
  <si>
    <t>01.01.t2
= 
31.12.t1</t>
  </si>
  <si>
    <t>01.01.t3
= 
31.12.t2</t>
  </si>
  <si>
    <t>01.01.t4
= 
31.12.t3</t>
  </si>
  <si>
    <t>01.01.t5
= 
31.12.t4</t>
  </si>
  <si>
    <t>Cost of debt after taxes</t>
  </si>
  <si>
    <t>Value 01.01.t1</t>
  </si>
  <si>
    <t>Value 01.01.t2</t>
  </si>
  <si>
    <t>Value 01.01.t3</t>
  </si>
  <si>
    <t>Value 01.01.t4</t>
  </si>
  <si>
    <t>Value 01.01.t5</t>
  </si>
  <si>
    <t>Value 01.01.t6</t>
  </si>
  <si>
    <t>Operating free cash flow (t+1)</t>
  </si>
  <si>
    <t>Earnings before taxes (EBT)</t>
  </si>
  <si>
    <t>Earnings before taxes (EBT)*</t>
  </si>
  <si>
    <t>Calculation of the Automotive Supplier GmbH’s financial debt</t>
  </si>
  <si>
    <t>Calculation of the Automotive Supplier GmbH’s working capital</t>
  </si>
  <si>
    <t>oFCF</t>
  </si>
  <si>
    <t>FtE</t>
  </si>
  <si>
    <t>year 5</t>
  </si>
  <si>
    <t>Total revenues (reported)</t>
  </si>
  <si>
    <t>Growth rate in the terminal value 1%</t>
  </si>
  <si>
    <t>Determination of</t>
  </si>
  <si>
    <t>Corporate taxes on EBT</t>
  </si>
  <si>
    <t>Tangible fixed assets</t>
  </si>
  <si>
    <t>Capital expenditure (investments in fixed assets)</t>
  </si>
  <si>
    <t>Interest expenses (6.5%)*</t>
  </si>
  <si>
    <t>*Attention: In the calculation of the interest expenses in year 5, the financial debt at the end of year 4 is here included as well.</t>
  </si>
  <si>
    <t xml:space="preserve"> The interest expenses in the terminal value in the equity approach is calculated by multiplying the interest rate of 6.5% with the financial debt position </t>
  </si>
  <si>
    <t>in the terminal value (€ 168.5m)</t>
  </si>
  <si>
    <t>** For the determination of the discount rates necessary for the calculation of the TV compare 3.3</t>
  </si>
  <si>
    <t>Calculation of the Automotive Supplier GmbH’s operating free cash flows</t>
  </si>
  <si>
    <t>Corporate taxes on EBIT</t>
  </si>
  <si>
    <t>Interest expenses</t>
  </si>
  <si>
    <t>Actual</t>
  </si>
  <si>
    <t>Check sum</t>
  </si>
  <si>
    <t>=&gt; Terminal value**</t>
  </si>
  <si>
    <t>Equity Approach</t>
  </si>
  <si>
    <t>Enity Approach</t>
  </si>
  <si>
    <t>Weighting of the capital structure in the terminal value</t>
  </si>
  <si>
    <t>Weighting of the current capital structure</t>
  </si>
  <si>
    <t>Enterprise value at the valuation date</t>
  </si>
  <si>
    <t>Interest-bearing liabilities at the valuation date</t>
  </si>
  <si>
    <t>Equity value at the valuation date</t>
  </si>
  <si>
    <t>Equity ratio at the valuation date</t>
  </si>
  <si>
    <t>Debt ratio at the valuation date</t>
  </si>
  <si>
    <t>Interest-bearing liabilities in the terminal value</t>
  </si>
  <si>
    <t>Equity value in the terminal value</t>
  </si>
  <si>
    <t>Equity ratio in the terminal value</t>
  </si>
  <si>
    <t>Debt ratio in the terminal value</t>
  </si>
  <si>
    <t>TV(%)</t>
  </si>
  <si>
    <t>Weighted average equity ratio</t>
  </si>
  <si>
    <t>WACC Approach (target capital structure)</t>
  </si>
  <si>
    <t>WACC Approach (constant capital structure)</t>
  </si>
  <si>
    <t>Cost if equity</t>
  </si>
  <si>
    <t>APV Approach</t>
  </si>
  <si>
    <t>Forecast Beta (unlevered Beta)</t>
  </si>
  <si>
    <t>year</t>
  </si>
  <si>
    <t>Total equity and liabilities (actual)</t>
  </si>
  <si>
    <t>Profit and loss statement of Automotive Supplier GmbH:  Assumptions</t>
  </si>
  <si>
    <t>Total Assets of Automotive Supplier GmbH (actual)</t>
  </si>
  <si>
    <t>Profit and loss statement of Automotive Supplier GmbH (actual)</t>
  </si>
  <si>
    <t>Profit and loss statement of Automotive Supplier GmbH</t>
  </si>
  <si>
    <t>Total Assets of Automotive Supplier GmbH</t>
  </si>
  <si>
    <t>Total equity and liabilities of Automotive Supplier GmbH</t>
  </si>
  <si>
    <t>Changes in finished goods, inventories and work in progress</t>
  </si>
  <si>
    <t>Cost of materials to total revenues in %</t>
  </si>
  <si>
    <t>Cost of purchased services to total revenues in %</t>
  </si>
  <si>
    <t xml:space="preserve">     thereof variable</t>
  </si>
  <si>
    <t xml:space="preserve">     thereof fixed</t>
  </si>
  <si>
    <t xml:space="preserve">                          </t>
  </si>
  <si>
    <t>other operating expenses</t>
  </si>
  <si>
    <t xml:space="preserve">     variable </t>
  </si>
  <si>
    <t xml:space="preserve">     fixed</t>
  </si>
  <si>
    <t xml:space="preserve">    growth of fixed personnel expenses in %</t>
  </si>
  <si>
    <t xml:space="preserve">    growth of fixed other operating expenses in %</t>
  </si>
  <si>
    <t>Total Assets of Automotive Supplier GmbH: Assumptions</t>
  </si>
  <si>
    <t xml:space="preserve">   thereof goodwill</t>
  </si>
  <si>
    <t xml:space="preserve">   thereof other intangible assets</t>
  </si>
  <si>
    <t xml:space="preserve">   thereof land and buildings</t>
  </si>
  <si>
    <t xml:space="preserve">   thereof technical equipment and machines</t>
  </si>
  <si>
    <t xml:space="preserve">   thereof other tangible assets</t>
  </si>
  <si>
    <t>raw materials and supplies</t>
  </si>
  <si>
    <t>finished goods and merchandise</t>
  </si>
  <si>
    <t>Total equity and liabilities of Automotive Supplier GmbH: Assumptions</t>
  </si>
  <si>
    <t>Other assumptions</t>
  </si>
  <si>
    <t xml:space="preserve">    fixed costs</t>
  </si>
  <si>
    <t>Cost of Capital: Assumptions</t>
  </si>
  <si>
    <t>in % of total revenues</t>
  </si>
  <si>
    <t>revenues</t>
  </si>
  <si>
    <t>cost of materials</t>
  </si>
  <si>
    <t>cost of purchased services</t>
  </si>
  <si>
    <t>personnel expenses</t>
  </si>
  <si>
    <t>depreciation</t>
  </si>
  <si>
    <t>unfinished goods and services</t>
  </si>
  <si>
    <t>prepayments</t>
  </si>
  <si>
    <t>trade receivables</t>
  </si>
  <si>
    <t>receivables from affiliated companies</t>
  </si>
  <si>
    <t>other current assets</t>
  </si>
  <si>
    <t>payments received</t>
  </si>
  <si>
    <t>trade payables</t>
  </si>
  <si>
    <t>other short-term liabilities</t>
  </si>
  <si>
    <t>working capital</t>
  </si>
  <si>
    <t>working capital ratio</t>
  </si>
  <si>
    <t>Depreciation and amortisation on intangible assets</t>
  </si>
  <si>
    <t>Change in accruals</t>
  </si>
  <si>
    <t>Change in trade receivables</t>
  </si>
  <si>
    <t>Change in receivables from affiliated companies</t>
  </si>
  <si>
    <t>Change in other assets</t>
  </si>
  <si>
    <t>Change in raw materials and supplies</t>
  </si>
  <si>
    <t>Change in payments received</t>
  </si>
  <si>
    <t>Change in trade payables</t>
  </si>
  <si>
    <t>Change in other liabilities</t>
  </si>
  <si>
    <t>Cash inflow from operating activities</t>
  </si>
  <si>
    <t>Change in intangible assets</t>
  </si>
  <si>
    <t>Change in tangible assets</t>
  </si>
  <si>
    <t>Change in financial assets</t>
  </si>
  <si>
    <t>Cash outflow from investing activities</t>
  </si>
  <si>
    <t>Change interest-bearing liabilities</t>
  </si>
  <si>
    <t>Dividends / capital contribution</t>
  </si>
  <si>
    <t>Change in minorities</t>
  </si>
  <si>
    <t>Cash inflow/outflow from financing activities</t>
  </si>
  <si>
    <t xml:space="preserve">  Net cash flow</t>
  </si>
  <si>
    <t>Liquid assets as at 1 January</t>
  </si>
  <si>
    <t>Liquid assets as at 31 January</t>
  </si>
  <si>
    <t>Difference !=! Net cash flow</t>
  </si>
  <si>
    <t>Checksum</t>
  </si>
  <si>
    <t>Cash flow statement</t>
  </si>
  <si>
    <t>Calculation of the Automotive Supplier GmbH’s capital expenditure</t>
  </si>
  <si>
    <t>Capital Expenditure</t>
  </si>
  <si>
    <t>Growth of change of long-term provisions</t>
  </si>
  <si>
    <t>Growth of revenues in %</t>
  </si>
  <si>
    <t>Depreciation expense ratio (average year -1 and 0 of fixed assets of the previous year)</t>
  </si>
  <si>
    <t>Amortization of goodwill</t>
  </si>
  <si>
    <t>Other operating expenses</t>
  </si>
  <si>
    <t>Other operating income</t>
  </si>
  <si>
    <t xml:space="preserve"> Income from participations</t>
  </si>
  <si>
    <t>Interest rate (deposit)</t>
  </si>
  <si>
    <t>Interest ration (loans)</t>
  </si>
  <si>
    <t>Tax rate</t>
  </si>
  <si>
    <t>Allocation to reserves ratio</t>
  </si>
  <si>
    <t>Pay-out ratio</t>
  </si>
  <si>
    <t>Intangibel assets</t>
  </si>
  <si>
    <t>Days sales outstanding</t>
  </si>
  <si>
    <t>Other assets to revenues in %</t>
  </si>
  <si>
    <t xml:space="preserve">Short-term provision to revenues in % </t>
  </si>
  <si>
    <t>Change of long-term bank debt</t>
  </si>
  <si>
    <t>Change of short-term bank debt</t>
  </si>
  <si>
    <t>Change of other long-term interest-bearing liabilities</t>
  </si>
  <si>
    <t>Payments received to inventories in %</t>
  </si>
  <si>
    <t>Days payables outstanding</t>
  </si>
  <si>
    <t>Other liabilities to revenues in %</t>
  </si>
  <si>
    <t>Last actual year</t>
  </si>
  <si>
    <t>Date of valuation</t>
  </si>
  <si>
    <t>Year in days</t>
  </si>
  <si>
    <t>Days between date of valuation and first plan year</t>
  </si>
  <si>
    <t>Assumptions terminal value (TV)</t>
  </si>
  <si>
    <t>Growth rate  in terminal value</t>
  </si>
  <si>
    <t>Assumptions non-operating assets</t>
  </si>
  <si>
    <t>Non-operating assets at date of valuation</t>
  </si>
  <si>
    <t>Risk-free rate</t>
  </si>
  <si>
    <t>Market risk premium</t>
  </si>
  <si>
    <t>Beta (levered)</t>
  </si>
  <si>
    <t>Beta (unlevered)</t>
  </si>
  <si>
    <t>Risk premium</t>
  </si>
  <si>
    <t>Intangible assets</t>
  </si>
  <si>
    <t>Depreciation</t>
  </si>
  <si>
    <t>Amortization</t>
  </si>
  <si>
    <t>Periodic equity ratio</t>
  </si>
  <si>
    <t>Periodic debt ratio</t>
  </si>
  <si>
    <t>compounted to date of valuation</t>
  </si>
  <si>
    <t>Interest-bearing liabilities</t>
  </si>
  <si>
    <t>Decrease/increase in interest-bearing liabilities</t>
  </si>
</sst>
</file>

<file path=xl/styles.xml><?xml version="1.0" encoding="utf-8"?>
<styleSheet xmlns="http://schemas.openxmlformats.org/spreadsheetml/2006/main">
  <numFmts count="15">
    <numFmt numFmtId="164" formatCode="0.0%"/>
    <numFmt numFmtId="165" formatCode="0.0"/>
    <numFmt numFmtId="166" formatCode="#,##0.0"/>
    <numFmt numFmtId="167" formatCode="#,##0.0%;\(#,##0.0%\)"/>
    <numFmt numFmtId="168" formatCode="0.0000000000000000%"/>
    <numFmt numFmtId="169" formatCode="#,##0;\(#,##0\)"/>
    <numFmt numFmtId="170" formatCode="0.00&quot;x&quot;"/>
    <numFmt numFmtId="171" formatCode="#,##0&quot;m&quot;;\(#,##0&quot;m&quot;\)"/>
    <numFmt numFmtId="172" formatCode="#,##0.00;\(#,##0.00\)"/>
    <numFmt numFmtId="173" formatCode="#,##0.000;\(#,##0.000\)"/>
    <numFmt numFmtId="174" formatCode="0.0000"/>
    <numFmt numFmtId="175" formatCode="0.000"/>
    <numFmt numFmtId="176" formatCode="0.0000%"/>
    <numFmt numFmtId="177" formatCode="#,##0.00%;\(#,##0.00%\)"/>
    <numFmt numFmtId="178" formatCode="#,##0.0;\(#,##0.0\)"/>
  </numFmts>
  <fonts count="60">
    <font>
      <sz val="12"/>
      <name val="Times New Roman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sz val="11"/>
      <color indexed="9"/>
      <name val="Times New Roman"/>
      <family val="1"/>
    </font>
    <font>
      <b/>
      <i/>
      <sz val="11"/>
      <name val="Times New Roman"/>
      <family val="1"/>
    </font>
    <font>
      <b/>
      <sz val="11"/>
      <color indexed="9"/>
      <name val="Times New Roman"/>
      <family val="1"/>
    </font>
    <font>
      <sz val="8"/>
      <color indexed="81"/>
      <name val="Helvetica"/>
    </font>
    <font>
      <b/>
      <sz val="8"/>
      <color indexed="81"/>
      <name val="Helvetica"/>
    </font>
    <font>
      <sz val="8"/>
      <color indexed="81"/>
      <name val="Tahoma"/>
      <family val="2"/>
    </font>
    <font>
      <b/>
      <sz val="18"/>
      <color indexed="9"/>
      <name val="Helvetica"/>
    </font>
    <font>
      <sz val="9"/>
      <name val="Times New Roman"/>
      <family val="1"/>
    </font>
    <font>
      <b/>
      <sz val="9"/>
      <name val="Times New Roman"/>
      <family val="1"/>
    </font>
    <font>
      <b/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sz val="10"/>
      <color indexed="81"/>
      <name val="Arial"/>
      <family val="2"/>
    </font>
    <font>
      <b/>
      <sz val="12"/>
      <color indexed="81"/>
      <name val="Arial"/>
      <family val="2"/>
    </font>
    <font>
      <sz val="12"/>
      <color indexed="81"/>
      <name val="Arial"/>
      <family val="2"/>
    </font>
    <font>
      <i/>
      <sz val="12"/>
      <color indexed="81"/>
      <name val="Arial"/>
      <family val="2"/>
    </font>
    <font>
      <sz val="10"/>
      <color indexed="8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3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i/>
      <sz val="11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sz val="12"/>
      <color indexed="10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sz val="10"/>
      <color indexed="2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  <font>
      <b/>
      <sz val="15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b/>
      <u/>
      <sz val="15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b/>
      <sz val="10"/>
      <name val="arai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n">
        <color indexed="64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ck">
        <color indexed="12"/>
      </right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6" fillId="0" borderId="0"/>
    <xf numFmtId="0" fontId="26" fillId="0" borderId="0"/>
  </cellStyleXfs>
  <cellXfs count="940">
    <xf numFmtId="0" fontId="0" fillId="0" borderId="0" xfId="0"/>
    <xf numFmtId="0" fontId="27" fillId="2" borderId="1" xfId="0" applyFont="1" applyFill="1" applyBorder="1"/>
    <xf numFmtId="0" fontId="26" fillId="2" borderId="3" xfId="0" applyFont="1" applyFill="1" applyBorder="1" applyAlignment="1">
      <alignment horizontal="center"/>
    </xf>
    <xf numFmtId="0" fontId="26" fillId="2" borderId="4" xfId="0" applyFont="1" applyFill="1" applyBorder="1" applyAlignment="1">
      <alignment horizontal="center"/>
    </xf>
    <xf numFmtId="0" fontId="27" fillId="3" borderId="0" xfId="0" applyFont="1" applyFill="1" applyBorder="1"/>
    <xf numFmtId="0" fontId="19" fillId="0" borderId="5" xfId="0" applyFont="1" applyBorder="1"/>
    <xf numFmtId="0" fontId="19" fillId="2" borderId="6" xfId="0" applyFont="1" applyFill="1" applyBorder="1"/>
    <xf numFmtId="0" fontId="19" fillId="0" borderId="0" xfId="0" applyFont="1" applyBorder="1"/>
    <xf numFmtId="165" fontId="26" fillId="2" borderId="0" xfId="0" applyNumberFormat="1" applyFont="1" applyFill="1" applyBorder="1" applyAlignment="1">
      <alignment horizontal="right"/>
    </xf>
    <xf numFmtId="0" fontId="27" fillId="4" borderId="7" xfId="0" applyFont="1" applyFill="1" applyBorder="1"/>
    <xf numFmtId="0" fontId="27" fillId="0" borderId="8" xfId="0" applyFont="1" applyFill="1" applyBorder="1"/>
    <xf numFmtId="0" fontId="27" fillId="3" borderId="2" xfId="0" applyFont="1" applyFill="1" applyBorder="1"/>
    <xf numFmtId="0" fontId="19" fillId="0" borderId="9" xfId="0" applyFont="1" applyBorder="1"/>
    <xf numFmtId="0" fontId="19" fillId="3" borderId="0" xfId="0" applyFont="1" applyFill="1" applyBorder="1" applyProtection="1"/>
    <xf numFmtId="165" fontId="19" fillId="3" borderId="0" xfId="0" applyNumberFormat="1" applyFont="1" applyFill="1" applyBorder="1"/>
    <xf numFmtId="3" fontId="42" fillId="3" borderId="0" xfId="0" applyNumberFormat="1" applyFont="1" applyFill="1" applyBorder="1" applyAlignment="1" applyProtection="1">
      <alignment horizontal="left"/>
    </xf>
    <xf numFmtId="0" fontId="19" fillId="2" borderId="1" xfId="0" applyFont="1" applyFill="1" applyBorder="1"/>
    <xf numFmtId="165" fontId="19" fillId="3" borderId="0" xfId="0" applyNumberFormat="1" applyFont="1" applyFill="1" applyBorder="1" applyProtection="1"/>
    <xf numFmtId="165" fontId="19" fillId="0" borderId="0" xfId="0" applyNumberFormat="1" applyFont="1" applyFill="1" applyBorder="1" applyProtection="1"/>
    <xf numFmtId="0" fontId="19" fillId="3" borderId="10" xfId="0" applyFont="1" applyFill="1" applyBorder="1" applyProtection="1"/>
    <xf numFmtId="165" fontId="38" fillId="3" borderId="0" xfId="0" applyNumberFormat="1" applyFont="1" applyFill="1" applyBorder="1" applyProtection="1"/>
    <xf numFmtId="165" fontId="19" fillId="3" borderId="10" xfId="0" applyNumberFormat="1" applyFont="1" applyFill="1" applyBorder="1" applyProtection="1"/>
    <xf numFmtId="0" fontId="27" fillId="3" borderId="0" xfId="0" applyFont="1" applyFill="1" applyBorder="1" applyProtection="1"/>
    <xf numFmtId="165" fontId="27" fillId="3" borderId="0" xfId="0" applyNumberFormat="1" applyFont="1" applyFill="1" applyBorder="1" applyProtection="1"/>
    <xf numFmtId="17" fontId="19" fillId="0" borderId="0" xfId="0" quotePrefix="1" applyNumberFormat="1" applyFont="1" applyFill="1" applyBorder="1" applyAlignment="1">
      <alignment horizontal="right"/>
    </xf>
    <xf numFmtId="165" fontId="27" fillId="3" borderId="0" xfId="0" applyNumberFormat="1" applyFont="1" applyFill="1" applyBorder="1"/>
    <xf numFmtId="0" fontId="19" fillId="0" borderId="0" xfId="0" applyFont="1" applyFill="1" applyBorder="1"/>
    <xf numFmtId="0" fontId="19" fillId="3" borderId="6" xfId="0" applyFont="1" applyFill="1" applyBorder="1" applyProtection="1"/>
    <xf numFmtId="165" fontId="19" fillId="3" borderId="6" xfId="0" applyNumberFormat="1" applyFont="1" applyFill="1" applyBorder="1" applyProtection="1"/>
    <xf numFmtId="17" fontId="19" fillId="3" borderId="6" xfId="0" quotePrefix="1" applyNumberFormat="1" applyFont="1" applyFill="1" applyBorder="1" applyAlignment="1">
      <alignment horizontal="right"/>
    </xf>
    <xf numFmtId="0" fontId="19" fillId="3" borderId="0" xfId="3" applyFont="1" applyFill="1" applyBorder="1" applyAlignment="1">
      <alignment vertical="center"/>
    </xf>
    <xf numFmtId="0" fontId="43" fillId="3" borderId="0" xfId="0" applyFont="1" applyFill="1" applyBorder="1"/>
    <xf numFmtId="0" fontId="19" fillId="3" borderId="0" xfId="0" applyFont="1" applyFill="1" applyBorder="1"/>
    <xf numFmtId="17" fontId="19" fillId="3" borderId="0" xfId="0" quotePrefix="1" applyNumberFormat="1" applyFont="1" applyFill="1" applyBorder="1" applyAlignment="1">
      <alignment horizontal="right"/>
    </xf>
    <xf numFmtId="0" fontId="19" fillId="3" borderId="0" xfId="0" quotePrefix="1" applyFont="1" applyFill="1" applyBorder="1"/>
    <xf numFmtId="0" fontId="27" fillId="3" borderId="6" xfId="0" applyFont="1" applyFill="1" applyBorder="1" applyProtection="1"/>
    <xf numFmtId="0" fontId="27" fillId="2" borderId="6" xfId="0" applyFont="1" applyFill="1" applyBorder="1" applyProtection="1"/>
    <xf numFmtId="165" fontId="19" fillId="3" borderId="6" xfId="0" applyNumberFormat="1" applyFont="1" applyFill="1" applyBorder="1"/>
    <xf numFmtId="165" fontId="19" fillId="3" borderId="3" xfId="0" applyNumberFormat="1" applyFont="1" applyFill="1" applyBorder="1"/>
    <xf numFmtId="165" fontId="19" fillId="3" borderId="5" xfId="0" applyNumberFormat="1" applyFont="1" applyFill="1" applyBorder="1"/>
    <xf numFmtId="0" fontId="19" fillId="3" borderId="5" xfId="0" applyFont="1" applyFill="1" applyBorder="1"/>
    <xf numFmtId="165" fontId="19" fillId="3" borderId="9" xfId="0" applyNumberFormat="1" applyFont="1" applyFill="1" applyBorder="1"/>
    <xf numFmtId="0" fontId="19" fillId="3" borderId="9" xfId="0" applyFont="1" applyFill="1" applyBorder="1"/>
    <xf numFmtId="0" fontId="19" fillId="3" borderId="5" xfId="0" quotePrefix="1" applyFont="1" applyFill="1" applyBorder="1"/>
    <xf numFmtId="165" fontId="19" fillId="0" borderId="0" xfId="0" applyNumberFormat="1" applyFont="1" applyFill="1" applyBorder="1" applyAlignment="1" applyProtection="1">
      <alignment horizontal="center"/>
    </xf>
    <xf numFmtId="165" fontId="19" fillId="3" borderId="0" xfId="0" applyNumberFormat="1" applyFont="1" applyFill="1" applyBorder="1" applyAlignment="1">
      <alignment horizontal="center"/>
    </xf>
    <xf numFmtId="165" fontId="27" fillId="3" borderId="6" xfId="0" applyNumberFormat="1" applyFont="1" applyFill="1" applyBorder="1" applyAlignment="1">
      <alignment horizontal="center"/>
    </xf>
    <xf numFmtId="165" fontId="19" fillId="3" borderId="0" xfId="0" applyNumberFormat="1" applyFont="1" applyFill="1" applyBorder="1" applyAlignment="1" applyProtection="1">
      <alignment horizontal="center"/>
    </xf>
    <xf numFmtId="0" fontId="27" fillId="3" borderId="6" xfId="0" applyFont="1" applyFill="1" applyBorder="1" applyAlignment="1" applyProtection="1">
      <alignment horizontal="center"/>
    </xf>
    <xf numFmtId="0" fontId="19" fillId="3" borderId="0" xfId="0" applyFont="1" applyFill="1" applyBorder="1" applyAlignment="1" applyProtection="1">
      <alignment horizontal="center"/>
    </xf>
    <xf numFmtId="165" fontId="19" fillId="3" borderId="10" xfId="0" quotePrefix="1" applyNumberFormat="1" applyFont="1" applyFill="1" applyBorder="1"/>
    <xf numFmtId="165" fontId="19" fillId="3" borderId="0" xfId="0" quotePrefix="1" applyNumberFormat="1" applyFont="1" applyFill="1" applyBorder="1" applyAlignment="1" applyProtection="1">
      <alignment horizontal="center"/>
    </xf>
    <xf numFmtId="165" fontId="19" fillId="3" borderId="0" xfId="0" quotePrefix="1" applyNumberFormat="1" applyFont="1" applyFill="1" applyBorder="1" applyProtection="1"/>
    <xf numFmtId="0" fontId="27" fillId="3" borderId="0" xfId="0" quotePrefix="1" applyFont="1" applyFill="1" applyBorder="1" applyProtection="1"/>
    <xf numFmtId="0" fontId="19" fillId="3" borderId="10" xfId="0" quotePrefix="1" applyFont="1" applyFill="1" applyBorder="1" applyProtection="1"/>
    <xf numFmtId="165" fontId="27" fillId="3" borderId="0" xfId="0" quotePrefix="1" applyNumberFormat="1" applyFont="1" applyFill="1" applyBorder="1" applyProtection="1"/>
    <xf numFmtId="165" fontId="27" fillId="3" borderId="6" xfId="0" applyNumberFormat="1" applyFont="1" applyFill="1" applyBorder="1" applyAlignment="1"/>
    <xf numFmtId="165" fontId="27" fillId="3" borderId="0" xfId="0" applyNumberFormat="1" applyFont="1" applyFill="1" applyBorder="1" applyAlignment="1" applyProtection="1">
      <alignment horizontal="center"/>
    </xf>
    <xf numFmtId="165" fontId="27" fillId="3" borderId="0" xfId="0" applyNumberFormat="1" applyFont="1" applyFill="1" applyBorder="1" applyAlignment="1">
      <alignment horizontal="left"/>
    </xf>
    <xf numFmtId="17" fontId="27" fillId="3" borderId="6" xfId="0" applyNumberFormat="1" applyFont="1" applyFill="1" applyBorder="1" applyAlignment="1">
      <alignment horizontal="left"/>
    </xf>
    <xf numFmtId="17" fontId="27" fillId="3" borderId="6" xfId="0" quotePrefix="1" applyNumberFormat="1" applyFont="1" applyFill="1" applyBorder="1" applyAlignment="1">
      <alignment horizontal="right"/>
    </xf>
    <xf numFmtId="17" fontId="27" fillId="3" borderId="6" xfId="0" quotePrefix="1" applyNumberFormat="1" applyFont="1" applyFill="1" applyBorder="1" applyAlignment="1">
      <alignment horizontal="center"/>
    </xf>
    <xf numFmtId="17" fontId="27" fillId="3" borderId="0" xfId="0" quotePrefix="1" applyNumberFormat="1" applyFont="1" applyFill="1" applyBorder="1" applyAlignment="1">
      <alignment horizontal="right"/>
    </xf>
    <xf numFmtId="165" fontId="27" fillId="3" borderId="2" xfId="0" applyNumberFormat="1" applyFont="1" applyFill="1" applyBorder="1"/>
    <xf numFmtId="165" fontId="27" fillId="3" borderId="3" xfId="0" applyNumberFormat="1" applyFont="1" applyFill="1" applyBorder="1"/>
    <xf numFmtId="165" fontId="27" fillId="3" borderId="4" xfId="0" applyNumberFormat="1" applyFont="1" applyFill="1" applyBorder="1"/>
    <xf numFmtId="165" fontId="27" fillId="3" borderId="5" xfId="0" applyNumberFormat="1" applyFont="1" applyFill="1" applyBorder="1"/>
    <xf numFmtId="165" fontId="27" fillId="3" borderId="9" xfId="0" applyNumberFormat="1" applyFont="1" applyFill="1" applyBorder="1"/>
    <xf numFmtId="0" fontId="27" fillId="3" borderId="5" xfId="0" applyFont="1" applyFill="1" applyBorder="1" applyProtection="1"/>
    <xf numFmtId="0" fontId="27" fillId="3" borderId="9" xfId="0" applyFont="1" applyFill="1" applyBorder="1" applyProtection="1"/>
    <xf numFmtId="165" fontId="27" fillId="3" borderId="5" xfId="0" applyNumberFormat="1" applyFont="1" applyFill="1" applyBorder="1" applyProtection="1"/>
    <xf numFmtId="165" fontId="27" fillId="3" borderId="9" xfId="0" applyNumberFormat="1" applyFont="1" applyFill="1" applyBorder="1" applyProtection="1"/>
    <xf numFmtId="165" fontId="27" fillId="3" borderId="12" xfId="0" applyNumberFormat="1" applyFont="1" applyFill="1" applyBorder="1" applyProtection="1"/>
    <xf numFmtId="165" fontId="27" fillId="3" borderId="10" xfId="0" applyNumberFormat="1" applyFont="1" applyFill="1" applyBorder="1" applyProtection="1"/>
    <xf numFmtId="165" fontId="27" fillId="3" borderId="13" xfId="0" applyNumberFormat="1" applyFont="1" applyFill="1" applyBorder="1" applyProtection="1"/>
    <xf numFmtId="0" fontId="19" fillId="0" borderId="9" xfId="0" applyFont="1" applyFill="1" applyBorder="1"/>
    <xf numFmtId="0" fontId="19" fillId="3" borderId="12" xfId="0" quotePrefix="1" applyFont="1" applyFill="1" applyBorder="1"/>
    <xf numFmtId="0" fontId="19" fillId="3" borderId="14" xfId="0" applyFont="1" applyFill="1" applyBorder="1" applyProtection="1"/>
    <xf numFmtId="0" fontId="19" fillId="3" borderId="15" xfId="0" applyFont="1" applyFill="1" applyBorder="1" applyProtection="1"/>
    <xf numFmtId="0" fontId="19" fillId="2" borderId="1" xfId="0" quotePrefix="1" applyFont="1" applyFill="1" applyBorder="1"/>
    <xf numFmtId="165" fontId="19" fillId="2" borderId="6" xfId="0" applyNumberFormat="1" applyFont="1" applyFill="1" applyBorder="1" applyProtection="1"/>
    <xf numFmtId="165" fontId="27" fillId="2" borderId="16" xfId="0" applyNumberFormat="1" applyFont="1" applyFill="1" applyBorder="1" applyProtection="1"/>
    <xf numFmtId="17" fontId="27" fillId="2" borderId="10" xfId="0" applyNumberFormat="1" applyFont="1" applyFill="1" applyBorder="1" applyAlignment="1">
      <alignment horizontal="left"/>
    </xf>
    <xf numFmtId="17" fontId="27" fillId="2" borderId="10" xfId="0" quotePrefix="1" applyNumberFormat="1" applyFont="1" applyFill="1" applyBorder="1" applyAlignment="1">
      <alignment horizontal="right"/>
    </xf>
    <xf numFmtId="17" fontId="27" fillId="2" borderId="10" xfId="0" quotePrefix="1" applyNumberFormat="1" applyFont="1" applyFill="1" applyBorder="1" applyAlignment="1">
      <alignment horizontal="center"/>
    </xf>
    <xf numFmtId="165" fontId="19" fillId="3" borderId="9" xfId="0" applyNumberFormat="1" applyFont="1" applyFill="1" applyBorder="1" applyProtection="1"/>
    <xf numFmtId="0" fontId="19" fillId="3" borderId="9" xfId="0" applyFont="1" applyFill="1" applyBorder="1" applyProtection="1"/>
    <xf numFmtId="0" fontId="19" fillId="3" borderId="10" xfId="0" applyFont="1" applyFill="1" applyBorder="1"/>
    <xf numFmtId="175" fontId="19" fillId="0" borderId="0" xfId="0" applyNumberFormat="1" applyFont="1" applyFill="1" applyBorder="1" applyProtection="1"/>
    <xf numFmtId="0" fontId="26" fillId="0" borderId="0" xfId="0" applyFont="1" applyFill="1" applyBorder="1" applyAlignment="1">
      <alignment horizontal="right"/>
    </xf>
    <xf numFmtId="165" fontId="26" fillId="0" borderId="0" xfId="0" applyNumberFormat="1" applyFont="1" applyFill="1" applyBorder="1" applyAlignment="1">
      <alignment horizontal="right"/>
    </xf>
    <xf numFmtId="0" fontId="19" fillId="2" borderId="3" xfId="0" applyFont="1" applyFill="1" applyBorder="1"/>
    <xf numFmtId="0" fontId="19" fillId="2" borderId="12" xfId="0" applyFont="1" applyFill="1" applyBorder="1"/>
    <xf numFmtId="0" fontId="19" fillId="2" borderId="10" xfId="0" applyFont="1" applyFill="1" applyBorder="1"/>
    <xf numFmtId="0" fontId="19" fillId="3" borderId="5" xfId="0" applyFont="1" applyFill="1" applyBorder="1" applyProtection="1"/>
    <xf numFmtId="0" fontId="19" fillId="3" borderId="12" xfId="0" applyFont="1" applyFill="1" applyBorder="1" applyProtection="1"/>
    <xf numFmtId="0" fontId="19" fillId="3" borderId="2" xfId="3" applyFont="1" applyFill="1" applyBorder="1" applyAlignment="1">
      <alignment vertical="center"/>
    </xf>
    <xf numFmtId="0" fontId="19" fillId="3" borderId="5" xfId="3" applyFont="1" applyFill="1" applyBorder="1" applyAlignment="1">
      <alignment vertical="center"/>
    </xf>
    <xf numFmtId="9" fontId="19" fillId="3" borderId="0" xfId="2" applyFont="1" applyFill="1" applyBorder="1" applyAlignment="1">
      <alignment horizontal="left"/>
    </xf>
    <xf numFmtId="0" fontId="26" fillId="2" borderId="10" xfId="0" applyFont="1" applyFill="1" applyBorder="1" applyAlignment="1">
      <alignment horizontal="center"/>
    </xf>
    <xf numFmtId="0" fontId="26" fillId="2" borderId="13" xfId="0" applyFont="1" applyFill="1" applyBorder="1" applyAlignment="1">
      <alignment horizontal="center"/>
    </xf>
    <xf numFmtId="0" fontId="19" fillId="2" borderId="2" xfId="0" applyFont="1" applyFill="1" applyBorder="1"/>
    <xf numFmtId="1" fontId="44" fillId="2" borderId="10" xfId="0" applyNumberFormat="1" applyFont="1" applyFill="1" applyBorder="1" applyAlignment="1">
      <alignment horizontal="center"/>
    </xf>
    <xf numFmtId="1" fontId="44" fillId="2" borderId="10" xfId="0" quotePrefix="1" applyNumberFormat="1" applyFont="1" applyFill="1" applyBorder="1" applyAlignment="1">
      <alignment horizontal="center"/>
    </xf>
    <xf numFmtId="1" fontId="44" fillId="2" borderId="13" xfId="0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right"/>
    </xf>
    <xf numFmtId="165" fontId="38" fillId="0" borderId="0" xfId="0" applyNumberFormat="1" applyFont="1" applyFill="1" applyBorder="1" applyAlignment="1">
      <alignment horizontal="right"/>
    </xf>
    <xf numFmtId="164" fontId="39" fillId="0" borderId="0" xfId="2" applyNumberFormat="1" applyFont="1" applyFill="1" applyBorder="1" applyAlignment="1">
      <alignment horizontal="right"/>
    </xf>
    <xf numFmtId="0" fontId="38" fillId="0" borderId="0" xfId="0" applyFont="1" applyFill="1" applyBorder="1" applyAlignment="1">
      <alignment horizontal="right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protection locked="0"/>
    </xf>
    <xf numFmtId="164" fontId="28" fillId="0" borderId="0" xfId="2" applyNumberFormat="1" applyFont="1" applyFill="1" applyBorder="1" applyAlignment="1"/>
    <xf numFmtId="165" fontId="28" fillId="0" borderId="0" xfId="2" applyNumberFormat="1" applyFont="1" applyFill="1" applyBorder="1" applyAlignment="1"/>
    <xf numFmtId="164" fontId="19" fillId="0" borderId="0" xfId="2" applyNumberFormat="1" applyFont="1" applyFill="1" applyBorder="1" applyAlignment="1"/>
    <xf numFmtId="0" fontId="2" fillId="0" borderId="0" xfId="0" applyFont="1" applyFill="1" applyBorder="1" applyAlignment="1" applyProtection="1">
      <protection locked="0"/>
    </xf>
    <xf numFmtId="165" fontId="26" fillId="5" borderId="0" xfId="0" applyNumberFormat="1" applyFont="1" applyFill="1" applyBorder="1" applyAlignment="1">
      <alignment horizontal="right"/>
    </xf>
    <xf numFmtId="165" fontId="26" fillId="5" borderId="4" xfId="0" applyNumberFormat="1" applyFont="1" applyFill="1" applyBorder="1" applyAlignment="1">
      <alignment horizontal="right"/>
    </xf>
    <xf numFmtId="165" fontId="45" fillId="0" borderId="0" xfId="0" applyNumberFormat="1" applyFont="1" applyFill="1" applyBorder="1" applyAlignment="1">
      <alignment horizontal="right"/>
    </xf>
    <xf numFmtId="165" fontId="26" fillId="5" borderId="9" xfId="0" applyNumberFormat="1" applyFont="1" applyFill="1" applyBorder="1" applyAlignment="1">
      <alignment horizontal="right"/>
    </xf>
    <xf numFmtId="164" fontId="19" fillId="5" borderId="0" xfId="2" applyNumberFormat="1" applyFont="1" applyFill="1" applyBorder="1" applyAlignment="1">
      <alignment horizontal="right"/>
    </xf>
    <xf numFmtId="0" fontId="27" fillId="0" borderId="1" xfId="0" applyFont="1" applyFill="1" applyBorder="1"/>
    <xf numFmtId="165" fontId="27" fillId="5" borderId="6" xfId="0" applyNumberFormat="1" applyFont="1" applyFill="1" applyBorder="1" applyAlignment="1">
      <alignment horizontal="right"/>
    </xf>
    <xf numFmtId="165" fontId="27" fillId="5" borderId="11" xfId="0" applyNumberFormat="1" applyFont="1" applyFill="1" applyBorder="1" applyAlignment="1">
      <alignment horizontal="right"/>
    </xf>
    <xf numFmtId="165" fontId="26" fillId="5" borderId="13" xfId="0" applyNumberFormat="1" applyFont="1" applyFill="1" applyBorder="1" applyAlignment="1">
      <alignment horizontal="right"/>
    </xf>
    <xf numFmtId="0" fontId="38" fillId="2" borderId="0" xfId="0" applyFont="1" applyFill="1" applyBorder="1" applyAlignment="1">
      <alignment horizontal="right"/>
    </xf>
    <xf numFmtId="10" fontId="26" fillId="0" borderId="0" xfId="2" applyNumberFormat="1" applyFont="1" applyFill="1" applyBorder="1" applyAlignment="1">
      <alignment horizontal="center"/>
    </xf>
    <xf numFmtId="165" fontId="26" fillId="5" borderId="2" xfId="0" applyNumberFormat="1" applyFont="1" applyFill="1" applyBorder="1" applyAlignment="1">
      <alignment horizontal="right"/>
    </xf>
    <xf numFmtId="165" fontId="26" fillId="5" borderId="3" xfId="0" applyNumberFormat="1" applyFont="1" applyFill="1" applyBorder="1" applyAlignment="1">
      <alignment horizontal="right"/>
    </xf>
    <xf numFmtId="164" fontId="26" fillId="5" borderId="0" xfId="2" applyNumberFormat="1" applyFont="1" applyFill="1" applyBorder="1" applyAlignment="1">
      <alignment horizontal="right"/>
    </xf>
    <xf numFmtId="165" fontId="26" fillId="5" borderId="10" xfId="0" applyNumberFormat="1" applyFont="1" applyFill="1" applyBorder="1" applyAlignment="1">
      <alignment horizontal="right"/>
    </xf>
    <xf numFmtId="165" fontId="26" fillId="5" borderId="5" xfId="0" applyNumberFormat="1" applyFont="1" applyFill="1" applyBorder="1" applyAlignment="1">
      <alignment horizontal="right"/>
    </xf>
    <xf numFmtId="165" fontId="19" fillId="5" borderId="11" xfId="0" applyNumberFormat="1" applyFont="1" applyFill="1" applyBorder="1" applyAlignment="1">
      <alignment horizontal="right"/>
    </xf>
    <xf numFmtId="0" fontId="27" fillId="0" borderId="12" xfId="0" applyFont="1" applyFill="1" applyBorder="1"/>
    <xf numFmtId="0" fontId="27" fillId="0" borderId="11" xfId="0" applyFont="1" applyFill="1" applyBorder="1"/>
    <xf numFmtId="165" fontId="26" fillId="5" borderId="6" xfId="0" applyNumberFormat="1" applyFont="1" applyFill="1" applyBorder="1" applyAlignment="1">
      <alignment horizontal="right"/>
    </xf>
    <xf numFmtId="165" fontId="26" fillId="5" borderId="11" xfId="0" applyNumberFormat="1" applyFont="1" applyFill="1" applyBorder="1" applyAlignment="1">
      <alignment horizontal="right"/>
    </xf>
    <xf numFmtId="165" fontId="26" fillId="0" borderId="14" xfId="0" applyNumberFormat="1" applyFont="1" applyFill="1" applyBorder="1" applyAlignment="1">
      <alignment horizontal="left"/>
    </xf>
    <xf numFmtId="164" fontId="19" fillId="5" borderId="3" xfId="2" applyNumberFormat="1" applyFont="1" applyFill="1" applyBorder="1" applyAlignment="1">
      <alignment horizontal="right"/>
    </xf>
    <xf numFmtId="164" fontId="19" fillId="5" borderId="4" xfId="2" applyNumberFormat="1" applyFont="1" applyFill="1" applyBorder="1" applyAlignment="1">
      <alignment horizontal="right"/>
    </xf>
    <xf numFmtId="165" fontId="26" fillId="2" borderId="9" xfId="0" applyNumberFormat="1" applyFont="1" applyFill="1" applyBorder="1" applyAlignment="1">
      <alignment horizontal="right"/>
    </xf>
    <xf numFmtId="164" fontId="19" fillId="5" borderId="9" xfId="2" applyNumberFormat="1" applyFont="1" applyFill="1" applyBorder="1" applyAlignment="1">
      <alignment horizontal="right"/>
    </xf>
    <xf numFmtId="0" fontId="26" fillId="2" borderId="9" xfId="0" applyFont="1" applyFill="1" applyBorder="1" applyAlignment="1">
      <alignment horizontal="right"/>
    </xf>
    <xf numFmtId="164" fontId="26" fillId="5" borderId="9" xfId="2" applyNumberFormat="1" applyFont="1" applyFill="1" applyBorder="1" applyAlignment="1">
      <alignment horizontal="right"/>
    </xf>
    <xf numFmtId="0" fontId="27" fillId="2" borderId="16" xfId="0" applyFont="1" applyFill="1" applyBorder="1"/>
    <xf numFmtId="0" fontId="26" fillId="5" borderId="0" xfId="0" applyFont="1" applyFill="1" applyBorder="1" applyAlignment="1">
      <alignment horizontal="right"/>
    </xf>
    <xf numFmtId="0" fontId="26" fillId="2" borderId="0" xfId="0" applyFont="1" applyFill="1" applyBorder="1" applyAlignment="1">
      <alignment horizontal="center"/>
    </xf>
    <xf numFmtId="0" fontId="26" fillId="2" borderId="9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164" fontId="26" fillId="5" borderId="10" xfId="2" applyNumberFormat="1" applyFont="1" applyFill="1" applyBorder="1" applyAlignment="1">
      <alignment horizontal="right"/>
    </xf>
    <xf numFmtId="0" fontId="34" fillId="2" borderId="0" xfId="0" quotePrefix="1" applyFont="1" applyFill="1" applyBorder="1" applyAlignment="1">
      <alignment horizontal="center"/>
    </xf>
    <xf numFmtId="165" fontId="47" fillId="0" borderId="0" xfId="0" applyNumberFormat="1" applyFont="1" applyFill="1" applyBorder="1" applyAlignment="1">
      <alignment horizontal="right"/>
    </xf>
    <xf numFmtId="164" fontId="48" fillId="0" borderId="0" xfId="2" applyNumberFormat="1" applyFont="1" applyFill="1" applyBorder="1" applyAlignment="1">
      <alignment horizontal="right"/>
    </xf>
    <xf numFmtId="166" fontId="27" fillId="5" borderId="6" xfId="0" applyNumberFormat="1" applyFont="1" applyFill="1" applyBorder="1" applyAlignment="1">
      <alignment horizontal="right"/>
    </xf>
    <xf numFmtId="166" fontId="27" fillId="5" borderId="11" xfId="0" applyNumberFormat="1" applyFont="1" applyFill="1" applyBorder="1" applyAlignment="1">
      <alignment horizontal="right"/>
    </xf>
    <xf numFmtId="165" fontId="19" fillId="2" borderId="3" xfId="0" applyNumberFormat="1" applyFont="1" applyFill="1" applyBorder="1" applyAlignment="1">
      <alignment horizontal="right"/>
    </xf>
    <xf numFmtId="164" fontId="26" fillId="5" borderId="13" xfId="2" applyNumberFormat="1" applyFont="1" applyFill="1" applyBorder="1" applyAlignment="1">
      <alignment horizontal="right"/>
    </xf>
    <xf numFmtId="165" fontId="19" fillId="5" borderId="5" xfId="2" applyNumberFormat="1" applyFont="1" applyFill="1" applyBorder="1"/>
    <xf numFmtId="165" fontId="19" fillId="5" borderId="0" xfId="2" applyNumberFormat="1" applyFont="1" applyFill="1" applyBorder="1"/>
    <xf numFmtId="165" fontId="19" fillId="5" borderId="9" xfId="2" applyNumberFormat="1" applyFont="1" applyFill="1" applyBorder="1"/>
    <xf numFmtId="0" fontId="19" fillId="5" borderId="0" xfId="0" applyFont="1" applyFill="1" applyBorder="1" applyAlignment="1">
      <alignment horizontal="right"/>
    </xf>
    <xf numFmtId="0" fontId="19" fillId="5" borderId="9" xfId="0" applyFont="1" applyFill="1" applyBorder="1" applyAlignment="1">
      <alignment horizontal="right"/>
    </xf>
    <xf numFmtId="165" fontId="19" fillId="5" borderId="0" xfId="0" applyNumberFormat="1" applyFont="1" applyFill="1" applyBorder="1" applyAlignment="1">
      <alignment horizontal="right"/>
    </xf>
    <xf numFmtId="165" fontId="19" fillId="5" borderId="9" xfId="0" applyNumberFormat="1" applyFont="1" applyFill="1" applyBorder="1" applyAlignment="1">
      <alignment horizontal="right"/>
    </xf>
    <xf numFmtId="165" fontId="19" fillId="5" borderId="13" xfId="0" applyNumberFormat="1" applyFont="1" applyFill="1" applyBorder="1" applyAlignment="1">
      <alignment horizontal="right"/>
    </xf>
    <xf numFmtId="0" fontId="19" fillId="3" borderId="16" xfId="0" applyFont="1" applyFill="1" applyBorder="1" applyProtection="1"/>
    <xf numFmtId="0" fontId="19" fillId="3" borderId="17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165" fontId="19" fillId="2" borderId="6" xfId="0" applyNumberFormat="1" applyFont="1" applyFill="1" applyBorder="1"/>
    <xf numFmtId="0" fontId="19" fillId="5" borderId="11" xfId="0" applyFont="1" applyFill="1" applyBorder="1" applyAlignment="1">
      <alignment horizontal="right"/>
    </xf>
    <xf numFmtId="165" fontId="19" fillId="5" borderId="6" xfId="0" applyNumberFormat="1" applyFont="1" applyFill="1" applyBorder="1" applyAlignment="1">
      <alignment horizontal="right"/>
    </xf>
    <xf numFmtId="164" fontId="19" fillId="3" borderId="0" xfId="2" applyNumberFormat="1" applyFont="1" applyFill="1" applyBorder="1" applyAlignment="1">
      <alignment horizontal="right"/>
    </xf>
    <xf numFmtId="165" fontId="19" fillId="3" borderId="10" xfId="2" applyNumberFormat="1" applyFont="1" applyFill="1" applyBorder="1" applyAlignment="1">
      <alignment horizontal="right"/>
    </xf>
    <xf numFmtId="165" fontId="19" fillId="3" borderId="0" xfId="2" applyNumberFormat="1" applyFont="1" applyFill="1" applyBorder="1" applyAlignment="1">
      <alignment horizontal="right"/>
    </xf>
    <xf numFmtId="9" fontId="26" fillId="0" borderId="0" xfId="2" applyFont="1" applyFill="1" applyBorder="1" applyAlignment="1">
      <alignment horizontal="right"/>
    </xf>
    <xf numFmtId="0" fontId="19" fillId="2" borderId="4" xfId="0" applyFont="1" applyFill="1" applyBorder="1"/>
    <xf numFmtId="4" fontId="19" fillId="3" borderId="0" xfId="2" applyNumberFormat="1" applyFont="1" applyFill="1" applyBorder="1" applyAlignment="1">
      <alignment horizontal="right"/>
    </xf>
    <xf numFmtId="165" fontId="19" fillId="5" borderId="2" xfId="0" applyNumberFormat="1" applyFont="1" applyFill="1" applyBorder="1"/>
    <xf numFmtId="165" fontId="19" fillId="5" borderId="3" xfId="0" applyNumberFormat="1" applyFont="1" applyFill="1" applyBorder="1"/>
    <xf numFmtId="165" fontId="19" fillId="5" borderId="4" xfId="0" applyNumberFormat="1" applyFont="1" applyFill="1" applyBorder="1"/>
    <xf numFmtId="165" fontId="19" fillId="5" borderId="5" xfId="0" applyNumberFormat="1" applyFont="1" applyFill="1" applyBorder="1"/>
    <xf numFmtId="165" fontId="19" fillId="5" borderId="0" xfId="0" applyNumberFormat="1" applyFont="1" applyFill="1" applyBorder="1"/>
    <xf numFmtId="165" fontId="19" fillId="5" borderId="9" xfId="0" applyNumberFormat="1" applyFont="1" applyFill="1" applyBorder="1"/>
    <xf numFmtId="165" fontId="19" fillId="5" borderId="12" xfId="0" applyNumberFormat="1" applyFont="1" applyFill="1" applyBorder="1"/>
    <xf numFmtId="165" fontId="19" fillId="5" borderId="10" xfId="0" applyNumberFormat="1" applyFont="1" applyFill="1" applyBorder="1"/>
    <xf numFmtId="165" fontId="19" fillId="5" borderId="13" xfId="0" applyNumberFormat="1" applyFont="1" applyFill="1" applyBorder="1"/>
    <xf numFmtId="164" fontId="19" fillId="5" borderId="2" xfId="2" applyNumberFormat="1" applyFont="1" applyFill="1" applyBorder="1"/>
    <xf numFmtId="164" fontId="19" fillId="5" borderId="3" xfId="2" applyNumberFormat="1" applyFont="1" applyFill="1" applyBorder="1"/>
    <xf numFmtId="164" fontId="19" fillId="5" borderId="4" xfId="2" applyNumberFormat="1" applyFont="1" applyFill="1" applyBorder="1"/>
    <xf numFmtId="164" fontId="19" fillId="5" borderId="5" xfId="2" applyNumberFormat="1" applyFont="1" applyFill="1" applyBorder="1"/>
    <xf numFmtId="164" fontId="19" fillId="5" borderId="0" xfId="2" applyNumberFormat="1" applyFont="1" applyFill="1" applyBorder="1"/>
    <xf numFmtId="164" fontId="19" fillId="5" borderId="9" xfId="2" applyNumberFormat="1" applyFont="1" applyFill="1" applyBorder="1"/>
    <xf numFmtId="164" fontId="19" fillId="5" borderId="12" xfId="2" applyNumberFormat="1" applyFont="1" applyFill="1" applyBorder="1"/>
    <xf numFmtId="164" fontId="19" fillId="5" borderId="10" xfId="2" applyNumberFormat="1" applyFont="1" applyFill="1" applyBorder="1"/>
    <xf numFmtId="164" fontId="19" fillId="5" borderId="13" xfId="2" applyNumberFormat="1" applyFont="1" applyFill="1" applyBorder="1"/>
    <xf numFmtId="164" fontId="19" fillId="5" borderId="1" xfId="2" applyNumberFormat="1" applyFont="1" applyFill="1" applyBorder="1"/>
    <xf numFmtId="164" fontId="19" fillId="5" borderId="6" xfId="2" applyNumberFormat="1" applyFont="1" applyFill="1" applyBorder="1"/>
    <xf numFmtId="164" fontId="19" fillId="5" borderId="11" xfId="2" applyNumberFormat="1" applyFont="1" applyFill="1" applyBorder="1"/>
    <xf numFmtId="165" fontId="19" fillId="5" borderId="3" xfId="0" applyNumberFormat="1" applyFont="1" applyFill="1" applyBorder="1" applyProtection="1"/>
    <xf numFmtId="165" fontId="19" fillId="5" borderId="4" xfId="0" applyNumberFormat="1" applyFont="1" applyFill="1" applyBorder="1" applyProtection="1"/>
    <xf numFmtId="165" fontId="19" fillId="5" borderId="2" xfId="0" applyNumberFormat="1" applyFont="1" applyFill="1" applyBorder="1" applyProtection="1"/>
    <xf numFmtId="165" fontId="19" fillId="5" borderId="0" xfId="0" applyNumberFormat="1" applyFont="1" applyFill="1" applyBorder="1" applyProtection="1"/>
    <xf numFmtId="165" fontId="19" fillId="5" borderId="9" xfId="0" applyNumberFormat="1" applyFont="1" applyFill="1" applyBorder="1" applyProtection="1"/>
    <xf numFmtId="165" fontId="19" fillId="5" borderId="5" xfId="0" applyNumberFormat="1" applyFont="1" applyFill="1" applyBorder="1" applyProtection="1"/>
    <xf numFmtId="165" fontId="19" fillId="5" borderId="6" xfId="0" applyNumberFormat="1" applyFont="1" applyFill="1" applyBorder="1"/>
    <xf numFmtId="165" fontId="19" fillId="5" borderId="11" xfId="0" applyNumberFormat="1" applyFont="1" applyFill="1" applyBorder="1"/>
    <xf numFmtId="165" fontId="19" fillId="5" borderId="6" xfId="0" applyNumberFormat="1" applyFont="1" applyFill="1" applyBorder="1" applyProtection="1"/>
    <xf numFmtId="165" fontId="19" fillId="5" borderId="10" xfId="0" applyNumberFormat="1" applyFont="1" applyFill="1" applyBorder="1" applyProtection="1"/>
    <xf numFmtId="10" fontId="27" fillId="5" borderId="0" xfId="2" applyNumberFormat="1" applyFont="1" applyFill="1" applyBorder="1"/>
    <xf numFmtId="2" fontId="19" fillId="5" borderId="3" xfId="2" applyNumberFormat="1" applyFont="1" applyFill="1" applyBorder="1"/>
    <xf numFmtId="10" fontId="19" fillId="5" borderId="10" xfId="2" applyNumberFormat="1" applyFont="1" applyFill="1" applyBorder="1"/>
    <xf numFmtId="10" fontId="27" fillId="5" borderId="0" xfId="2" applyNumberFormat="1" applyFont="1" applyFill="1" applyBorder="1" applyProtection="1"/>
    <xf numFmtId="10" fontId="27" fillId="5" borderId="16" xfId="2" applyNumberFormat="1" applyFont="1" applyFill="1" applyBorder="1" applyProtection="1"/>
    <xf numFmtId="10" fontId="19" fillId="5" borderId="0" xfId="2" applyNumberFormat="1" applyFont="1" applyFill="1" applyBorder="1"/>
    <xf numFmtId="10" fontId="19" fillId="5" borderId="10" xfId="2" applyNumberFormat="1" applyFont="1" applyFill="1" applyBorder="1" applyProtection="1"/>
    <xf numFmtId="10" fontId="19" fillId="5" borderId="0" xfId="2" applyNumberFormat="1" applyFont="1" applyFill="1" applyBorder="1" applyProtection="1"/>
    <xf numFmtId="164" fontId="27" fillId="5" borderId="6" xfId="2" quotePrefix="1" applyNumberFormat="1" applyFont="1" applyFill="1" applyBorder="1" applyAlignment="1">
      <alignment horizontal="right"/>
    </xf>
    <xf numFmtId="10" fontId="19" fillId="5" borderId="14" xfId="2" applyNumberFormat="1" applyFont="1" applyFill="1" applyBorder="1" applyProtection="1"/>
    <xf numFmtId="174" fontId="19" fillId="5" borderId="0" xfId="0" applyNumberFormat="1" applyFont="1" applyFill="1" applyBorder="1"/>
    <xf numFmtId="174" fontId="19" fillId="5" borderId="9" xfId="0" applyNumberFormat="1" applyFont="1" applyFill="1" applyBorder="1"/>
    <xf numFmtId="165" fontId="19" fillId="5" borderId="14" xfId="0" applyNumberFormat="1" applyFont="1" applyFill="1" applyBorder="1" applyProtection="1"/>
    <xf numFmtId="165" fontId="19" fillId="3" borderId="4" xfId="0" applyNumberFormat="1" applyFont="1" applyFill="1" applyBorder="1"/>
    <xf numFmtId="164" fontId="28" fillId="0" borderId="3" xfId="2" applyNumberFormat="1" applyFont="1" applyFill="1" applyBorder="1" applyAlignment="1"/>
    <xf numFmtId="164" fontId="28" fillId="0" borderId="4" xfId="2" applyNumberFormat="1" applyFont="1" applyFill="1" applyBorder="1" applyAlignment="1"/>
    <xf numFmtId="164" fontId="28" fillId="0" borderId="9" xfId="2" applyNumberFormat="1" applyFont="1" applyFill="1" applyBorder="1" applyAlignment="1"/>
    <xf numFmtId="164" fontId="26" fillId="0" borderId="5" xfId="2" applyNumberFormat="1" applyFont="1" applyFill="1" applyBorder="1" applyAlignment="1"/>
    <xf numFmtId="165" fontId="28" fillId="0" borderId="9" xfId="2" applyNumberFormat="1" applyFont="1" applyFill="1" applyBorder="1" applyAlignment="1"/>
    <xf numFmtId="164" fontId="28" fillId="0" borderId="12" xfId="2" applyNumberFormat="1" applyFont="1" applyFill="1" applyBorder="1" applyAlignment="1"/>
    <xf numFmtId="164" fontId="28" fillId="0" borderId="10" xfId="2" applyNumberFormat="1" applyFont="1" applyFill="1" applyBorder="1" applyAlignment="1"/>
    <xf numFmtId="164" fontId="28" fillId="0" borderId="13" xfId="2" applyNumberFormat="1" applyFont="1" applyFill="1" applyBorder="1" applyAlignment="1"/>
    <xf numFmtId="164" fontId="19" fillId="6" borderId="0" xfId="2" applyNumberFormat="1" applyFont="1" applyFill="1" applyBorder="1" applyAlignment="1">
      <alignment horizontal="right"/>
    </xf>
    <xf numFmtId="164" fontId="19" fillId="6" borderId="9" xfId="2" applyNumberFormat="1" applyFont="1" applyFill="1" applyBorder="1" applyAlignment="1">
      <alignment horizontal="right"/>
    </xf>
    <xf numFmtId="164" fontId="19" fillId="0" borderId="0" xfId="2" applyNumberFormat="1" applyFont="1" applyFill="1" applyBorder="1" applyAlignment="1">
      <alignment horizontal="right"/>
    </xf>
    <xf numFmtId="0" fontId="26" fillId="6" borderId="3" xfId="0" applyFont="1" applyFill="1" applyBorder="1" applyAlignment="1">
      <alignment horizontal="right"/>
    </xf>
    <xf numFmtId="0" fontId="26" fillId="6" borderId="4" xfId="0" applyFont="1" applyFill="1" applyBorder="1" applyAlignment="1">
      <alignment horizontal="right"/>
    </xf>
    <xf numFmtId="165" fontId="26" fillId="6" borderId="0" xfId="0" applyNumberFormat="1" applyFont="1" applyFill="1" applyBorder="1" applyAlignment="1">
      <alignment horizontal="right"/>
    </xf>
    <xf numFmtId="165" fontId="26" fillId="6" borderId="9" xfId="0" applyNumberFormat="1" applyFont="1" applyFill="1" applyBorder="1" applyAlignment="1">
      <alignment horizontal="right"/>
    </xf>
    <xf numFmtId="164" fontId="26" fillId="6" borderId="0" xfId="2" applyNumberFormat="1" applyFont="1" applyFill="1" applyBorder="1" applyAlignment="1">
      <alignment horizontal="right"/>
    </xf>
    <xf numFmtId="164" fontId="26" fillId="6" borderId="9" xfId="2" applyNumberFormat="1" applyFont="1" applyFill="1" applyBorder="1" applyAlignment="1">
      <alignment horizontal="right"/>
    </xf>
    <xf numFmtId="0" fontId="26" fillId="6" borderId="0" xfId="0" applyFont="1" applyFill="1" applyBorder="1" applyAlignment="1">
      <alignment horizontal="right"/>
    </xf>
    <xf numFmtId="0" fontId="26" fillId="6" borderId="9" xfId="0" applyFont="1" applyFill="1" applyBorder="1" applyAlignment="1">
      <alignment horizontal="right"/>
    </xf>
    <xf numFmtId="164" fontId="26" fillId="6" borderId="10" xfId="2" applyNumberFormat="1" applyFont="1" applyFill="1" applyBorder="1" applyAlignment="1">
      <alignment horizontal="right"/>
    </xf>
    <xf numFmtId="164" fontId="26" fillId="6" borderId="13" xfId="2" applyNumberFormat="1" applyFont="1" applyFill="1" applyBorder="1" applyAlignment="1">
      <alignment horizontal="right"/>
    </xf>
    <xf numFmtId="165" fontId="26" fillId="6" borderId="3" xfId="0" applyNumberFormat="1" applyFont="1" applyFill="1" applyBorder="1" applyAlignment="1">
      <alignment horizontal="right"/>
    </xf>
    <xf numFmtId="165" fontId="26" fillId="6" borderId="4" xfId="0" applyNumberFormat="1" applyFont="1" applyFill="1" applyBorder="1" applyAlignment="1">
      <alignment horizontal="right"/>
    </xf>
    <xf numFmtId="165" fontId="19" fillId="6" borderId="5" xfId="2" applyNumberFormat="1" applyFont="1" applyFill="1" applyBorder="1" applyAlignment="1"/>
    <xf numFmtId="165" fontId="19" fillId="6" borderId="0" xfId="2" applyNumberFormat="1" applyFont="1" applyFill="1" applyBorder="1" applyAlignment="1"/>
    <xf numFmtId="165" fontId="19" fillId="6" borderId="9" xfId="2" applyNumberFormat="1" applyFont="1" applyFill="1" applyBorder="1" applyAlignment="1"/>
    <xf numFmtId="0" fontId="26" fillId="6" borderId="5" xfId="0" applyFont="1" applyFill="1" applyBorder="1" applyAlignment="1">
      <alignment horizontal="right"/>
    </xf>
    <xf numFmtId="165" fontId="26" fillId="6" borderId="5" xfId="0" applyNumberFormat="1" applyFont="1" applyFill="1" applyBorder="1" applyAlignment="1">
      <alignment horizontal="right"/>
    </xf>
    <xf numFmtId="164" fontId="26" fillId="6" borderId="12" xfId="2" applyNumberFormat="1" applyFont="1" applyFill="1" applyBorder="1" applyAlignment="1">
      <alignment horizontal="right"/>
    </xf>
    <xf numFmtId="10" fontId="19" fillId="6" borderId="0" xfId="2" applyNumberFormat="1" applyFont="1" applyFill="1" applyBorder="1" applyAlignment="1">
      <alignment horizontal="right"/>
    </xf>
    <xf numFmtId="10" fontId="19" fillId="6" borderId="9" xfId="2" applyNumberFormat="1" applyFont="1" applyFill="1" applyBorder="1" applyAlignment="1">
      <alignment horizontal="right"/>
    </xf>
    <xf numFmtId="164" fontId="26" fillId="6" borderId="3" xfId="2" applyNumberFormat="1" applyFont="1" applyFill="1" applyBorder="1" applyAlignment="1">
      <alignment horizontal="center"/>
    </xf>
    <xf numFmtId="164" fontId="26" fillId="6" borderId="4" xfId="2" applyNumberFormat="1" applyFont="1" applyFill="1" applyBorder="1" applyAlignment="1">
      <alignment horizontal="center"/>
    </xf>
    <xf numFmtId="165" fontId="26" fillId="2" borderId="10" xfId="0" applyNumberFormat="1" applyFont="1" applyFill="1" applyBorder="1" applyAlignment="1">
      <alignment horizontal="right"/>
    </xf>
    <xf numFmtId="165" fontId="26" fillId="2" borderId="13" xfId="0" applyNumberFormat="1" applyFont="1" applyFill="1" applyBorder="1" applyAlignment="1">
      <alignment horizontal="right"/>
    </xf>
    <xf numFmtId="165" fontId="38" fillId="2" borderId="0" xfId="2" applyNumberFormat="1" applyFont="1" applyFill="1" applyBorder="1" applyAlignment="1"/>
    <xf numFmtId="165" fontId="38" fillId="2" borderId="9" xfId="2" applyNumberFormat="1" applyFont="1" applyFill="1" applyBorder="1" applyAlignment="1"/>
    <xf numFmtId="0" fontId="26" fillId="6" borderId="10" xfId="0" applyFont="1" applyFill="1" applyBorder="1" applyAlignment="1">
      <alignment horizontal="right"/>
    </xf>
    <xf numFmtId="0" fontId="26" fillId="6" borderId="13" xfId="0" applyFont="1" applyFill="1" applyBorder="1" applyAlignment="1">
      <alignment horizontal="right"/>
    </xf>
    <xf numFmtId="0" fontId="19" fillId="6" borderId="0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right"/>
    </xf>
    <xf numFmtId="165" fontId="26" fillId="6" borderId="6" xfId="0" applyNumberFormat="1" applyFont="1" applyFill="1" applyBorder="1" applyAlignment="1">
      <alignment horizontal="right"/>
    </xf>
    <xf numFmtId="0" fontId="26" fillId="6" borderId="11" xfId="0" applyFont="1" applyFill="1" applyBorder="1" applyAlignment="1">
      <alignment horizontal="right"/>
    </xf>
    <xf numFmtId="165" fontId="19" fillId="6" borderId="0" xfId="0" applyNumberFormat="1" applyFont="1" applyFill="1" applyBorder="1" applyAlignment="1">
      <alignment horizontal="right"/>
    </xf>
    <xf numFmtId="166" fontId="26" fillId="6" borderId="3" xfId="0" applyNumberFormat="1" applyFont="1" applyFill="1" applyBorder="1" applyAlignment="1">
      <alignment horizontal="right"/>
    </xf>
    <xf numFmtId="166" fontId="26" fillId="6" borderId="4" xfId="0" applyNumberFormat="1" applyFont="1" applyFill="1" applyBorder="1" applyAlignment="1">
      <alignment horizontal="right"/>
    </xf>
    <xf numFmtId="166" fontId="26" fillId="6" borderId="0" xfId="0" applyNumberFormat="1" applyFont="1" applyFill="1" applyBorder="1" applyAlignment="1">
      <alignment horizontal="right"/>
    </xf>
    <xf numFmtId="166" fontId="26" fillId="6" borderId="9" xfId="0" applyNumberFormat="1" applyFont="1" applyFill="1" applyBorder="1" applyAlignment="1">
      <alignment horizontal="right"/>
    </xf>
    <xf numFmtId="166" fontId="27" fillId="6" borderId="6" xfId="0" applyNumberFormat="1" applyFont="1" applyFill="1" applyBorder="1" applyAlignment="1">
      <alignment horizontal="right"/>
    </xf>
    <xf numFmtId="166" fontId="27" fillId="6" borderId="11" xfId="0" applyNumberFormat="1" applyFont="1" applyFill="1" applyBorder="1" applyAlignment="1">
      <alignment horizontal="right"/>
    </xf>
    <xf numFmtId="165" fontId="19" fillId="5" borderId="5" xfId="2" applyNumberFormat="1" applyFont="1" applyFill="1" applyBorder="1" applyAlignment="1"/>
    <xf numFmtId="165" fontId="19" fillId="5" borderId="0" xfId="2" applyNumberFormat="1" applyFont="1" applyFill="1" applyBorder="1" applyAlignment="1"/>
    <xf numFmtId="165" fontId="19" fillId="5" borderId="9" xfId="2" applyNumberFormat="1" applyFont="1" applyFill="1" applyBorder="1" applyAlignment="1"/>
    <xf numFmtId="0" fontId="19" fillId="3" borderId="2" xfId="0" applyFont="1" applyFill="1" applyBorder="1" applyProtection="1"/>
    <xf numFmtId="0" fontId="43" fillId="3" borderId="3" xfId="0" applyFont="1" applyFill="1" applyBorder="1"/>
    <xf numFmtId="0" fontId="43" fillId="3" borderId="4" xfId="0" applyFont="1" applyFill="1" applyBorder="1"/>
    <xf numFmtId="0" fontId="43" fillId="3" borderId="9" xfId="0" applyFont="1" applyFill="1" applyBorder="1"/>
    <xf numFmtId="0" fontId="27" fillId="3" borderId="1" xfId="3" applyFont="1" applyFill="1" applyBorder="1" applyAlignment="1">
      <alignment vertical="center"/>
    </xf>
    <xf numFmtId="165" fontId="19" fillId="5" borderId="11" xfId="0" applyNumberFormat="1" applyFont="1" applyFill="1" applyBorder="1" applyProtection="1"/>
    <xf numFmtId="165" fontId="19" fillId="3" borderId="2" xfId="0" applyNumberFormat="1" applyFont="1" applyFill="1" applyBorder="1"/>
    <xf numFmtId="165" fontId="19" fillId="3" borderId="5" xfId="0" applyNumberFormat="1" applyFont="1" applyFill="1" applyBorder="1" applyProtection="1"/>
    <xf numFmtId="165" fontId="19" fillId="5" borderId="1" xfId="0" applyNumberFormat="1" applyFont="1" applyFill="1" applyBorder="1" applyProtection="1"/>
    <xf numFmtId="0" fontId="43" fillId="3" borderId="5" xfId="0" applyFont="1" applyFill="1" applyBorder="1"/>
    <xf numFmtId="0" fontId="27" fillId="4" borderId="8" xfId="0" applyFont="1" applyFill="1" applyBorder="1"/>
    <xf numFmtId="0" fontId="19" fillId="3" borderId="12" xfId="3" applyFont="1" applyFill="1" applyBorder="1"/>
    <xf numFmtId="0" fontId="19" fillId="2" borderId="11" xfId="0" applyFont="1" applyFill="1" applyBorder="1"/>
    <xf numFmtId="0" fontId="19" fillId="3" borderId="13" xfId="0" applyFont="1" applyFill="1" applyBorder="1" applyProtection="1"/>
    <xf numFmtId="0" fontId="27" fillId="3" borderId="10" xfId="0" applyFont="1" applyFill="1" applyBorder="1" applyProtection="1"/>
    <xf numFmtId="0" fontId="27" fillId="3" borderId="13" xfId="0" applyFont="1" applyFill="1" applyBorder="1" applyProtection="1"/>
    <xf numFmtId="165" fontId="19" fillId="5" borderId="12" xfId="0" applyNumberFormat="1" applyFont="1" applyFill="1" applyBorder="1" applyProtection="1"/>
    <xf numFmtId="165" fontId="19" fillId="5" borderId="13" xfId="0" applyNumberFormat="1" applyFont="1" applyFill="1" applyBorder="1" applyProtection="1"/>
    <xf numFmtId="165" fontId="27" fillId="5" borderId="12" xfId="0" applyNumberFormat="1" applyFont="1" applyFill="1" applyBorder="1" applyProtection="1"/>
    <xf numFmtId="165" fontId="27" fillId="5" borderId="10" xfId="0" applyNumberFormat="1" applyFont="1" applyFill="1" applyBorder="1" applyProtection="1"/>
    <xf numFmtId="165" fontId="27" fillId="5" borderId="13" xfId="0" applyNumberFormat="1" applyFont="1" applyFill="1" applyBorder="1" applyProtection="1"/>
    <xf numFmtId="0" fontId="27" fillId="3" borderId="11" xfId="0" applyFont="1" applyFill="1" applyBorder="1" applyProtection="1"/>
    <xf numFmtId="165" fontId="27" fillId="5" borderId="6" xfId="0" applyNumberFormat="1" applyFont="1" applyFill="1" applyBorder="1" applyProtection="1"/>
    <xf numFmtId="165" fontId="27" fillId="5" borderId="11" xfId="0" applyNumberFormat="1" applyFont="1" applyFill="1" applyBorder="1" applyProtection="1"/>
    <xf numFmtId="164" fontId="26" fillId="0" borderId="0" xfId="2" applyNumberFormat="1" applyFont="1" applyFill="1" applyBorder="1" applyAlignment="1"/>
    <xf numFmtId="9" fontId="19" fillId="5" borderId="14" xfId="2" applyNumberFormat="1" applyFont="1" applyFill="1" applyBorder="1" applyAlignment="1"/>
    <xf numFmtId="9" fontId="26" fillId="6" borderId="9" xfId="2" applyNumberFormat="1" applyFont="1" applyFill="1" applyBorder="1" applyAlignment="1"/>
    <xf numFmtId="17" fontId="26" fillId="2" borderId="10" xfId="0" applyNumberFormat="1" applyFont="1" applyFill="1" applyBorder="1" applyAlignment="1">
      <alignment horizontal="center"/>
    </xf>
    <xf numFmtId="0" fontId="26" fillId="6" borderId="6" xfId="0" applyFont="1" applyFill="1" applyBorder="1" applyAlignment="1">
      <alignment horizontal="right"/>
    </xf>
    <xf numFmtId="165" fontId="26" fillId="6" borderId="10" xfId="0" applyNumberFormat="1" applyFont="1" applyFill="1" applyBorder="1" applyAlignment="1">
      <alignment horizontal="right"/>
    </xf>
    <xf numFmtId="0" fontId="26" fillId="5" borderId="9" xfId="0" applyFont="1" applyFill="1" applyBorder="1" applyAlignment="1">
      <alignment horizontal="right"/>
    </xf>
    <xf numFmtId="0" fontId="26" fillId="5" borderId="3" xfId="0" applyFont="1" applyFill="1" applyBorder="1" applyAlignment="1">
      <alignment horizontal="right"/>
    </xf>
    <xf numFmtId="176" fontId="27" fillId="5" borderId="0" xfId="2" applyNumberFormat="1" applyFont="1" applyFill="1" applyBorder="1" applyProtection="1"/>
    <xf numFmtId="165" fontId="28" fillId="7" borderId="0" xfId="2" applyNumberFormat="1" applyFont="1" applyFill="1" applyBorder="1" applyAlignment="1"/>
    <xf numFmtId="0" fontId="0" fillId="7" borderId="0" xfId="0" applyFill="1" applyBorder="1" applyAlignment="1" applyProtection="1">
      <protection locked="0"/>
    </xf>
    <xf numFmtId="0" fontId="26" fillId="7" borderId="0" xfId="0" applyFont="1" applyFill="1" applyBorder="1" applyAlignment="1">
      <alignment horizontal="right"/>
    </xf>
    <xf numFmtId="164" fontId="28" fillId="7" borderId="0" xfId="2" applyNumberFormat="1" applyFont="1" applyFill="1" applyBorder="1" applyAlignment="1"/>
    <xf numFmtId="0" fontId="26" fillId="7" borderId="0" xfId="0" applyFont="1" applyFill="1" applyBorder="1" applyAlignment="1">
      <alignment horizontal="center"/>
    </xf>
    <xf numFmtId="17" fontId="26" fillId="7" borderId="0" xfId="0" quotePrefix="1" applyNumberFormat="1" applyFont="1" applyFill="1" applyBorder="1" applyAlignment="1">
      <alignment horizontal="center"/>
    </xf>
    <xf numFmtId="0" fontId="28" fillId="7" borderId="0" xfId="0" applyFont="1" applyFill="1" applyBorder="1" applyAlignment="1"/>
    <xf numFmtId="0" fontId="28" fillId="7" borderId="0" xfId="0" applyFont="1" applyFill="1" applyBorder="1" applyAlignment="1">
      <alignment horizontal="right"/>
    </xf>
    <xf numFmtId="17" fontId="34" fillId="7" borderId="0" xfId="0" quotePrefix="1" applyNumberFormat="1" applyFont="1" applyFill="1" applyBorder="1" applyAlignment="1">
      <alignment horizontal="center"/>
    </xf>
    <xf numFmtId="165" fontId="26" fillId="7" borderId="0" xfId="0" applyNumberFormat="1" applyFont="1" applyFill="1" applyBorder="1" applyAlignment="1">
      <alignment horizontal="right"/>
    </xf>
    <xf numFmtId="0" fontId="2" fillId="7" borderId="0" xfId="0" applyFont="1" applyFill="1" applyBorder="1" applyAlignment="1" applyProtection="1"/>
    <xf numFmtId="0" fontId="14" fillId="7" borderId="0" xfId="0" applyFont="1" applyFill="1" applyBorder="1" applyAlignment="1" applyProtection="1"/>
    <xf numFmtId="0" fontId="13" fillId="7" borderId="0" xfId="0" applyFont="1" applyFill="1" applyBorder="1" applyAlignment="1" applyProtection="1"/>
    <xf numFmtId="169" fontId="14" fillId="7" borderId="0" xfId="0" applyNumberFormat="1" applyFont="1" applyFill="1" applyBorder="1" applyAlignment="1" applyProtection="1"/>
    <xf numFmtId="0" fontId="0" fillId="7" borderId="0" xfId="0" applyFill="1" applyBorder="1" applyAlignment="1" applyProtection="1"/>
    <xf numFmtId="0" fontId="16" fillId="7" borderId="0" xfId="0" applyFont="1" applyFill="1" applyBorder="1" applyAlignment="1" applyProtection="1"/>
    <xf numFmtId="0" fontId="17" fillId="7" borderId="0" xfId="0" applyFont="1" applyFill="1" applyBorder="1" applyAlignment="1" applyProtection="1"/>
    <xf numFmtId="0" fontId="2" fillId="7" borderId="0" xfId="0" applyFont="1" applyFill="1" applyBorder="1" applyAlignment="1" applyProtection="1">
      <protection locked="0"/>
    </xf>
    <xf numFmtId="0" fontId="16" fillId="7" borderId="0" xfId="0" applyFont="1" applyFill="1" applyBorder="1" applyAlignment="1" applyProtection="1">
      <alignment textRotation="90"/>
      <protection locked="0"/>
    </xf>
    <xf numFmtId="165" fontId="28" fillId="7" borderId="0" xfId="0" applyNumberFormat="1" applyFont="1" applyFill="1" applyBorder="1" applyAlignment="1"/>
    <xf numFmtId="9" fontId="28" fillId="7" borderId="0" xfId="2" applyFont="1" applyFill="1" applyBorder="1" applyAlignment="1"/>
    <xf numFmtId="9" fontId="36" fillId="7" borderId="0" xfId="2" applyFont="1" applyFill="1" applyBorder="1" applyAlignment="1" applyProtection="1">
      <protection locked="0"/>
    </xf>
    <xf numFmtId="165" fontId="28" fillId="7" borderId="0" xfId="0" applyNumberFormat="1" applyFont="1" applyFill="1" applyBorder="1" applyAlignment="1">
      <alignment horizontal="right"/>
    </xf>
    <xf numFmtId="0" fontId="26" fillId="7" borderId="0" xfId="0" quotePrefix="1" applyFont="1" applyFill="1" applyBorder="1" applyAlignment="1">
      <alignment horizontal="center"/>
    </xf>
    <xf numFmtId="0" fontId="34" fillId="7" borderId="0" xfId="0" quotePrefix="1" applyFont="1" applyFill="1" applyBorder="1" applyAlignment="1">
      <alignment horizontal="center"/>
    </xf>
    <xf numFmtId="165" fontId="30" fillId="7" borderId="0" xfId="0" applyNumberFormat="1" applyFont="1" applyFill="1" applyBorder="1" applyAlignment="1">
      <alignment horizontal="right"/>
    </xf>
    <xf numFmtId="0" fontId="4" fillId="7" borderId="0" xfId="0" applyFont="1" applyFill="1" applyBorder="1" applyAlignment="1" applyProtection="1">
      <protection locked="0"/>
    </xf>
    <xf numFmtId="0" fontId="5" fillId="7" borderId="0" xfId="0" applyFont="1" applyFill="1" applyBorder="1" applyAlignment="1" applyProtection="1">
      <alignment horizontal="right"/>
    </xf>
    <xf numFmtId="0" fontId="5" fillId="7" borderId="0" xfId="0" applyFont="1" applyFill="1" applyBorder="1" applyAlignment="1" applyProtection="1">
      <alignment horizontal="right"/>
      <protection locked="0"/>
    </xf>
    <xf numFmtId="178" fontId="31" fillId="7" borderId="0" xfId="0" applyNumberFormat="1" applyFont="1" applyFill="1" applyBorder="1" applyAlignment="1" applyProtection="1"/>
    <xf numFmtId="0" fontId="31" fillId="7" borderId="0" xfId="0" applyFont="1" applyFill="1" applyBorder="1" applyAlignment="1" applyProtection="1">
      <protection locked="0"/>
    </xf>
    <xf numFmtId="170" fontId="2" fillId="7" borderId="0" xfId="0" applyNumberFormat="1" applyFont="1" applyFill="1" applyBorder="1" applyAlignment="1" applyProtection="1"/>
    <xf numFmtId="169" fontId="31" fillId="7" borderId="0" xfId="0" applyNumberFormat="1" applyFont="1" applyFill="1" applyBorder="1" applyAlignment="1" applyProtection="1"/>
    <xf numFmtId="169" fontId="31" fillId="7" borderId="0" xfId="0" applyNumberFormat="1" applyFont="1" applyFill="1" applyBorder="1" applyAlignment="1" applyProtection="1">
      <protection locked="0"/>
    </xf>
    <xf numFmtId="169" fontId="4" fillId="7" borderId="0" xfId="0" applyNumberFormat="1" applyFont="1" applyFill="1" applyBorder="1" applyAlignment="1" applyProtection="1">
      <protection locked="0"/>
    </xf>
    <xf numFmtId="0" fontId="31" fillId="7" borderId="0" xfId="0" applyFont="1" applyFill="1" applyBorder="1" applyAlignment="1" applyProtection="1"/>
    <xf numFmtId="169" fontId="4" fillId="7" borderId="0" xfId="0" applyNumberFormat="1" applyFont="1" applyFill="1" applyBorder="1" applyAlignment="1" applyProtection="1"/>
    <xf numFmtId="2" fontId="2" fillId="7" borderId="0" xfId="0" applyNumberFormat="1" applyFont="1" applyFill="1" applyBorder="1" applyAlignment="1" applyProtection="1">
      <protection locked="0"/>
    </xf>
    <xf numFmtId="177" fontId="33" fillId="7" borderId="0" xfId="0" applyNumberFormat="1" applyFont="1" applyFill="1" applyBorder="1" applyAlignment="1" applyProtection="1"/>
    <xf numFmtId="169" fontId="32" fillId="7" borderId="0" xfId="0" applyNumberFormat="1" applyFont="1" applyFill="1" applyBorder="1" applyAlignment="1" applyProtection="1"/>
    <xf numFmtId="0" fontId="4" fillId="7" borderId="0" xfId="0" applyFont="1" applyFill="1" applyBorder="1" applyAlignment="1" applyProtection="1"/>
    <xf numFmtId="167" fontId="5" fillId="7" borderId="0" xfId="0" applyNumberFormat="1" applyFont="1" applyFill="1" applyBorder="1" applyAlignment="1" applyProtection="1">
      <protection locked="0"/>
    </xf>
    <xf numFmtId="169" fontId="2" fillId="7" borderId="0" xfId="0" applyNumberFormat="1" applyFont="1" applyFill="1" applyBorder="1" applyAlignment="1" applyProtection="1">
      <protection locked="0"/>
    </xf>
    <xf numFmtId="171" fontId="5" fillId="7" borderId="0" xfId="0" applyNumberFormat="1" applyFont="1" applyFill="1" applyBorder="1" applyAlignment="1" applyProtection="1">
      <protection locked="0"/>
    </xf>
    <xf numFmtId="0" fontId="2" fillId="7" borderId="0" xfId="0" applyFont="1" applyFill="1" applyBorder="1" applyAlignment="1" applyProtection="1">
      <alignment horizontal="right"/>
      <protection locked="0"/>
    </xf>
    <xf numFmtId="2" fontId="2" fillId="7" borderId="0" xfId="0" applyNumberFormat="1" applyFont="1" applyFill="1" applyBorder="1" applyAlignment="1" applyProtection="1"/>
    <xf numFmtId="168" fontId="3" fillId="7" borderId="0" xfId="0" applyNumberFormat="1" applyFont="1" applyFill="1" applyBorder="1" applyAlignment="1" applyProtection="1">
      <protection locked="0"/>
    </xf>
    <xf numFmtId="173" fontId="0" fillId="7" borderId="0" xfId="0" applyNumberFormat="1" applyFill="1" applyBorder="1" applyAlignment="1" applyProtection="1"/>
    <xf numFmtId="164" fontId="1" fillId="7" borderId="0" xfId="2" applyNumberFormat="1" applyFill="1" applyBorder="1" applyAlignment="1" applyProtection="1"/>
    <xf numFmtId="0" fontId="17" fillId="7" borderId="0" xfId="0" applyFont="1" applyFill="1" applyBorder="1" applyAlignment="1" applyProtection="1">
      <protection locked="0"/>
    </xf>
    <xf numFmtId="167" fontId="7" fillId="7" borderId="0" xfId="0" applyNumberFormat="1" applyFont="1" applyFill="1" applyBorder="1" applyAlignment="1" applyProtection="1"/>
    <xf numFmtId="169" fontId="2" fillId="7" borderId="0" xfId="0" applyNumberFormat="1" applyFont="1" applyFill="1" applyBorder="1" applyAlignment="1" applyProtection="1"/>
    <xf numFmtId="0" fontId="18" fillId="7" borderId="0" xfId="0" applyFont="1" applyFill="1" applyBorder="1" applyAlignment="1" applyProtection="1"/>
    <xf numFmtId="169" fontId="6" fillId="7" borderId="0" xfId="0" applyNumberFormat="1" applyFont="1" applyFill="1" applyBorder="1" applyAlignment="1" applyProtection="1"/>
    <xf numFmtId="167" fontId="7" fillId="7" borderId="0" xfId="0" applyNumberFormat="1" applyFont="1" applyFill="1" applyBorder="1" applyAlignment="1" applyProtection="1">
      <protection locked="0"/>
    </xf>
    <xf numFmtId="169" fontId="8" fillId="7" borderId="0" xfId="0" applyNumberFormat="1" applyFont="1" applyFill="1" applyBorder="1" applyAlignment="1" applyProtection="1"/>
    <xf numFmtId="172" fontId="2" fillId="7" borderId="0" xfId="0" applyNumberFormat="1" applyFont="1" applyFill="1" applyBorder="1" applyAlignment="1" applyProtection="1"/>
    <xf numFmtId="0" fontId="34" fillId="7" borderId="0" xfId="0" applyFont="1" applyFill="1" applyBorder="1" applyAlignment="1"/>
    <xf numFmtId="165" fontId="0" fillId="7" borderId="0" xfId="0" applyNumberFormat="1" applyFill="1" applyBorder="1" applyAlignment="1" applyProtection="1">
      <protection locked="0"/>
    </xf>
    <xf numFmtId="165" fontId="28" fillId="0" borderId="18" xfId="2" applyNumberFormat="1" applyFont="1" applyFill="1" applyBorder="1" applyAlignment="1"/>
    <xf numFmtId="165" fontId="28" fillId="0" borderId="19" xfId="2" applyNumberFormat="1" applyFont="1" applyFill="1" applyBorder="1" applyAlignment="1"/>
    <xf numFmtId="165" fontId="28" fillId="0" borderId="20" xfId="2" applyNumberFormat="1" applyFont="1" applyFill="1" applyBorder="1" applyAlignment="1"/>
    <xf numFmtId="165" fontId="28" fillId="0" borderId="21" xfId="2" applyNumberFormat="1" applyFont="1" applyFill="1" applyBorder="1" applyAlignment="1"/>
    <xf numFmtId="165" fontId="28" fillId="0" borderId="22" xfId="2" applyNumberFormat="1" applyFont="1" applyFill="1" applyBorder="1" applyAlignment="1"/>
    <xf numFmtId="164" fontId="28" fillId="0" borderId="18" xfId="2" applyNumberFormat="1" applyFont="1" applyFill="1" applyBorder="1" applyAlignment="1"/>
    <xf numFmtId="164" fontId="28" fillId="0" borderId="19" xfId="2" applyNumberFormat="1" applyFont="1" applyFill="1" applyBorder="1" applyAlignment="1"/>
    <xf numFmtId="164" fontId="19" fillId="0" borderId="19" xfId="2" applyNumberFormat="1" applyFont="1" applyFill="1" applyBorder="1" applyAlignment="1"/>
    <xf numFmtId="165" fontId="26" fillId="0" borderId="20" xfId="0" applyNumberFormat="1" applyFont="1" applyFill="1" applyBorder="1" applyAlignment="1"/>
    <xf numFmtId="164" fontId="28" fillId="0" borderId="20" xfId="2" applyNumberFormat="1" applyFont="1" applyFill="1" applyBorder="1" applyAlignment="1"/>
    <xf numFmtId="17" fontId="34" fillId="0" borderId="20" xfId="0" quotePrefix="1" applyNumberFormat="1" applyFont="1" applyFill="1" applyBorder="1" applyAlignment="1">
      <alignment horizontal="center"/>
    </xf>
    <xf numFmtId="165" fontId="28" fillId="0" borderId="20" xfId="0" applyNumberFormat="1" applyFont="1" applyFill="1" applyBorder="1" applyAlignment="1"/>
    <xf numFmtId="10" fontId="28" fillId="0" borderId="22" xfId="2" applyNumberFormat="1" applyFont="1" applyFill="1" applyBorder="1" applyAlignment="1"/>
    <xf numFmtId="164" fontId="28" fillId="0" borderId="21" xfId="2" applyNumberFormat="1" applyFont="1" applyFill="1" applyBorder="1" applyAlignment="1"/>
    <xf numFmtId="164" fontId="28" fillId="0" borderId="22" xfId="2" applyNumberFormat="1" applyFont="1" applyFill="1" applyBorder="1" applyAlignment="1"/>
    <xf numFmtId="164" fontId="19" fillId="0" borderId="22" xfId="2" applyNumberFormat="1" applyFont="1" applyFill="1" applyBorder="1" applyAlignment="1"/>
    <xf numFmtId="165" fontId="39" fillId="0" borderId="18" xfId="0" applyNumberFormat="1" applyFont="1" applyFill="1" applyBorder="1" applyAlignment="1">
      <alignment horizontal="right"/>
    </xf>
    <xf numFmtId="165" fontId="39" fillId="0" borderId="19" xfId="0" applyNumberFormat="1" applyFont="1" applyFill="1" applyBorder="1" applyAlignment="1">
      <alignment horizontal="right"/>
    </xf>
    <xf numFmtId="0" fontId="39" fillId="0" borderId="19" xfId="0" applyFont="1" applyFill="1" applyBorder="1" applyAlignment="1">
      <alignment horizontal="right"/>
    </xf>
    <xf numFmtId="0" fontId="26" fillId="0" borderId="20" xfId="0" applyFont="1" applyFill="1" applyBorder="1" applyAlignment="1">
      <alignment horizontal="right"/>
    </xf>
    <xf numFmtId="165" fontId="26" fillId="0" borderId="20" xfId="0" applyNumberFormat="1" applyFont="1" applyFill="1" applyBorder="1" applyAlignment="1">
      <alignment horizontal="right"/>
    </xf>
    <xf numFmtId="0" fontId="26" fillId="0" borderId="23" xfId="0" applyFont="1" applyFill="1" applyBorder="1" applyAlignment="1">
      <alignment horizontal="right"/>
    </xf>
    <xf numFmtId="10" fontId="19" fillId="0" borderId="22" xfId="2" applyNumberFormat="1" applyFont="1" applyFill="1" applyBorder="1" applyAlignment="1"/>
    <xf numFmtId="0" fontId="26" fillId="0" borderId="18" xfId="0" applyFont="1" applyFill="1" applyBorder="1" applyAlignment="1">
      <alignment horizontal="right"/>
    </xf>
    <xf numFmtId="0" fontId="26" fillId="0" borderId="19" xfId="0" applyFont="1" applyFill="1" applyBorder="1" applyAlignment="1">
      <alignment horizontal="right"/>
    </xf>
    <xf numFmtId="165" fontId="26" fillId="0" borderId="19" xfId="0" applyNumberFormat="1" applyFont="1" applyFill="1" applyBorder="1" applyAlignment="1">
      <alignment horizontal="right"/>
    </xf>
    <xf numFmtId="0" fontId="26" fillId="0" borderId="20" xfId="0" applyFont="1" applyFill="1" applyBorder="1" applyAlignment="1">
      <alignment horizontal="center"/>
    </xf>
    <xf numFmtId="17" fontId="26" fillId="0" borderId="20" xfId="0" applyNumberFormat="1" applyFont="1" applyFill="1" applyBorder="1" applyAlignment="1">
      <alignment horizontal="center"/>
    </xf>
    <xf numFmtId="165" fontId="26" fillId="0" borderId="21" xfId="0" applyNumberFormat="1" applyFont="1" applyFill="1" applyBorder="1" applyAlignment="1">
      <alignment horizontal="right"/>
    </xf>
    <xf numFmtId="165" fontId="26" fillId="0" borderId="22" xfId="0" applyNumberFormat="1" applyFont="1" applyFill="1" applyBorder="1" applyAlignment="1">
      <alignment horizontal="right"/>
    </xf>
    <xf numFmtId="0" fontId="26" fillId="0" borderId="22" xfId="0" applyFont="1" applyFill="1" applyBorder="1" applyAlignment="1">
      <alignment horizontal="right"/>
    </xf>
    <xf numFmtId="165" fontId="26" fillId="0" borderId="18" xfId="0" applyNumberFormat="1" applyFont="1" applyFill="1" applyBorder="1" applyAlignment="1">
      <alignment horizontal="right"/>
    </xf>
    <xf numFmtId="165" fontId="38" fillId="0" borderId="20" xfId="0" applyNumberFormat="1" applyFont="1" applyFill="1" applyBorder="1" applyAlignment="1">
      <alignment horizontal="right"/>
    </xf>
    <xf numFmtId="0" fontId="38" fillId="0" borderId="20" xfId="0" applyFont="1" applyFill="1" applyBorder="1" applyAlignment="1">
      <alignment horizontal="right"/>
    </xf>
    <xf numFmtId="165" fontId="38" fillId="0" borderId="20" xfId="2" applyNumberFormat="1" applyFont="1" applyFill="1" applyBorder="1" applyAlignment="1"/>
    <xf numFmtId="165" fontId="39" fillId="0" borderId="20" xfId="0" applyNumberFormat="1" applyFont="1" applyFill="1" applyBorder="1" applyAlignment="1">
      <alignment horizontal="right"/>
    </xf>
    <xf numFmtId="165" fontId="38" fillId="0" borderId="21" xfId="0" applyNumberFormat="1" applyFont="1" applyFill="1" applyBorder="1" applyAlignment="1">
      <alignment horizontal="right"/>
    </xf>
    <xf numFmtId="165" fontId="38" fillId="0" borderId="22" xfId="0" applyNumberFormat="1" applyFont="1" applyFill="1" applyBorder="1" applyAlignment="1">
      <alignment horizontal="right"/>
    </xf>
    <xf numFmtId="165" fontId="45" fillId="0" borderId="20" xfId="0" applyNumberFormat="1" applyFont="1" applyFill="1" applyBorder="1" applyAlignment="1">
      <alignment horizontal="right"/>
    </xf>
    <xf numFmtId="0" fontId="0" fillId="0" borderId="18" xfId="0" applyFill="1" applyBorder="1" applyAlignment="1" applyProtection="1"/>
    <xf numFmtId="0" fontId="0" fillId="0" borderId="19" xfId="0" applyFill="1" applyBorder="1" applyAlignment="1" applyProtection="1"/>
    <xf numFmtId="0" fontId="0" fillId="0" borderId="24" xfId="0" applyFill="1" applyBorder="1" applyAlignment="1" applyProtection="1"/>
    <xf numFmtId="0" fontId="0" fillId="0" borderId="20" xfId="0" applyFill="1" applyBorder="1" applyAlignment="1" applyProtection="1"/>
    <xf numFmtId="0" fontId="0" fillId="0" borderId="23" xfId="0" applyFill="1" applyBorder="1" applyAlignment="1" applyProtection="1"/>
    <xf numFmtId="165" fontId="47" fillId="0" borderId="20" xfId="0" applyNumberFormat="1" applyFont="1" applyFill="1" applyBorder="1" applyAlignment="1">
      <alignment horizontal="right"/>
    </xf>
    <xf numFmtId="164" fontId="39" fillId="0" borderId="20" xfId="2" applyNumberFormat="1" applyFont="1" applyFill="1" applyBorder="1" applyAlignment="1">
      <alignment horizontal="right"/>
    </xf>
    <xf numFmtId="165" fontId="26" fillId="0" borderId="25" xfId="0" applyNumberFormat="1" applyFont="1" applyFill="1" applyBorder="1" applyAlignment="1">
      <alignment horizontal="right"/>
    </xf>
    <xf numFmtId="164" fontId="48" fillId="0" borderId="20" xfId="2" applyNumberFormat="1" applyFont="1" applyFill="1" applyBorder="1" applyAlignment="1">
      <alignment horizontal="right"/>
    </xf>
    <xf numFmtId="165" fontId="48" fillId="0" borderId="20" xfId="0" applyNumberFormat="1" applyFont="1" applyFill="1" applyBorder="1" applyAlignment="1">
      <alignment horizontal="right"/>
    </xf>
    <xf numFmtId="0" fontId="50" fillId="0" borderId="0" xfId="0" applyFont="1" applyBorder="1" applyAlignment="1" applyProtection="1">
      <alignment horizontal="left"/>
    </xf>
    <xf numFmtId="0" fontId="37" fillId="0" borderId="0" xfId="0" applyFont="1" applyBorder="1" applyAlignment="1" applyProtection="1">
      <alignment horizontal="left"/>
    </xf>
    <xf numFmtId="0" fontId="15" fillId="0" borderId="0" xfId="0" applyFont="1" applyFill="1" applyBorder="1" applyAlignment="1" applyProtection="1">
      <alignment horizontal="centerContinuous"/>
    </xf>
    <xf numFmtId="0" fontId="26" fillId="2" borderId="12" xfId="0" applyFont="1" applyFill="1" applyBorder="1" applyAlignment="1"/>
    <xf numFmtId="0" fontId="15" fillId="0" borderId="23" xfId="0" applyFont="1" applyFill="1" applyBorder="1" applyAlignment="1" applyProtection="1">
      <alignment horizontal="centerContinuous"/>
    </xf>
    <xf numFmtId="0" fontId="15" fillId="7" borderId="0" xfId="0" applyFont="1" applyFill="1" applyBorder="1" applyAlignment="1" applyProtection="1">
      <alignment horizontal="centerContinuous"/>
    </xf>
    <xf numFmtId="0" fontId="19" fillId="0" borderId="5" xfId="0" applyFont="1" applyBorder="1" applyAlignment="1"/>
    <xf numFmtId="0" fontId="19" fillId="0" borderId="9" xfId="0" applyFont="1" applyBorder="1" applyAlignment="1"/>
    <xf numFmtId="0" fontId="40" fillId="0" borderId="0" xfId="0" applyFont="1" applyFill="1" applyBorder="1" applyAlignment="1" applyProtection="1">
      <alignment horizontal="centerContinuous"/>
    </xf>
    <xf numFmtId="0" fontId="40" fillId="0" borderId="23" xfId="0" applyFont="1" applyFill="1" applyBorder="1" applyAlignment="1" applyProtection="1">
      <alignment horizontal="centerContinuous"/>
    </xf>
    <xf numFmtId="0" fontId="41" fillId="7" borderId="0" xfId="0" applyFont="1" applyFill="1" applyBorder="1" applyAlignment="1" applyProtection="1">
      <protection locked="0"/>
    </xf>
    <xf numFmtId="0" fontId="49" fillId="7" borderId="0" xfId="0" applyFont="1" applyFill="1" applyBorder="1" applyAlignment="1" applyProtection="1">
      <protection locked="0"/>
    </xf>
    <xf numFmtId="0" fontId="2" fillId="0" borderId="20" xfId="0" applyFont="1" applyFill="1" applyBorder="1" applyAlignment="1" applyProtection="1">
      <protection locked="0"/>
    </xf>
    <xf numFmtId="0" fontId="26" fillId="0" borderId="9" xfId="0" applyFont="1" applyBorder="1" applyAlignment="1"/>
    <xf numFmtId="0" fontId="15" fillId="0" borderId="0" xfId="0" applyFont="1" applyBorder="1" applyAlignment="1" applyProtection="1">
      <alignment horizontal="centerContinuous"/>
    </xf>
    <xf numFmtId="0" fontId="2" fillId="0" borderId="21" xfId="0" applyFont="1" applyFill="1" applyBorder="1" applyAlignment="1" applyProtection="1">
      <protection locked="0"/>
    </xf>
    <xf numFmtId="0" fontId="2" fillId="0" borderId="22" xfId="0" applyFont="1" applyFill="1" applyBorder="1" applyAlignment="1" applyProtection="1">
      <protection locked="0"/>
    </xf>
    <xf numFmtId="0" fontId="15" fillId="0" borderId="22" xfId="0" applyFont="1" applyFill="1" applyBorder="1" applyAlignment="1" applyProtection="1">
      <alignment horizontal="centerContinuous"/>
    </xf>
    <xf numFmtId="0" fontId="15" fillId="0" borderId="26" xfId="0" applyFont="1" applyFill="1" applyBorder="1" applyAlignment="1" applyProtection="1">
      <alignment horizontal="centerContinuous"/>
    </xf>
    <xf numFmtId="0" fontId="27" fillId="0" borderId="19" xfId="0" applyFont="1" applyFill="1" applyBorder="1" applyAlignment="1"/>
    <xf numFmtId="0" fontId="15" fillId="0" borderId="19" xfId="0" applyFont="1" applyFill="1" applyBorder="1" applyAlignment="1" applyProtection="1">
      <alignment horizontal="centerContinuous"/>
    </xf>
    <xf numFmtId="0" fontId="15" fillId="0" borderId="24" xfId="0" applyFont="1" applyFill="1" applyBorder="1" applyAlignment="1" applyProtection="1">
      <alignment horizontal="centerContinuous"/>
    </xf>
    <xf numFmtId="0" fontId="37" fillId="0" borderId="0" xfId="0" applyFont="1" applyFill="1" applyBorder="1" applyAlignment="1"/>
    <xf numFmtId="0" fontId="27" fillId="0" borderId="0" xfId="0" applyFont="1" applyFill="1" applyBorder="1" applyAlignment="1"/>
    <xf numFmtId="0" fontId="27" fillId="0" borderId="10" xfId="0" applyFont="1" applyFill="1" applyBorder="1" applyAlignment="1"/>
    <xf numFmtId="0" fontId="26" fillId="2" borderId="2" xfId="0" applyFont="1" applyFill="1" applyBorder="1" applyAlignment="1"/>
    <xf numFmtId="0" fontId="26" fillId="2" borderId="4" xfId="0" applyFont="1" applyFill="1" applyBorder="1" applyAlignment="1"/>
    <xf numFmtId="165" fontId="19" fillId="6" borderId="0" xfId="0" applyNumberFormat="1" applyFont="1" applyFill="1" applyBorder="1" applyAlignment="1"/>
    <xf numFmtId="0" fontId="26" fillId="0" borderId="13" xfId="0" applyFont="1" applyBorder="1" applyAlignment="1"/>
    <xf numFmtId="0" fontId="37" fillId="0" borderId="0" xfId="0" applyFont="1" applyFill="1" applyBorder="1" applyAlignment="1" applyProtection="1">
      <alignment horizontal="centerContinuous"/>
    </xf>
    <xf numFmtId="0" fontId="37" fillId="0" borderId="23" xfId="0" applyFont="1" applyFill="1" applyBorder="1" applyAlignment="1" applyProtection="1">
      <alignment horizontal="centerContinuous"/>
    </xf>
    <xf numFmtId="0" fontId="46" fillId="7" borderId="0" xfId="0" applyFont="1" applyFill="1" applyBorder="1" applyAlignment="1" applyProtection="1">
      <protection locked="0"/>
    </xf>
    <xf numFmtId="0" fontId="27" fillId="0" borderId="22" xfId="0" applyFont="1" applyFill="1" applyBorder="1" applyAlignment="1"/>
    <xf numFmtId="0" fontId="26" fillId="2" borderId="9" xfId="0" applyFont="1" applyFill="1" applyBorder="1" applyAlignment="1"/>
    <xf numFmtId="0" fontId="2" fillId="0" borderId="19" xfId="0" applyFont="1" applyFill="1" applyBorder="1" applyAlignment="1" applyProtection="1">
      <protection locked="0"/>
    </xf>
    <xf numFmtId="0" fontId="15" fillId="0" borderId="20" xfId="0" applyFont="1" applyFill="1" applyBorder="1" applyAlignment="1" applyProtection="1">
      <alignment horizontal="centerContinuous"/>
    </xf>
    <xf numFmtId="0" fontId="15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Continuous"/>
    </xf>
    <xf numFmtId="0" fontId="27" fillId="0" borderId="23" xfId="0" applyFont="1" applyFill="1" applyBorder="1" applyAlignment="1" applyProtection="1">
      <alignment horizontal="centerContinuous"/>
    </xf>
    <xf numFmtId="0" fontId="3" fillId="7" borderId="0" xfId="0" applyFont="1" applyFill="1" applyBorder="1" applyAlignment="1" applyProtection="1">
      <protection locked="0"/>
    </xf>
    <xf numFmtId="0" fontId="19" fillId="3" borderId="17" xfId="0" applyFont="1" applyFill="1" applyBorder="1" applyAlignment="1"/>
    <xf numFmtId="0" fontId="15" fillId="0" borderId="9" xfId="0" applyFont="1" applyFill="1" applyBorder="1" applyAlignment="1" applyProtection="1">
      <alignment horizontal="centerContinuous"/>
    </xf>
    <xf numFmtId="0" fontId="26" fillId="0" borderId="14" xfId="0" applyFont="1" applyBorder="1" applyAlignment="1"/>
    <xf numFmtId="0" fontId="26" fillId="0" borderId="15" xfId="0" applyFont="1" applyBorder="1" applyAlignment="1"/>
    <xf numFmtId="0" fontId="15" fillId="0" borderId="10" xfId="0" applyFont="1" applyFill="1" applyBorder="1" applyAlignment="1" applyProtection="1">
      <alignment horizontal="centerContinuous"/>
    </xf>
    <xf numFmtId="0" fontId="26" fillId="0" borderId="4" xfId="0" applyFont="1" applyBorder="1" applyAlignment="1"/>
    <xf numFmtId="0" fontId="15" fillId="0" borderId="5" xfId="0" applyFont="1" applyFill="1" applyBorder="1" applyAlignment="1" applyProtection="1">
      <alignment horizontal="centerContinuous"/>
    </xf>
    <xf numFmtId="0" fontId="19" fillId="0" borderId="2" xfId="0" applyFont="1" applyBorder="1" applyAlignment="1"/>
    <xf numFmtId="0" fontId="15" fillId="0" borderId="0" xfId="0" applyFont="1" applyFill="1" applyBorder="1" applyAlignment="1" applyProtection="1">
      <alignment horizontal="center"/>
    </xf>
    <xf numFmtId="0" fontId="15" fillId="0" borderId="23" xfId="0" applyFont="1" applyFill="1" applyBorder="1" applyAlignment="1" applyProtection="1">
      <alignment horizontal="center"/>
    </xf>
    <xf numFmtId="0" fontId="15" fillId="0" borderId="20" xfId="0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>
      <alignment horizontal="center"/>
    </xf>
    <xf numFmtId="0" fontId="27" fillId="3" borderId="0" xfId="4" applyFont="1" applyFill="1" applyBorder="1" applyAlignment="1"/>
    <xf numFmtId="0" fontId="27" fillId="3" borderId="2" xfId="4" applyFont="1" applyFill="1" applyBorder="1" applyAlignment="1"/>
    <xf numFmtId="0" fontId="27" fillId="3" borderId="3" xfId="4" applyFont="1" applyFill="1" applyBorder="1" applyAlignment="1"/>
    <xf numFmtId="166" fontId="19" fillId="6" borderId="16" xfId="2" applyNumberFormat="1" applyFont="1" applyFill="1" applyBorder="1" applyAlignment="1"/>
    <xf numFmtId="0" fontId="27" fillId="3" borderId="5" xfId="4" applyFont="1" applyFill="1" applyBorder="1" applyAlignment="1"/>
    <xf numFmtId="164" fontId="19" fillId="6" borderId="16" xfId="2" applyNumberFormat="1" applyFont="1" applyFill="1" applyBorder="1" applyAlignment="1"/>
    <xf numFmtId="0" fontId="19" fillId="3" borderId="5" xfId="4" applyFont="1" applyFill="1" applyBorder="1" applyAlignment="1"/>
    <xf numFmtId="0" fontId="19" fillId="3" borderId="0" xfId="4" applyFont="1" applyFill="1" applyBorder="1" applyAlignment="1"/>
    <xf numFmtId="0" fontId="2" fillId="0" borderId="9" xfId="0" applyFont="1" applyFill="1" applyBorder="1" applyAlignment="1" applyProtection="1">
      <protection locked="0"/>
    </xf>
    <xf numFmtId="166" fontId="19" fillId="3" borderId="0" xfId="4" applyNumberFormat="1" applyFont="1" applyFill="1" applyBorder="1" applyAlignment="1"/>
    <xf numFmtId="164" fontId="19" fillId="3" borderId="0" xfId="2" applyNumberFormat="1" applyFont="1" applyFill="1" applyBorder="1" applyAlignment="1"/>
    <xf numFmtId="0" fontId="19" fillId="0" borderId="23" xfId="4" applyFont="1" applyFill="1" applyBorder="1" applyAlignment="1"/>
    <xf numFmtId="0" fontId="19" fillId="7" borderId="0" xfId="4" applyFont="1" applyFill="1" applyBorder="1" applyAlignment="1"/>
    <xf numFmtId="0" fontId="19" fillId="3" borderId="3" xfId="4" applyFont="1" applyFill="1" applyBorder="1" applyAlignment="1"/>
    <xf numFmtId="166" fontId="19" fillId="3" borderId="4" xfId="4" applyNumberFormat="1" applyFont="1" applyFill="1" applyBorder="1" applyAlignment="1"/>
    <xf numFmtId="166" fontId="19" fillId="3" borderId="5" xfId="4" applyNumberFormat="1" applyFont="1" applyFill="1" applyBorder="1" applyAlignment="1"/>
    <xf numFmtId="166" fontId="19" fillId="3" borderId="9" xfId="4" applyNumberFormat="1" applyFont="1" applyFill="1" applyBorder="1" applyAlignment="1"/>
    <xf numFmtId="165" fontId="19" fillId="3" borderId="5" xfId="4" quotePrefix="1" applyNumberFormat="1" applyFont="1" applyFill="1" applyBorder="1" applyAlignment="1"/>
    <xf numFmtId="165" fontId="19" fillId="3" borderId="0" xfId="4" applyNumberFormat="1" applyFont="1" applyFill="1" applyBorder="1" applyAlignment="1"/>
    <xf numFmtId="4" fontId="19" fillId="6" borderId="16" xfId="2" applyNumberFormat="1" applyFont="1" applyFill="1" applyBorder="1" applyAlignment="1"/>
    <xf numFmtId="166" fontId="19" fillId="0" borderId="0" xfId="4" applyNumberFormat="1" applyFont="1" applyFill="1" applyBorder="1" applyAlignment="1"/>
    <xf numFmtId="0" fontId="19" fillId="3" borderId="12" xfId="4" applyFont="1" applyFill="1" applyBorder="1" applyAlignment="1"/>
    <xf numFmtId="0" fontId="19" fillId="3" borderId="10" xfId="4" applyFont="1" applyFill="1" applyBorder="1" applyAlignment="1"/>
    <xf numFmtId="164" fontId="19" fillId="3" borderId="13" xfId="2" applyNumberFormat="1" applyFont="1" applyFill="1" applyBorder="1" applyAlignment="1"/>
    <xf numFmtId="164" fontId="19" fillId="3" borderId="5" xfId="2" applyNumberFormat="1" applyFont="1" applyFill="1" applyBorder="1" applyAlignment="1"/>
    <xf numFmtId="0" fontId="26" fillId="2" borderId="3" xfId="0" applyFont="1" applyFill="1" applyBorder="1" applyAlignment="1"/>
    <xf numFmtId="0" fontId="19" fillId="3" borderId="5" xfId="0" applyFont="1" applyFill="1" applyBorder="1" applyAlignment="1"/>
    <xf numFmtId="0" fontId="19" fillId="3" borderId="0" xfId="0" applyFont="1" applyFill="1" applyBorder="1" applyAlignment="1"/>
    <xf numFmtId="164" fontId="19" fillId="5" borderId="5" xfId="2" applyNumberFormat="1" applyFont="1" applyFill="1" applyBorder="1" applyAlignment="1"/>
    <xf numFmtId="164" fontId="19" fillId="5" borderId="0" xfId="2" applyNumberFormat="1" applyFont="1" applyFill="1" applyBorder="1" applyAlignment="1"/>
    <xf numFmtId="164" fontId="19" fillId="5" borderId="9" xfId="2" applyNumberFormat="1" applyFont="1" applyFill="1" applyBorder="1" applyAlignment="1"/>
    <xf numFmtId="0" fontId="12" fillId="7" borderId="0" xfId="0" applyFont="1" applyFill="1" applyBorder="1" applyAlignment="1" applyProtection="1">
      <alignment horizontal="centerContinuous"/>
    </xf>
    <xf numFmtId="0" fontId="16" fillId="7" borderId="0" xfId="0" applyFont="1" applyFill="1" applyBorder="1" applyAlignment="1" applyProtection="1">
      <alignment horizontal="centerContinuous"/>
    </xf>
    <xf numFmtId="0" fontId="20" fillId="7" borderId="0" xfId="0" applyFont="1" applyFill="1" applyBorder="1" applyAlignment="1" applyProtection="1">
      <alignment horizontal="centerContinuous"/>
    </xf>
    <xf numFmtId="0" fontId="15" fillId="7" borderId="0" xfId="0" applyFont="1" applyFill="1" applyBorder="1" applyAlignment="1" applyProtection="1"/>
    <xf numFmtId="0" fontId="40" fillId="7" borderId="0" xfId="0" applyFont="1" applyFill="1" applyBorder="1" applyAlignment="1" applyProtection="1"/>
    <xf numFmtId="0" fontId="37" fillId="7" borderId="0" xfId="0" applyFont="1" applyFill="1" applyBorder="1" applyAlignment="1" applyProtection="1"/>
    <xf numFmtId="0" fontId="27" fillId="7" borderId="0" xfId="0" applyFont="1" applyFill="1" applyBorder="1" applyAlignment="1" applyProtection="1"/>
    <xf numFmtId="176" fontId="15" fillId="7" borderId="0" xfId="2" applyNumberFormat="1" applyFont="1" applyFill="1" applyBorder="1" applyAlignment="1" applyProtection="1"/>
    <xf numFmtId="164" fontId="29" fillId="7" borderId="0" xfId="2" applyNumberFormat="1" applyFont="1" applyFill="1" applyBorder="1" applyAlignment="1" applyProtection="1"/>
    <xf numFmtId="0" fontId="5" fillId="7" borderId="0" xfId="0" applyFont="1" applyFill="1" applyBorder="1" applyAlignment="1" applyProtection="1"/>
    <xf numFmtId="0" fontId="12" fillId="7" borderId="0" xfId="0" applyFont="1" applyFill="1" applyBorder="1" applyAlignment="1" applyProtection="1"/>
    <xf numFmtId="0" fontId="4" fillId="7" borderId="0" xfId="0" applyNumberFormat="1" applyFont="1" applyFill="1" applyBorder="1" applyAlignment="1" applyProtection="1"/>
    <xf numFmtId="17" fontId="19" fillId="2" borderId="4" xfId="0" applyNumberFormat="1" applyFont="1" applyFill="1" applyBorder="1" applyAlignment="1">
      <alignment horizontal="center"/>
    </xf>
    <xf numFmtId="0" fontId="19" fillId="7" borderId="0" xfId="0" applyFont="1" applyFill="1" applyAlignment="1"/>
    <xf numFmtId="0" fontId="19" fillId="0" borderId="0" xfId="0" applyFont="1" applyBorder="1" applyAlignment="1"/>
    <xf numFmtId="0" fontId="27" fillId="7" borderId="0" xfId="0" applyFont="1" applyFill="1" applyBorder="1" applyAlignment="1" applyProtection="1">
      <alignment horizontal="center" vertical="center"/>
    </xf>
    <xf numFmtId="0" fontId="27" fillId="7" borderId="0" xfId="0" applyFont="1" applyFill="1" applyBorder="1" applyAlignment="1">
      <alignment horizontal="center"/>
    </xf>
    <xf numFmtId="0" fontId="19" fillId="0" borderId="20" xfId="0" applyFont="1" applyFill="1" applyBorder="1" applyAlignment="1"/>
    <xf numFmtId="0" fontId="19" fillId="0" borderId="18" xfId="0" applyFont="1" applyFill="1" applyBorder="1" applyAlignment="1"/>
    <xf numFmtId="0" fontId="27" fillId="7" borderId="0" xfId="0" applyFont="1" applyFill="1" applyBorder="1" applyAlignment="1"/>
    <xf numFmtId="0" fontId="19" fillId="0" borderId="22" xfId="0" applyFont="1" applyFill="1" applyBorder="1" applyAlignment="1"/>
    <xf numFmtId="0" fontId="27" fillId="7" borderId="0" xfId="0" applyFont="1" applyFill="1" applyBorder="1" applyAlignment="1" applyProtection="1">
      <alignment textRotation="90"/>
    </xf>
    <xf numFmtId="0" fontId="19" fillId="2" borderId="4" xfId="0" applyFont="1" applyFill="1" applyBorder="1" applyAlignment="1">
      <alignment horizontal="center"/>
    </xf>
    <xf numFmtId="164" fontId="19" fillId="5" borderId="14" xfId="2" applyNumberFormat="1" applyFont="1" applyFill="1" applyBorder="1" applyProtection="1"/>
    <xf numFmtId="0" fontId="19" fillId="7" borderId="0" xfId="0" applyFont="1" applyFill="1" applyBorder="1"/>
    <xf numFmtId="0" fontId="19" fillId="0" borderId="4" xfId="0" applyFont="1" applyFill="1" applyBorder="1"/>
    <xf numFmtId="0" fontId="19" fillId="3" borderId="0" xfId="0" applyFont="1" applyFill="1" applyBorder="1" applyAlignment="1">
      <alignment horizontal="center"/>
    </xf>
    <xf numFmtId="0" fontId="19" fillId="3" borderId="10" xfId="0" applyFont="1" applyFill="1" applyBorder="1" applyAlignment="1">
      <alignment horizontal="center"/>
    </xf>
    <xf numFmtId="0" fontId="27" fillId="7" borderId="0" xfId="0" applyFont="1" applyFill="1" applyBorder="1"/>
    <xf numFmtId="0" fontId="19" fillId="0" borderId="5" xfId="0" applyFont="1" applyFill="1" applyBorder="1"/>
    <xf numFmtId="0" fontId="19" fillId="0" borderId="13" xfId="0" applyFont="1" applyFill="1" applyBorder="1"/>
    <xf numFmtId="0" fontId="19" fillId="2" borderId="3" xfId="0" applyFont="1" applyFill="1" applyBorder="1" applyAlignment="1">
      <alignment horizontal="center"/>
    </xf>
    <xf numFmtId="0" fontId="19" fillId="3" borderId="14" xfId="0" applyFont="1" applyFill="1" applyBorder="1"/>
    <xf numFmtId="0" fontId="19" fillId="3" borderId="17" xfId="0" applyFont="1" applyFill="1" applyBorder="1"/>
    <xf numFmtId="0" fontId="19" fillId="0" borderId="18" xfId="0" applyFont="1" applyFill="1" applyBorder="1"/>
    <xf numFmtId="0" fontId="19" fillId="0" borderId="24" xfId="0" applyFont="1" applyFill="1" applyBorder="1"/>
    <xf numFmtId="0" fontId="19" fillId="0" borderId="20" xfId="0" applyFont="1" applyFill="1" applyBorder="1"/>
    <xf numFmtId="0" fontId="50" fillId="3" borderId="0" xfId="0" applyFont="1" applyFill="1" applyBorder="1"/>
    <xf numFmtId="0" fontId="19" fillId="0" borderId="23" xfId="0" applyFont="1" applyFill="1" applyBorder="1"/>
    <xf numFmtId="0" fontId="19" fillId="0" borderId="21" xfId="0" applyFont="1" applyFill="1" applyBorder="1"/>
    <xf numFmtId="0" fontId="19" fillId="0" borderId="22" xfId="0" applyFont="1" applyFill="1" applyBorder="1"/>
    <xf numFmtId="0" fontId="19" fillId="0" borderId="26" xfId="0" applyFont="1" applyFill="1" applyBorder="1"/>
    <xf numFmtId="165" fontId="19" fillId="0" borderId="19" xfId="0" applyNumberFormat="1" applyFont="1" applyFill="1" applyBorder="1" applyAlignment="1" applyProtection="1">
      <alignment horizontal="center"/>
    </xf>
    <xf numFmtId="0" fontId="19" fillId="0" borderId="22" xfId="0" applyFont="1" applyBorder="1"/>
    <xf numFmtId="165" fontId="19" fillId="0" borderId="22" xfId="0" applyNumberFormat="1" applyFont="1" applyFill="1" applyBorder="1" applyAlignment="1" applyProtection="1">
      <alignment horizontal="center"/>
    </xf>
    <xf numFmtId="0" fontId="19" fillId="3" borderId="20" xfId="0" applyFont="1" applyFill="1" applyBorder="1"/>
    <xf numFmtId="0" fontId="19" fillId="3" borderId="20" xfId="0" quotePrefix="1" applyFont="1" applyFill="1" applyBorder="1"/>
    <xf numFmtId="0" fontId="19" fillId="0" borderId="22" xfId="0" applyFont="1" applyFill="1" applyBorder="1" applyProtection="1"/>
    <xf numFmtId="165" fontId="19" fillId="0" borderId="22" xfId="0" applyNumberFormat="1" applyFont="1" applyFill="1" applyBorder="1" applyProtection="1"/>
    <xf numFmtId="165" fontId="19" fillId="0" borderId="19" xfId="0" applyNumberFormat="1" applyFont="1" applyFill="1" applyBorder="1" applyProtection="1"/>
    <xf numFmtId="0" fontId="19" fillId="3" borderId="22" xfId="0" applyFont="1" applyFill="1" applyBorder="1"/>
    <xf numFmtId="0" fontId="19" fillId="3" borderId="19" xfId="0" applyFont="1" applyFill="1" applyBorder="1"/>
    <xf numFmtId="0" fontId="19" fillId="7" borderId="0" xfId="0" applyFont="1" applyFill="1" applyBorder="1" applyAlignment="1"/>
    <xf numFmtId="175" fontId="19" fillId="3" borderId="0" xfId="0" applyNumberFormat="1" applyFont="1" applyFill="1" applyBorder="1" applyAlignment="1"/>
    <xf numFmtId="175" fontId="19" fillId="7" borderId="0" xfId="0" applyNumberFormat="1" applyFont="1" applyFill="1" applyBorder="1" applyAlignment="1"/>
    <xf numFmtId="175" fontId="19" fillId="3" borderId="5" xfId="0" applyNumberFormat="1" applyFont="1" applyFill="1" applyBorder="1" applyAlignment="1"/>
    <xf numFmtId="175" fontId="19" fillId="3" borderId="9" xfId="0" applyNumberFormat="1" applyFont="1" applyFill="1" applyBorder="1" applyAlignment="1"/>
    <xf numFmtId="10" fontId="19" fillId="5" borderId="5" xfId="2" applyNumberFormat="1" applyFont="1" applyFill="1" applyBorder="1" applyAlignment="1"/>
    <xf numFmtId="10" fontId="19" fillId="5" borderId="0" xfId="2" applyNumberFormat="1" applyFont="1" applyFill="1" applyBorder="1" applyAlignment="1"/>
    <xf numFmtId="10" fontId="19" fillId="5" borderId="9" xfId="2" applyNumberFormat="1" applyFont="1" applyFill="1" applyBorder="1" applyAlignment="1"/>
    <xf numFmtId="0" fontId="19" fillId="5" borderId="5" xfId="0" applyFont="1" applyFill="1" applyBorder="1" applyAlignment="1"/>
    <xf numFmtId="0" fontId="19" fillId="5" borderId="0" xfId="0" applyFont="1" applyFill="1" applyBorder="1" applyAlignment="1"/>
    <xf numFmtId="165" fontId="19" fillId="5" borderId="9" xfId="0" applyNumberFormat="1" applyFont="1" applyFill="1" applyBorder="1" applyAlignment="1"/>
    <xf numFmtId="0" fontId="19" fillId="3" borderId="12" xfId="0" applyFont="1" applyFill="1" applyBorder="1" applyAlignment="1"/>
    <xf numFmtId="0" fontId="19" fillId="3" borderId="10" xfId="0" applyFont="1" applyFill="1" applyBorder="1" applyAlignment="1"/>
    <xf numFmtId="10" fontId="19" fillId="5" borderId="12" xfId="2" applyNumberFormat="1" applyFont="1" applyFill="1" applyBorder="1" applyAlignment="1"/>
    <xf numFmtId="10" fontId="19" fillId="5" borderId="10" xfId="2" applyNumberFormat="1" applyFont="1" applyFill="1" applyBorder="1" applyAlignment="1"/>
    <xf numFmtId="10" fontId="19" fillId="5" borderId="13" xfId="2" applyNumberFormat="1" applyFont="1" applyFill="1" applyBorder="1" applyAlignment="1"/>
    <xf numFmtId="165" fontId="19" fillId="5" borderId="5" xfId="0" applyNumberFormat="1" applyFont="1" applyFill="1" applyBorder="1" applyAlignment="1"/>
    <xf numFmtId="0" fontId="19" fillId="3" borderId="9" xfId="0" applyFont="1" applyFill="1" applyBorder="1" applyAlignment="1"/>
    <xf numFmtId="165" fontId="19" fillId="5" borderId="0" xfId="0" applyNumberFormat="1" applyFont="1" applyFill="1" applyBorder="1" applyAlignment="1"/>
    <xf numFmtId="0" fontId="27" fillId="3" borderId="0" xfId="0" applyFont="1" applyFill="1" applyBorder="1" applyAlignment="1"/>
    <xf numFmtId="165" fontId="19" fillId="5" borderId="12" xfId="0" applyNumberFormat="1" applyFont="1" applyFill="1" applyBorder="1" applyAlignment="1"/>
    <xf numFmtId="165" fontId="19" fillId="5" borderId="10" xfId="0" applyNumberFormat="1" applyFont="1" applyFill="1" applyBorder="1" applyAlignment="1"/>
    <xf numFmtId="165" fontId="19" fillId="5" borderId="13" xfId="0" applyNumberFormat="1" applyFont="1" applyFill="1" applyBorder="1" applyAlignment="1"/>
    <xf numFmtId="0" fontId="19" fillId="2" borderId="1" xfId="0" quotePrefix="1" applyFont="1" applyFill="1" applyBorder="1" applyAlignment="1"/>
    <xf numFmtId="0" fontId="27" fillId="2" borderId="6" xfId="0" applyFont="1" applyFill="1" applyBorder="1" applyAlignment="1"/>
    <xf numFmtId="165" fontId="27" fillId="2" borderId="16" xfId="0" applyNumberFormat="1" applyFont="1" applyFill="1" applyBorder="1" applyAlignment="1"/>
    <xf numFmtId="165" fontId="19" fillId="3" borderId="5" xfId="0" applyNumberFormat="1" applyFont="1" applyFill="1" applyBorder="1" applyAlignment="1"/>
    <xf numFmtId="165" fontId="19" fillId="5" borderId="14" xfId="0" applyNumberFormat="1" applyFont="1" applyFill="1" applyBorder="1" applyAlignment="1"/>
    <xf numFmtId="0" fontId="19" fillId="3" borderId="5" xfId="0" quotePrefix="1" applyFont="1" applyFill="1" applyBorder="1" applyAlignment="1"/>
    <xf numFmtId="165" fontId="19" fillId="5" borderId="14" xfId="0" applyNumberFormat="1" applyFont="1" applyFill="1" applyBorder="1" applyAlignment="1" applyProtection="1"/>
    <xf numFmtId="175" fontId="19" fillId="2" borderId="1" xfId="0" applyNumberFormat="1" applyFont="1" applyFill="1" applyBorder="1" applyAlignment="1"/>
    <xf numFmtId="175" fontId="19" fillId="2" borderId="6" xfId="0" applyNumberFormat="1" applyFont="1" applyFill="1" applyBorder="1" applyAlignment="1"/>
    <xf numFmtId="175" fontId="19" fillId="2" borderId="11" xfId="0" applyNumberFormat="1" applyFont="1" applyFill="1" applyBorder="1" applyAlignment="1"/>
    <xf numFmtId="0" fontId="19" fillId="3" borderId="19" xfId="0" applyFont="1" applyFill="1" applyBorder="1" applyAlignment="1"/>
    <xf numFmtId="0" fontId="19" fillId="3" borderId="19" xfId="0" applyFont="1" applyFill="1" applyBorder="1" applyAlignment="1">
      <alignment horizontal="right"/>
    </xf>
    <xf numFmtId="9" fontId="19" fillId="3" borderId="19" xfId="2" applyFont="1" applyFill="1" applyBorder="1" applyAlignment="1">
      <alignment horizontal="left"/>
    </xf>
    <xf numFmtId="0" fontId="19" fillId="0" borderId="24" xfId="0" applyFont="1" applyBorder="1" applyAlignment="1"/>
    <xf numFmtId="0" fontId="50" fillId="3" borderId="0" xfId="0" applyFont="1" applyFill="1" applyBorder="1" applyAlignment="1"/>
    <xf numFmtId="0" fontId="19" fillId="0" borderId="23" xfId="0" applyFont="1" applyBorder="1" applyAlignment="1"/>
    <xf numFmtId="175" fontId="19" fillId="0" borderId="23" xfId="0" applyNumberFormat="1" applyFont="1" applyBorder="1" applyAlignment="1"/>
    <xf numFmtId="0" fontId="19" fillId="0" borderId="21" xfId="0" applyFont="1" applyFill="1" applyBorder="1" applyAlignment="1"/>
    <xf numFmtId="0" fontId="19" fillId="0" borderId="22" xfId="0" applyFont="1" applyBorder="1" applyAlignment="1"/>
    <xf numFmtId="175" fontId="19" fillId="0" borderId="22" xfId="0" applyNumberFormat="1" applyFont="1" applyBorder="1" applyAlignment="1"/>
    <xf numFmtId="175" fontId="19" fillId="0" borderId="26" xfId="0" applyNumberFormat="1" applyFont="1" applyBorder="1" applyAlignment="1"/>
    <xf numFmtId="3" fontId="53" fillId="3" borderId="0" xfId="0" applyNumberFormat="1" applyFont="1" applyFill="1" applyBorder="1" applyAlignment="1" applyProtection="1">
      <alignment horizontal="left"/>
    </xf>
    <xf numFmtId="3" fontId="52" fillId="7" borderId="0" xfId="0" applyNumberFormat="1" applyFont="1" applyFill="1" applyBorder="1" applyAlignment="1" applyProtection="1">
      <alignment horizontal="left"/>
    </xf>
    <xf numFmtId="0" fontId="34" fillId="7" borderId="0" xfId="0" applyFont="1" applyFill="1" applyBorder="1"/>
    <xf numFmtId="164" fontId="19" fillId="7" borderId="0" xfId="2" applyNumberFormat="1" applyFont="1" applyFill="1" applyBorder="1"/>
    <xf numFmtId="10" fontId="19" fillId="7" borderId="0" xfId="2" applyNumberFormat="1" applyFont="1" applyFill="1" applyBorder="1"/>
    <xf numFmtId="0" fontId="19" fillId="2" borderId="1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165" fontId="19" fillId="5" borderId="4" xfId="0" applyNumberFormat="1" applyFont="1" applyFill="1" applyBorder="1" applyAlignment="1">
      <alignment horizontal="right"/>
    </xf>
    <xf numFmtId="0" fontId="19" fillId="5" borderId="4" xfId="0" applyFont="1" applyFill="1" applyBorder="1" applyAlignment="1">
      <alignment horizontal="right"/>
    </xf>
    <xf numFmtId="165" fontId="19" fillId="5" borderId="10" xfId="0" applyNumberFormat="1" applyFont="1" applyFill="1" applyBorder="1" applyAlignment="1">
      <alignment horizontal="right"/>
    </xf>
    <xf numFmtId="165" fontId="19" fillId="4" borderId="7" xfId="0" applyNumberFormat="1" applyFont="1" applyFill="1" applyBorder="1" applyAlignment="1">
      <alignment horizontal="right"/>
    </xf>
    <xf numFmtId="0" fontId="19" fillId="7" borderId="0" xfId="0" applyFont="1" applyFill="1" applyBorder="1" applyAlignment="1">
      <alignment horizontal="right"/>
    </xf>
    <xf numFmtId="0" fontId="19" fillId="7" borderId="0" xfId="0" applyFont="1" applyFill="1" applyProtection="1"/>
    <xf numFmtId="0" fontId="19" fillId="7" borderId="0" xfId="0" applyFont="1" applyFill="1" applyProtection="1">
      <protection locked="0"/>
    </xf>
    <xf numFmtId="0" fontId="27" fillId="7" borderId="0" xfId="0" applyFont="1" applyFill="1" applyBorder="1" applyAlignment="1" applyProtection="1">
      <alignment horizontal="centerContinuous" vertical="center"/>
    </xf>
    <xf numFmtId="0" fontId="19" fillId="7" borderId="0" xfId="0" applyFont="1" applyFill="1" applyAlignment="1" applyProtection="1">
      <alignment vertical="center"/>
      <protection locked="0"/>
    </xf>
    <xf numFmtId="164" fontId="19" fillId="0" borderId="13" xfId="2" applyNumberFormat="1" applyFont="1" applyFill="1" applyBorder="1" applyAlignment="1">
      <alignment horizontal="right"/>
    </xf>
    <xf numFmtId="164" fontId="19" fillId="0" borderId="9" xfId="2" applyNumberFormat="1" applyFont="1" applyFill="1" applyBorder="1" applyAlignment="1">
      <alignment horizontal="right"/>
    </xf>
    <xf numFmtId="0" fontId="19" fillId="7" borderId="0" xfId="0" applyFont="1" applyFill="1" applyBorder="1" applyAlignment="1" applyProtection="1">
      <alignment vertical="center"/>
      <protection locked="0"/>
    </xf>
    <xf numFmtId="0" fontId="19" fillId="3" borderId="23" xfId="0" applyFont="1" applyFill="1" applyBorder="1" applyAlignment="1">
      <alignment horizontal="right"/>
    </xf>
    <xf numFmtId="0" fontId="19" fillId="0" borderId="22" xfId="0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5" borderId="6" xfId="0" applyFont="1" applyFill="1" applyBorder="1" applyAlignment="1">
      <alignment horizontal="right"/>
    </xf>
    <xf numFmtId="165" fontId="19" fillId="4" borderId="1" xfId="0" applyNumberFormat="1" applyFont="1" applyFill="1" applyBorder="1" applyAlignment="1">
      <alignment horizontal="right"/>
    </xf>
    <xf numFmtId="165" fontId="19" fillId="4" borderId="6" xfId="0" applyNumberFormat="1" applyFont="1" applyFill="1" applyBorder="1" applyAlignment="1">
      <alignment horizontal="right"/>
    </xf>
    <xf numFmtId="165" fontId="19" fillId="4" borderId="11" xfId="0" applyNumberFormat="1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165" fontId="54" fillId="7" borderId="0" xfId="2" applyNumberFormat="1" applyFont="1" applyFill="1" applyBorder="1"/>
    <xf numFmtId="164" fontId="54" fillId="7" borderId="0" xfId="2" applyNumberFormat="1" applyFont="1" applyFill="1" applyBorder="1"/>
    <xf numFmtId="175" fontId="54" fillId="7" borderId="0" xfId="2" applyNumberFormat="1" applyFont="1" applyFill="1" applyBorder="1"/>
    <xf numFmtId="0" fontId="19" fillId="7" borderId="0" xfId="0" applyFont="1" applyFill="1" applyBorder="1" applyProtection="1">
      <protection locked="0"/>
    </xf>
    <xf numFmtId="165" fontId="54" fillId="7" borderId="0" xfId="0" applyNumberFormat="1" applyFont="1" applyFill="1" applyBorder="1"/>
    <xf numFmtId="165" fontId="54" fillId="7" borderId="0" xfId="0" applyNumberFormat="1" applyFont="1" applyFill="1" applyBorder="1" applyAlignment="1">
      <alignment horizontal="right"/>
    </xf>
    <xf numFmtId="0" fontId="19" fillId="7" borderId="0" xfId="0" applyFont="1" applyFill="1" applyBorder="1" applyAlignment="1">
      <alignment horizontal="center"/>
    </xf>
    <xf numFmtId="17" fontId="19" fillId="7" borderId="0" xfId="0" quotePrefix="1" applyNumberFormat="1" applyFont="1" applyFill="1" applyBorder="1" applyAlignment="1">
      <alignment horizontal="center"/>
    </xf>
    <xf numFmtId="0" fontId="19" fillId="7" borderId="0" xfId="0" quotePrefix="1" applyFont="1" applyFill="1" applyBorder="1" applyAlignment="1">
      <alignment horizontal="center"/>
    </xf>
    <xf numFmtId="0" fontId="54" fillId="7" borderId="0" xfId="0" applyFont="1" applyFill="1" applyBorder="1"/>
    <xf numFmtId="0" fontId="54" fillId="7" borderId="0" xfId="0" applyFont="1" applyFill="1" applyBorder="1" applyAlignment="1">
      <alignment horizontal="right"/>
    </xf>
    <xf numFmtId="165" fontId="19" fillId="7" borderId="0" xfId="0" applyNumberFormat="1" applyFont="1" applyFill="1" applyBorder="1" applyAlignment="1">
      <alignment horizontal="right"/>
    </xf>
    <xf numFmtId="0" fontId="27" fillId="7" borderId="0" xfId="0" applyFont="1" applyFill="1" applyBorder="1" applyProtection="1">
      <protection locked="0"/>
    </xf>
    <xf numFmtId="0" fontId="55" fillId="7" borderId="0" xfId="0" applyFont="1" applyFill="1" applyBorder="1" applyProtection="1"/>
    <xf numFmtId="0" fontId="19" fillId="7" borderId="0" xfId="0" applyFont="1" applyFill="1" applyBorder="1" applyProtection="1"/>
    <xf numFmtId="0" fontId="55" fillId="7" borderId="0" xfId="0" applyFont="1" applyFill="1" applyBorder="1" applyAlignment="1" applyProtection="1">
      <alignment horizontal="right"/>
    </xf>
    <xf numFmtId="0" fontId="55" fillId="7" borderId="0" xfId="0" applyFont="1" applyFill="1" applyBorder="1" applyAlignment="1" applyProtection="1">
      <alignment horizontal="right"/>
      <protection locked="0"/>
    </xf>
    <xf numFmtId="0" fontId="27" fillId="7" borderId="0" xfId="0" applyFont="1" applyFill="1" applyBorder="1" applyProtection="1"/>
    <xf numFmtId="169" fontId="27" fillId="7" borderId="0" xfId="0" applyNumberFormat="1" applyFont="1" applyFill="1" applyBorder="1" applyProtection="1"/>
    <xf numFmtId="178" fontId="30" fillId="7" borderId="0" xfId="0" applyNumberFormat="1" applyFont="1" applyFill="1" applyBorder="1" applyProtection="1"/>
    <xf numFmtId="170" fontId="19" fillId="7" borderId="0" xfId="0" applyNumberFormat="1" applyFont="1" applyFill="1" applyBorder="1" applyProtection="1"/>
    <xf numFmtId="169" fontId="27" fillId="7" borderId="0" xfId="0" applyNumberFormat="1" applyFont="1" applyFill="1" applyBorder="1" applyProtection="1">
      <protection locked="0"/>
    </xf>
    <xf numFmtId="2" fontId="19" fillId="7" borderId="0" xfId="0" applyNumberFormat="1" applyFont="1" applyFill="1" applyBorder="1" applyProtection="1">
      <protection locked="0"/>
    </xf>
    <xf numFmtId="177" fontId="56" fillId="7" borderId="0" xfId="0" applyNumberFormat="1" applyFont="1" applyFill="1" applyBorder="1" applyProtection="1"/>
    <xf numFmtId="167" fontId="55" fillId="7" borderId="0" xfId="0" applyNumberFormat="1" applyFont="1" applyFill="1" applyBorder="1" applyProtection="1">
      <protection locked="0"/>
    </xf>
    <xf numFmtId="171" fontId="55" fillId="7" borderId="0" xfId="0" applyNumberFormat="1" applyFont="1" applyFill="1" applyBorder="1" applyProtection="1">
      <protection locked="0"/>
    </xf>
    <xf numFmtId="0" fontId="19" fillId="7" borderId="0" xfId="0" applyFont="1" applyFill="1" applyBorder="1" applyAlignment="1" applyProtection="1">
      <alignment horizontal="right"/>
      <protection locked="0"/>
    </xf>
    <xf numFmtId="0" fontId="34" fillId="7" borderId="0" xfId="0" applyFont="1" applyFill="1" applyBorder="1" applyAlignment="1" applyProtection="1">
      <alignment horizontal="centerContinuous" vertical="center"/>
    </xf>
    <xf numFmtId="0" fontId="27" fillId="7" borderId="0" xfId="0" applyFont="1" applyFill="1" applyBorder="1" applyAlignment="1" applyProtection="1">
      <alignment vertical="center"/>
    </xf>
    <xf numFmtId="169" fontId="51" fillId="7" borderId="0" xfId="0" applyNumberFormat="1" applyFont="1" applyFill="1" applyBorder="1" applyProtection="1"/>
    <xf numFmtId="167" fontId="57" fillId="7" borderId="0" xfId="0" applyNumberFormat="1" applyFont="1" applyFill="1" applyBorder="1" applyProtection="1"/>
    <xf numFmtId="0" fontId="27" fillId="7" borderId="0" xfId="0" applyFont="1" applyFill="1" applyBorder="1" applyAlignment="1" applyProtection="1">
      <alignment textRotation="90"/>
      <protection locked="0"/>
    </xf>
    <xf numFmtId="167" fontId="57" fillId="7" borderId="0" xfId="0" applyNumberFormat="1" applyFont="1" applyFill="1" applyBorder="1" applyProtection="1">
      <protection locked="0"/>
    </xf>
    <xf numFmtId="169" fontId="19" fillId="7" borderId="0" xfId="0" applyNumberFormat="1" applyFont="1" applyFill="1" applyBorder="1" applyProtection="1"/>
    <xf numFmtId="169" fontId="34" fillId="7" borderId="0" xfId="0" applyNumberFormat="1" applyFont="1" applyFill="1" applyBorder="1" applyProtection="1"/>
    <xf numFmtId="2" fontId="19" fillId="7" borderId="0" xfId="0" applyNumberFormat="1" applyFont="1" applyFill="1" applyBorder="1" applyProtection="1"/>
    <xf numFmtId="9" fontId="54" fillId="7" borderId="0" xfId="2" applyFont="1" applyFill="1" applyBorder="1"/>
    <xf numFmtId="9" fontId="54" fillId="7" borderId="0" xfId="2" applyFont="1" applyFill="1" applyBorder="1" applyProtection="1">
      <protection locked="0"/>
    </xf>
    <xf numFmtId="165" fontId="19" fillId="7" borderId="0" xfId="0" applyNumberFormat="1" applyFont="1" applyFill="1" applyBorder="1"/>
    <xf numFmtId="168" fontId="19" fillId="7" borderId="0" xfId="0" applyNumberFormat="1" applyFont="1" applyFill="1" applyBorder="1" applyProtection="1">
      <protection locked="0"/>
    </xf>
    <xf numFmtId="10" fontId="19" fillId="0" borderId="9" xfId="2" applyNumberFormat="1" applyFont="1" applyFill="1" applyBorder="1" applyAlignment="1">
      <alignment horizontal="right"/>
    </xf>
    <xf numFmtId="176" fontId="27" fillId="7" borderId="0" xfId="2" applyNumberFormat="1" applyFont="1" applyFill="1" applyBorder="1" applyAlignment="1" applyProtection="1">
      <alignment horizontal="centerContinuous" vertical="center"/>
    </xf>
    <xf numFmtId="0" fontId="27" fillId="7" borderId="0" xfId="0" applyFont="1" applyFill="1" applyBorder="1" applyAlignment="1" applyProtection="1">
      <alignment vertical="center"/>
      <protection locked="0"/>
    </xf>
    <xf numFmtId="164" fontId="30" fillId="7" borderId="0" xfId="2" applyNumberFormat="1" applyFont="1" applyFill="1" applyBorder="1" applyAlignment="1" applyProtection="1">
      <alignment horizontal="centerContinuous" vertical="center"/>
    </xf>
    <xf numFmtId="0" fontId="27" fillId="7" borderId="0" xfId="0" applyFont="1" applyFill="1" applyBorder="1" applyAlignment="1" applyProtection="1">
      <alignment horizontal="right"/>
    </xf>
    <xf numFmtId="0" fontId="30" fillId="7" borderId="0" xfId="0" applyFont="1" applyFill="1" applyBorder="1" applyProtection="1">
      <protection locked="0"/>
    </xf>
    <xf numFmtId="169" fontId="30" fillId="7" borderId="0" xfId="0" applyNumberFormat="1" applyFont="1" applyFill="1" applyBorder="1" applyAlignment="1" applyProtection="1">
      <alignment horizontal="centerContinuous"/>
    </xf>
    <xf numFmtId="169" fontId="27" fillId="7" borderId="0" xfId="0" applyNumberFormat="1" applyFont="1" applyFill="1" applyBorder="1" applyAlignment="1" applyProtection="1">
      <alignment horizontal="centerContinuous"/>
    </xf>
    <xf numFmtId="170" fontId="19" fillId="7" borderId="0" xfId="0" applyNumberFormat="1" applyFont="1" applyFill="1" applyBorder="1" applyAlignment="1" applyProtection="1">
      <alignment horizontal="centerContinuous"/>
    </xf>
    <xf numFmtId="169" fontId="30" fillId="7" borderId="0" xfId="0" applyNumberFormat="1" applyFont="1" applyFill="1" applyBorder="1" applyProtection="1"/>
    <xf numFmtId="169" fontId="30" fillId="7" borderId="0" xfId="0" applyNumberFormat="1" applyFont="1" applyFill="1" applyBorder="1" applyProtection="1">
      <protection locked="0"/>
    </xf>
    <xf numFmtId="0" fontId="30" fillId="7" borderId="0" xfId="0" applyFont="1" applyFill="1" applyBorder="1" applyProtection="1"/>
    <xf numFmtId="169" fontId="54" fillId="7" borderId="0" xfId="0" applyNumberFormat="1" applyFont="1" applyFill="1" applyBorder="1" applyProtection="1"/>
    <xf numFmtId="169" fontId="19" fillId="7" borderId="0" xfId="0" applyNumberFormat="1" applyFont="1" applyFill="1" applyBorder="1" applyProtection="1">
      <protection locked="0"/>
    </xf>
    <xf numFmtId="173" fontId="19" fillId="7" borderId="0" xfId="0" applyNumberFormat="1" applyFont="1" applyFill="1" applyBorder="1" applyProtection="1"/>
    <xf numFmtId="164" fontId="19" fillId="7" borderId="0" xfId="2" applyNumberFormat="1" applyFont="1" applyFill="1" applyBorder="1" applyProtection="1"/>
    <xf numFmtId="0" fontId="19" fillId="7" borderId="0" xfId="0" applyFont="1" applyFill="1" applyBorder="1" applyAlignment="1" applyProtection="1">
      <alignment vertical="center"/>
    </xf>
    <xf numFmtId="0" fontId="19" fillId="7" borderId="0" xfId="0" applyFont="1" applyFill="1" applyBorder="1" applyAlignment="1" applyProtection="1">
      <alignment horizontal="right"/>
    </xf>
    <xf numFmtId="169" fontId="19" fillId="7" borderId="0" xfId="0" applyNumberFormat="1" applyFont="1" applyFill="1" applyBorder="1" applyAlignment="1" applyProtection="1">
      <alignment horizontal="left"/>
    </xf>
    <xf numFmtId="0" fontId="19" fillId="7" borderId="0" xfId="0" applyFont="1" applyFill="1" applyBorder="1" applyAlignment="1" applyProtection="1">
      <alignment horizontal="left"/>
    </xf>
    <xf numFmtId="0" fontId="19" fillId="7" borderId="0" xfId="0" applyFont="1" applyFill="1" applyBorder="1" applyAlignment="1" applyProtection="1">
      <alignment horizontal="left"/>
      <protection locked="0"/>
    </xf>
    <xf numFmtId="0" fontId="19" fillId="7" borderId="0" xfId="0" applyFont="1" applyFill="1" applyBorder="1" applyAlignment="1" applyProtection="1">
      <alignment horizontal="left" vertical="center"/>
      <protection locked="0"/>
    </xf>
    <xf numFmtId="172" fontId="19" fillId="7" borderId="0" xfId="0" applyNumberFormat="1" applyFont="1" applyFill="1" applyBorder="1" applyProtection="1"/>
    <xf numFmtId="172" fontId="19" fillId="7" borderId="0" xfId="0" applyNumberFormat="1" applyFont="1" applyFill="1" applyBorder="1" applyAlignment="1" applyProtection="1">
      <alignment horizontal="left"/>
    </xf>
    <xf numFmtId="165" fontId="19" fillId="7" borderId="0" xfId="0" applyNumberFormat="1" applyFont="1" applyFill="1" applyBorder="1" applyProtection="1">
      <protection locked="0"/>
    </xf>
    <xf numFmtId="9" fontId="44" fillId="7" borderId="0" xfId="2" applyFont="1" applyFill="1" applyBorder="1" applyProtection="1"/>
    <xf numFmtId="0" fontId="27" fillId="0" borderId="22" xfId="0" applyFont="1" applyFill="1" applyBorder="1"/>
    <xf numFmtId="0" fontId="43" fillId="0" borderId="23" xfId="0" applyFont="1" applyFill="1" applyBorder="1"/>
    <xf numFmtId="0" fontId="43" fillId="7" borderId="0" xfId="0" applyFont="1" applyFill="1" applyBorder="1"/>
    <xf numFmtId="0" fontId="43" fillId="0" borderId="22" xfId="0" applyFont="1" applyFill="1" applyBorder="1"/>
    <xf numFmtId="0" fontId="43" fillId="0" borderId="26" xfId="0" applyFont="1" applyFill="1" applyBorder="1"/>
    <xf numFmtId="0" fontId="19" fillId="0" borderId="18" xfId="0" applyFont="1" applyBorder="1"/>
    <xf numFmtId="0" fontId="19" fillId="0" borderId="24" xfId="0" applyFont="1" applyBorder="1"/>
    <xf numFmtId="0" fontId="19" fillId="7" borderId="0" xfId="0" applyFont="1" applyFill="1"/>
    <xf numFmtId="0" fontId="19" fillId="0" borderId="20" xfId="0" applyFont="1" applyBorder="1"/>
    <xf numFmtId="0" fontId="19" fillId="0" borderId="23" xfId="0" applyFont="1" applyBorder="1"/>
    <xf numFmtId="0" fontId="19" fillId="3" borderId="23" xfId="0" applyFont="1" applyFill="1" applyBorder="1"/>
    <xf numFmtId="0" fontId="19" fillId="0" borderId="0" xfId="0" applyFont="1"/>
    <xf numFmtId="0" fontId="27" fillId="7" borderId="0" xfId="0" applyFont="1" applyFill="1" applyBorder="1" applyAlignment="1">
      <alignment horizontal="left"/>
    </xf>
    <xf numFmtId="0" fontId="19" fillId="7" borderId="0" xfId="0" quotePrefix="1" applyFont="1" applyFill="1" applyBorder="1"/>
    <xf numFmtId="165" fontId="27" fillId="7" borderId="0" xfId="0" applyNumberFormat="1" applyFont="1" applyFill="1" applyBorder="1" applyProtection="1"/>
    <xf numFmtId="0" fontId="27" fillId="7" borderId="0" xfId="0" quotePrefix="1" applyFont="1" applyFill="1" applyBorder="1"/>
    <xf numFmtId="165" fontId="27" fillId="7" borderId="0" xfId="0" applyNumberFormat="1" applyFont="1" applyFill="1" applyBorder="1"/>
    <xf numFmtId="0" fontId="19" fillId="3" borderId="18" xfId="0" applyFont="1" applyFill="1" applyBorder="1"/>
    <xf numFmtId="0" fontId="19" fillId="3" borderId="24" xfId="0" applyFont="1" applyFill="1" applyBorder="1"/>
    <xf numFmtId="3" fontId="42" fillId="7" borderId="0" xfId="0" applyNumberFormat="1" applyFont="1" applyFill="1" applyBorder="1" applyAlignment="1" applyProtection="1">
      <alignment horizontal="left"/>
    </xf>
    <xf numFmtId="9" fontId="19" fillId="3" borderId="19" xfId="2" applyFont="1" applyFill="1" applyBorder="1"/>
    <xf numFmtId="0" fontId="19" fillId="3" borderId="21" xfId="0" applyFont="1" applyFill="1" applyBorder="1"/>
    <xf numFmtId="0" fontId="27" fillId="3" borderId="22" xfId="0" applyFont="1" applyFill="1" applyBorder="1" applyAlignment="1">
      <alignment wrapText="1"/>
    </xf>
    <xf numFmtId="0" fontId="19" fillId="3" borderId="26" xfId="0" applyFont="1" applyFill="1" applyBorder="1"/>
    <xf numFmtId="0" fontId="19" fillId="3" borderId="22" xfId="0" quotePrefix="1" applyFont="1" applyFill="1" applyBorder="1"/>
    <xf numFmtId="0" fontId="27" fillId="3" borderId="22" xfId="0" applyFont="1" applyFill="1" applyBorder="1" applyProtection="1"/>
    <xf numFmtId="165" fontId="27" fillId="3" borderId="22" xfId="0" applyNumberFormat="1" applyFont="1" applyFill="1" applyBorder="1" applyProtection="1"/>
    <xf numFmtId="165" fontId="19" fillId="3" borderId="22" xfId="0" applyNumberFormat="1" applyFont="1" applyFill="1" applyBorder="1" applyProtection="1"/>
    <xf numFmtId="0" fontId="19" fillId="3" borderId="19" xfId="0" quotePrefix="1" applyFont="1" applyFill="1" applyBorder="1"/>
    <xf numFmtId="0" fontId="27" fillId="3" borderId="19" xfId="0" applyFont="1" applyFill="1" applyBorder="1" applyProtection="1"/>
    <xf numFmtId="165" fontId="27" fillId="3" borderId="19" xfId="0" applyNumberFormat="1" applyFont="1" applyFill="1" applyBorder="1" applyProtection="1"/>
    <xf numFmtId="165" fontId="19" fillId="3" borderId="19" xfId="0" applyNumberFormat="1" applyFont="1" applyFill="1" applyBorder="1" applyProtection="1"/>
    <xf numFmtId="0" fontId="19" fillId="3" borderId="22" xfId="0" applyFont="1" applyFill="1" applyBorder="1" applyProtection="1"/>
    <xf numFmtId="0" fontId="19" fillId="3" borderId="19" xfId="0" applyFont="1" applyFill="1" applyBorder="1" applyProtection="1"/>
    <xf numFmtId="0" fontId="19" fillId="0" borderId="0" xfId="0" applyFont="1" applyFill="1" applyBorder="1" applyAlignment="1">
      <alignment horizontal="center"/>
    </xf>
    <xf numFmtId="0" fontId="19" fillId="3" borderId="18" xfId="0" quotePrefix="1" applyFont="1" applyFill="1" applyBorder="1"/>
    <xf numFmtId="0" fontId="19" fillId="3" borderId="19" xfId="0" applyFont="1" applyFill="1" applyBorder="1" applyAlignment="1" applyProtection="1">
      <alignment horizontal="center"/>
    </xf>
    <xf numFmtId="165" fontId="27" fillId="0" borderId="19" xfId="0" applyNumberFormat="1" applyFont="1" applyFill="1" applyBorder="1" applyProtection="1"/>
    <xf numFmtId="165" fontId="27" fillId="0" borderId="19" xfId="0" applyNumberFormat="1" applyFont="1" applyFill="1" applyBorder="1" applyAlignment="1" applyProtection="1">
      <alignment horizontal="center"/>
    </xf>
    <xf numFmtId="0" fontId="19" fillId="0" borderId="24" xfId="0" quotePrefix="1" applyFont="1" applyFill="1" applyBorder="1"/>
    <xf numFmtId="0" fontId="19" fillId="3" borderId="22" xfId="0" applyFont="1" applyFill="1" applyBorder="1" applyAlignment="1">
      <alignment horizontal="center"/>
    </xf>
    <xf numFmtId="0" fontId="19" fillId="0" borderId="22" xfId="0" applyFont="1" applyFill="1" applyBorder="1" applyAlignment="1">
      <alignment horizontal="center"/>
    </xf>
    <xf numFmtId="0" fontId="19" fillId="3" borderId="19" xfId="0" applyFont="1" applyFill="1" applyBorder="1" applyAlignment="1">
      <alignment horizontal="center"/>
    </xf>
    <xf numFmtId="0" fontId="19" fillId="0" borderId="23" xfId="0" quotePrefix="1" applyFont="1" applyFill="1" applyBorder="1"/>
    <xf numFmtId="165" fontId="27" fillId="0" borderId="22" xfId="0" applyNumberFormat="1" applyFont="1" applyFill="1" applyBorder="1" applyProtection="1"/>
    <xf numFmtId="165" fontId="27" fillId="0" borderId="22" xfId="0" applyNumberFormat="1" applyFont="1" applyFill="1" applyBorder="1" applyAlignment="1" applyProtection="1">
      <alignment horizontal="center"/>
    </xf>
    <xf numFmtId="0" fontId="19" fillId="0" borderId="26" xfId="0" quotePrefix="1" applyFont="1" applyFill="1" applyBorder="1"/>
    <xf numFmtId="0" fontId="19" fillId="3" borderId="23" xfId="0" quotePrefix="1" applyFont="1" applyFill="1" applyBorder="1"/>
    <xf numFmtId="0" fontId="19" fillId="0" borderId="21" xfId="0" quotePrefix="1" applyFont="1" applyFill="1" applyBorder="1"/>
    <xf numFmtId="0" fontId="19" fillId="3" borderId="21" xfId="0" quotePrefix="1" applyFont="1" applyFill="1" applyBorder="1"/>
    <xf numFmtId="165" fontId="19" fillId="3" borderId="22" xfId="0" applyNumberFormat="1" applyFont="1" applyFill="1" applyBorder="1" applyAlignment="1" applyProtection="1">
      <alignment horizontal="center"/>
    </xf>
    <xf numFmtId="0" fontId="19" fillId="3" borderId="26" xfId="0" quotePrefix="1" applyFont="1" applyFill="1" applyBorder="1"/>
    <xf numFmtId="0" fontId="19" fillId="3" borderId="1" xfId="0" quotePrefix="1" applyFont="1" applyFill="1" applyBorder="1"/>
    <xf numFmtId="3" fontId="52" fillId="3" borderId="0" xfId="0" applyNumberFormat="1" applyFont="1" applyFill="1" applyBorder="1" applyAlignment="1" applyProtection="1">
      <alignment horizontal="left"/>
    </xf>
    <xf numFmtId="9" fontId="19" fillId="7" borderId="0" xfId="2" applyFont="1" applyFill="1"/>
    <xf numFmtId="165" fontId="27" fillId="3" borderId="23" xfId="0" applyNumberFormat="1" applyFont="1" applyFill="1" applyBorder="1" applyProtection="1"/>
    <xf numFmtId="0" fontId="19" fillId="0" borderId="21" xfId="0" applyFont="1" applyBorder="1"/>
    <xf numFmtId="0" fontId="19" fillId="0" borderId="26" xfId="0" applyFont="1" applyBorder="1"/>
    <xf numFmtId="17" fontId="19" fillId="2" borderId="1" xfId="0" applyNumberFormat="1" applyFont="1" applyFill="1" applyBorder="1" applyAlignment="1">
      <alignment horizontal="center"/>
    </xf>
    <xf numFmtId="17" fontId="19" fillId="2" borderId="6" xfId="0" applyNumberFormat="1" applyFont="1" applyFill="1" applyBorder="1" applyAlignment="1">
      <alignment horizontal="center"/>
    </xf>
    <xf numFmtId="17" fontId="19" fillId="2" borderId="11" xfId="0" applyNumberFormat="1" applyFont="1" applyFill="1" applyBorder="1" applyAlignment="1">
      <alignment horizontal="center"/>
    </xf>
    <xf numFmtId="0" fontId="34" fillId="3" borderId="0" xfId="3" applyFont="1" applyFill="1" applyBorder="1" applyAlignment="1">
      <alignment vertical="center"/>
    </xf>
    <xf numFmtId="0" fontId="19" fillId="2" borderId="1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165" fontId="19" fillId="4" borderId="8" xfId="0" applyNumberFormat="1" applyFont="1" applyFill="1" applyBorder="1" applyAlignment="1">
      <alignment horizontal="right"/>
    </xf>
    <xf numFmtId="0" fontId="38" fillId="7" borderId="0" xfId="0" applyFont="1" applyFill="1" applyBorder="1"/>
    <xf numFmtId="0" fontId="15" fillId="7" borderId="0" xfId="0" applyFont="1" applyFill="1" applyBorder="1" applyAlignment="1" applyProtection="1">
      <alignment horizontal="centerContinuous" vertical="center"/>
    </xf>
    <xf numFmtId="0" fontId="15" fillId="7" borderId="0" xfId="0" applyFont="1" applyFill="1" applyBorder="1" applyAlignment="1" applyProtection="1">
      <alignment horizontal="center" vertical="center"/>
    </xf>
    <xf numFmtId="0" fontId="17" fillId="7" borderId="0" xfId="0" applyFont="1" applyFill="1" applyAlignment="1" applyProtection="1">
      <alignment vertical="center"/>
      <protection locked="0"/>
    </xf>
    <xf numFmtId="0" fontId="38" fillId="7" borderId="0" xfId="0" applyFont="1" applyFill="1" applyBorder="1" applyProtection="1"/>
    <xf numFmtId="165" fontId="38" fillId="7" borderId="0" xfId="0" applyNumberFormat="1" applyFont="1" applyFill="1" applyBorder="1" applyProtection="1"/>
    <xf numFmtId="165" fontId="19" fillId="7" borderId="0" xfId="0" applyNumberFormat="1" applyFont="1" applyFill="1" applyBorder="1" applyProtection="1"/>
    <xf numFmtId="17" fontId="19" fillId="7" borderId="0" xfId="0" quotePrefix="1" applyNumberFormat="1" applyFont="1" applyFill="1" applyBorder="1" applyAlignment="1">
      <alignment horizontal="right"/>
    </xf>
    <xf numFmtId="0" fontId="43" fillId="0" borderId="18" xfId="0" applyFont="1" applyFill="1" applyBorder="1"/>
    <xf numFmtId="0" fontId="43" fillId="0" borderId="19" xfId="0" applyFont="1" applyFill="1" applyBorder="1"/>
    <xf numFmtId="0" fontId="43" fillId="0" borderId="24" xfId="0" applyFont="1" applyFill="1" applyBorder="1"/>
    <xf numFmtId="0" fontId="43" fillId="3" borderId="20" xfId="0" applyFont="1" applyFill="1" applyBorder="1"/>
    <xf numFmtId="0" fontId="38" fillId="0" borderId="23" xfId="0" applyFont="1" applyFill="1" applyBorder="1"/>
    <xf numFmtId="0" fontId="19" fillId="3" borderId="0" xfId="3" applyFont="1" applyFill="1" applyBorder="1"/>
    <xf numFmtId="0" fontId="17" fillId="3" borderId="20" xfId="0" applyFont="1" applyFill="1" applyBorder="1" applyAlignment="1" applyProtection="1">
      <alignment vertical="center"/>
      <protection locked="0"/>
    </xf>
    <xf numFmtId="165" fontId="19" fillId="3" borderId="22" xfId="0" applyNumberFormat="1" applyFont="1" applyFill="1" applyBorder="1"/>
    <xf numFmtId="164" fontId="19" fillId="3" borderId="22" xfId="2" applyNumberFormat="1" applyFont="1" applyFill="1" applyBorder="1"/>
    <xf numFmtId="165" fontId="19" fillId="0" borderId="23" xfId="0" applyNumberFormat="1" applyFont="1" applyBorder="1"/>
    <xf numFmtId="165" fontId="19" fillId="0" borderId="23" xfId="0" applyNumberFormat="1" applyFont="1" applyFill="1" applyBorder="1"/>
    <xf numFmtId="0" fontId="51" fillId="3" borderId="22" xfId="0" applyFont="1" applyFill="1" applyBorder="1"/>
    <xf numFmtId="0" fontId="51" fillId="3" borderId="19" xfId="0" applyFont="1" applyFill="1" applyBorder="1"/>
    <xf numFmtId="165" fontId="19" fillId="7" borderId="0" xfId="0" applyNumberFormat="1" applyFont="1" applyFill="1"/>
    <xf numFmtId="0" fontId="27" fillId="0" borderId="4" xfId="0" applyFont="1" applyBorder="1" applyAlignment="1" applyProtection="1">
      <alignment horizontal="centerContinuous" vertical="center"/>
    </xf>
    <xf numFmtId="0" fontId="19" fillId="0" borderId="5" xfId="0" quotePrefix="1" applyFont="1" applyBorder="1"/>
    <xf numFmtId="0" fontId="19" fillId="0" borderId="4" xfId="0" quotePrefix="1" applyFont="1" applyBorder="1"/>
    <xf numFmtId="0" fontId="19" fillId="0" borderId="13" xfId="0" quotePrefix="1" applyFont="1" applyBorder="1"/>
    <xf numFmtId="0" fontId="19" fillId="0" borderId="11" xfId="0" applyFont="1" applyFill="1" applyBorder="1"/>
    <xf numFmtId="0" fontId="19" fillId="0" borderId="2" xfId="0" quotePrefix="1" applyFont="1" applyBorder="1"/>
    <xf numFmtId="0" fontId="19" fillId="0" borderId="9" xfId="0" quotePrefix="1" applyFont="1" applyBorder="1"/>
    <xf numFmtId="0" fontId="19" fillId="0" borderId="12" xfId="0" quotePrefix="1" applyFont="1" applyBorder="1"/>
    <xf numFmtId="0" fontId="19" fillId="0" borderId="1" xfId="0" quotePrefix="1" applyFont="1" applyBorder="1"/>
    <xf numFmtId="0" fontId="19" fillId="0" borderId="2" xfId="0" applyFont="1" applyBorder="1"/>
    <xf numFmtId="0" fontId="19" fillId="0" borderId="1" xfId="0" applyFont="1" applyBorder="1"/>
    <xf numFmtId="0" fontId="19" fillId="0" borderId="11" xfId="0" applyFont="1" applyBorder="1" applyAlignment="1" applyProtection="1">
      <alignment vertical="center"/>
      <protection locked="0"/>
    </xf>
    <xf numFmtId="0" fontId="19" fillId="0" borderId="11" xfId="0" applyFont="1" applyBorder="1"/>
    <xf numFmtId="0" fontId="19" fillId="0" borderId="4" xfId="0" applyFont="1" applyBorder="1"/>
    <xf numFmtId="0" fontId="19" fillId="0" borderId="12" xfId="0" applyFont="1" applyBorder="1"/>
    <xf numFmtId="165" fontId="19" fillId="0" borderId="8" xfId="0" applyNumberFormat="1" applyFont="1" applyFill="1" applyBorder="1" applyAlignment="1">
      <alignment horizontal="right"/>
    </xf>
    <xf numFmtId="0" fontId="50" fillId="0" borderId="0" xfId="0" applyFont="1" applyBorder="1" applyAlignment="1" applyProtection="1">
      <alignment vertical="center"/>
    </xf>
    <xf numFmtId="0" fontId="19" fillId="0" borderId="18" xfId="0" applyFont="1" applyBorder="1" applyProtection="1">
      <protection locked="0"/>
    </xf>
    <xf numFmtId="0" fontId="19" fillId="0" borderId="19" xfId="0" applyFont="1" applyBorder="1" applyProtection="1"/>
    <xf numFmtId="0" fontId="19" fillId="0" borderId="24" xfId="0" applyFont="1" applyBorder="1" applyProtection="1"/>
    <xf numFmtId="0" fontId="19" fillId="0" borderId="20" xfId="0" applyFont="1" applyBorder="1" applyProtection="1">
      <protection locked="0"/>
    </xf>
    <xf numFmtId="0" fontId="19" fillId="0" borderId="0" xfId="0" applyFont="1" applyBorder="1" applyProtection="1"/>
    <xf numFmtId="0" fontId="19" fillId="0" borderId="23" xfId="0" applyFont="1" applyBorder="1" applyProtection="1"/>
    <xf numFmtId="0" fontId="19" fillId="0" borderId="0" xfId="0" applyFont="1" applyBorder="1" applyProtection="1">
      <protection locked="0"/>
    </xf>
    <xf numFmtId="0" fontId="51" fillId="0" borderId="0" xfId="0" applyFont="1" applyBorder="1" applyProtection="1"/>
    <xf numFmtId="0" fontId="19" fillId="0" borderId="20" xfId="0" applyFont="1" applyBorder="1" applyAlignment="1" applyProtection="1">
      <alignment vertical="center"/>
      <protection locked="0"/>
    </xf>
    <xf numFmtId="0" fontId="27" fillId="0" borderId="27" xfId="0" applyFont="1" applyBorder="1" applyAlignment="1" applyProtection="1">
      <alignment horizontal="centerContinuous" vertical="center"/>
    </xf>
    <xf numFmtId="0" fontId="27" fillId="0" borderId="23" xfId="0" applyFont="1" applyBorder="1" applyAlignment="1" applyProtection="1">
      <alignment horizontal="centerContinuous" vertical="center"/>
    </xf>
    <xf numFmtId="0" fontId="19" fillId="0" borderId="20" xfId="0" applyFont="1" applyFill="1" applyBorder="1" applyAlignment="1" applyProtection="1">
      <alignment vertical="center"/>
      <protection locked="0"/>
    </xf>
    <xf numFmtId="165" fontId="54" fillId="0" borderId="23" xfId="2" applyNumberFormat="1" applyFont="1" applyFill="1" applyBorder="1"/>
    <xf numFmtId="164" fontId="54" fillId="0" borderId="23" xfId="2" applyNumberFormat="1" applyFont="1" applyFill="1" applyBorder="1"/>
    <xf numFmtId="0" fontId="19" fillId="0" borderId="21" xfId="0" applyFont="1" applyFill="1" applyBorder="1" applyAlignment="1" applyProtection="1">
      <alignment vertical="center"/>
      <protection locked="0"/>
    </xf>
    <xf numFmtId="165" fontId="54" fillId="0" borderId="22" xfId="2" applyNumberFormat="1" applyFont="1" applyFill="1" applyBorder="1"/>
    <xf numFmtId="165" fontId="54" fillId="0" borderId="26" xfId="2" applyNumberFormat="1" applyFont="1" applyFill="1" applyBorder="1"/>
    <xf numFmtId="0" fontId="27" fillId="0" borderId="23" xfId="0" applyFont="1" applyFill="1" applyBorder="1" applyAlignment="1" applyProtection="1">
      <alignment horizontal="centerContinuous" vertical="center"/>
    </xf>
    <xf numFmtId="164" fontId="54" fillId="0" borderId="22" xfId="2" applyNumberFormat="1" applyFont="1" applyFill="1" applyBorder="1"/>
    <xf numFmtId="0" fontId="27" fillId="0" borderId="26" xfId="0" applyFont="1" applyFill="1" applyBorder="1" applyAlignment="1" applyProtection="1">
      <alignment horizontal="centerContinuous" vertical="center"/>
    </xf>
    <xf numFmtId="0" fontId="19" fillId="3" borderId="20" xfId="0" applyFont="1" applyFill="1" applyBorder="1" applyAlignment="1" applyProtection="1">
      <alignment vertical="center"/>
      <protection locked="0"/>
    </xf>
    <xf numFmtId="0" fontId="19" fillId="2" borderId="13" xfId="0" applyFont="1" applyFill="1" applyBorder="1" applyAlignment="1">
      <alignment horizontal="right"/>
    </xf>
    <xf numFmtId="14" fontId="26" fillId="6" borderId="16" xfId="0" applyNumberFormat="1" applyFont="1" applyFill="1" applyBorder="1" applyAlignment="1">
      <alignment horizontal="right"/>
    </xf>
    <xf numFmtId="166" fontId="19" fillId="5" borderId="16" xfId="2" applyNumberFormat="1" applyFont="1" applyFill="1" applyBorder="1" applyAlignment="1"/>
    <xf numFmtId="165" fontId="19" fillId="8" borderId="0" xfId="0" applyNumberFormat="1" applyFont="1" applyFill="1" applyBorder="1"/>
    <xf numFmtId="0" fontId="17" fillId="0" borderId="0" xfId="0" applyFont="1"/>
    <xf numFmtId="0" fontId="19" fillId="8" borderId="20" xfId="0" applyFont="1" applyFill="1" applyBorder="1"/>
    <xf numFmtId="0" fontId="58" fillId="0" borderId="20" xfId="0" quotePrefix="1" applyFont="1" applyFill="1" applyBorder="1"/>
    <xf numFmtId="165" fontId="58" fillId="0" borderId="0" xfId="0" applyNumberFormat="1" applyFont="1" applyFill="1" applyBorder="1" applyProtection="1"/>
    <xf numFmtId="165" fontId="58" fillId="0" borderId="0" xfId="0" applyNumberFormat="1" applyFont="1" applyFill="1" applyBorder="1" applyAlignment="1" applyProtection="1">
      <alignment horizontal="center"/>
    </xf>
    <xf numFmtId="0" fontId="58" fillId="0" borderId="23" xfId="0" quotePrefix="1" applyFont="1" applyFill="1" applyBorder="1"/>
    <xf numFmtId="0" fontId="58" fillId="7" borderId="0" xfId="0" applyFont="1" applyFill="1" applyBorder="1"/>
    <xf numFmtId="0" fontId="58" fillId="0" borderId="0" xfId="0" applyFont="1" applyFill="1" applyBorder="1"/>
    <xf numFmtId="175" fontId="58" fillId="0" borderId="0" xfId="0" applyNumberFormat="1" applyFont="1" applyFill="1" applyBorder="1" applyProtection="1"/>
    <xf numFmtId="0" fontId="27" fillId="7" borderId="0" xfId="0" applyFont="1" applyFill="1" applyBorder="1" applyAlignment="1" applyProtection="1">
      <alignment textRotation="90"/>
    </xf>
    <xf numFmtId="166" fontId="27" fillId="5" borderId="0" xfId="0" applyNumberFormat="1" applyFont="1" applyFill="1" applyBorder="1" applyAlignment="1">
      <alignment horizontal="right"/>
    </xf>
    <xf numFmtId="166" fontId="27" fillId="5" borderId="4" xfId="0" applyNumberFormat="1" applyFont="1" applyFill="1" applyBorder="1" applyAlignment="1">
      <alignment horizontal="right"/>
    </xf>
    <xf numFmtId="166" fontId="19" fillId="5" borderId="0" xfId="0" applyNumberFormat="1" applyFont="1" applyFill="1" applyBorder="1" applyAlignment="1">
      <alignment horizontal="right"/>
    </xf>
    <xf numFmtId="166" fontId="19" fillId="5" borderId="9" xfId="0" applyNumberFormat="1" applyFont="1" applyFill="1" applyBorder="1" applyAlignment="1">
      <alignment horizontal="right"/>
    </xf>
    <xf numFmtId="166" fontId="19" fillId="5" borderId="13" xfId="0" applyNumberFormat="1" applyFont="1" applyFill="1" applyBorder="1" applyAlignment="1">
      <alignment horizontal="right"/>
    </xf>
    <xf numFmtId="166" fontId="19" fillId="5" borderId="3" xfId="0" applyNumberFormat="1" applyFont="1" applyFill="1" applyBorder="1" applyAlignment="1">
      <alignment horizontal="right"/>
    </xf>
    <xf numFmtId="166" fontId="19" fillId="5" borderId="4" xfId="0" applyNumberFormat="1" applyFont="1" applyFill="1" applyBorder="1" applyAlignment="1">
      <alignment horizontal="right"/>
    </xf>
    <xf numFmtId="166" fontId="19" fillId="5" borderId="5" xfId="0" applyNumberFormat="1" applyFont="1" applyFill="1" applyBorder="1" applyAlignment="1">
      <alignment horizontal="right"/>
    </xf>
    <xf numFmtId="166" fontId="19" fillId="5" borderId="10" xfId="0" applyNumberFormat="1" applyFont="1" applyFill="1" applyBorder="1" applyAlignment="1">
      <alignment horizontal="right"/>
    </xf>
    <xf numFmtId="166" fontId="27" fillId="5" borderId="10" xfId="0" applyNumberFormat="1" applyFont="1" applyFill="1" applyBorder="1" applyAlignment="1">
      <alignment horizontal="right"/>
    </xf>
    <xf numFmtId="166" fontId="27" fillId="5" borderId="13" xfId="0" applyNumberFormat="1" applyFont="1" applyFill="1" applyBorder="1" applyAlignment="1">
      <alignment horizontal="right"/>
    </xf>
    <xf numFmtId="166" fontId="19" fillId="5" borderId="1" xfId="0" applyNumberFormat="1" applyFont="1" applyFill="1" applyBorder="1" applyAlignment="1">
      <alignment horizontal="right"/>
    </xf>
    <xf numFmtId="166" fontId="19" fillId="5" borderId="6" xfId="0" applyNumberFormat="1" applyFont="1" applyFill="1" applyBorder="1" applyAlignment="1">
      <alignment horizontal="right"/>
    </xf>
    <xf numFmtId="166" fontId="19" fillId="5" borderId="11" xfId="0" applyNumberFormat="1" applyFont="1" applyFill="1" applyBorder="1" applyAlignment="1">
      <alignment horizontal="right"/>
    </xf>
    <xf numFmtId="0" fontId="0" fillId="2" borderId="2" xfId="0" applyFill="1" applyBorder="1"/>
    <xf numFmtId="0" fontId="27" fillId="2" borderId="3" xfId="0" applyFont="1" applyFill="1" applyBorder="1"/>
    <xf numFmtId="9" fontId="44" fillId="2" borderId="3" xfId="2" applyFont="1" applyFill="1" applyBorder="1" applyProtection="1"/>
    <xf numFmtId="0" fontId="59" fillId="2" borderId="3" xfId="0" applyFont="1" applyFill="1" applyBorder="1" applyAlignment="1">
      <alignment horizontal="center"/>
    </xf>
    <xf numFmtId="0" fontId="0" fillId="2" borderId="5" xfId="0" applyFill="1" applyBorder="1"/>
    <xf numFmtId="0" fontId="27" fillId="2" borderId="0" xfId="0" applyFont="1" applyFill="1" applyBorder="1"/>
    <xf numFmtId="0" fontId="0" fillId="2" borderId="12" xfId="0" applyFill="1" applyBorder="1"/>
    <xf numFmtId="0" fontId="19" fillId="2" borderId="10" xfId="0" applyFont="1" applyFill="1" applyBorder="1" applyProtection="1"/>
    <xf numFmtId="0" fontId="0" fillId="3" borderId="1" xfId="0" applyFill="1" applyBorder="1"/>
    <xf numFmtId="0" fontId="0" fillId="0" borderId="6" xfId="0" applyBorder="1"/>
    <xf numFmtId="165" fontId="19" fillId="3" borderId="11" xfId="0" applyNumberFormat="1" applyFont="1" applyFill="1" applyBorder="1"/>
    <xf numFmtId="0" fontId="19" fillId="3" borderId="1" xfId="0" applyFont="1" applyFill="1" applyBorder="1"/>
    <xf numFmtId="0" fontId="19" fillId="3" borderId="13" xfId="0" applyFont="1" applyFill="1" applyBorder="1"/>
    <xf numFmtId="0" fontId="0" fillId="3" borderId="5" xfId="0" applyFill="1" applyBorder="1"/>
    <xf numFmtId="0" fontId="0" fillId="0" borderId="9" xfId="0" applyBorder="1"/>
    <xf numFmtId="0" fontId="38" fillId="3" borderId="0" xfId="0" applyFont="1" applyFill="1" applyBorder="1" applyProtection="1"/>
    <xf numFmtId="165" fontId="27" fillId="8" borderId="0" xfId="0" applyNumberFormat="1" applyFont="1" applyFill="1" applyBorder="1" applyProtection="1"/>
    <xf numFmtId="0" fontId="27" fillId="2" borderId="10" xfId="0" applyFont="1" applyFill="1" applyBorder="1" applyProtection="1"/>
    <xf numFmtId="0" fontId="27" fillId="8" borderId="0" xfId="0" quotePrefix="1" applyFont="1" applyFill="1" applyBorder="1"/>
    <xf numFmtId="0" fontId="19" fillId="8" borderId="0" xfId="0" applyFont="1" applyFill="1" applyBorder="1"/>
    <xf numFmtId="165" fontId="27" fillId="8" borderId="0" xfId="0" applyNumberFormat="1" applyFont="1" applyFill="1" applyBorder="1"/>
    <xf numFmtId="0" fontId="19" fillId="8" borderId="0" xfId="0" applyNumberFormat="1" applyFont="1" applyFill="1" applyBorder="1"/>
    <xf numFmtId="0" fontId="19" fillId="0" borderId="6" xfId="0" quotePrefix="1" applyFont="1" applyBorder="1"/>
    <xf numFmtId="0" fontId="19" fillId="2" borderId="2" xfId="0" applyFont="1" applyFill="1" applyBorder="1" applyAlignment="1">
      <alignment horizontal="center"/>
    </xf>
    <xf numFmtId="166" fontId="27" fillId="6" borderId="2" xfId="0" applyNumberFormat="1" applyFont="1" applyFill="1" applyBorder="1" applyAlignment="1">
      <alignment horizontal="right"/>
    </xf>
    <xf numFmtId="166" fontId="27" fillId="6" borderId="3" xfId="0" applyNumberFormat="1" applyFont="1" applyFill="1" applyBorder="1" applyAlignment="1">
      <alignment horizontal="right"/>
    </xf>
    <xf numFmtId="166" fontId="27" fillId="6" borderId="4" xfId="0" applyNumberFormat="1" applyFont="1" applyFill="1" applyBorder="1" applyAlignment="1">
      <alignment horizontal="right"/>
    </xf>
    <xf numFmtId="166" fontId="26" fillId="6" borderId="12" xfId="0" applyNumberFormat="1" applyFont="1" applyFill="1" applyBorder="1" applyAlignment="1">
      <alignment horizontal="right"/>
    </xf>
    <xf numFmtId="166" fontId="26" fillId="6" borderId="10" xfId="0" applyNumberFormat="1" applyFont="1" applyFill="1" applyBorder="1" applyAlignment="1">
      <alignment horizontal="right"/>
    </xf>
    <xf numFmtId="166" fontId="26" fillId="6" borderId="13" xfId="0" applyNumberFormat="1" applyFont="1" applyFill="1" applyBorder="1" applyAlignment="1">
      <alignment horizontal="right"/>
    </xf>
    <xf numFmtId="166" fontId="27" fillId="5" borderId="1" xfId="0" applyNumberFormat="1" applyFont="1" applyFill="1" applyBorder="1" applyAlignment="1">
      <alignment horizontal="right"/>
    </xf>
    <xf numFmtId="165" fontId="19" fillId="9" borderId="1" xfId="0" applyNumberFormat="1" applyFont="1" applyFill="1" applyBorder="1"/>
    <xf numFmtId="165" fontId="19" fillId="9" borderId="11" xfId="0" applyNumberFormat="1" applyFont="1" applyFill="1" applyBorder="1"/>
    <xf numFmtId="165" fontId="19" fillId="9" borderId="5" xfId="0" applyNumberFormat="1" applyFont="1" applyFill="1" applyBorder="1"/>
    <xf numFmtId="165" fontId="19" fillId="9" borderId="9" xfId="0" applyNumberFormat="1" applyFont="1" applyFill="1" applyBorder="1"/>
    <xf numFmtId="0" fontId="19" fillId="9" borderId="5" xfId="0" applyFont="1" applyFill="1" applyBorder="1"/>
    <xf numFmtId="0" fontId="19" fillId="9" borderId="9" xfId="0" applyFont="1" applyFill="1" applyBorder="1"/>
    <xf numFmtId="165" fontId="27" fillId="9" borderId="1" xfId="0" applyNumberFormat="1" applyFont="1" applyFill="1" applyBorder="1" applyProtection="1"/>
    <xf numFmtId="165" fontId="27" fillId="9" borderId="11" xfId="0" applyNumberFormat="1" applyFont="1" applyFill="1" applyBorder="1" applyProtection="1"/>
    <xf numFmtId="165" fontId="27" fillId="9" borderId="11" xfId="0" applyNumberFormat="1" applyFont="1" applyFill="1" applyBorder="1"/>
    <xf numFmtId="165" fontId="27" fillId="9" borderId="1" xfId="0" applyNumberFormat="1" applyFont="1" applyFill="1" applyBorder="1"/>
    <xf numFmtId="165" fontId="27" fillId="8" borderId="11" xfId="0" applyNumberFormat="1" applyFont="1" applyFill="1" applyBorder="1" applyProtection="1"/>
    <xf numFmtId="0" fontId="19" fillId="8" borderId="1" xfId="0" applyFont="1" applyFill="1" applyBorder="1"/>
    <xf numFmtId="0" fontId="27" fillId="8" borderId="6" xfId="0" applyFont="1" applyFill="1" applyBorder="1" applyProtection="1"/>
    <xf numFmtId="0" fontId="19" fillId="8" borderId="2" xfId="0" quotePrefix="1" applyFont="1" applyFill="1" applyBorder="1"/>
    <xf numFmtId="0" fontId="19" fillId="8" borderId="11" xfId="0" applyFont="1" applyFill="1" applyBorder="1"/>
    <xf numFmtId="0" fontId="0" fillId="8" borderId="12" xfId="0" applyFill="1" applyBorder="1"/>
    <xf numFmtId="0" fontId="27" fillId="8" borderId="6" xfId="0" quotePrefix="1" applyFont="1" applyFill="1" applyBorder="1"/>
    <xf numFmtId="165" fontId="27" fillId="8" borderId="11" xfId="0" applyNumberFormat="1" applyFont="1" applyFill="1" applyBorder="1"/>
    <xf numFmtId="165" fontId="19" fillId="8" borderId="1" xfId="0" applyNumberFormat="1" applyFont="1" applyFill="1" applyBorder="1"/>
    <xf numFmtId="0" fontId="59" fillId="2" borderId="5" xfId="0" applyFont="1" applyFill="1" applyBorder="1" applyAlignment="1">
      <alignment horizontal="right"/>
    </xf>
    <xf numFmtId="0" fontId="59" fillId="2" borderId="9" xfId="0" applyFont="1" applyFill="1" applyBorder="1" applyAlignment="1">
      <alignment horizontal="right"/>
    </xf>
    <xf numFmtId="0" fontId="59" fillId="2" borderId="12" xfId="0" applyFont="1" applyFill="1" applyBorder="1" applyAlignment="1">
      <alignment horizontal="right"/>
    </xf>
    <xf numFmtId="0" fontId="59" fillId="2" borderId="13" xfId="0" applyFont="1" applyFill="1" applyBorder="1" applyAlignment="1">
      <alignment horizontal="right"/>
    </xf>
    <xf numFmtId="0" fontId="26" fillId="2" borderId="4" xfId="0" applyFont="1" applyFill="1" applyBorder="1" applyAlignment="1">
      <alignment horizontal="center"/>
    </xf>
    <xf numFmtId="10" fontId="58" fillId="0" borderId="0" xfId="0" applyNumberFormat="1" applyFont="1" applyBorder="1"/>
    <xf numFmtId="10" fontId="58" fillId="0" borderId="0" xfId="2" applyNumberFormat="1" applyFont="1" applyFill="1" applyBorder="1" applyProtection="1"/>
    <xf numFmtId="165" fontId="27" fillId="5" borderId="0" xfId="0" applyNumberFormat="1" applyFont="1" applyFill="1" applyBorder="1"/>
    <xf numFmtId="164" fontId="19" fillId="0" borderId="0" xfId="2" applyNumberFormat="1" applyFont="1" applyFill="1" applyBorder="1" applyProtection="1"/>
    <xf numFmtId="164" fontId="27" fillId="5" borderId="0" xfId="2" applyNumberFormat="1" applyFont="1" applyFill="1" applyBorder="1" applyProtection="1"/>
    <xf numFmtId="0" fontId="27" fillId="3" borderId="4" xfId="0" applyFont="1" applyFill="1" applyBorder="1"/>
    <xf numFmtId="0" fontId="19" fillId="3" borderId="14" xfId="0" applyFont="1" applyFill="1" applyBorder="1" applyAlignment="1"/>
    <xf numFmtId="0" fontId="19" fillId="2" borderId="10" xfId="0" applyFont="1" applyFill="1" applyBorder="1" applyAlignment="1"/>
    <xf numFmtId="0" fontId="50" fillId="0" borderId="0" xfId="0" applyFont="1" applyFill="1" applyBorder="1"/>
    <xf numFmtId="165" fontId="27" fillId="4" borderId="7" xfId="0" applyNumberFormat="1" applyFont="1" applyFill="1" applyBorder="1" applyAlignment="1">
      <alignment horizontal="left"/>
    </xf>
    <xf numFmtId="165" fontId="19" fillId="0" borderId="14" xfId="0" applyNumberFormat="1" applyFont="1" applyFill="1" applyBorder="1" applyAlignment="1">
      <alignment horizontal="left"/>
    </xf>
    <xf numFmtId="0" fontId="19" fillId="0" borderId="14" xfId="0" applyFont="1" applyBorder="1" applyAlignment="1"/>
    <xf numFmtId="0" fontId="19" fillId="0" borderId="15" xfId="0" applyFont="1" applyBorder="1" applyAlignment="1"/>
    <xf numFmtId="0" fontId="19" fillId="2" borderId="13" xfId="0" applyFont="1" applyFill="1" applyBorder="1" applyAlignment="1"/>
    <xf numFmtId="0" fontId="19" fillId="3" borderId="5" xfId="4" applyFont="1" applyFill="1" applyBorder="1"/>
    <xf numFmtId="0" fontId="19" fillId="0" borderId="12" xfId="0" applyFont="1" applyBorder="1" applyAlignment="1"/>
    <xf numFmtId="164" fontId="19" fillId="0" borderId="5" xfId="2" applyNumberFormat="1" applyFont="1" applyFill="1" applyBorder="1" applyAlignment="1"/>
    <xf numFmtId="165" fontId="19" fillId="3" borderId="5" xfId="0" applyNumberFormat="1" applyFont="1" applyFill="1" applyBorder="1" applyAlignment="1">
      <alignment horizontal="left"/>
    </xf>
    <xf numFmtId="0" fontId="19" fillId="3" borderId="12" xfId="3" applyFont="1" applyFill="1" applyBorder="1" applyAlignment="1">
      <alignment vertical="center"/>
    </xf>
    <xf numFmtId="165" fontId="38" fillId="3" borderId="4" xfId="0" applyNumberFormat="1" applyFont="1" applyFill="1" applyBorder="1" applyProtection="1"/>
    <xf numFmtId="165" fontId="38" fillId="3" borderId="13" xfId="0" applyNumberFormat="1" applyFont="1" applyFill="1" applyBorder="1" applyProtection="1"/>
    <xf numFmtId="17" fontId="19" fillId="2" borderId="11" xfId="0" quotePrefix="1" applyNumberFormat="1" applyFont="1" applyFill="1" applyBorder="1" applyAlignment="1">
      <alignment horizontal="right"/>
    </xf>
    <xf numFmtId="0" fontId="26" fillId="2" borderId="2" xfId="0" applyFont="1" applyFill="1" applyBorder="1" applyAlignment="1">
      <alignment horizontal="center"/>
    </xf>
    <xf numFmtId="0" fontId="26" fillId="2" borderId="4" xfId="0" applyFont="1" applyFill="1" applyBorder="1" applyAlignment="1">
      <alignment horizontal="center"/>
    </xf>
    <xf numFmtId="0" fontId="27" fillId="7" borderId="0" xfId="0" applyFont="1" applyFill="1" applyBorder="1" applyAlignment="1" applyProtection="1">
      <alignment textRotation="90"/>
    </xf>
    <xf numFmtId="0" fontId="27" fillId="7" borderId="0" xfId="0" applyNumberFormat="1" applyFont="1" applyFill="1" applyBorder="1" applyAlignment="1" applyProtection="1">
      <alignment horizontal="center" vertical="center"/>
    </xf>
    <xf numFmtId="0" fontId="27" fillId="7" borderId="0" xfId="0" applyFont="1" applyFill="1" applyBorder="1" applyAlignment="1" applyProtection="1">
      <alignment horizontal="center" vertical="center"/>
    </xf>
    <xf numFmtId="0" fontId="59" fillId="2" borderId="2" xfId="0" applyFont="1" applyFill="1" applyBorder="1" applyAlignment="1">
      <alignment horizontal="center"/>
    </xf>
    <xf numFmtId="0" fontId="59" fillId="2" borderId="4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17" fontId="19" fillId="2" borderId="3" xfId="0" quotePrefix="1" applyNumberFormat="1" applyFont="1" applyFill="1" applyBorder="1" applyAlignment="1">
      <alignment horizontal="center" wrapText="1"/>
    </xf>
    <xf numFmtId="17" fontId="19" fillId="2" borderId="10" xfId="0" quotePrefix="1" applyNumberFormat="1" applyFont="1" applyFill="1" applyBorder="1" applyAlignment="1">
      <alignment horizontal="center" wrapText="1"/>
    </xf>
    <xf numFmtId="17" fontId="19" fillId="2" borderId="4" xfId="0" applyNumberFormat="1" applyFont="1" applyFill="1" applyBorder="1" applyAlignment="1">
      <alignment horizontal="center"/>
    </xf>
    <xf numFmtId="17" fontId="19" fillId="2" borderId="13" xfId="0" applyNumberFormat="1" applyFont="1" applyFill="1" applyBorder="1" applyAlignment="1">
      <alignment horizontal="center"/>
    </xf>
    <xf numFmtId="0" fontId="19" fillId="2" borderId="2" xfId="0" applyNumberFormat="1" applyFont="1" applyFill="1" applyBorder="1" applyAlignment="1"/>
    <xf numFmtId="0" fontId="19" fillId="2" borderId="3" xfId="0" applyNumberFormat="1" applyFont="1" applyFill="1" applyBorder="1" applyAlignment="1"/>
    <xf numFmtId="0" fontId="19" fillId="2" borderId="4" xfId="0" applyNumberFormat="1" applyFont="1" applyFill="1" applyBorder="1" applyAlignment="1"/>
    <xf numFmtId="0" fontId="19" fillId="2" borderId="12" xfId="0" applyNumberFormat="1" applyFont="1" applyFill="1" applyBorder="1" applyAlignment="1"/>
    <xf numFmtId="0" fontId="19" fillId="2" borderId="10" xfId="0" applyNumberFormat="1" applyFont="1" applyFill="1" applyBorder="1" applyAlignment="1"/>
    <xf numFmtId="0" fontId="19" fillId="2" borderId="13" xfId="0" applyNumberFormat="1" applyFont="1" applyFill="1" applyBorder="1" applyAlignment="1"/>
    <xf numFmtId="17" fontId="19" fillId="2" borderId="2" xfId="0" quotePrefix="1" applyNumberFormat="1" applyFont="1" applyFill="1" applyBorder="1" applyAlignment="1">
      <alignment horizontal="center" wrapText="1"/>
    </xf>
    <xf numFmtId="17" fontId="19" fillId="2" borderId="12" xfId="0" quotePrefix="1" applyNumberFormat="1" applyFont="1" applyFill="1" applyBorder="1" applyAlignment="1">
      <alignment horizontal="center" wrapText="1"/>
    </xf>
  </cellXfs>
  <cellStyles count="5">
    <cellStyle name="Normal_Compacsmodel" xfId="1"/>
    <cellStyle name="Prozent" xfId="2" builtinId="5"/>
    <cellStyle name="Standard" xfId="0" builtinId="0"/>
    <cellStyle name="Standard_Bewertung_unicomputer_010211" xfId="3"/>
    <cellStyle name="Standard_CF_Training_ModellKorrigierte werte200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257</xdr:row>
      <xdr:rowOff>95250</xdr:rowOff>
    </xdr:from>
    <xdr:to>
      <xdr:col>18</xdr:col>
      <xdr:colOff>76200</xdr:colOff>
      <xdr:row>263</xdr:row>
      <xdr:rowOff>76200</xdr:rowOff>
    </xdr:to>
    <xdr:sp macro="" textlink="">
      <xdr:nvSpPr>
        <xdr:cNvPr id="13313" name="Rectangle 1"/>
        <xdr:cNvSpPr>
          <a:spLocks noChangeArrowheads="1"/>
        </xdr:cNvSpPr>
      </xdr:nvSpPr>
      <xdr:spPr bwMode="auto">
        <a:xfrm>
          <a:off x="13258800" y="73704450"/>
          <a:ext cx="3857625" cy="15811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95250</xdr:colOff>
      <xdr:row>258</xdr:row>
      <xdr:rowOff>104775</xdr:rowOff>
    </xdr:from>
    <xdr:to>
      <xdr:col>11</xdr:col>
      <xdr:colOff>333375</xdr:colOff>
      <xdr:row>261</xdr:row>
      <xdr:rowOff>47625</xdr:rowOff>
    </xdr:to>
    <xdr:sp macro="" textlink="">
      <xdr:nvSpPr>
        <xdr:cNvPr id="13314" name="AutoShape 2"/>
        <xdr:cNvSpPr>
          <a:spLocks noChangeArrowheads="1"/>
        </xdr:cNvSpPr>
      </xdr:nvSpPr>
      <xdr:spPr bwMode="auto">
        <a:xfrm>
          <a:off x="11944350" y="73980675"/>
          <a:ext cx="1047750" cy="742950"/>
        </a:xfrm>
        <a:prstGeom prst="homePlate">
          <a:avLst>
            <a:gd name="adj" fmla="val 35857"/>
          </a:avLst>
        </a:prstGeom>
        <a:solidFill>
          <a:srgbClr val="00008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14</xdr:col>
      <xdr:colOff>9525</xdr:colOff>
      <xdr:row>276</xdr:row>
      <xdr:rowOff>47625</xdr:rowOff>
    </xdr:from>
    <xdr:to>
      <xdr:col>16</xdr:col>
      <xdr:colOff>247650</xdr:colOff>
      <xdr:row>278</xdr:row>
      <xdr:rowOff>28575</xdr:rowOff>
    </xdr:to>
    <xdr:sp macro="" textlink="">
      <xdr:nvSpPr>
        <xdr:cNvPr id="13315" name="AutoShape 3"/>
        <xdr:cNvSpPr>
          <a:spLocks noChangeArrowheads="1"/>
        </xdr:cNvSpPr>
      </xdr:nvSpPr>
      <xdr:spPr bwMode="auto">
        <a:xfrm>
          <a:off x="14563725" y="78724125"/>
          <a:ext cx="1352550" cy="514350"/>
        </a:xfrm>
        <a:prstGeom prst="homePlate">
          <a:avLst>
            <a:gd name="adj" fmla="val 65741"/>
          </a:avLst>
        </a:prstGeom>
        <a:solidFill>
          <a:srgbClr val="00008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14</xdr:col>
      <xdr:colOff>9525</xdr:colOff>
      <xdr:row>288</xdr:row>
      <xdr:rowOff>47625</xdr:rowOff>
    </xdr:from>
    <xdr:to>
      <xdr:col>16</xdr:col>
      <xdr:colOff>247650</xdr:colOff>
      <xdr:row>290</xdr:row>
      <xdr:rowOff>28575</xdr:rowOff>
    </xdr:to>
    <xdr:sp macro="" textlink="">
      <xdr:nvSpPr>
        <xdr:cNvPr id="13316" name="AutoShape 4"/>
        <xdr:cNvSpPr>
          <a:spLocks noChangeArrowheads="1"/>
        </xdr:cNvSpPr>
      </xdr:nvSpPr>
      <xdr:spPr bwMode="auto">
        <a:xfrm>
          <a:off x="14563725" y="81924525"/>
          <a:ext cx="1352550" cy="514350"/>
        </a:xfrm>
        <a:prstGeom prst="homePlate">
          <a:avLst>
            <a:gd name="adj" fmla="val 65741"/>
          </a:avLst>
        </a:prstGeom>
        <a:solidFill>
          <a:srgbClr val="00008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14</xdr:col>
      <xdr:colOff>9525</xdr:colOff>
      <xdr:row>300</xdr:row>
      <xdr:rowOff>47625</xdr:rowOff>
    </xdr:from>
    <xdr:to>
      <xdr:col>16</xdr:col>
      <xdr:colOff>247650</xdr:colOff>
      <xdr:row>302</xdr:row>
      <xdr:rowOff>28575</xdr:rowOff>
    </xdr:to>
    <xdr:sp macro="" textlink="">
      <xdr:nvSpPr>
        <xdr:cNvPr id="13317" name="AutoShape 5"/>
        <xdr:cNvSpPr>
          <a:spLocks noChangeArrowheads="1"/>
        </xdr:cNvSpPr>
      </xdr:nvSpPr>
      <xdr:spPr bwMode="auto">
        <a:xfrm>
          <a:off x="14563725" y="85124925"/>
          <a:ext cx="1352550" cy="514350"/>
        </a:xfrm>
        <a:prstGeom prst="homePlate">
          <a:avLst>
            <a:gd name="adj" fmla="val 65741"/>
          </a:avLst>
        </a:prstGeom>
        <a:solidFill>
          <a:srgbClr val="00008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95250</xdr:colOff>
      <xdr:row>289</xdr:row>
      <xdr:rowOff>209550</xdr:rowOff>
    </xdr:from>
    <xdr:to>
      <xdr:col>19</xdr:col>
      <xdr:colOff>495300</xdr:colOff>
      <xdr:row>289</xdr:row>
      <xdr:rowOff>209550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>
          <a:off x="17821275" y="82353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33</xdr:col>
      <xdr:colOff>0</xdr:colOff>
      <xdr:row>339</xdr:row>
      <xdr:rowOff>19050</xdr:rowOff>
    </xdr:from>
    <xdr:to>
      <xdr:col>33</xdr:col>
      <xdr:colOff>533400</xdr:colOff>
      <xdr:row>339</xdr:row>
      <xdr:rowOff>19050</xdr:rowOff>
    </xdr:to>
    <xdr:sp macro="" textlink="">
      <xdr:nvSpPr>
        <xdr:cNvPr id="13319" name="Line 7"/>
        <xdr:cNvSpPr>
          <a:spLocks noChangeShapeType="1"/>
        </xdr:cNvSpPr>
      </xdr:nvSpPr>
      <xdr:spPr bwMode="auto">
        <a:xfrm>
          <a:off x="27660600" y="954976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32</xdr:col>
      <xdr:colOff>676275</xdr:colOff>
      <xdr:row>337</xdr:row>
      <xdr:rowOff>152400</xdr:rowOff>
    </xdr:from>
    <xdr:to>
      <xdr:col>33</xdr:col>
      <xdr:colOff>523875</xdr:colOff>
      <xdr:row>337</xdr:row>
      <xdr:rowOff>152400</xdr:rowOff>
    </xdr:to>
    <xdr:sp macro="" textlink="">
      <xdr:nvSpPr>
        <xdr:cNvPr id="13320" name="Line 8"/>
        <xdr:cNvSpPr>
          <a:spLocks noChangeShapeType="1"/>
        </xdr:cNvSpPr>
      </xdr:nvSpPr>
      <xdr:spPr bwMode="auto">
        <a:xfrm>
          <a:off x="27651075" y="9509760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19</xdr:col>
      <xdr:colOff>104775</xdr:colOff>
      <xdr:row>277</xdr:row>
      <xdr:rowOff>200025</xdr:rowOff>
    </xdr:from>
    <xdr:to>
      <xdr:col>19</xdr:col>
      <xdr:colOff>495300</xdr:colOff>
      <xdr:row>277</xdr:row>
      <xdr:rowOff>200025</xdr:rowOff>
    </xdr:to>
    <xdr:sp macro="" textlink="">
      <xdr:nvSpPr>
        <xdr:cNvPr id="13321" name="Line 9"/>
        <xdr:cNvSpPr>
          <a:spLocks noChangeShapeType="1"/>
        </xdr:cNvSpPr>
      </xdr:nvSpPr>
      <xdr:spPr bwMode="auto">
        <a:xfrm>
          <a:off x="17830800" y="79143225"/>
          <a:ext cx="39052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19</xdr:col>
      <xdr:colOff>95250</xdr:colOff>
      <xdr:row>301</xdr:row>
      <xdr:rowOff>190500</xdr:rowOff>
    </xdr:from>
    <xdr:to>
      <xdr:col>19</xdr:col>
      <xdr:colOff>495300</xdr:colOff>
      <xdr:row>301</xdr:row>
      <xdr:rowOff>190500</xdr:rowOff>
    </xdr:to>
    <xdr:sp macro="" textlink="">
      <xdr:nvSpPr>
        <xdr:cNvPr id="13322" name="Line 10"/>
        <xdr:cNvSpPr>
          <a:spLocks noChangeShapeType="1"/>
        </xdr:cNvSpPr>
      </xdr:nvSpPr>
      <xdr:spPr bwMode="auto">
        <a:xfrm flipV="1">
          <a:off x="17821275" y="855345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152400</xdr:colOff>
      <xdr:row>300</xdr:row>
      <xdr:rowOff>276225</xdr:rowOff>
    </xdr:from>
    <xdr:to>
      <xdr:col>20</xdr:col>
      <xdr:colOff>390525</xdr:colOff>
      <xdr:row>302</xdr:row>
      <xdr:rowOff>104775</xdr:rowOff>
    </xdr:to>
    <xdr:sp macro="" textlink="">
      <xdr:nvSpPr>
        <xdr:cNvPr id="13323" name="Rectangle 11"/>
        <xdr:cNvSpPr>
          <a:spLocks noChangeArrowheads="1"/>
        </xdr:cNvSpPr>
      </xdr:nvSpPr>
      <xdr:spPr bwMode="auto">
        <a:xfrm>
          <a:off x="16506825" y="85344000"/>
          <a:ext cx="2105025" cy="3714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161925</xdr:colOff>
      <xdr:row>288</xdr:row>
      <xdr:rowOff>295275</xdr:rowOff>
    </xdr:from>
    <xdr:to>
      <xdr:col>20</xdr:col>
      <xdr:colOff>400050</xdr:colOff>
      <xdr:row>290</xdr:row>
      <xdr:rowOff>123825</xdr:rowOff>
    </xdr:to>
    <xdr:sp macro="" textlink="">
      <xdr:nvSpPr>
        <xdr:cNvPr id="13324" name="Rectangle 12"/>
        <xdr:cNvSpPr>
          <a:spLocks noChangeArrowheads="1"/>
        </xdr:cNvSpPr>
      </xdr:nvSpPr>
      <xdr:spPr bwMode="auto">
        <a:xfrm>
          <a:off x="16516350" y="82143600"/>
          <a:ext cx="2105025" cy="3905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152400</xdr:colOff>
      <xdr:row>277</xdr:row>
      <xdr:rowOff>0</xdr:rowOff>
    </xdr:from>
    <xdr:to>
      <xdr:col>20</xdr:col>
      <xdr:colOff>390525</xdr:colOff>
      <xdr:row>278</xdr:row>
      <xdr:rowOff>133350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16506825" y="78943200"/>
          <a:ext cx="2105025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155</xdr:row>
      <xdr:rowOff>95250</xdr:rowOff>
    </xdr:from>
    <xdr:to>
      <xdr:col>22</xdr:col>
      <xdr:colOff>76200</xdr:colOff>
      <xdr:row>161</xdr:row>
      <xdr:rowOff>76200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12525375" y="41433750"/>
          <a:ext cx="6477000" cy="15811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95250</xdr:colOff>
      <xdr:row>156</xdr:row>
      <xdr:rowOff>104775</xdr:rowOff>
    </xdr:from>
    <xdr:to>
      <xdr:col>15</xdr:col>
      <xdr:colOff>333375</xdr:colOff>
      <xdr:row>159</xdr:row>
      <xdr:rowOff>47625</xdr:rowOff>
    </xdr:to>
    <xdr:sp macro="" textlink="">
      <xdr:nvSpPr>
        <xdr:cNvPr id="2052" name="AutoShape 4"/>
        <xdr:cNvSpPr>
          <a:spLocks noChangeArrowheads="1"/>
        </xdr:cNvSpPr>
      </xdr:nvSpPr>
      <xdr:spPr bwMode="auto">
        <a:xfrm>
          <a:off x="11020425" y="41709975"/>
          <a:ext cx="1238250" cy="742950"/>
        </a:xfrm>
        <a:prstGeom prst="homePlate">
          <a:avLst>
            <a:gd name="adj" fmla="val 42377"/>
          </a:avLst>
        </a:prstGeom>
        <a:solidFill>
          <a:srgbClr val="00008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9525</xdr:colOff>
      <xdr:row>174</xdr:row>
      <xdr:rowOff>47625</xdr:rowOff>
    </xdr:from>
    <xdr:to>
      <xdr:col>20</xdr:col>
      <xdr:colOff>247650</xdr:colOff>
      <xdr:row>176</xdr:row>
      <xdr:rowOff>28575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14935200" y="46453425"/>
          <a:ext cx="2238375" cy="514350"/>
        </a:xfrm>
        <a:prstGeom prst="homePlate">
          <a:avLst>
            <a:gd name="adj" fmla="val 108796"/>
          </a:avLst>
        </a:prstGeom>
        <a:solidFill>
          <a:srgbClr val="00008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9525</xdr:colOff>
      <xdr:row>186</xdr:row>
      <xdr:rowOff>47625</xdr:rowOff>
    </xdr:from>
    <xdr:to>
      <xdr:col>20</xdr:col>
      <xdr:colOff>247650</xdr:colOff>
      <xdr:row>188</xdr:row>
      <xdr:rowOff>28575</xdr:rowOff>
    </xdr:to>
    <xdr:sp macro="" textlink="">
      <xdr:nvSpPr>
        <xdr:cNvPr id="2054" name="AutoShape 6"/>
        <xdr:cNvSpPr>
          <a:spLocks noChangeArrowheads="1"/>
        </xdr:cNvSpPr>
      </xdr:nvSpPr>
      <xdr:spPr bwMode="auto">
        <a:xfrm>
          <a:off x="14935200" y="49653825"/>
          <a:ext cx="2238375" cy="514350"/>
        </a:xfrm>
        <a:prstGeom prst="homePlate">
          <a:avLst>
            <a:gd name="adj" fmla="val 108796"/>
          </a:avLst>
        </a:prstGeom>
        <a:solidFill>
          <a:srgbClr val="00008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9525</xdr:colOff>
      <xdr:row>198</xdr:row>
      <xdr:rowOff>47625</xdr:rowOff>
    </xdr:from>
    <xdr:to>
      <xdr:col>20</xdr:col>
      <xdr:colOff>247650</xdr:colOff>
      <xdr:row>200</xdr:row>
      <xdr:rowOff>28575</xdr:rowOff>
    </xdr:to>
    <xdr:sp macro="" textlink="">
      <xdr:nvSpPr>
        <xdr:cNvPr id="2055" name="AutoShape 7"/>
        <xdr:cNvSpPr>
          <a:spLocks noChangeArrowheads="1"/>
        </xdr:cNvSpPr>
      </xdr:nvSpPr>
      <xdr:spPr bwMode="auto">
        <a:xfrm>
          <a:off x="14935200" y="52854225"/>
          <a:ext cx="2238375" cy="514350"/>
        </a:xfrm>
        <a:prstGeom prst="homePlate">
          <a:avLst>
            <a:gd name="adj" fmla="val 108796"/>
          </a:avLst>
        </a:prstGeom>
        <a:solidFill>
          <a:srgbClr val="00008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95250</xdr:colOff>
      <xdr:row>187</xdr:row>
      <xdr:rowOff>209550</xdr:rowOff>
    </xdr:from>
    <xdr:to>
      <xdr:col>23</xdr:col>
      <xdr:colOff>495300</xdr:colOff>
      <xdr:row>187</xdr:row>
      <xdr:rowOff>209550</xdr:rowOff>
    </xdr:to>
    <xdr:sp macro="" textlink="">
      <xdr:nvSpPr>
        <xdr:cNvPr id="2056" name="Line 8"/>
        <xdr:cNvSpPr>
          <a:spLocks noChangeShapeType="1"/>
        </xdr:cNvSpPr>
      </xdr:nvSpPr>
      <xdr:spPr bwMode="auto">
        <a:xfrm>
          <a:off x="20021550" y="500824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37</xdr:col>
      <xdr:colOff>0</xdr:colOff>
      <xdr:row>237</xdr:row>
      <xdr:rowOff>19050</xdr:rowOff>
    </xdr:from>
    <xdr:to>
      <xdr:col>37</xdr:col>
      <xdr:colOff>533400</xdr:colOff>
      <xdr:row>237</xdr:row>
      <xdr:rowOff>19050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>
          <a:off x="33928050" y="632269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36</xdr:col>
      <xdr:colOff>676275</xdr:colOff>
      <xdr:row>235</xdr:row>
      <xdr:rowOff>152400</xdr:rowOff>
    </xdr:from>
    <xdr:to>
      <xdr:col>37</xdr:col>
      <xdr:colOff>523875</xdr:colOff>
      <xdr:row>235</xdr:row>
      <xdr:rowOff>152400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33604200" y="628269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23</xdr:col>
      <xdr:colOff>104775</xdr:colOff>
      <xdr:row>175</xdr:row>
      <xdr:rowOff>200025</xdr:rowOff>
    </xdr:from>
    <xdr:to>
      <xdr:col>23</xdr:col>
      <xdr:colOff>495300</xdr:colOff>
      <xdr:row>175</xdr:row>
      <xdr:rowOff>200025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20031075" y="46872525"/>
          <a:ext cx="39052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23</xdr:col>
      <xdr:colOff>95250</xdr:colOff>
      <xdr:row>199</xdr:row>
      <xdr:rowOff>190500</xdr:rowOff>
    </xdr:from>
    <xdr:to>
      <xdr:col>23</xdr:col>
      <xdr:colOff>495300</xdr:colOff>
      <xdr:row>199</xdr:row>
      <xdr:rowOff>190500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 flipV="1">
          <a:off x="20021550" y="532638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21</xdr:col>
      <xdr:colOff>152400</xdr:colOff>
      <xdr:row>198</xdr:row>
      <xdr:rowOff>276225</xdr:rowOff>
    </xdr:from>
    <xdr:to>
      <xdr:col>24</xdr:col>
      <xdr:colOff>390525</xdr:colOff>
      <xdr:row>200</xdr:row>
      <xdr:rowOff>104775</xdr:rowOff>
    </xdr:to>
    <xdr:sp macro="" textlink="">
      <xdr:nvSpPr>
        <xdr:cNvPr id="2061" name="Rectangle 13"/>
        <xdr:cNvSpPr>
          <a:spLocks noChangeArrowheads="1"/>
        </xdr:cNvSpPr>
      </xdr:nvSpPr>
      <xdr:spPr bwMode="auto">
        <a:xfrm>
          <a:off x="18078450" y="53073300"/>
          <a:ext cx="3238500" cy="3714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161925</xdr:colOff>
      <xdr:row>186</xdr:row>
      <xdr:rowOff>295275</xdr:rowOff>
    </xdr:from>
    <xdr:to>
      <xdr:col>24</xdr:col>
      <xdr:colOff>400050</xdr:colOff>
      <xdr:row>188</xdr:row>
      <xdr:rowOff>123825</xdr:rowOff>
    </xdr:to>
    <xdr:sp macro="" textlink="">
      <xdr:nvSpPr>
        <xdr:cNvPr id="2062" name="Rectangle 14"/>
        <xdr:cNvSpPr>
          <a:spLocks noChangeArrowheads="1"/>
        </xdr:cNvSpPr>
      </xdr:nvSpPr>
      <xdr:spPr bwMode="auto">
        <a:xfrm>
          <a:off x="18087975" y="49872900"/>
          <a:ext cx="3238500" cy="3905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175</xdr:row>
      <xdr:rowOff>0</xdr:rowOff>
    </xdr:from>
    <xdr:to>
      <xdr:col>24</xdr:col>
      <xdr:colOff>390525</xdr:colOff>
      <xdr:row>176</xdr:row>
      <xdr:rowOff>133350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18078450" y="46672500"/>
          <a:ext cx="32385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V340"/>
  <sheetViews>
    <sheetView showGridLines="0" topLeftCell="A129" zoomScaleNormal="100" zoomScaleSheetLayoutView="50" workbookViewId="0">
      <selection activeCell="B142" sqref="B142"/>
    </sheetView>
  </sheetViews>
  <sheetFormatPr baseColWidth="10" defaultColWidth="9" defaultRowHeight="21" customHeight="1"/>
  <cols>
    <col min="1" max="1" width="2.625" style="308" customWidth="1"/>
    <col min="2" max="2" width="75.875" style="308" customWidth="1"/>
    <col min="3" max="3" width="5.5" style="308" customWidth="1"/>
    <col min="4" max="12" width="10.625" style="308" customWidth="1"/>
    <col min="13" max="13" width="2.625" style="308" customWidth="1"/>
    <col min="14" max="14" width="11.625" style="308" customWidth="1"/>
    <col min="15" max="15" width="12.375" style="308" bestFit="1" customWidth="1"/>
    <col min="16" max="16" width="2.25" style="308" customWidth="1"/>
    <col min="17" max="19" width="9" style="308" customWidth="1"/>
    <col min="20" max="20" width="6.5" style="308" customWidth="1"/>
    <col min="21" max="21" width="9.5" style="308" customWidth="1"/>
    <col min="22" max="22" width="15.375" style="308" bestFit="1" customWidth="1"/>
    <col min="23" max="16384" width="9" style="308"/>
  </cols>
  <sheetData>
    <row r="1" spans="1:21" ht="21" customHeight="1" thickTop="1">
      <c r="A1" s="405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7"/>
      <c r="N1" s="321"/>
      <c r="O1" s="321"/>
      <c r="P1" s="321"/>
      <c r="Q1" s="321"/>
      <c r="R1" s="321"/>
      <c r="S1" s="321"/>
      <c r="T1" s="321"/>
      <c r="U1" s="321"/>
    </row>
    <row r="2" spans="1:21" ht="21" customHeight="1">
      <c r="A2" s="408"/>
      <c r="B2" s="792" t="s">
        <v>212</v>
      </c>
      <c r="C2" s="416"/>
      <c r="D2" s="109"/>
      <c r="E2" s="109"/>
      <c r="F2" s="109"/>
      <c r="G2" s="109"/>
      <c r="H2" s="109"/>
      <c r="I2" s="109"/>
      <c r="J2" s="110"/>
      <c r="K2" s="109"/>
      <c r="L2" s="109"/>
      <c r="M2" s="409"/>
      <c r="N2" s="321"/>
      <c r="O2" s="321"/>
      <c r="P2" s="321"/>
      <c r="Q2" s="321"/>
      <c r="R2" s="321"/>
      <c r="S2" s="321"/>
      <c r="T2" s="321"/>
      <c r="U2" s="321"/>
    </row>
    <row r="3" spans="1:21" ht="21" customHeight="1">
      <c r="A3" s="408"/>
      <c r="B3" s="109"/>
      <c r="C3" s="109"/>
      <c r="D3" s="109"/>
      <c r="E3" s="109"/>
      <c r="F3" s="109"/>
      <c r="G3" s="109"/>
      <c r="H3" s="109"/>
      <c r="I3" s="109"/>
      <c r="J3" s="110"/>
      <c r="K3" s="109"/>
      <c r="L3" s="109"/>
      <c r="M3" s="409"/>
      <c r="N3" s="321"/>
      <c r="O3" s="321"/>
      <c r="P3" s="321"/>
      <c r="Q3" s="321"/>
      <c r="R3" s="321"/>
      <c r="S3" s="321"/>
      <c r="T3" s="321"/>
      <c r="U3" s="321"/>
    </row>
    <row r="4" spans="1:21" ht="21" customHeight="1">
      <c r="A4" s="408"/>
      <c r="B4" s="919"/>
      <c r="C4" s="920"/>
      <c r="D4" s="530" t="s">
        <v>185</v>
      </c>
      <c r="E4" s="530" t="s">
        <v>185</v>
      </c>
      <c r="F4" s="521" t="s">
        <v>185</v>
      </c>
      <c r="G4" s="109"/>
      <c r="H4" s="109"/>
      <c r="I4" s="109"/>
      <c r="J4" s="417"/>
      <c r="K4" s="109"/>
      <c r="L4" s="109"/>
      <c r="M4" s="409"/>
      <c r="N4" s="321"/>
      <c r="O4" s="321"/>
      <c r="P4" s="321"/>
      <c r="Q4" s="321"/>
      <c r="R4" s="321"/>
      <c r="S4" s="321"/>
      <c r="T4" s="321"/>
      <c r="U4" s="321"/>
    </row>
    <row r="5" spans="1:21" ht="21" customHeight="1">
      <c r="A5" s="408"/>
      <c r="B5" s="92" t="s">
        <v>26</v>
      </c>
      <c r="C5" s="814" t="s">
        <v>208</v>
      </c>
      <c r="D5" s="99" t="s">
        <v>22</v>
      </c>
      <c r="E5" s="99" t="s">
        <v>21</v>
      </c>
      <c r="F5" s="100" t="s">
        <v>20</v>
      </c>
      <c r="G5" s="109"/>
      <c r="H5" s="109"/>
      <c r="I5" s="110"/>
      <c r="J5" s="110"/>
      <c r="K5" s="109"/>
      <c r="L5" s="109"/>
      <c r="M5" s="409"/>
      <c r="N5" s="321"/>
      <c r="O5" s="321"/>
      <c r="P5" s="321"/>
      <c r="Q5" s="321"/>
      <c r="R5" s="321"/>
      <c r="S5" s="321"/>
      <c r="T5" s="321"/>
      <c r="U5" s="321"/>
    </row>
    <row r="6" spans="1:21" s="333" customFormat="1" ht="21" customHeight="1">
      <c r="A6" s="410"/>
      <c r="B6" s="11" t="s">
        <v>28</v>
      </c>
      <c r="C6" s="902"/>
      <c r="D6" s="269">
        <v>1165</v>
      </c>
      <c r="E6" s="269">
        <v>1347</v>
      </c>
      <c r="F6" s="270">
        <v>1485</v>
      </c>
      <c r="G6" s="150"/>
      <c r="H6" s="150"/>
      <c r="I6" s="150"/>
      <c r="J6" s="150"/>
      <c r="K6" s="417"/>
      <c r="L6" s="417"/>
      <c r="M6" s="419"/>
      <c r="N6" s="502"/>
      <c r="O6" s="502"/>
      <c r="P6" s="502"/>
      <c r="Q6" s="502"/>
      <c r="R6" s="502"/>
    </row>
    <row r="7" spans="1:21" s="324" customFormat="1" ht="21" customHeight="1">
      <c r="A7" s="386"/>
      <c r="B7" s="5" t="s">
        <v>29</v>
      </c>
      <c r="C7" s="12"/>
      <c r="D7" s="267">
        <v>14.4</v>
      </c>
      <c r="E7" s="267">
        <v>17.2</v>
      </c>
      <c r="F7" s="268">
        <v>11.8</v>
      </c>
      <c r="G7" s="90"/>
      <c r="H7" s="90"/>
      <c r="I7" s="90"/>
      <c r="J7" s="90"/>
      <c r="K7" s="417"/>
      <c r="L7" s="417"/>
      <c r="M7" s="419"/>
      <c r="N7" s="502"/>
      <c r="O7" s="502"/>
      <c r="P7" s="502"/>
      <c r="Q7" s="502"/>
      <c r="R7" s="502"/>
    </row>
    <row r="8" spans="1:21" s="333" customFormat="1" ht="21" customHeight="1">
      <c r="A8" s="410"/>
      <c r="B8" s="120" t="s">
        <v>30</v>
      </c>
      <c r="C8" s="524"/>
      <c r="D8" s="152">
        <f>D6+D7</f>
        <v>1179.4000000000001</v>
      </c>
      <c r="E8" s="152">
        <f>E6+E7</f>
        <v>1364.2</v>
      </c>
      <c r="F8" s="153">
        <f>F6+F7</f>
        <v>1496.8</v>
      </c>
      <c r="G8" s="150"/>
      <c r="H8" s="150"/>
      <c r="I8" s="150"/>
      <c r="J8" s="150"/>
      <c r="K8" s="417"/>
      <c r="L8" s="417"/>
      <c r="M8" s="419"/>
      <c r="N8" s="502"/>
      <c r="O8" s="502"/>
      <c r="P8" s="502"/>
      <c r="Q8" s="502"/>
      <c r="R8" s="502"/>
    </row>
    <row r="9" spans="1:21" s="324" customFormat="1" ht="21" customHeight="1">
      <c r="A9" s="386"/>
      <c r="B9" s="777" t="s">
        <v>31</v>
      </c>
      <c r="C9" s="778"/>
      <c r="D9" s="267">
        <v>590.1</v>
      </c>
      <c r="E9" s="267">
        <v>691</v>
      </c>
      <c r="F9" s="268">
        <v>759.8</v>
      </c>
      <c r="G9" s="90"/>
      <c r="H9" s="90"/>
      <c r="I9" s="90"/>
      <c r="J9" s="90"/>
      <c r="K9" s="417"/>
      <c r="L9" s="417"/>
      <c r="M9" s="419"/>
      <c r="N9" s="502"/>
      <c r="O9" s="502"/>
      <c r="P9" s="502"/>
      <c r="Q9" s="502"/>
      <c r="R9" s="502"/>
    </row>
    <row r="10" spans="1:21" s="324" customFormat="1" ht="21" customHeight="1">
      <c r="A10" s="386"/>
      <c r="B10" s="777" t="s">
        <v>32</v>
      </c>
      <c r="C10" s="779"/>
      <c r="D10" s="267">
        <v>48</v>
      </c>
      <c r="E10" s="267">
        <v>71.3</v>
      </c>
      <c r="F10" s="268">
        <v>61</v>
      </c>
      <c r="G10" s="90"/>
      <c r="H10" s="90"/>
      <c r="I10" s="90"/>
      <c r="J10" s="90"/>
      <c r="K10" s="417"/>
      <c r="L10" s="417"/>
      <c r="M10" s="419"/>
      <c r="N10" s="502"/>
      <c r="O10" s="502"/>
      <c r="P10" s="502"/>
      <c r="Q10" s="502"/>
      <c r="R10" s="502"/>
    </row>
    <row r="11" spans="1:21" s="333" customFormat="1" ht="21" customHeight="1">
      <c r="A11" s="410"/>
      <c r="B11" s="120" t="s">
        <v>33</v>
      </c>
      <c r="C11" s="780"/>
      <c r="D11" s="152">
        <f>D8-D9-D10</f>
        <v>541.30000000000007</v>
      </c>
      <c r="E11" s="152">
        <f>E8-E9-E10</f>
        <v>601.90000000000009</v>
      </c>
      <c r="F11" s="153">
        <f>F8-F9-F10</f>
        <v>676</v>
      </c>
      <c r="G11" s="150"/>
      <c r="H11" s="150"/>
      <c r="I11" s="150"/>
      <c r="J11" s="150"/>
      <c r="K11" s="417"/>
      <c r="L11" s="417"/>
      <c r="M11" s="419"/>
      <c r="N11" s="502"/>
      <c r="O11" s="502"/>
      <c r="P11" s="502"/>
      <c r="Q11" s="502"/>
      <c r="R11" s="502"/>
    </row>
    <row r="12" spans="1:21" s="324" customFormat="1" ht="21" customHeight="1">
      <c r="A12" s="411"/>
      <c r="B12" s="781" t="s">
        <v>34</v>
      </c>
      <c r="C12" s="662"/>
      <c r="D12" s="267">
        <v>318.39999999999998</v>
      </c>
      <c r="E12" s="267">
        <v>341.1</v>
      </c>
      <c r="F12" s="268">
        <v>365.2</v>
      </c>
      <c r="G12" s="107"/>
      <c r="H12" s="107"/>
      <c r="I12" s="107"/>
      <c r="J12" s="107"/>
      <c r="K12" s="417"/>
      <c r="L12" s="417"/>
      <c r="M12" s="419"/>
      <c r="N12" s="502"/>
      <c r="O12" s="502"/>
      <c r="P12" s="502"/>
      <c r="Q12" s="502"/>
      <c r="R12" s="502"/>
    </row>
    <row r="13" spans="1:21" s="324" customFormat="1" ht="21" customHeight="1">
      <c r="A13" s="412"/>
      <c r="B13" s="777" t="s">
        <v>35</v>
      </c>
      <c r="C13" s="612"/>
      <c r="D13" s="267">
        <v>43.1</v>
      </c>
      <c r="E13" s="267">
        <v>46.4</v>
      </c>
      <c r="F13" s="268">
        <v>56.6</v>
      </c>
      <c r="G13" s="90"/>
      <c r="H13" s="90"/>
      <c r="I13" s="90"/>
      <c r="J13" s="90"/>
      <c r="K13" s="417"/>
      <c r="L13" s="417"/>
      <c r="M13" s="419"/>
      <c r="N13" s="502"/>
      <c r="O13" s="502"/>
      <c r="P13" s="502"/>
      <c r="Q13" s="502"/>
      <c r="R13" s="502"/>
    </row>
    <row r="14" spans="1:21" s="324" customFormat="1" ht="21" customHeight="1">
      <c r="A14" s="412"/>
      <c r="B14" s="5" t="s">
        <v>36</v>
      </c>
      <c r="C14" s="782"/>
      <c r="D14" s="267">
        <v>7.4</v>
      </c>
      <c r="E14" s="267">
        <v>10.1</v>
      </c>
      <c r="F14" s="268">
        <v>10.1</v>
      </c>
      <c r="G14" s="90"/>
      <c r="H14" s="90"/>
      <c r="I14" s="90"/>
      <c r="J14" s="90"/>
      <c r="K14" s="417"/>
      <c r="L14" s="417"/>
      <c r="M14" s="419"/>
      <c r="N14" s="502"/>
      <c r="O14" s="502"/>
      <c r="P14" s="502"/>
      <c r="Q14" s="502"/>
      <c r="R14" s="502"/>
    </row>
    <row r="15" spans="1:21" s="425" customFormat="1" ht="21" customHeight="1">
      <c r="A15" s="411"/>
      <c r="B15" s="777" t="s">
        <v>37</v>
      </c>
      <c r="C15" s="662"/>
      <c r="D15" s="267">
        <v>129.69999999999999</v>
      </c>
      <c r="E15" s="267">
        <v>163.69999999999999</v>
      </c>
      <c r="F15" s="268">
        <v>179.6</v>
      </c>
      <c r="G15" s="107"/>
      <c r="H15" s="107"/>
      <c r="I15" s="107"/>
      <c r="J15" s="107"/>
      <c r="K15" s="423"/>
      <c r="L15" s="423"/>
      <c r="M15" s="424"/>
      <c r="N15" s="503"/>
      <c r="O15" s="503"/>
      <c r="P15" s="503"/>
      <c r="Q15" s="503"/>
      <c r="R15" s="503"/>
    </row>
    <row r="16" spans="1:21" s="324" customFormat="1" ht="21" customHeight="1">
      <c r="A16" s="386"/>
      <c r="B16" s="783" t="s">
        <v>38</v>
      </c>
      <c r="C16" s="779"/>
      <c r="D16" s="267">
        <v>13.2</v>
      </c>
      <c r="E16" s="267">
        <v>16.7</v>
      </c>
      <c r="F16" s="268">
        <v>11.3</v>
      </c>
      <c r="G16" s="90"/>
      <c r="H16" s="90"/>
      <c r="I16" s="90"/>
      <c r="J16" s="90"/>
      <c r="K16" s="417"/>
      <c r="L16" s="417"/>
      <c r="M16" s="419"/>
      <c r="N16" s="502"/>
      <c r="O16" s="502"/>
      <c r="P16" s="502"/>
      <c r="Q16" s="502"/>
      <c r="R16" s="502"/>
    </row>
    <row r="17" spans="1:18" s="426" customFormat="1" ht="21" customHeight="1">
      <c r="A17" s="413"/>
      <c r="B17" s="132" t="s">
        <v>96</v>
      </c>
      <c r="C17" s="529"/>
      <c r="D17" s="152">
        <f>D11-D12-D13-D14-D15+D16</f>
        <v>55.900000000000105</v>
      </c>
      <c r="E17" s="152">
        <f>E11-E12-E13-E14-E15+E16</f>
        <v>57.300000000000082</v>
      </c>
      <c r="F17" s="153">
        <f>F11-F12-F13-F14-F15+F16</f>
        <v>75.800000000000026</v>
      </c>
      <c r="G17" s="151"/>
      <c r="H17" s="151"/>
      <c r="I17" s="151"/>
      <c r="J17" s="151"/>
      <c r="K17" s="423"/>
      <c r="L17" s="423"/>
      <c r="M17" s="424"/>
      <c r="N17" s="503"/>
      <c r="O17" s="503"/>
      <c r="P17" s="503"/>
      <c r="Q17" s="503"/>
      <c r="R17" s="503"/>
    </row>
    <row r="18" spans="1:18" s="324" customFormat="1" ht="21" customHeight="1">
      <c r="A18" s="386"/>
      <c r="B18" s="777" t="s">
        <v>39</v>
      </c>
      <c r="C18" s="782"/>
      <c r="D18" s="267">
        <v>7</v>
      </c>
      <c r="E18" s="267">
        <v>10.199999999999999</v>
      </c>
      <c r="F18" s="268">
        <v>15.8</v>
      </c>
      <c r="G18" s="90"/>
      <c r="H18" s="90"/>
      <c r="I18" s="90"/>
      <c r="J18" s="90"/>
      <c r="K18" s="417"/>
      <c r="L18" s="417"/>
      <c r="M18" s="419"/>
      <c r="N18" s="502"/>
      <c r="O18" s="502"/>
      <c r="P18" s="502"/>
      <c r="Q18" s="502"/>
      <c r="R18" s="502"/>
    </row>
    <row r="19" spans="1:18" s="324" customFormat="1" ht="21" customHeight="1">
      <c r="A19" s="386"/>
      <c r="B19" s="777" t="s">
        <v>40</v>
      </c>
      <c r="C19" s="782"/>
      <c r="D19" s="267">
        <v>1.1000000000000001</v>
      </c>
      <c r="E19" s="267">
        <v>1.2</v>
      </c>
      <c r="F19" s="268">
        <v>1.1000000000000001</v>
      </c>
      <c r="G19" s="90"/>
      <c r="H19" s="90"/>
      <c r="I19" s="90"/>
      <c r="J19" s="90"/>
      <c r="K19" s="417"/>
      <c r="L19" s="417"/>
      <c r="M19" s="419"/>
      <c r="N19" s="502"/>
      <c r="O19" s="502"/>
      <c r="P19" s="502"/>
      <c r="Q19" s="502"/>
      <c r="R19" s="502"/>
    </row>
    <row r="20" spans="1:18" s="324" customFormat="1" ht="21" customHeight="1">
      <c r="A20" s="386"/>
      <c r="B20" s="777" t="s">
        <v>41</v>
      </c>
      <c r="C20" s="782"/>
      <c r="D20" s="267">
        <v>12.9</v>
      </c>
      <c r="E20" s="267">
        <v>12.6</v>
      </c>
      <c r="F20" s="268">
        <v>16.5</v>
      </c>
      <c r="G20" s="90"/>
      <c r="H20" s="90"/>
      <c r="I20" s="90"/>
      <c r="J20" s="90"/>
      <c r="K20" s="417"/>
      <c r="L20" s="417"/>
      <c r="M20" s="419"/>
      <c r="N20" s="502"/>
      <c r="O20" s="502"/>
      <c r="P20" s="502"/>
      <c r="Q20" s="502"/>
      <c r="R20" s="502"/>
    </row>
    <row r="21" spans="1:18" s="426" customFormat="1" ht="21" customHeight="1">
      <c r="A21" s="414"/>
      <c r="B21" s="120" t="s">
        <v>164</v>
      </c>
      <c r="C21" s="780"/>
      <c r="D21" s="152">
        <f>D17+D18+D19-D20</f>
        <v>51.100000000000101</v>
      </c>
      <c r="E21" s="152">
        <f>E17+E18+E19-E20</f>
        <v>56.100000000000087</v>
      </c>
      <c r="F21" s="153">
        <f>F17+F18+F19-F20</f>
        <v>76.200000000000017</v>
      </c>
      <c r="G21" s="151"/>
      <c r="H21" s="151"/>
      <c r="I21" s="151"/>
      <c r="J21" s="151"/>
      <c r="K21" s="423"/>
      <c r="L21" s="423"/>
      <c r="M21" s="424"/>
      <c r="N21" s="503"/>
      <c r="O21" s="503"/>
      <c r="P21" s="503"/>
      <c r="Q21" s="503"/>
      <c r="R21" s="503"/>
    </row>
    <row r="22" spans="1:18" s="324" customFormat="1" ht="21" customHeight="1">
      <c r="A22" s="386"/>
      <c r="B22" s="777" t="s">
        <v>43</v>
      </c>
      <c r="C22" s="782"/>
      <c r="D22" s="267">
        <v>18.2</v>
      </c>
      <c r="E22" s="267">
        <v>19.3</v>
      </c>
      <c r="F22" s="268">
        <v>27.5</v>
      </c>
      <c r="G22" s="90"/>
      <c r="H22" s="90"/>
      <c r="I22" s="90"/>
      <c r="J22" s="90"/>
      <c r="K22" s="417"/>
      <c r="L22" s="417"/>
      <c r="M22" s="419"/>
      <c r="N22" s="502"/>
      <c r="O22" s="502"/>
      <c r="P22" s="502"/>
      <c r="Q22" s="502"/>
      <c r="R22" s="502"/>
    </row>
    <row r="23" spans="1:18" s="333" customFormat="1" ht="21" customHeight="1">
      <c r="A23" s="410"/>
      <c r="B23" s="120" t="s">
        <v>107</v>
      </c>
      <c r="C23" s="780"/>
      <c r="D23" s="152">
        <f>D21-D22</f>
        <v>32.900000000000105</v>
      </c>
      <c r="E23" s="152">
        <f>E21-E22</f>
        <v>36.800000000000082</v>
      </c>
      <c r="F23" s="153">
        <f>F21-F22</f>
        <v>48.700000000000017</v>
      </c>
      <c r="G23" s="150"/>
      <c r="H23" s="150"/>
      <c r="I23" s="150"/>
      <c r="J23" s="150"/>
      <c r="K23" s="417"/>
      <c r="L23" s="417"/>
      <c r="M23" s="419"/>
      <c r="N23" s="502"/>
      <c r="O23" s="502"/>
      <c r="P23" s="502"/>
      <c r="Q23" s="502"/>
      <c r="R23" s="502"/>
    </row>
    <row r="24" spans="1:18" s="425" customFormat="1" ht="21" customHeight="1">
      <c r="A24" s="401"/>
      <c r="B24" s="5" t="s">
        <v>44</v>
      </c>
      <c r="C24" s="12"/>
      <c r="D24" s="267">
        <v>0</v>
      </c>
      <c r="E24" s="267">
        <v>0.6</v>
      </c>
      <c r="F24" s="268">
        <v>0.9</v>
      </c>
      <c r="G24" s="107"/>
      <c r="H24" s="107"/>
      <c r="I24" s="107"/>
      <c r="J24" s="107"/>
      <c r="K24" s="423"/>
      <c r="L24" s="423"/>
      <c r="M24" s="424"/>
      <c r="N24" s="503"/>
      <c r="O24" s="503"/>
      <c r="P24" s="503"/>
      <c r="Q24" s="503"/>
      <c r="R24" s="503"/>
    </row>
    <row r="25" spans="1:18" s="324" customFormat="1" ht="21" customHeight="1">
      <c r="A25" s="386"/>
      <c r="B25" s="120" t="s">
        <v>45</v>
      </c>
      <c r="C25" s="133"/>
      <c r="D25" s="152">
        <f>D23-D24</f>
        <v>32.900000000000105</v>
      </c>
      <c r="E25" s="152">
        <f>E23-E24</f>
        <v>36.200000000000081</v>
      </c>
      <c r="F25" s="153">
        <f>F23-F24</f>
        <v>47.800000000000018</v>
      </c>
      <c r="G25" s="90"/>
      <c r="H25" s="90"/>
      <c r="I25" s="90"/>
      <c r="J25" s="90"/>
      <c r="K25" s="417"/>
      <c r="L25" s="417"/>
      <c r="M25" s="419"/>
      <c r="N25" s="502"/>
      <c r="O25" s="502"/>
      <c r="P25" s="502"/>
      <c r="Q25" s="502"/>
      <c r="R25" s="502"/>
    </row>
    <row r="26" spans="1:18" s="324" customFormat="1" ht="21" customHeight="1">
      <c r="A26" s="427"/>
      <c r="B26" s="785" t="s">
        <v>46</v>
      </c>
      <c r="C26" s="776"/>
      <c r="D26" s="265">
        <v>41</v>
      </c>
      <c r="E26" s="265">
        <v>54.1</v>
      </c>
      <c r="F26" s="266">
        <v>65.8</v>
      </c>
      <c r="G26" s="429"/>
      <c r="H26" s="429"/>
      <c r="I26" s="90"/>
      <c r="J26" s="90"/>
      <c r="K26" s="417"/>
      <c r="L26" s="417"/>
      <c r="M26" s="419"/>
      <c r="N26" s="502"/>
      <c r="O26" s="502"/>
      <c r="P26" s="502"/>
      <c r="Q26" s="502"/>
      <c r="R26" s="502"/>
    </row>
    <row r="27" spans="1:18" s="324" customFormat="1" ht="21" customHeight="1">
      <c r="A27" s="427"/>
      <c r="B27" s="528" t="s">
        <v>47</v>
      </c>
      <c r="C27" s="75"/>
      <c r="D27" s="267">
        <v>4.5</v>
      </c>
      <c r="E27" s="267">
        <v>5.3</v>
      </c>
      <c r="F27" s="268">
        <v>6.1</v>
      </c>
      <c r="G27" s="112"/>
      <c r="H27" s="112"/>
      <c r="I27" s="90"/>
      <c r="J27" s="90"/>
      <c r="K27" s="417"/>
      <c r="L27" s="417"/>
      <c r="M27" s="419"/>
      <c r="N27" s="502"/>
      <c r="O27" s="502"/>
      <c r="P27" s="502"/>
      <c r="Q27" s="502"/>
      <c r="R27" s="502"/>
    </row>
    <row r="28" spans="1:18" s="324" customFormat="1" ht="21" customHeight="1">
      <c r="A28" s="427"/>
      <c r="B28" s="528" t="s">
        <v>48</v>
      </c>
      <c r="C28" s="75"/>
      <c r="D28" s="267">
        <v>15.3</v>
      </c>
      <c r="E28" s="267">
        <v>19.2</v>
      </c>
      <c r="F28" s="268">
        <v>24.4</v>
      </c>
      <c r="G28" s="111"/>
      <c r="H28" s="111"/>
      <c r="I28" s="90"/>
      <c r="J28" s="90"/>
      <c r="K28" s="417"/>
      <c r="L28" s="417"/>
      <c r="M28" s="419"/>
      <c r="N28" s="502"/>
      <c r="O28" s="502"/>
      <c r="P28" s="502"/>
      <c r="Q28" s="502"/>
      <c r="R28" s="502"/>
    </row>
    <row r="29" spans="1:18" s="324" customFormat="1" ht="21" customHeight="1">
      <c r="A29" s="386"/>
      <c r="B29" s="120" t="s">
        <v>49</v>
      </c>
      <c r="C29" s="780"/>
      <c r="D29" s="152">
        <f>D25+D26-D27-D28</f>
        <v>54.100000000000108</v>
      </c>
      <c r="E29" s="152">
        <f>E25+E26-E27-E28</f>
        <v>65.800000000000082</v>
      </c>
      <c r="F29" s="153">
        <f>F25+F26-F27-F28</f>
        <v>83.100000000000023</v>
      </c>
      <c r="G29" s="90"/>
      <c r="H29" s="90"/>
      <c r="I29" s="90"/>
      <c r="J29" s="90"/>
      <c r="K29" s="417"/>
      <c r="L29" s="417"/>
      <c r="M29" s="419"/>
      <c r="N29" s="502"/>
      <c r="O29" s="502"/>
      <c r="P29" s="502"/>
      <c r="Q29" s="502"/>
      <c r="R29" s="502"/>
    </row>
    <row r="30" spans="1:18" s="324" customFormat="1" ht="21" customHeight="1" thickBot="1">
      <c r="A30" s="430"/>
      <c r="B30" s="431"/>
      <c r="C30" s="431"/>
      <c r="D30" s="431"/>
      <c r="E30" s="431"/>
      <c r="F30" s="431"/>
      <c r="G30" s="431"/>
      <c r="H30" s="431"/>
      <c r="I30" s="395"/>
      <c r="J30" s="395"/>
      <c r="K30" s="432"/>
      <c r="L30" s="432"/>
      <c r="M30" s="433"/>
      <c r="N30" s="502"/>
      <c r="O30" s="502"/>
      <c r="P30" s="502"/>
      <c r="Q30" s="502"/>
      <c r="R30" s="502"/>
    </row>
    <row r="31" spans="1:18" s="324" customFormat="1" ht="21" customHeight="1" thickTop="1">
      <c r="A31" s="397"/>
      <c r="B31" s="434"/>
      <c r="C31" s="434"/>
      <c r="D31" s="391"/>
      <c r="E31" s="391"/>
      <c r="F31" s="391"/>
      <c r="G31" s="391"/>
      <c r="H31" s="391"/>
      <c r="I31" s="391"/>
      <c r="J31" s="391"/>
      <c r="K31" s="435"/>
      <c r="L31" s="435"/>
      <c r="M31" s="436"/>
      <c r="N31" s="502"/>
      <c r="O31" s="502"/>
      <c r="P31" s="502"/>
      <c r="Q31" s="502"/>
      <c r="R31" s="502"/>
    </row>
    <row r="32" spans="1:18" s="324" customFormat="1" ht="21" customHeight="1">
      <c r="A32" s="386"/>
      <c r="B32" s="792" t="s">
        <v>211</v>
      </c>
      <c r="C32" s="437"/>
      <c r="D32" s="90"/>
      <c r="E32" s="90"/>
      <c r="F32" s="90"/>
      <c r="G32" s="90"/>
      <c r="H32" s="90"/>
      <c r="I32" s="90"/>
      <c r="J32" s="90"/>
      <c r="K32" s="417"/>
      <c r="L32" s="417"/>
      <c r="M32" s="419"/>
      <c r="N32" s="502"/>
      <c r="O32" s="502"/>
      <c r="P32" s="502"/>
      <c r="Q32" s="502"/>
      <c r="R32" s="502"/>
    </row>
    <row r="33" spans="1:18" s="324" customFormat="1" ht="21" customHeight="1">
      <c r="A33" s="386"/>
      <c r="B33" s="438"/>
      <c r="C33" s="439"/>
      <c r="D33" s="90"/>
      <c r="E33" s="90"/>
      <c r="F33" s="90"/>
      <c r="G33" s="90"/>
      <c r="H33" s="90"/>
      <c r="I33" s="90"/>
      <c r="J33" s="90"/>
      <c r="K33" s="417"/>
      <c r="L33" s="417"/>
      <c r="M33" s="419"/>
      <c r="N33" s="502"/>
      <c r="O33" s="502"/>
      <c r="P33" s="502"/>
      <c r="Q33" s="502"/>
      <c r="R33" s="502"/>
    </row>
    <row r="34" spans="1:18" s="324" customFormat="1" ht="21" customHeight="1">
      <c r="A34" s="386"/>
      <c r="B34" s="440"/>
      <c r="C34" s="441"/>
      <c r="D34" s="530" t="s">
        <v>185</v>
      </c>
      <c r="E34" s="530" t="s">
        <v>185</v>
      </c>
      <c r="F34" s="521" t="s">
        <v>185</v>
      </c>
      <c r="G34" s="90"/>
      <c r="H34" s="90"/>
      <c r="I34" s="90"/>
      <c r="J34" s="90"/>
      <c r="K34" s="417"/>
      <c r="L34" s="417"/>
      <c r="M34" s="419"/>
      <c r="N34" s="502"/>
      <c r="O34" s="502"/>
      <c r="P34" s="502"/>
      <c r="Q34" s="502"/>
      <c r="R34" s="502"/>
    </row>
    <row r="35" spans="1:18" s="324" customFormat="1" ht="21" customHeight="1">
      <c r="A35" s="386"/>
      <c r="B35" s="92" t="s">
        <v>26</v>
      </c>
      <c r="C35" s="814" t="s">
        <v>208</v>
      </c>
      <c r="D35" s="301" t="s">
        <v>22</v>
      </c>
      <c r="E35" s="99" t="s">
        <v>21</v>
      </c>
      <c r="F35" s="100" t="s">
        <v>20</v>
      </c>
      <c r="G35" s="90"/>
      <c r="H35" s="90"/>
      <c r="I35" s="90"/>
      <c r="J35" s="90"/>
      <c r="K35" s="417"/>
      <c r="L35" s="417"/>
      <c r="M35" s="419"/>
      <c r="N35" s="502"/>
      <c r="O35" s="502"/>
      <c r="P35" s="502"/>
      <c r="Q35" s="502"/>
      <c r="R35" s="502"/>
    </row>
    <row r="36" spans="1:18" s="324" customFormat="1" ht="21" customHeight="1">
      <c r="A36" s="386"/>
      <c r="B36" s="786" t="s">
        <v>56</v>
      </c>
      <c r="C36" s="787"/>
      <c r="D36" s="134">
        <f>D37+D38</f>
        <v>74.400000000000006</v>
      </c>
      <c r="E36" s="134">
        <f>E37+E38</f>
        <v>117.8</v>
      </c>
      <c r="F36" s="135">
        <f>F37+F38</f>
        <v>106.80000000000001</v>
      </c>
      <c r="G36" s="90"/>
      <c r="H36" s="90"/>
      <c r="I36" s="90"/>
      <c r="J36" s="90"/>
      <c r="K36" s="417"/>
      <c r="L36" s="417"/>
      <c r="M36" s="419"/>
      <c r="N36" s="502"/>
      <c r="O36" s="502"/>
      <c r="P36" s="502"/>
      <c r="Q36" s="502"/>
      <c r="R36" s="502"/>
    </row>
    <row r="37" spans="1:18" s="324" customFormat="1" ht="21" customHeight="1">
      <c r="A37" s="386"/>
      <c r="B37" s="5" t="s">
        <v>51</v>
      </c>
      <c r="C37" s="12"/>
      <c r="D37" s="442">
        <v>60.7</v>
      </c>
      <c r="E37" s="245">
        <v>100</v>
      </c>
      <c r="F37" s="246">
        <v>89.9</v>
      </c>
      <c r="G37" s="90"/>
      <c r="H37" s="90"/>
      <c r="I37" s="90"/>
      <c r="J37" s="90"/>
      <c r="K37" s="417"/>
      <c r="L37" s="417"/>
      <c r="M37" s="419"/>
      <c r="N37" s="502"/>
      <c r="O37" s="502"/>
      <c r="P37" s="502"/>
      <c r="Q37" s="502"/>
      <c r="R37" s="502"/>
    </row>
    <row r="38" spans="1:18" s="324" customFormat="1" ht="21" customHeight="1">
      <c r="A38" s="386"/>
      <c r="B38" s="5" t="s">
        <v>52</v>
      </c>
      <c r="C38" s="12"/>
      <c r="D38" s="264">
        <v>13.7</v>
      </c>
      <c r="E38" s="264">
        <v>17.8</v>
      </c>
      <c r="F38" s="261">
        <v>16.899999999999999</v>
      </c>
      <c r="G38" s="90"/>
      <c r="H38" s="90"/>
      <c r="I38" s="90"/>
      <c r="J38" s="90"/>
      <c r="K38" s="417"/>
      <c r="L38" s="417"/>
      <c r="M38" s="419"/>
      <c r="N38" s="502"/>
      <c r="O38" s="502"/>
      <c r="P38" s="502"/>
      <c r="Q38" s="502"/>
      <c r="R38" s="502"/>
    </row>
    <row r="39" spans="1:18" s="324" customFormat="1" ht="21" customHeight="1">
      <c r="A39" s="386"/>
      <c r="B39" s="786" t="s">
        <v>57</v>
      </c>
      <c r="C39" s="788"/>
      <c r="D39" s="169">
        <f>+D40+D41+D42</f>
        <v>184.8</v>
      </c>
      <c r="E39" s="169">
        <f>+E40+E41+E42</f>
        <v>197.8</v>
      </c>
      <c r="F39" s="168">
        <f>+F40+F41+F42</f>
        <v>241.29999999999998</v>
      </c>
      <c r="G39" s="90"/>
      <c r="H39" s="90"/>
      <c r="I39" s="90"/>
      <c r="J39" s="90"/>
      <c r="K39" s="417"/>
      <c r="L39" s="417"/>
      <c r="M39" s="419"/>
      <c r="N39" s="502"/>
      <c r="O39" s="502"/>
      <c r="P39" s="502"/>
      <c r="Q39" s="502"/>
      <c r="R39" s="502"/>
    </row>
    <row r="40" spans="1:18" s="324" customFormat="1" ht="21" customHeight="1">
      <c r="A40" s="386"/>
      <c r="B40" s="5" t="s">
        <v>53</v>
      </c>
      <c r="C40" s="12"/>
      <c r="D40" s="260">
        <v>95.5</v>
      </c>
      <c r="E40" s="260">
        <v>98.7</v>
      </c>
      <c r="F40" s="261">
        <v>113.1</v>
      </c>
      <c r="G40" s="90"/>
      <c r="H40" s="90"/>
      <c r="I40" s="90"/>
      <c r="J40" s="90"/>
      <c r="K40" s="417"/>
      <c r="L40" s="417"/>
      <c r="M40" s="419"/>
      <c r="N40" s="502"/>
      <c r="O40" s="502"/>
      <c r="P40" s="502"/>
      <c r="Q40" s="502"/>
      <c r="R40" s="502"/>
    </row>
    <row r="41" spans="1:18" s="324" customFormat="1" ht="21" customHeight="1">
      <c r="A41" s="386"/>
      <c r="B41" s="5" t="s">
        <v>54</v>
      </c>
      <c r="C41" s="12"/>
      <c r="D41" s="260">
        <v>41.6</v>
      </c>
      <c r="E41" s="260">
        <v>46.3</v>
      </c>
      <c r="F41" s="261">
        <v>61.3</v>
      </c>
      <c r="G41" s="90"/>
      <c r="H41" s="90"/>
      <c r="I41" s="90"/>
      <c r="J41" s="90"/>
      <c r="K41" s="417"/>
      <c r="L41" s="417"/>
      <c r="M41" s="419"/>
      <c r="N41" s="502"/>
      <c r="O41" s="502"/>
      <c r="P41" s="502"/>
      <c r="Q41" s="502"/>
      <c r="R41" s="502"/>
    </row>
    <row r="42" spans="1:18" s="324" customFormat="1" ht="21" customHeight="1">
      <c r="A42" s="386"/>
      <c r="B42" s="5" t="s">
        <v>55</v>
      </c>
      <c r="C42" s="12"/>
      <c r="D42" s="260">
        <v>47.7</v>
      </c>
      <c r="E42" s="260">
        <v>52.8</v>
      </c>
      <c r="F42" s="261">
        <v>66.900000000000006</v>
      </c>
      <c r="G42" s="90"/>
      <c r="H42" s="90"/>
      <c r="I42" s="90"/>
      <c r="J42" s="90"/>
      <c r="K42" s="417"/>
      <c r="L42" s="417"/>
      <c r="M42" s="419"/>
      <c r="N42" s="502"/>
      <c r="O42" s="502"/>
      <c r="P42" s="502"/>
      <c r="Q42" s="502"/>
      <c r="R42" s="502"/>
    </row>
    <row r="43" spans="1:18" s="324" customFormat="1" ht="21" customHeight="1">
      <c r="A43" s="386"/>
      <c r="B43" s="786" t="s">
        <v>58</v>
      </c>
      <c r="C43" s="788"/>
      <c r="D43" s="302">
        <v>10.3</v>
      </c>
      <c r="E43" s="262">
        <v>14.9</v>
      </c>
      <c r="F43" s="263">
        <v>13.1</v>
      </c>
      <c r="G43" s="90"/>
      <c r="H43" s="90"/>
      <c r="I43" s="90"/>
      <c r="J43" s="90"/>
      <c r="K43" s="417"/>
      <c r="L43" s="417"/>
      <c r="M43" s="419"/>
      <c r="N43" s="502"/>
      <c r="O43" s="502"/>
      <c r="P43" s="502"/>
      <c r="Q43" s="502"/>
      <c r="R43" s="502"/>
    </row>
    <row r="44" spans="1:18" s="324" customFormat="1" ht="21" customHeight="1">
      <c r="A44" s="386"/>
      <c r="B44" s="120" t="s">
        <v>59</v>
      </c>
      <c r="C44" s="780"/>
      <c r="D44" s="152">
        <f>D36+D39+D43</f>
        <v>269.50000000000006</v>
      </c>
      <c r="E44" s="152">
        <f>E36+E39+E43</f>
        <v>330.5</v>
      </c>
      <c r="F44" s="153">
        <f>F36+F39+F43</f>
        <v>361.20000000000005</v>
      </c>
      <c r="G44" s="90"/>
      <c r="H44" s="90"/>
      <c r="I44" s="90"/>
      <c r="J44" s="90"/>
      <c r="K44" s="417"/>
      <c r="L44" s="417"/>
      <c r="M44" s="419"/>
      <c r="N44" s="502"/>
      <c r="O44" s="502"/>
      <c r="P44" s="502"/>
      <c r="Q44" s="502"/>
      <c r="R44" s="502"/>
    </row>
    <row r="45" spans="1:18" s="324" customFormat="1" ht="21" customHeight="1">
      <c r="A45" s="386"/>
      <c r="B45" s="5" t="s">
        <v>60</v>
      </c>
      <c r="C45" s="12"/>
      <c r="D45" s="242">
        <v>54</v>
      </c>
      <c r="E45" s="232">
        <v>56.5</v>
      </c>
      <c r="F45" s="233">
        <v>62.5</v>
      </c>
      <c r="G45" s="90"/>
      <c r="H45" s="90"/>
      <c r="I45" s="90"/>
      <c r="J45" s="90"/>
      <c r="K45" s="417"/>
      <c r="L45" s="417"/>
      <c r="M45" s="419"/>
      <c r="N45" s="502"/>
      <c r="O45" s="502"/>
      <c r="P45" s="502"/>
      <c r="Q45" s="502"/>
      <c r="R45" s="502"/>
    </row>
    <row r="46" spans="1:18" s="324" customFormat="1" ht="21" customHeight="1">
      <c r="A46" s="386"/>
      <c r="B46" s="5" t="s">
        <v>61</v>
      </c>
      <c r="C46" s="12"/>
      <c r="D46" s="238">
        <v>32.200000000000003</v>
      </c>
      <c r="E46" s="238">
        <v>38.6</v>
      </c>
      <c r="F46" s="235">
        <v>44</v>
      </c>
      <c r="G46" s="90"/>
      <c r="H46" s="90"/>
      <c r="I46" s="90"/>
      <c r="J46" s="90"/>
      <c r="K46" s="417"/>
      <c r="L46" s="417"/>
      <c r="M46" s="419"/>
      <c r="N46" s="502"/>
      <c r="O46" s="502"/>
      <c r="P46" s="502"/>
      <c r="Q46" s="502"/>
      <c r="R46" s="502"/>
    </row>
    <row r="47" spans="1:18" s="324" customFormat="1" ht="21" customHeight="1">
      <c r="A47" s="386"/>
      <c r="B47" s="5" t="s">
        <v>62</v>
      </c>
      <c r="C47" s="12"/>
      <c r="D47" s="234">
        <v>27.5</v>
      </c>
      <c r="E47" s="234">
        <v>38.299999999999997</v>
      </c>
      <c r="F47" s="235">
        <v>44.7</v>
      </c>
      <c r="G47" s="90"/>
      <c r="H47" s="90"/>
      <c r="I47" s="90"/>
      <c r="J47" s="90"/>
      <c r="K47" s="417"/>
      <c r="L47" s="417"/>
      <c r="M47" s="419"/>
      <c r="N47" s="502"/>
      <c r="O47" s="502"/>
      <c r="P47" s="502"/>
      <c r="Q47" s="502"/>
      <c r="R47" s="502"/>
    </row>
    <row r="48" spans="1:18" s="324" customFormat="1" ht="21" customHeight="1">
      <c r="A48" s="386"/>
      <c r="B48" s="5" t="s">
        <v>63</v>
      </c>
      <c r="C48" s="12"/>
      <c r="D48" s="234">
        <v>0</v>
      </c>
      <c r="E48" s="234">
        <v>1.1000000000000001</v>
      </c>
      <c r="F48" s="239">
        <v>0.9</v>
      </c>
      <c r="G48" s="90"/>
      <c r="H48" s="90"/>
      <c r="I48" s="90"/>
      <c r="J48" s="90"/>
      <c r="K48" s="417"/>
      <c r="L48" s="417"/>
      <c r="M48" s="419"/>
      <c r="N48" s="502"/>
      <c r="O48" s="502"/>
      <c r="P48" s="502"/>
      <c r="Q48" s="502"/>
      <c r="R48" s="502"/>
    </row>
    <row r="49" spans="1:18" s="324" customFormat="1" ht="21" customHeight="1">
      <c r="A49" s="386"/>
      <c r="B49" s="120" t="s">
        <v>64</v>
      </c>
      <c r="C49" s="780"/>
      <c r="D49" s="152">
        <f>D45+D46+D47+D48</f>
        <v>113.7</v>
      </c>
      <c r="E49" s="152">
        <f>E45+E46+E47+E48</f>
        <v>134.49999999999997</v>
      </c>
      <c r="F49" s="153">
        <f>F45+F46+F47+F48</f>
        <v>152.1</v>
      </c>
      <c r="G49" s="90"/>
      <c r="H49" s="90"/>
      <c r="I49" s="90"/>
      <c r="J49" s="90"/>
      <c r="K49" s="417"/>
      <c r="L49" s="417"/>
      <c r="M49" s="419"/>
      <c r="N49" s="502"/>
      <c r="O49" s="502"/>
      <c r="P49" s="502"/>
      <c r="Q49" s="502"/>
      <c r="R49" s="502"/>
    </row>
    <row r="50" spans="1:18" s="324" customFormat="1" ht="21" customHeight="1">
      <c r="A50" s="386"/>
      <c r="B50" s="5" t="s">
        <v>65</v>
      </c>
      <c r="C50" s="12"/>
      <c r="D50" s="232">
        <v>150.19999999999999</v>
      </c>
      <c r="E50" s="232">
        <v>159.30000000000001</v>
      </c>
      <c r="F50" s="233">
        <v>233.5</v>
      </c>
      <c r="G50" s="90"/>
      <c r="H50" s="90"/>
      <c r="I50" s="90"/>
      <c r="J50" s="90"/>
      <c r="K50" s="417"/>
      <c r="L50" s="417"/>
      <c r="M50" s="419"/>
      <c r="N50" s="502"/>
      <c r="O50" s="502"/>
      <c r="P50" s="502"/>
      <c r="Q50" s="502"/>
      <c r="R50" s="502"/>
    </row>
    <row r="51" spans="1:18" s="324" customFormat="1" ht="21" customHeight="1">
      <c r="A51" s="386"/>
      <c r="B51" s="5" t="s">
        <v>66</v>
      </c>
      <c r="C51" s="12"/>
      <c r="D51" s="234">
        <v>4.2</v>
      </c>
      <c r="E51" s="234">
        <v>6.1</v>
      </c>
      <c r="F51" s="235">
        <v>4.0999999999999996</v>
      </c>
      <c r="G51" s="90"/>
      <c r="H51" s="90"/>
      <c r="I51" s="90"/>
      <c r="J51" s="90"/>
      <c r="K51" s="417"/>
      <c r="L51" s="417"/>
      <c r="M51" s="419"/>
      <c r="N51" s="502"/>
      <c r="O51" s="502"/>
      <c r="P51" s="502"/>
      <c r="Q51" s="502"/>
      <c r="R51" s="502"/>
    </row>
    <row r="52" spans="1:18" s="324" customFormat="1" ht="21" customHeight="1">
      <c r="A52" s="386"/>
      <c r="B52" s="5" t="s">
        <v>67</v>
      </c>
      <c r="C52" s="611"/>
      <c r="D52" s="303">
        <v>21.1</v>
      </c>
      <c r="E52" s="258">
        <v>44.5</v>
      </c>
      <c r="F52" s="259">
        <v>43.7</v>
      </c>
      <c r="G52" s="90"/>
      <c r="H52" s="90"/>
      <c r="I52" s="90"/>
      <c r="J52" s="90"/>
      <c r="K52" s="417"/>
      <c r="L52" s="417"/>
      <c r="M52" s="419"/>
      <c r="N52" s="502"/>
      <c r="O52" s="502"/>
      <c r="P52" s="502"/>
      <c r="Q52" s="502"/>
      <c r="R52" s="502"/>
    </row>
    <row r="53" spans="1:18" s="324" customFormat="1" ht="21" customHeight="1">
      <c r="A53" s="386"/>
      <c r="B53" s="120" t="s">
        <v>68</v>
      </c>
      <c r="C53" s="780"/>
      <c r="D53" s="152">
        <f>D50+D51+D52</f>
        <v>175.49999999999997</v>
      </c>
      <c r="E53" s="152">
        <f>E50+E51+E52</f>
        <v>209.9</v>
      </c>
      <c r="F53" s="153">
        <f>F50+F51+F52</f>
        <v>281.3</v>
      </c>
      <c r="G53" s="90"/>
      <c r="H53" s="90"/>
      <c r="I53" s="90"/>
      <c r="J53" s="90"/>
      <c r="K53" s="417"/>
      <c r="L53" s="417"/>
      <c r="M53" s="419"/>
      <c r="N53" s="502"/>
      <c r="O53" s="502"/>
      <c r="P53" s="502"/>
      <c r="Q53" s="502"/>
      <c r="R53" s="502"/>
    </row>
    <row r="54" spans="1:18" s="324" customFormat="1" ht="21" customHeight="1">
      <c r="A54" s="386"/>
      <c r="B54" s="5" t="s">
        <v>69</v>
      </c>
      <c r="C54" s="12"/>
      <c r="D54" s="238">
        <v>32.200000000000003</v>
      </c>
      <c r="E54" s="238">
        <v>35.9</v>
      </c>
      <c r="F54" s="239">
        <v>32.9</v>
      </c>
      <c r="G54" s="90"/>
      <c r="H54" s="90"/>
      <c r="I54" s="90"/>
      <c r="J54" s="90"/>
      <c r="K54" s="417"/>
      <c r="L54" s="417"/>
      <c r="M54" s="419"/>
      <c r="N54" s="502"/>
      <c r="O54" s="502"/>
      <c r="P54" s="502"/>
      <c r="Q54" s="502"/>
      <c r="R54" s="502"/>
    </row>
    <row r="55" spans="1:18" s="446" customFormat="1" ht="21" customHeight="1">
      <c r="A55" s="386"/>
      <c r="B55" s="120" t="s">
        <v>70</v>
      </c>
      <c r="C55" s="780"/>
      <c r="D55" s="152">
        <f>D49+D53+D54</f>
        <v>321.39999999999998</v>
      </c>
      <c r="E55" s="152">
        <f>E49+E53+E54</f>
        <v>380.29999999999995</v>
      </c>
      <c r="F55" s="153">
        <f>F49+F53+F54</f>
        <v>466.29999999999995</v>
      </c>
      <c r="G55" s="90"/>
      <c r="H55" s="90"/>
      <c r="I55" s="117"/>
      <c r="J55" s="117"/>
      <c r="K55" s="444"/>
      <c r="L55" s="444"/>
      <c r="M55" s="445"/>
      <c r="N55" s="504"/>
      <c r="O55" s="504"/>
      <c r="P55" s="504"/>
      <c r="Q55" s="504"/>
      <c r="R55" s="504"/>
    </row>
    <row r="56" spans="1:18" s="324" customFormat="1" ht="21" customHeight="1">
      <c r="A56" s="386"/>
      <c r="B56" s="120" t="s">
        <v>71</v>
      </c>
      <c r="C56" s="780"/>
      <c r="D56" s="152">
        <f>D44+D55</f>
        <v>590.90000000000009</v>
      </c>
      <c r="E56" s="152">
        <f>E44+E55</f>
        <v>710.8</v>
      </c>
      <c r="F56" s="153">
        <f>F44+F55</f>
        <v>827.5</v>
      </c>
      <c r="G56" s="90"/>
      <c r="H56" s="90"/>
      <c r="I56" s="90"/>
      <c r="J56" s="90"/>
      <c r="K56" s="417"/>
      <c r="L56" s="417"/>
      <c r="M56" s="419"/>
      <c r="N56" s="502"/>
      <c r="O56" s="502"/>
      <c r="P56" s="502"/>
      <c r="Q56" s="502"/>
      <c r="R56" s="502"/>
    </row>
    <row r="57" spans="1:18" s="324" customFormat="1" ht="21" customHeight="1" thickBot="1">
      <c r="A57" s="394"/>
      <c r="B57" s="447"/>
      <c r="C57" s="447"/>
      <c r="D57" s="395"/>
      <c r="E57" s="395"/>
      <c r="F57" s="395"/>
      <c r="G57" s="395"/>
      <c r="H57" s="395"/>
      <c r="I57" s="395"/>
      <c r="J57" s="395"/>
      <c r="K57" s="432"/>
      <c r="L57" s="432"/>
      <c r="M57" s="433"/>
      <c r="N57" s="502"/>
      <c r="O57" s="502"/>
      <c r="P57" s="502"/>
      <c r="Q57" s="502"/>
      <c r="R57" s="502"/>
    </row>
    <row r="58" spans="1:18" s="324" customFormat="1" ht="21" customHeight="1" thickTop="1">
      <c r="A58" s="397"/>
      <c r="B58" s="434"/>
      <c r="C58" s="434"/>
      <c r="D58" s="391"/>
      <c r="E58" s="391"/>
      <c r="F58" s="391"/>
      <c r="G58" s="391"/>
      <c r="H58" s="391"/>
      <c r="I58" s="391"/>
      <c r="J58" s="391"/>
      <c r="K58" s="435"/>
      <c r="L58" s="435"/>
      <c r="M58" s="436"/>
      <c r="N58" s="502"/>
      <c r="O58" s="502"/>
      <c r="P58" s="502"/>
      <c r="Q58" s="502"/>
      <c r="R58" s="502"/>
    </row>
    <row r="59" spans="1:18" s="324" customFormat="1" ht="21" customHeight="1">
      <c r="A59" s="404"/>
      <c r="B59" s="905" t="s">
        <v>209</v>
      </c>
      <c r="C59" s="437"/>
      <c r="D59" s="117"/>
      <c r="E59" s="117"/>
      <c r="F59" s="117"/>
      <c r="G59" s="117"/>
      <c r="H59" s="117"/>
      <c r="I59" s="90"/>
      <c r="J59" s="90"/>
      <c r="K59" s="417"/>
      <c r="L59" s="417"/>
      <c r="M59" s="419"/>
      <c r="N59" s="502"/>
      <c r="O59" s="502"/>
      <c r="P59" s="502"/>
      <c r="Q59" s="502"/>
      <c r="R59" s="502"/>
    </row>
    <row r="60" spans="1:18" s="324" customFormat="1" ht="21" customHeight="1">
      <c r="A60" s="386"/>
      <c r="B60" s="438"/>
      <c r="C60" s="439"/>
      <c r="D60" s="90"/>
      <c r="E60" s="90"/>
      <c r="F60" s="90"/>
      <c r="G60" s="90"/>
      <c r="H60" s="90"/>
      <c r="I60" s="90"/>
      <c r="J60" s="90"/>
      <c r="K60" s="417"/>
      <c r="L60" s="417"/>
      <c r="M60" s="419"/>
      <c r="N60" s="502"/>
      <c r="O60" s="502"/>
      <c r="P60" s="502"/>
      <c r="Q60" s="502"/>
      <c r="R60" s="502"/>
    </row>
    <row r="61" spans="1:18" s="324" customFormat="1" ht="21" customHeight="1">
      <c r="A61" s="386"/>
      <c r="B61" s="440"/>
      <c r="C61" s="448"/>
      <c r="D61" s="530" t="s">
        <v>185</v>
      </c>
      <c r="E61" s="530" t="s">
        <v>185</v>
      </c>
      <c r="F61" s="521" t="s">
        <v>185</v>
      </c>
      <c r="G61" s="90"/>
      <c r="H61" s="90"/>
      <c r="I61" s="90"/>
      <c r="J61" s="90"/>
      <c r="K61" s="417"/>
      <c r="L61" s="417"/>
      <c r="M61" s="419"/>
      <c r="N61" s="502"/>
      <c r="O61" s="502"/>
      <c r="P61" s="502"/>
      <c r="Q61" s="502"/>
      <c r="R61" s="502"/>
    </row>
    <row r="62" spans="1:18" s="324" customFormat="1" ht="21" customHeight="1">
      <c r="A62" s="386"/>
      <c r="B62" s="92" t="s">
        <v>26</v>
      </c>
      <c r="C62" s="814" t="s">
        <v>208</v>
      </c>
      <c r="D62" s="301" t="s">
        <v>22</v>
      </c>
      <c r="E62" s="99" t="s">
        <v>21</v>
      </c>
      <c r="F62" s="100" t="s">
        <v>20</v>
      </c>
      <c r="G62" s="90"/>
      <c r="H62" s="90"/>
      <c r="I62" s="90"/>
      <c r="J62" s="90"/>
      <c r="K62" s="417"/>
      <c r="L62" s="417"/>
      <c r="M62" s="419"/>
      <c r="N62" s="502"/>
      <c r="O62" s="502"/>
      <c r="P62" s="502"/>
      <c r="Q62" s="502"/>
      <c r="R62" s="502"/>
    </row>
    <row r="63" spans="1:18" s="324" customFormat="1" ht="21" customHeight="1">
      <c r="A63" s="386"/>
      <c r="B63" s="5" t="s">
        <v>72</v>
      </c>
      <c r="C63" s="12"/>
      <c r="D63" s="232">
        <v>64.5</v>
      </c>
      <c r="E63" s="242">
        <v>80</v>
      </c>
      <c r="F63" s="243">
        <v>80</v>
      </c>
      <c r="G63" s="90"/>
      <c r="H63" s="90"/>
      <c r="I63" s="90"/>
      <c r="J63" s="90"/>
      <c r="K63" s="417"/>
      <c r="L63" s="417"/>
      <c r="M63" s="419"/>
      <c r="N63" s="502"/>
      <c r="O63" s="502"/>
      <c r="P63" s="502"/>
      <c r="Q63" s="502"/>
      <c r="R63" s="502"/>
    </row>
    <row r="64" spans="1:18" s="324" customFormat="1" ht="21" customHeight="1">
      <c r="A64" s="386"/>
      <c r="B64" s="5" t="s">
        <v>73</v>
      </c>
      <c r="C64" s="12"/>
      <c r="D64" s="234">
        <v>10</v>
      </c>
      <c r="E64" s="234">
        <v>15.3</v>
      </c>
      <c r="F64" s="235">
        <v>21.4</v>
      </c>
      <c r="G64" s="90"/>
      <c r="H64" s="90"/>
      <c r="I64" s="90"/>
      <c r="J64" s="90"/>
      <c r="K64" s="417"/>
      <c r="L64" s="417"/>
      <c r="M64" s="419"/>
      <c r="N64" s="502"/>
      <c r="O64" s="502"/>
      <c r="P64" s="502"/>
      <c r="Q64" s="502"/>
      <c r="R64" s="502"/>
    </row>
    <row r="65" spans="1:21" s="324" customFormat="1" ht="21" customHeight="1">
      <c r="A65" s="386"/>
      <c r="B65" s="5" t="s">
        <v>74</v>
      </c>
      <c r="C65" s="12"/>
      <c r="D65" s="129">
        <f>D29</f>
        <v>54.100000000000108</v>
      </c>
      <c r="E65" s="129">
        <f>E29</f>
        <v>65.800000000000082</v>
      </c>
      <c r="F65" s="123">
        <f>F29</f>
        <v>83.100000000000023</v>
      </c>
      <c r="G65" s="90"/>
      <c r="H65" s="90"/>
      <c r="I65" s="90"/>
      <c r="J65" s="90"/>
      <c r="K65" s="417"/>
      <c r="L65" s="417"/>
      <c r="M65" s="419"/>
      <c r="N65" s="502"/>
      <c r="O65" s="502"/>
      <c r="P65" s="502"/>
      <c r="Q65" s="502"/>
      <c r="R65" s="502"/>
    </row>
    <row r="66" spans="1:21" s="324" customFormat="1" ht="21" customHeight="1">
      <c r="A66" s="386"/>
      <c r="B66" s="120" t="s">
        <v>75</v>
      </c>
      <c r="C66" s="780"/>
      <c r="D66" s="152">
        <f>D63+D64+D65</f>
        <v>128.60000000000011</v>
      </c>
      <c r="E66" s="152">
        <f>E63+E64+E65</f>
        <v>161.10000000000008</v>
      </c>
      <c r="F66" s="153">
        <f>F63+F64+F65</f>
        <v>184.50000000000003</v>
      </c>
      <c r="G66" s="90"/>
      <c r="H66" s="90"/>
      <c r="I66" s="90"/>
      <c r="J66" s="90"/>
      <c r="K66" s="417"/>
      <c r="L66" s="417"/>
      <c r="M66" s="419"/>
      <c r="N66" s="502"/>
      <c r="O66" s="502"/>
      <c r="P66" s="502"/>
      <c r="Q66" s="502"/>
      <c r="R66" s="502"/>
    </row>
    <row r="67" spans="1:21" s="324" customFormat="1" ht="21" customHeight="1">
      <c r="A67" s="386"/>
      <c r="B67" s="120" t="s">
        <v>44</v>
      </c>
      <c r="C67" s="780"/>
      <c r="D67" s="152">
        <v>0</v>
      </c>
      <c r="E67" s="152">
        <v>11.8</v>
      </c>
      <c r="F67" s="153">
        <v>13</v>
      </c>
      <c r="G67" s="90"/>
      <c r="H67" s="90"/>
      <c r="I67" s="90"/>
      <c r="J67" s="90"/>
      <c r="K67" s="417"/>
      <c r="L67" s="417"/>
      <c r="M67" s="419"/>
      <c r="N67" s="502"/>
      <c r="O67" s="502"/>
      <c r="P67" s="502"/>
      <c r="Q67" s="502"/>
      <c r="R67" s="502"/>
    </row>
    <row r="68" spans="1:21" s="324" customFormat="1" ht="21" customHeight="1">
      <c r="A68" s="386"/>
      <c r="B68" s="5" t="s">
        <v>76</v>
      </c>
      <c r="C68" s="12"/>
      <c r="D68" s="232">
        <v>35.299999999999997</v>
      </c>
      <c r="E68" s="232">
        <v>36.200000000000003</v>
      </c>
      <c r="F68" s="233">
        <v>39.5</v>
      </c>
      <c r="G68" s="90"/>
      <c r="H68" s="90"/>
      <c r="I68" s="90"/>
      <c r="J68" s="90"/>
      <c r="K68" s="417"/>
      <c r="L68" s="417"/>
      <c r="M68" s="419"/>
      <c r="N68" s="502"/>
      <c r="O68" s="502"/>
      <c r="P68" s="502"/>
      <c r="Q68" s="502"/>
      <c r="R68" s="502"/>
    </row>
    <row r="69" spans="1:21" s="324" customFormat="1" ht="21" customHeight="1">
      <c r="A69" s="386"/>
      <c r="B69" s="5" t="s">
        <v>77</v>
      </c>
      <c r="C69" s="611"/>
      <c r="D69" s="238">
        <v>50.3</v>
      </c>
      <c r="E69" s="238">
        <v>49.4</v>
      </c>
      <c r="F69" s="239">
        <v>63.6</v>
      </c>
      <c r="G69" s="90"/>
      <c r="H69" s="90"/>
      <c r="I69" s="90"/>
      <c r="J69" s="90"/>
      <c r="K69" s="417"/>
      <c r="L69" s="417"/>
      <c r="M69" s="419"/>
      <c r="N69" s="502"/>
      <c r="O69" s="502"/>
      <c r="P69" s="502"/>
      <c r="Q69" s="502"/>
      <c r="R69" s="502"/>
    </row>
    <row r="70" spans="1:21" s="324" customFormat="1" ht="21" customHeight="1">
      <c r="A70" s="386"/>
      <c r="B70" s="120" t="s">
        <v>78</v>
      </c>
      <c r="C70" s="529"/>
      <c r="D70" s="152">
        <f>D68+D69</f>
        <v>85.6</v>
      </c>
      <c r="E70" s="152">
        <f>E68+E69</f>
        <v>85.6</v>
      </c>
      <c r="F70" s="153">
        <f>F68+F69</f>
        <v>103.1</v>
      </c>
      <c r="G70" s="90"/>
      <c r="H70" s="90"/>
      <c r="I70" s="90"/>
      <c r="J70" s="90"/>
      <c r="K70" s="417"/>
      <c r="L70" s="417"/>
      <c r="M70" s="419"/>
      <c r="N70" s="502"/>
      <c r="O70" s="502"/>
      <c r="P70" s="502"/>
      <c r="Q70" s="502"/>
      <c r="R70" s="502"/>
    </row>
    <row r="71" spans="1:21" s="324" customFormat="1" ht="21" customHeight="1">
      <c r="A71" s="386"/>
      <c r="B71" s="785" t="s">
        <v>79</v>
      </c>
      <c r="C71" s="789"/>
      <c r="D71" s="238">
        <v>75.900000000000006</v>
      </c>
      <c r="E71" s="238">
        <v>87.8</v>
      </c>
      <c r="F71" s="239">
        <v>117.2</v>
      </c>
      <c r="G71" s="90"/>
      <c r="H71" s="90"/>
      <c r="I71" s="90"/>
      <c r="J71" s="90"/>
      <c r="K71" s="417"/>
      <c r="L71" s="417"/>
      <c r="M71" s="419"/>
      <c r="N71" s="502"/>
      <c r="O71" s="502"/>
      <c r="P71" s="502"/>
      <c r="Q71" s="502"/>
      <c r="R71" s="502"/>
    </row>
    <row r="72" spans="1:21" s="324" customFormat="1" ht="21" customHeight="1">
      <c r="A72" s="386"/>
      <c r="B72" s="5" t="s">
        <v>80</v>
      </c>
      <c r="C72" s="12"/>
      <c r="D72" s="238">
        <v>60.3</v>
      </c>
      <c r="E72" s="238">
        <v>75.8</v>
      </c>
      <c r="F72" s="239">
        <v>69.5</v>
      </c>
      <c r="G72" s="90"/>
      <c r="H72" s="90"/>
      <c r="I72" s="90"/>
      <c r="J72" s="90"/>
      <c r="K72" s="417"/>
      <c r="L72" s="417"/>
      <c r="M72" s="419"/>
      <c r="N72" s="502"/>
      <c r="O72" s="502"/>
      <c r="P72" s="502"/>
      <c r="Q72" s="502"/>
      <c r="R72" s="502"/>
    </row>
    <row r="73" spans="1:21" s="324" customFormat="1" ht="21" customHeight="1">
      <c r="A73" s="386"/>
      <c r="B73" s="5" t="s">
        <v>87</v>
      </c>
      <c r="C73" s="12"/>
      <c r="D73" s="234">
        <v>0</v>
      </c>
      <c r="E73" s="234">
        <v>0</v>
      </c>
      <c r="F73" s="235">
        <v>0</v>
      </c>
      <c r="G73" s="90"/>
      <c r="H73" s="90"/>
      <c r="I73" s="90"/>
      <c r="J73" s="90"/>
      <c r="K73" s="417"/>
      <c r="L73" s="417"/>
      <c r="M73" s="419"/>
      <c r="N73" s="502"/>
      <c r="O73" s="502"/>
      <c r="P73" s="502"/>
      <c r="Q73" s="502"/>
      <c r="R73" s="502"/>
    </row>
    <row r="74" spans="1:21" s="324" customFormat="1" ht="21" customHeight="1">
      <c r="A74" s="386"/>
      <c r="B74" s="5" t="s">
        <v>80</v>
      </c>
      <c r="C74" s="612"/>
      <c r="D74" s="234">
        <v>2</v>
      </c>
      <c r="E74" s="234">
        <v>1.5</v>
      </c>
      <c r="F74" s="235">
        <v>3.2</v>
      </c>
      <c r="G74" s="90"/>
      <c r="H74" s="90"/>
      <c r="I74" s="90"/>
      <c r="J74" s="90"/>
      <c r="K74" s="417"/>
      <c r="L74" s="417"/>
      <c r="M74" s="419"/>
      <c r="N74" s="502"/>
      <c r="O74" s="502"/>
      <c r="P74" s="502"/>
      <c r="Q74" s="502"/>
      <c r="R74" s="502"/>
    </row>
    <row r="75" spans="1:21" s="324" customFormat="1" ht="21" customHeight="1">
      <c r="A75" s="386"/>
      <c r="B75" s="5" t="s">
        <v>81</v>
      </c>
      <c r="C75" s="12"/>
      <c r="D75" s="234">
        <v>117.6</v>
      </c>
      <c r="E75" s="238">
        <v>158.5</v>
      </c>
      <c r="F75" s="239">
        <v>167.2</v>
      </c>
      <c r="G75" s="90"/>
      <c r="H75" s="90"/>
      <c r="I75" s="90"/>
      <c r="J75" s="90"/>
      <c r="K75" s="417"/>
      <c r="L75" s="417"/>
      <c r="M75" s="419"/>
      <c r="N75" s="502"/>
      <c r="O75" s="502"/>
      <c r="P75" s="502"/>
      <c r="Q75" s="502"/>
      <c r="R75" s="502"/>
    </row>
    <row r="76" spans="1:21" s="324" customFormat="1" ht="21" customHeight="1">
      <c r="A76" s="386"/>
      <c r="B76" s="5" t="s">
        <v>82</v>
      </c>
      <c r="C76" s="12"/>
      <c r="D76" s="238">
        <v>60.4</v>
      </c>
      <c r="E76" s="238">
        <v>34.5</v>
      </c>
      <c r="F76" s="239">
        <v>65.2</v>
      </c>
      <c r="G76" s="90"/>
      <c r="H76" s="90"/>
      <c r="I76" s="90"/>
      <c r="J76" s="90"/>
      <c r="K76" s="417"/>
      <c r="L76" s="417"/>
      <c r="M76" s="419"/>
      <c r="N76" s="502"/>
      <c r="O76" s="502"/>
      <c r="P76" s="502"/>
      <c r="Q76" s="502"/>
      <c r="R76" s="502"/>
    </row>
    <row r="77" spans="1:21" s="324" customFormat="1" ht="21" customHeight="1">
      <c r="A77" s="386"/>
      <c r="B77" s="5" t="s">
        <v>83</v>
      </c>
      <c r="C77" s="12"/>
      <c r="D77" s="234">
        <v>10.199999999999999</v>
      </c>
      <c r="E77" s="234">
        <v>11.9</v>
      </c>
      <c r="F77" s="235">
        <v>7.8</v>
      </c>
      <c r="G77" s="90"/>
      <c r="H77" s="90"/>
      <c r="I77" s="90"/>
      <c r="J77" s="90"/>
      <c r="K77" s="417"/>
      <c r="L77" s="417"/>
      <c r="M77" s="419"/>
      <c r="N77" s="502"/>
      <c r="O77" s="502"/>
      <c r="P77" s="502"/>
      <c r="Q77" s="502"/>
      <c r="R77" s="502"/>
    </row>
    <row r="78" spans="1:21" s="324" customFormat="1" ht="21" customHeight="1">
      <c r="A78" s="386"/>
      <c r="B78" s="790" t="s">
        <v>84</v>
      </c>
      <c r="C78" s="611"/>
      <c r="D78" s="258">
        <v>50.3</v>
      </c>
      <c r="E78" s="258">
        <v>82.3</v>
      </c>
      <c r="F78" s="259">
        <v>96.8</v>
      </c>
      <c r="G78" s="90"/>
      <c r="H78" s="90"/>
      <c r="I78" s="90"/>
      <c r="J78" s="90"/>
      <c r="K78" s="417"/>
      <c r="L78" s="417"/>
      <c r="M78" s="419"/>
      <c r="N78" s="502"/>
      <c r="O78" s="502"/>
      <c r="P78" s="502"/>
      <c r="Q78" s="502"/>
      <c r="R78" s="502"/>
    </row>
    <row r="79" spans="1:21" s="324" customFormat="1" ht="21" customHeight="1">
      <c r="A79" s="386"/>
      <c r="B79" s="132" t="s">
        <v>85</v>
      </c>
      <c r="C79" s="529"/>
      <c r="D79" s="152">
        <f>D71+D72+D73+D74+D75+D76+D77+D78</f>
        <v>376.7</v>
      </c>
      <c r="E79" s="152">
        <f>E71+E72+E73+E74+E75+E76+E77+E78</f>
        <v>452.3</v>
      </c>
      <c r="F79" s="153">
        <f>F71+F72+F73+F74+F75+F76+F77+F78</f>
        <v>526.9</v>
      </c>
      <c r="G79" s="90"/>
      <c r="H79" s="90"/>
      <c r="I79" s="417"/>
      <c r="J79" s="417"/>
      <c r="K79" s="417"/>
      <c r="L79" s="417"/>
      <c r="M79" s="419"/>
      <c r="N79" s="502"/>
      <c r="O79" s="502"/>
      <c r="P79" s="502"/>
      <c r="Q79" s="502"/>
      <c r="R79" s="502"/>
      <c r="S79" s="502"/>
      <c r="T79" s="502"/>
      <c r="U79" s="502"/>
    </row>
    <row r="80" spans="1:21" s="324" customFormat="1" ht="21" customHeight="1">
      <c r="A80" s="386"/>
      <c r="B80" s="120" t="s">
        <v>86</v>
      </c>
      <c r="C80" s="529"/>
      <c r="D80" s="152">
        <f>D66+D67+D70+D79</f>
        <v>590.90000000000009</v>
      </c>
      <c r="E80" s="152">
        <f>E66+E67+E70+E79</f>
        <v>710.80000000000018</v>
      </c>
      <c r="F80" s="153">
        <f>F66++F67+F70+F79</f>
        <v>827.5</v>
      </c>
      <c r="G80" s="90"/>
      <c r="H80" s="90"/>
      <c r="I80" s="417"/>
      <c r="J80" s="417"/>
      <c r="K80" s="417"/>
      <c r="L80" s="417"/>
      <c r="M80" s="419"/>
      <c r="N80" s="502"/>
      <c r="O80" s="502"/>
      <c r="P80" s="502"/>
      <c r="Q80" s="502"/>
      <c r="R80" s="502"/>
      <c r="S80" s="502"/>
      <c r="T80" s="502"/>
      <c r="U80" s="502"/>
    </row>
    <row r="81" spans="1:21" s="324" customFormat="1" ht="21" customHeight="1" thickBot="1">
      <c r="A81" s="394"/>
      <c r="B81" s="447"/>
      <c r="C81" s="447"/>
      <c r="D81" s="395"/>
      <c r="E81" s="395"/>
      <c r="F81" s="395"/>
      <c r="G81" s="395"/>
      <c r="H81" s="395"/>
      <c r="I81" s="431"/>
      <c r="J81" s="431"/>
      <c r="K81" s="431"/>
      <c r="L81" s="432"/>
      <c r="M81" s="433"/>
      <c r="N81" s="502"/>
      <c r="O81" s="502"/>
      <c r="P81" s="502"/>
      <c r="Q81" s="502"/>
      <c r="R81" s="502"/>
      <c r="S81" s="502"/>
      <c r="T81" s="502"/>
      <c r="U81" s="502"/>
    </row>
    <row r="82" spans="1:21" s="324" customFormat="1" ht="21" customHeight="1" thickTop="1">
      <c r="A82" s="397"/>
      <c r="B82" s="391"/>
      <c r="C82" s="391"/>
      <c r="D82" s="391"/>
      <c r="E82" s="391"/>
      <c r="F82" s="391"/>
      <c r="G82" s="391"/>
      <c r="H82" s="391"/>
      <c r="I82" s="449"/>
      <c r="J82" s="449"/>
      <c r="K82" s="449"/>
      <c r="L82" s="435"/>
      <c r="M82" s="436"/>
      <c r="N82" s="502"/>
      <c r="O82" s="502"/>
      <c r="P82" s="502"/>
      <c r="Q82" s="502"/>
      <c r="R82" s="502"/>
      <c r="S82" s="502"/>
      <c r="T82" s="502"/>
      <c r="U82" s="502"/>
    </row>
    <row r="83" spans="1:21" s="455" customFormat="1" ht="21" customHeight="1">
      <c r="A83" s="450"/>
      <c r="B83" s="792" t="s">
        <v>210</v>
      </c>
      <c r="C83" s="451"/>
      <c r="D83" s="417"/>
      <c r="E83" s="417"/>
      <c r="F83" s="417"/>
      <c r="G83" s="417"/>
      <c r="H83" s="417"/>
      <c r="I83" s="452"/>
      <c r="J83" s="452"/>
      <c r="K83" s="452"/>
      <c r="L83" s="453"/>
      <c r="M83" s="454"/>
      <c r="N83" s="505"/>
      <c r="O83" s="505"/>
      <c r="P83" s="505"/>
      <c r="Q83" s="505"/>
      <c r="R83" s="505"/>
    </row>
    <row r="84" spans="1:21" s="324" customFormat="1" ht="21" customHeight="1">
      <c r="A84" s="450"/>
      <c r="B84" s="417"/>
      <c r="C84" s="417"/>
      <c r="D84" s="417"/>
      <c r="E84" s="417"/>
      <c r="F84" s="114"/>
      <c r="G84" s="417"/>
      <c r="H84" s="417"/>
      <c r="I84" s="114"/>
      <c r="J84" s="114"/>
      <c r="K84" s="114"/>
      <c r="L84" s="417"/>
      <c r="M84" s="419"/>
      <c r="N84" s="502"/>
      <c r="O84" s="502"/>
      <c r="P84" s="502"/>
      <c r="Q84" s="502"/>
      <c r="R84" s="502"/>
    </row>
    <row r="85" spans="1:21" s="324" customFormat="1" ht="21" customHeight="1">
      <c r="A85" s="450"/>
      <c r="B85" s="440"/>
      <c r="C85" s="493"/>
      <c r="D85" s="530" t="s">
        <v>185</v>
      </c>
      <c r="E85" s="530" t="s">
        <v>185</v>
      </c>
      <c r="F85" s="521" t="s">
        <v>185</v>
      </c>
      <c r="G85" s="2" t="s">
        <v>0</v>
      </c>
      <c r="H85" s="2" t="s">
        <v>0</v>
      </c>
      <c r="I85" s="2" t="s">
        <v>0</v>
      </c>
      <c r="J85" s="2" t="s">
        <v>0</v>
      </c>
      <c r="K85" s="3" t="s">
        <v>0</v>
      </c>
      <c r="L85" s="417"/>
      <c r="M85" s="419"/>
      <c r="N85" s="502"/>
      <c r="O85" s="502"/>
      <c r="P85" s="502"/>
      <c r="Q85" s="502"/>
      <c r="R85" s="502"/>
    </row>
    <row r="86" spans="1:21" s="324" customFormat="1" ht="21" customHeight="1">
      <c r="A86" s="450"/>
      <c r="B86" s="418"/>
      <c r="C86" s="904" t="s">
        <v>208</v>
      </c>
      <c r="D86" s="99" t="s">
        <v>22</v>
      </c>
      <c r="E86" s="99" t="s">
        <v>21</v>
      </c>
      <c r="F86" s="100" t="s">
        <v>20</v>
      </c>
      <c r="G86" s="99" t="s">
        <v>15</v>
      </c>
      <c r="H86" s="99" t="s">
        <v>16</v>
      </c>
      <c r="I86" s="99" t="s">
        <v>17</v>
      </c>
      <c r="J86" s="99" t="s">
        <v>18</v>
      </c>
      <c r="K86" s="100" t="s">
        <v>19</v>
      </c>
      <c r="L86" s="417"/>
      <c r="M86" s="419"/>
      <c r="N86" s="502"/>
      <c r="O86" s="502"/>
      <c r="P86" s="502"/>
      <c r="Q86" s="502"/>
      <c r="R86" s="502"/>
    </row>
    <row r="87" spans="1:21" s="324" customFormat="1" ht="21" customHeight="1">
      <c r="A87" s="393"/>
      <c r="B87" s="456" t="s">
        <v>282</v>
      </c>
      <c r="C87" s="903"/>
      <c r="D87" s="154"/>
      <c r="E87" s="137">
        <f>E6/D6-1</f>
        <v>0.15622317596566515</v>
      </c>
      <c r="F87" s="138">
        <f>F6/E6-1</f>
        <v>0.10244988864142535</v>
      </c>
      <c r="G87" s="252">
        <v>2.5000000000000001E-2</v>
      </c>
      <c r="H87" s="252">
        <v>3.2000000000000001E-2</v>
      </c>
      <c r="I87" s="252">
        <v>6.7000000000000004E-2</v>
      </c>
      <c r="J87" s="252">
        <v>4.9000000000000002E-2</v>
      </c>
      <c r="K87" s="253">
        <v>4.1000000000000002E-2</v>
      </c>
      <c r="L87" s="417"/>
      <c r="M87" s="419"/>
      <c r="N87" s="502"/>
      <c r="O87" s="502"/>
      <c r="P87" s="502"/>
      <c r="Q87" s="502"/>
      <c r="R87" s="502"/>
    </row>
    <row r="88" spans="1:21" s="324" customFormat="1" ht="21" customHeight="1">
      <c r="A88" s="386"/>
      <c r="B88" s="136" t="s">
        <v>216</v>
      </c>
      <c r="C88" s="136"/>
      <c r="D88" s="8"/>
      <c r="E88" s="8"/>
      <c r="F88" s="139"/>
      <c r="G88" s="115">
        <f>('Financial planning'!G47+'Financial planning'!G48)-(Assumptions!F46+Assumptions!F47)</f>
        <v>-5.2000000000000028</v>
      </c>
      <c r="H88" s="115">
        <f>('Financial planning'!H47+'Financial planning'!H48)-('Financial planning'!G47+'Financial planning'!G48)</f>
        <v>3.0999999999999943</v>
      </c>
      <c r="I88" s="115">
        <f>('Financial planning'!I47+'Financial planning'!I48)-('Financial planning'!H47+'Financial planning'!H48)</f>
        <v>5.9000000000000057</v>
      </c>
      <c r="J88" s="115">
        <f>('Financial planning'!J47+'Financial planning'!J48)-('Financial planning'!I47+'Financial planning'!I48)</f>
        <v>4.5</v>
      </c>
      <c r="K88" s="118">
        <f>('Financial planning'!K47+'Financial planning'!K48)-('Financial planning'!J47+'Financial planning'!J48)</f>
        <v>3.9000000000000057</v>
      </c>
      <c r="L88" s="417"/>
      <c r="M88" s="419"/>
      <c r="N88" s="502"/>
      <c r="O88" s="502"/>
      <c r="P88" s="502"/>
      <c r="Q88" s="502"/>
      <c r="R88" s="502"/>
    </row>
    <row r="89" spans="1:21" s="324" customFormat="1" ht="21" customHeight="1">
      <c r="A89" s="398"/>
      <c r="B89" s="907" t="s">
        <v>217</v>
      </c>
      <c r="C89" s="136"/>
      <c r="D89" s="119">
        <f>D9/D8</f>
        <v>0.50033915550279806</v>
      </c>
      <c r="E89" s="119">
        <f>E9/E8</f>
        <v>0.50652397009236183</v>
      </c>
      <c r="F89" s="140">
        <f>F9/F8</f>
        <v>0.50761624799572425</v>
      </c>
      <c r="G89" s="229">
        <v>0.51</v>
      </c>
      <c r="H89" s="229">
        <v>0.51</v>
      </c>
      <c r="I89" s="229">
        <v>0.51</v>
      </c>
      <c r="J89" s="229">
        <v>0.51</v>
      </c>
      <c r="K89" s="230">
        <v>0.51</v>
      </c>
      <c r="L89" s="417"/>
      <c r="M89" s="419"/>
      <c r="N89" s="502"/>
      <c r="O89" s="502"/>
      <c r="P89" s="502"/>
      <c r="Q89" s="502"/>
      <c r="R89" s="502"/>
    </row>
    <row r="90" spans="1:21" s="324" customFormat="1" ht="21" customHeight="1">
      <c r="A90" s="386"/>
      <c r="B90" s="907" t="s">
        <v>218</v>
      </c>
      <c r="C90" s="136"/>
      <c r="D90" s="119">
        <f>D10/D8</f>
        <v>4.0698660335763942E-2</v>
      </c>
      <c r="E90" s="119">
        <f>E10/E8</f>
        <v>5.2265063773640222E-2</v>
      </c>
      <c r="F90" s="140">
        <f>F10/F8</f>
        <v>4.0753607696419031E-2</v>
      </c>
      <c r="G90" s="229">
        <v>4.4999999999999998E-2</v>
      </c>
      <c r="H90" s="229">
        <v>4.2999999999999997E-2</v>
      </c>
      <c r="I90" s="229">
        <v>4.1000000000000002E-2</v>
      </c>
      <c r="J90" s="229">
        <v>4.1000000000000002E-2</v>
      </c>
      <c r="K90" s="230">
        <v>4.1000000000000002E-2</v>
      </c>
      <c r="L90" s="417"/>
      <c r="M90" s="419"/>
      <c r="N90" s="502"/>
      <c r="O90" s="502"/>
      <c r="P90" s="502"/>
      <c r="Q90" s="502"/>
      <c r="R90" s="502"/>
    </row>
    <row r="91" spans="1:21" s="324" customFormat="1" ht="21" customHeight="1">
      <c r="A91" s="399"/>
      <c r="B91" s="907" t="s">
        <v>221</v>
      </c>
      <c r="C91" s="136"/>
      <c r="D91" s="108"/>
      <c r="E91" s="108"/>
      <c r="F91" s="118">
        <f>F12</f>
        <v>365.2</v>
      </c>
      <c r="G91" s="125"/>
      <c r="H91" s="106"/>
      <c r="I91" s="106"/>
      <c r="J91" s="106"/>
      <c r="K91" s="457"/>
      <c r="L91" s="417"/>
      <c r="M91" s="419"/>
      <c r="N91" s="502"/>
      <c r="O91" s="502"/>
      <c r="P91" s="502"/>
      <c r="Q91" s="502"/>
      <c r="R91" s="502"/>
    </row>
    <row r="92" spans="1:21" s="324" customFormat="1" ht="21" customHeight="1">
      <c r="A92" s="399"/>
      <c r="B92" s="907" t="s">
        <v>219</v>
      </c>
      <c r="C92" s="300">
        <v>0.6</v>
      </c>
      <c r="D92" s="124"/>
      <c r="E92" s="124"/>
      <c r="F92" s="118">
        <f>F91*C92</f>
        <v>219.11999999999998</v>
      </c>
      <c r="G92" s="250">
        <f>F92/F6</f>
        <v>0.14755555555555555</v>
      </c>
      <c r="H92" s="250">
        <f>G92</f>
        <v>0.14755555555555555</v>
      </c>
      <c r="I92" s="250">
        <f>H92</f>
        <v>0.14755555555555555</v>
      </c>
      <c r="J92" s="250">
        <f>I92</f>
        <v>0.14755555555555555</v>
      </c>
      <c r="K92" s="251">
        <f>J92</f>
        <v>0.14755555555555555</v>
      </c>
      <c r="L92" s="417"/>
      <c r="M92" s="419"/>
      <c r="N92" s="502"/>
      <c r="O92" s="502"/>
      <c r="P92" s="502"/>
      <c r="Q92" s="502"/>
      <c r="R92" s="502"/>
    </row>
    <row r="93" spans="1:21" s="324" customFormat="1" ht="21" customHeight="1">
      <c r="A93" s="399"/>
      <c r="B93" s="907" t="s">
        <v>220</v>
      </c>
      <c r="C93" s="299">
        <f>1-C92</f>
        <v>0.4</v>
      </c>
      <c r="D93" s="124"/>
      <c r="E93" s="124"/>
      <c r="F93" s="118">
        <f>F91*C93</f>
        <v>146.08000000000001</v>
      </c>
      <c r="G93" s="115">
        <f>F93*(1+G94)</f>
        <v>150.46240000000003</v>
      </c>
      <c r="H93" s="115">
        <f>G93*(1+H94)</f>
        <v>154.97627200000002</v>
      </c>
      <c r="I93" s="115">
        <f>H93*(1+I94)</f>
        <v>159.62556016000002</v>
      </c>
      <c r="J93" s="115">
        <f>I93*(1+J94)</f>
        <v>164.41432696480001</v>
      </c>
      <c r="K93" s="118">
        <f>J93*(1+K94)</f>
        <v>169.346756773744</v>
      </c>
      <c r="L93" s="417"/>
      <c r="M93" s="419"/>
      <c r="N93" s="502"/>
      <c r="O93" s="502"/>
      <c r="P93" s="502"/>
      <c r="Q93" s="502"/>
      <c r="R93" s="502"/>
    </row>
    <row r="94" spans="1:21" s="324" customFormat="1" ht="21" customHeight="1">
      <c r="A94" s="385"/>
      <c r="B94" s="907" t="s">
        <v>225</v>
      </c>
      <c r="C94" s="136"/>
      <c r="D94" s="8"/>
      <c r="E94" s="105"/>
      <c r="F94" s="141"/>
      <c r="G94" s="229">
        <v>0.03</v>
      </c>
      <c r="H94" s="229">
        <v>0.03</v>
      </c>
      <c r="I94" s="229">
        <v>0.03</v>
      </c>
      <c r="J94" s="229">
        <v>0.03</v>
      </c>
      <c r="K94" s="230">
        <v>0.03</v>
      </c>
      <c r="L94" s="417"/>
      <c r="M94" s="419"/>
      <c r="N94" s="502"/>
      <c r="O94" s="502"/>
      <c r="P94" s="502"/>
      <c r="Q94" s="502"/>
      <c r="R94" s="502"/>
    </row>
    <row r="95" spans="1:21" s="324" customFormat="1" ht="21" customHeight="1">
      <c r="A95" s="386"/>
      <c r="B95" s="907" t="s">
        <v>283</v>
      </c>
      <c r="C95" s="136"/>
      <c r="D95" s="8"/>
      <c r="E95" s="119">
        <f>E13/(D40+D41+D42)</f>
        <v>0.25108225108225107</v>
      </c>
      <c r="F95" s="140">
        <f>F13/(E40+E41+E42)</f>
        <v>0.28614762386248738</v>
      </c>
      <c r="G95" s="128">
        <f>0.5*(E95+F95)</f>
        <v>0.2686149374723692</v>
      </c>
      <c r="H95" s="119">
        <f t="shared" ref="H95:K96" si="0">G95</f>
        <v>0.2686149374723692</v>
      </c>
      <c r="I95" s="119">
        <f t="shared" si="0"/>
        <v>0.2686149374723692</v>
      </c>
      <c r="J95" s="119">
        <f t="shared" si="0"/>
        <v>0.2686149374723692</v>
      </c>
      <c r="K95" s="140">
        <f t="shared" si="0"/>
        <v>0.2686149374723692</v>
      </c>
      <c r="L95" s="417"/>
      <c r="M95" s="419"/>
      <c r="N95" s="502"/>
      <c r="O95" s="502"/>
      <c r="P95" s="502"/>
      <c r="Q95" s="502"/>
      <c r="R95" s="502"/>
    </row>
    <row r="96" spans="1:21" s="324" customFormat="1" ht="21" customHeight="1">
      <c r="A96" s="386"/>
      <c r="B96" s="907" t="s">
        <v>284</v>
      </c>
      <c r="C96" s="136"/>
      <c r="D96" s="272">
        <f>D14</f>
        <v>7.4</v>
      </c>
      <c r="E96" s="272">
        <f>E14</f>
        <v>10.1</v>
      </c>
      <c r="F96" s="273">
        <f>F14</f>
        <v>10.1</v>
      </c>
      <c r="G96" s="245">
        <f>F96</f>
        <v>10.1</v>
      </c>
      <c r="H96" s="245">
        <f t="shared" si="0"/>
        <v>10.1</v>
      </c>
      <c r="I96" s="245">
        <f t="shared" si="0"/>
        <v>10.1</v>
      </c>
      <c r="J96" s="245">
        <f t="shared" si="0"/>
        <v>10.1</v>
      </c>
      <c r="K96" s="246">
        <f t="shared" si="0"/>
        <v>10.1</v>
      </c>
      <c r="L96" s="417"/>
      <c r="M96" s="419"/>
      <c r="N96" s="502"/>
      <c r="O96" s="502"/>
      <c r="P96" s="502"/>
      <c r="Q96" s="502"/>
      <c r="R96" s="502"/>
    </row>
    <row r="97" spans="1:18" s="324" customFormat="1" ht="21" customHeight="1">
      <c r="A97" s="385"/>
      <c r="B97" s="907" t="s">
        <v>285</v>
      </c>
      <c r="C97" s="136"/>
      <c r="D97" s="89"/>
      <c r="E97" s="89"/>
      <c r="F97" s="118">
        <f>F15</f>
        <v>179.6</v>
      </c>
      <c r="G97" s="89"/>
      <c r="H97" s="89"/>
      <c r="I97" s="89"/>
      <c r="J97" s="89"/>
      <c r="K97" s="457"/>
      <c r="L97" s="417"/>
      <c r="M97" s="419"/>
      <c r="N97" s="502"/>
      <c r="O97" s="502"/>
      <c r="P97" s="502"/>
      <c r="Q97" s="502"/>
      <c r="R97" s="502"/>
    </row>
    <row r="98" spans="1:18" s="324" customFormat="1" ht="21" customHeight="1">
      <c r="A98" s="386"/>
      <c r="B98" s="907" t="s">
        <v>223</v>
      </c>
      <c r="C98" s="300">
        <v>0.3</v>
      </c>
      <c r="D98" s="8"/>
      <c r="E98" s="8"/>
      <c r="F98" s="118">
        <f>F97*C98</f>
        <v>53.879999999999995</v>
      </c>
      <c r="G98" s="250">
        <f>F98/F6</f>
        <v>3.6282828282828278E-2</v>
      </c>
      <c r="H98" s="250">
        <f>G98</f>
        <v>3.6282828282828278E-2</v>
      </c>
      <c r="I98" s="250">
        <f>H98</f>
        <v>3.6282828282828278E-2</v>
      </c>
      <c r="J98" s="250">
        <f>I98</f>
        <v>3.6282828282828278E-2</v>
      </c>
      <c r="K98" s="251">
        <f>J98</f>
        <v>3.6282828282828278E-2</v>
      </c>
      <c r="L98" s="417"/>
      <c r="M98" s="419"/>
      <c r="N98" s="502"/>
      <c r="O98" s="502"/>
      <c r="P98" s="502"/>
      <c r="Q98" s="502"/>
      <c r="R98" s="502"/>
    </row>
    <row r="99" spans="1:18" s="324" customFormat="1" ht="21" customHeight="1">
      <c r="A99" s="386"/>
      <c r="B99" s="907" t="s">
        <v>224</v>
      </c>
      <c r="C99" s="299">
        <f>1-C98</f>
        <v>0.7</v>
      </c>
      <c r="D99" s="8"/>
      <c r="E99" s="105"/>
      <c r="F99" s="118">
        <f>F97*C99</f>
        <v>125.71999999999998</v>
      </c>
      <c r="G99" s="115">
        <f>F99*(1+G100)</f>
        <v>129.49159999999998</v>
      </c>
      <c r="H99" s="115">
        <f>G99*(1+H100)</f>
        <v>133.37634799999998</v>
      </c>
      <c r="I99" s="115">
        <f>H99*(1+I100)</f>
        <v>137.37763843999997</v>
      </c>
      <c r="J99" s="115">
        <f>I99*(1+J100)</f>
        <v>141.49896759319998</v>
      </c>
      <c r="K99" s="118">
        <f>J99*(1+K100)</f>
        <v>145.74393662099598</v>
      </c>
      <c r="L99" s="417"/>
      <c r="M99" s="419"/>
      <c r="N99" s="502"/>
      <c r="O99" s="502"/>
      <c r="P99" s="502"/>
      <c r="Q99" s="502"/>
      <c r="R99" s="502"/>
    </row>
    <row r="100" spans="1:18" s="425" customFormat="1" ht="21" customHeight="1">
      <c r="A100" s="386"/>
      <c r="B100" s="907" t="s">
        <v>226</v>
      </c>
      <c r="C100" s="136"/>
      <c r="D100" s="8"/>
      <c r="E100" s="105"/>
      <c r="F100" s="139"/>
      <c r="G100" s="229">
        <v>0.03</v>
      </c>
      <c r="H100" s="229">
        <v>0.03</v>
      </c>
      <c r="I100" s="229">
        <v>0.03</v>
      </c>
      <c r="J100" s="229">
        <v>0.03</v>
      </c>
      <c r="K100" s="230">
        <v>0.03</v>
      </c>
      <c r="L100" s="423"/>
      <c r="M100" s="424"/>
      <c r="N100" s="503"/>
      <c r="O100" s="503"/>
      <c r="P100" s="503"/>
      <c r="Q100" s="503"/>
      <c r="R100" s="503"/>
    </row>
    <row r="101" spans="1:18" s="324" customFormat="1" ht="21" customHeight="1">
      <c r="A101" s="400"/>
      <c r="B101" s="907" t="s">
        <v>237</v>
      </c>
      <c r="C101" s="136"/>
      <c r="D101" s="256"/>
      <c r="E101" s="256"/>
      <c r="F101" s="257"/>
      <c r="G101" s="245">
        <v>0</v>
      </c>
      <c r="H101" s="245">
        <v>0</v>
      </c>
      <c r="I101" s="245">
        <v>0</v>
      </c>
      <c r="J101" s="245">
        <v>4</v>
      </c>
      <c r="K101" s="246">
        <v>4</v>
      </c>
      <c r="L101" s="417"/>
      <c r="M101" s="419"/>
      <c r="N101" s="502"/>
      <c r="O101" s="502"/>
      <c r="P101" s="502"/>
      <c r="Q101" s="502"/>
      <c r="R101" s="502"/>
    </row>
    <row r="102" spans="1:18" s="324" customFormat="1" ht="21" customHeight="1">
      <c r="A102" s="400"/>
      <c r="B102" s="907" t="s">
        <v>286</v>
      </c>
      <c r="C102" s="136"/>
      <c r="D102" s="115">
        <f>D16</f>
        <v>13.2</v>
      </c>
      <c r="E102" s="115">
        <f>E16</f>
        <v>16.7</v>
      </c>
      <c r="F102" s="118">
        <f>F16</f>
        <v>11.3</v>
      </c>
      <c r="G102" s="234">
        <v>12.8</v>
      </c>
      <c r="H102" s="234">
        <v>12</v>
      </c>
      <c r="I102" s="234">
        <v>9.8000000000000007</v>
      </c>
      <c r="J102" s="234">
        <v>7.4</v>
      </c>
      <c r="K102" s="235">
        <v>2.4</v>
      </c>
      <c r="L102" s="417"/>
      <c r="M102" s="419"/>
      <c r="N102" s="502"/>
      <c r="O102" s="502"/>
      <c r="P102" s="502"/>
      <c r="Q102" s="502"/>
      <c r="R102" s="502"/>
    </row>
    <row r="103" spans="1:18" s="324" customFormat="1" ht="21" customHeight="1">
      <c r="A103" s="385"/>
      <c r="B103" s="908" t="s">
        <v>287</v>
      </c>
      <c r="C103" s="458"/>
      <c r="D103" s="115">
        <f>D18</f>
        <v>7</v>
      </c>
      <c r="E103" s="115">
        <f>E18</f>
        <v>10.199999999999999</v>
      </c>
      <c r="F103" s="118">
        <f>F18</f>
        <v>15.8</v>
      </c>
      <c r="G103" s="245">
        <v>0</v>
      </c>
      <c r="H103" s="245">
        <v>0</v>
      </c>
      <c r="I103" s="245">
        <v>0</v>
      </c>
      <c r="J103" s="245">
        <v>0</v>
      </c>
      <c r="K103" s="246">
        <v>0</v>
      </c>
      <c r="L103" s="417"/>
      <c r="M103" s="419"/>
      <c r="N103" s="502"/>
      <c r="O103" s="502"/>
      <c r="P103" s="502"/>
      <c r="Q103" s="502"/>
      <c r="R103" s="502"/>
    </row>
    <row r="104" spans="1:18" s="324" customFormat="1" ht="21" customHeight="1">
      <c r="A104" s="401"/>
      <c r="B104" s="908" t="s">
        <v>288</v>
      </c>
      <c r="C104" s="458"/>
      <c r="D104" s="119"/>
      <c r="E104" s="119">
        <f>E19/Assumptions!D54</f>
        <v>3.7267080745341609E-2</v>
      </c>
      <c r="F104" s="140">
        <f>F19/Assumptions!E54</f>
        <v>3.0640668523676882E-2</v>
      </c>
      <c r="G104" s="229">
        <v>0.03</v>
      </c>
      <c r="H104" s="229">
        <v>0.03</v>
      </c>
      <c r="I104" s="229">
        <v>0.03</v>
      </c>
      <c r="J104" s="229">
        <v>0.03</v>
      </c>
      <c r="K104" s="230">
        <v>0.03</v>
      </c>
      <c r="L104" s="417"/>
      <c r="M104" s="419"/>
      <c r="N104" s="502"/>
      <c r="O104" s="502"/>
      <c r="P104" s="502"/>
      <c r="Q104" s="502"/>
      <c r="R104" s="502"/>
    </row>
    <row r="105" spans="1:18" s="324" customFormat="1" ht="21" customHeight="1">
      <c r="A105" s="386"/>
      <c r="B105" s="908" t="s">
        <v>289</v>
      </c>
      <c r="C105" s="458"/>
      <c r="D105" s="128"/>
      <c r="E105" s="128">
        <f>(E20*2)/((D71+D72+D73+D76+D77)+(E71+E72+E73+E76+E77))</f>
        <v>6.0460652591170831E-2</v>
      </c>
      <c r="F105" s="142">
        <f>(F20*2)/((E71+E72+E73+E76+E77)+(F71+F72+F73+F76+F77))</f>
        <v>7.0257611241217807E-2</v>
      </c>
      <c r="G105" s="229">
        <v>6.5000000000000002E-2</v>
      </c>
      <c r="H105" s="229">
        <v>6.5000000000000002E-2</v>
      </c>
      <c r="I105" s="229">
        <v>6.5000000000000002E-2</v>
      </c>
      <c r="J105" s="229">
        <v>6.5000000000000002E-2</v>
      </c>
      <c r="K105" s="230">
        <v>6.5000000000000002E-2</v>
      </c>
      <c r="L105" s="417"/>
      <c r="M105" s="419"/>
      <c r="N105" s="502"/>
      <c r="O105" s="502"/>
      <c r="P105" s="502"/>
      <c r="Q105" s="502"/>
      <c r="R105" s="502"/>
    </row>
    <row r="106" spans="1:18" s="324" customFormat="1" ht="21" customHeight="1">
      <c r="A106" s="386"/>
      <c r="B106" s="908" t="s">
        <v>290</v>
      </c>
      <c r="C106" s="458"/>
      <c r="D106" s="128">
        <f>D22/D21</f>
        <v>0.35616438356164309</v>
      </c>
      <c r="E106" s="128">
        <f>E22/E21</f>
        <v>0.3440285204991082</v>
      </c>
      <c r="F106" s="142">
        <f>F22/F21</f>
        <v>0.3608923884514435</v>
      </c>
      <c r="G106" s="250">
        <v>0.38650000000000001</v>
      </c>
      <c r="H106" s="250">
        <v>0.38650000000000001</v>
      </c>
      <c r="I106" s="250">
        <v>0.38650000000000001</v>
      </c>
      <c r="J106" s="250">
        <v>0.38650000000000001</v>
      </c>
      <c r="K106" s="251">
        <v>0.38650000000000001</v>
      </c>
      <c r="L106" s="417"/>
      <c r="M106" s="419"/>
      <c r="N106" s="502"/>
      <c r="O106" s="502"/>
      <c r="P106" s="502"/>
      <c r="Q106" s="502"/>
      <c r="R106" s="502"/>
    </row>
    <row r="107" spans="1:18" s="324" customFormat="1" ht="21" customHeight="1">
      <c r="A107" s="386"/>
      <c r="B107" s="908" t="s">
        <v>44</v>
      </c>
      <c r="C107" s="458"/>
      <c r="D107" s="272">
        <f>D24</f>
        <v>0</v>
      </c>
      <c r="E107" s="272">
        <f>E24</f>
        <v>0.6</v>
      </c>
      <c r="F107" s="273">
        <f>F24</f>
        <v>0.9</v>
      </c>
      <c r="G107" s="245">
        <v>0</v>
      </c>
      <c r="H107" s="245">
        <v>0</v>
      </c>
      <c r="I107" s="245">
        <v>0</v>
      </c>
      <c r="J107" s="245">
        <v>0</v>
      </c>
      <c r="K107" s="246">
        <v>0</v>
      </c>
      <c r="L107" s="417"/>
      <c r="M107" s="419"/>
      <c r="N107" s="502"/>
      <c r="O107" s="502"/>
      <c r="P107" s="502"/>
      <c r="Q107" s="502"/>
      <c r="R107" s="502"/>
    </row>
    <row r="108" spans="1:18" s="324" customFormat="1" ht="21" customHeight="1">
      <c r="A108" s="398"/>
      <c r="B108" s="908" t="s">
        <v>291</v>
      </c>
      <c r="C108" s="458"/>
      <c r="D108" s="128">
        <f>D27/D25</f>
        <v>0.13677811550151933</v>
      </c>
      <c r="E108" s="128">
        <f>E27/E25</f>
        <v>0.14640883977900518</v>
      </c>
      <c r="F108" s="142">
        <f>F27/F25</f>
        <v>0.12761506276150622</v>
      </c>
      <c r="G108" s="236">
        <v>0.15</v>
      </c>
      <c r="H108" s="236">
        <v>0.15</v>
      </c>
      <c r="I108" s="236">
        <v>0.15</v>
      </c>
      <c r="J108" s="236">
        <v>0.15</v>
      </c>
      <c r="K108" s="237">
        <v>0.15</v>
      </c>
      <c r="L108" s="417"/>
      <c r="M108" s="419"/>
      <c r="N108" s="502"/>
      <c r="O108" s="502"/>
      <c r="P108" s="502"/>
      <c r="Q108" s="502"/>
      <c r="R108" s="502"/>
    </row>
    <row r="109" spans="1:18" s="324" customFormat="1" ht="21" customHeight="1">
      <c r="A109" s="398"/>
      <c r="B109" s="909" t="s">
        <v>292</v>
      </c>
      <c r="C109" s="459"/>
      <c r="D109" s="254"/>
      <c r="E109" s="254"/>
      <c r="F109" s="255"/>
      <c r="G109" s="240">
        <v>0.3</v>
      </c>
      <c r="H109" s="240">
        <v>0.3</v>
      </c>
      <c r="I109" s="240">
        <v>0.3</v>
      </c>
      <c r="J109" s="240">
        <v>0.3</v>
      </c>
      <c r="K109" s="241">
        <v>0.3</v>
      </c>
      <c r="L109" s="417"/>
      <c r="M109" s="419"/>
      <c r="N109" s="502"/>
      <c r="O109" s="502"/>
      <c r="P109" s="502"/>
      <c r="Q109" s="502"/>
      <c r="R109" s="502"/>
    </row>
    <row r="110" spans="1:18" s="324" customFormat="1" ht="21" customHeight="1" thickBot="1">
      <c r="A110" s="402"/>
      <c r="B110" s="403"/>
      <c r="C110" s="403"/>
      <c r="D110" s="403"/>
      <c r="E110" s="403"/>
      <c r="F110" s="403"/>
      <c r="G110" s="403"/>
      <c r="H110" s="403"/>
      <c r="I110" s="431"/>
      <c r="J110" s="431"/>
      <c r="K110" s="431"/>
      <c r="L110" s="432"/>
      <c r="M110" s="433"/>
      <c r="N110" s="502"/>
      <c r="O110" s="502"/>
      <c r="P110" s="502"/>
      <c r="Q110" s="502"/>
      <c r="R110" s="502"/>
    </row>
    <row r="111" spans="1:18" s="324" customFormat="1" ht="21" customHeight="1" thickTop="1">
      <c r="A111" s="389"/>
      <c r="B111" s="390"/>
      <c r="C111" s="390"/>
      <c r="D111" s="390"/>
      <c r="E111" s="390"/>
      <c r="F111" s="391"/>
      <c r="G111" s="391"/>
      <c r="H111" s="391"/>
      <c r="I111" s="449"/>
      <c r="J111" s="449"/>
      <c r="K111" s="449"/>
      <c r="L111" s="435"/>
      <c r="M111" s="436"/>
      <c r="N111" s="502"/>
      <c r="O111" s="502"/>
      <c r="P111" s="502"/>
      <c r="Q111" s="502"/>
      <c r="R111" s="502"/>
    </row>
    <row r="112" spans="1:18" s="324" customFormat="1" ht="21" customHeight="1">
      <c r="A112" s="386"/>
      <c r="B112" s="792" t="s">
        <v>227</v>
      </c>
      <c r="C112" s="451"/>
      <c r="D112" s="417"/>
      <c r="E112" s="417"/>
      <c r="F112" s="417"/>
      <c r="G112" s="417"/>
      <c r="H112" s="417"/>
      <c r="I112" s="114"/>
      <c r="J112" s="114"/>
      <c r="K112" s="114"/>
      <c r="L112" s="417"/>
      <c r="M112" s="419"/>
      <c r="N112" s="502"/>
      <c r="O112" s="502"/>
      <c r="P112" s="502"/>
      <c r="Q112" s="502"/>
      <c r="R112" s="502"/>
    </row>
    <row r="113" spans="1:18" s="324" customFormat="1" ht="21" customHeight="1">
      <c r="A113" s="386"/>
      <c r="B113" s="417"/>
      <c r="C113" s="460"/>
      <c r="D113" s="417"/>
      <c r="E113" s="417"/>
      <c r="F113" s="114"/>
      <c r="G113" s="417"/>
      <c r="H113" s="417"/>
      <c r="I113" s="147"/>
      <c r="J113" s="147"/>
      <c r="K113" s="147"/>
      <c r="L113" s="417"/>
      <c r="M113" s="419"/>
      <c r="N113" s="502"/>
      <c r="O113" s="502"/>
      <c r="P113" s="502"/>
      <c r="Q113" s="502"/>
      <c r="R113" s="502"/>
    </row>
    <row r="114" spans="1:18" s="324" customFormat="1" ht="21" customHeight="1">
      <c r="A114" s="385"/>
      <c r="B114" s="440"/>
      <c r="C114" s="448"/>
      <c r="D114" s="530" t="s">
        <v>185</v>
      </c>
      <c r="E114" s="530" t="s">
        <v>185</v>
      </c>
      <c r="F114" s="521" t="s">
        <v>185</v>
      </c>
      <c r="G114" s="2" t="s">
        <v>0</v>
      </c>
      <c r="H114" s="2" t="s">
        <v>0</v>
      </c>
      <c r="I114" s="2" t="s">
        <v>0</v>
      </c>
      <c r="J114" s="2" t="s">
        <v>0</v>
      </c>
      <c r="K114" s="896" t="s">
        <v>0</v>
      </c>
      <c r="L114" s="417"/>
      <c r="M114" s="419"/>
      <c r="N114" s="502"/>
      <c r="O114" s="502"/>
      <c r="P114" s="502"/>
      <c r="Q114" s="502"/>
      <c r="R114" s="502"/>
    </row>
    <row r="115" spans="1:18" s="324" customFormat="1" ht="21" customHeight="1">
      <c r="A115" s="392"/>
      <c r="B115" s="418"/>
      <c r="C115" s="910" t="s">
        <v>208</v>
      </c>
      <c r="D115" s="99" t="s">
        <v>22</v>
      </c>
      <c r="E115" s="99" t="s">
        <v>21</v>
      </c>
      <c r="F115" s="100" t="s">
        <v>20</v>
      </c>
      <c r="G115" s="99" t="s">
        <v>15</v>
      </c>
      <c r="H115" s="99" t="s">
        <v>16</v>
      </c>
      <c r="I115" s="99" t="s">
        <v>17</v>
      </c>
      <c r="J115" s="99" t="s">
        <v>18</v>
      </c>
      <c r="K115" s="100" t="s">
        <v>19</v>
      </c>
      <c r="L115" s="417"/>
      <c r="M115" s="419"/>
      <c r="N115" s="502"/>
      <c r="O115" s="502"/>
      <c r="P115" s="502"/>
      <c r="Q115" s="502"/>
      <c r="R115" s="502"/>
    </row>
    <row r="116" spans="1:18" s="324" customFormat="1" ht="21" customHeight="1">
      <c r="A116" s="393"/>
      <c r="B116" s="463" t="s">
        <v>293</v>
      </c>
      <c r="C116" s="461"/>
      <c r="D116" s="115">
        <f>D117+D118</f>
        <v>74.400000000000006</v>
      </c>
      <c r="E116" s="127">
        <f>E117+E118</f>
        <v>117.8</v>
      </c>
      <c r="F116" s="127">
        <f t="shared" ref="F116:K116" si="1">F117+F118</f>
        <v>106.80000000000001</v>
      </c>
      <c r="G116" s="126">
        <f t="shared" si="1"/>
        <v>96.700000000000017</v>
      </c>
      <c r="H116" s="127">
        <f t="shared" si="1"/>
        <v>86.600000000000023</v>
      </c>
      <c r="I116" s="127">
        <f t="shared" si="1"/>
        <v>76.500000000000014</v>
      </c>
      <c r="J116" s="127">
        <f t="shared" si="1"/>
        <v>66.400000000000006</v>
      </c>
      <c r="K116" s="127">
        <f t="shared" si="1"/>
        <v>56.300000000000011</v>
      </c>
      <c r="L116" s="462"/>
      <c r="M116" s="419"/>
      <c r="N116" s="502"/>
      <c r="O116" s="502"/>
      <c r="P116" s="502"/>
      <c r="Q116" s="502"/>
      <c r="R116" s="502"/>
    </row>
    <row r="117" spans="1:18" s="324" customFormat="1" ht="21" customHeight="1">
      <c r="A117" s="385"/>
      <c r="B117" s="5" t="s">
        <v>228</v>
      </c>
      <c r="C117" s="428"/>
      <c r="D117" s="115">
        <f t="shared" ref="D117:F118" si="2">D37</f>
        <v>60.7</v>
      </c>
      <c r="E117" s="115">
        <f t="shared" si="2"/>
        <v>100</v>
      </c>
      <c r="F117" s="115">
        <f t="shared" si="2"/>
        <v>89.9</v>
      </c>
      <c r="G117" s="130">
        <f>F117-G96</f>
        <v>79.800000000000011</v>
      </c>
      <c r="H117" s="115">
        <f>G117-H96</f>
        <v>69.700000000000017</v>
      </c>
      <c r="I117" s="115">
        <f>H117-I96</f>
        <v>59.600000000000016</v>
      </c>
      <c r="J117" s="115">
        <f>I117-J96</f>
        <v>49.500000000000014</v>
      </c>
      <c r="K117" s="118">
        <f>J117-K96</f>
        <v>39.400000000000013</v>
      </c>
      <c r="L117" s="417"/>
      <c r="M117" s="419"/>
      <c r="N117" s="502"/>
      <c r="O117" s="502"/>
      <c r="P117" s="502"/>
      <c r="Q117" s="502"/>
      <c r="R117" s="502"/>
    </row>
    <row r="118" spans="1:18" s="324" customFormat="1" ht="21" customHeight="1">
      <c r="A118" s="386"/>
      <c r="B118" s="5" t="s">
        <v>229</v>
      </c>
      <c r="C118" s="428"/>
      <c r="D118" s="115">
        <f t="shared" si="2"/>
        <v>13.7</v>
      </c>
      <c r="E118" s="115">
        <f t="shared" si="2"/>
        <v>17.8</v>
      </c>
      <c r="F118" s="115">
        <f t="shared" si="2"/>
        <v>16.899999999999999</v>
      </c>
      <c r="G118" s="244">
        <v>16.899999999999999</v>
      </c>
      <c r="H118" s="245">
        <v>16.899999999999999</v>
      </c>
      <c r="I118" s="245">
        <v>16.899999999999999</v>
      </c>
      <c r="J118" s="245">
        <v>16.899999999999999</v>
      </c>
      <c r="K118" s="246">
        <v>16.899999999999999</v>
      </c>
      <c r="L118" s="417"/>
      <c r="M118" s="419"/>
      <c r="N118" s="502"/>
      <c r="O118" s="502"/>
      <c r="P118" s="502"/>
      <c r="Q118" s="502"/>
      <c r="R118" s="502"/>
    </row>
    <row r="119" spans="1:18" s="324" customFormat="1" ht="21" customHeight="1">
      <c r="A119" s="386"/>
      <c r="B119" s="5" t="s">
        <v>57</v>
      </c>
      <c r="C119" s="428"/>
      <c r="D119" s="115">
        <f>D120+D121+D122</f>
        <v>184.8</v>
      </c>
      <c r="E119" s="115">
        <f>E120+E121+E122</f>
        <v>197.8</v>
      </c>
      <c r="F119" s="115">
        <f>F120+F121+F122</f>
        <v>241.29999999999998</v>
      </c>
      <c r="G119" s="271">
        <f>F120+F121+F122</f>
        <v>241.29999999999998</v>
      </c>
      <c r="H119" s="272">
        <f>G120+G121+G122</f>
        <v>255</v>
      </c>
      <c r="I119" s="272">
        <f>H120+H121+H122</f>
        <v>282</v>
      </c>
      <c r="J119" s="272">
        <f>I120+I121+I122</f>
        <v>295</v>
      </c>
      <c r="K119" s="273">
        <f>J120+J121+J122</f>
        <v>305</v>
      </c>
      <c r="L119" s="417"/>
      <c r="M119" s="419"/>
      <c r="N119" s="502"/>
      <c r="O119" s="502"/>
      <c r="P119" s="502"/>
      <c r="Q119" s="502"/>
      <c r="R119" s="502"/>
    </row>
    <row r="120" spans="1:18" s="324" customFormat="1" ht="21" customHeight="1">
      <c r="A120" s="386"/>
      <c r="B120" s="5" t="s">
        <v>230</v>
      </c>
      <c r="C120" s="428"/>
      <c r="D120" s="115">
        <f t="shared" ref="D120:F123" si="3">D40</f>
        <v>95.5</v>
      </c>
      <c r="E120" s="115">
        <f t="shared" si="3"/>
        <v>98.7</v>
      </c>
      <c r="F120" s="115">
        <f t="shared" si="3"/>
        <v>113.1</v>
      </c>
      <c r="G120" s="244">
        <v>120</v>
      </c>
      <c r="H120" s="245">
        <v>130</v>
      </c>
      <c r="I120" s="245">
        <v>130</v>
      </c>
      <c r="J120" s="245">
        <v>130</v>
      </c>
      <c r="K120" s="246">
        <v>130</v>
      </c>
      <c r="L120" s="417"/>
      <c r="M120" s="419"/>
      <c r="N120" s="502"/>
      <c r="O120" s="502"/>
      <c r="P120" s="502"/>
      <c r="Q120" s="502"/>
      <c r="R120" s="502"/>
    </row>
    <row r="121" spans="1:18" s="324" customFormat="1" ht="21" customHeight="1">
      <c r="A121" s="385"/>
      <c r="B121" s="5" t="s">
        <v>231</v>
      </c>
      <c r="C121" s="428"/>
      <c r="D121" s="115">
        <f t="shared" si="3"/>
        <v>41.6</v>
      </c>
      <c r="E121" s="115">
        <f t="shared" si="3"/>
        <v>46.3</v>
      </c>
      <c r="F121" s="115">
        <f t="shared" si="3"/>
        <v>61.3</v>
      </c>
      <c r="G121" s="244">
        <v>65</v>
      </c>
      <c r="H121" s="245">
        <v>75</v>
      </c>
      <c r="I121" s="245">
        <v>80</v>
      </c>
      <c r="J121" s="245">
        <v>85</v>
      </c>
      <c r="K121" s="246">
        <v>85</v>
      </c>
      <c r="L121" s="417"/>
      <c r="M121" s="419"/>
      <c r="N121" s="502"/>
      <c r="O121" s="502"/>
      <c r="P121" s="502"/>
      <c r="Q121" s="502"/>
      <c r="R121" s="502"/>
    </row>
    <row r="122" spans="1:18" s="324" customFormat="1" ht="21" customHeight="1">
      <c r="A122" s="385"/>
      <c r="B122" s="5" t="s">
        <v>232</v>
      </c>
      <c r="C122" s="428"/>
      <c r="D122" s="115">
        <f t="shared" si="3"/>
        <v>47.7</v>
      </c>
      <c r="E122" s="115">
        <f t="shared" si="3"/>
        <v>52.8</v>
      </c>
      <c r="F122" s="115">
        <f t="shared" si="3"/>
        <v>66.900000000000006</v>
      </c>
      <c r="G122" s="244">
        <v>70</v>
      </c>
      <c r="H122" s="245">
        <v>77</v>
      </c>
      <c r="I122" s="245">
        <v>85</v>
      </c>
      <c r="J122" s="245">
        <v>90</v>
      </c>
      <c r="K122" s="246">
        <v>90</v>
      </c>
      <c r="L122" s="417"/>
      <c r="M122" s="419"/>
      <c r="N122" s="502"/>
      <c r="O122" s="502"/>
      <c r="P122" s="502"/>
      <c r="Q122" s="502"/>
      <c r="R122" s="502"/>
    </row>
    <row r="123" spans="1:18" s="324" customFormat="1" ht="21" customHeight="1">
      <c r="A123" s="386"/>
      <c r="B123" s="5" t="s">
        <v>58</v>
      </c>
      <c r="C123" s="428"/>
      <c r="D123" s="115">
        <f t="shared" si="3"/>
        <v>10.3</v>
      </c>
      <c r="E123" s="115">
        <f t="shared" si="3"/>
        <v>14.9</v>
      </c>
      <c r="F123" s="115">
        <f t="shared" si="3"/>
        <v>13.1</v>
      </c>
      <c r="G123" s="244">
        <v>13.1</v>
      </c>
      <c r="H123" s="245">
        <v>13.1</v>
      </c>
      <c r="I123" s="245">
        <v>13.1</v>
      </c>
      <c r="J123" s="245">
        <v>13.1</v>
      </c>
      <c r="K123" s="246">
        <v>13.1</v>
      </c>
      <c r="L123" s="417"/>
      <c r="M123" s="419"/>
      <c r="N123" s="502"/>
      <c r="O123" s="502"/>
      <c r="P123" s="502"/>
      <c r="Q123" s="502"/>
      <c r="R123" s="502"/>
    </row>
    <row r="124" spans="1:18" s="324" customFormat="1" ht="21" customHeight="1">
      <c r="A124" s="386"/>
      <c r="B124" s="5" t="s">
        <v>60</v>
      </c>
      <c r="C124" s="428"/>
      <c r="D124" s="115">
        <f t="shared" ref="D124:F127" si="4">D45</f>
        <v>54</v>
      </c>
      <c r="E124" s="115">
        <f t="shared" si="4"/>
        <v>56.5</v>
      </c>
      <c r="F124" s="115">
        <f t="shared" si="4"/>
        <v>62.5</v>
      </c>
      <c r="G124" s="247">
        <v>63.7</v>
      </c>
      <c r="H124" s="238">
        <v>66.099999999999994</v>
      </c>
      <c r="I124" s="238">
        <v>70.599999999999994</v>
      </c>
      <c r="J124" s="234">
        <v>74</v>
      </c>
      <c r="K124" s="239">
        <v>76.099999999999994</v>
      </c>
      <c r="L124" s="417"/>
      <c r="M124" s="419"/>
      <c r="N124" s="502"/>
      <c r="O124" s="502"/>
      <c r="P124" s="502"/>
      <c r="Q124" s="502"/>
      <c r="R124" s="502"/>
    </row>
    <row r="125" spans="1:18" s="324" customFormat="1" ht="21" customHeight="1">
      <c r="A125" s="386"/>
      <c r="B125" s="5" t="s">
        <v>61</v>
      </c>
      <c r="C125" s="428"/>
      <c r="D125" s="115">
        <f t="shared" si="4"/>
        <v>32.200000000000003</v>
      </c>
      <c r="E125" s="115">
        <f t="shared" si="4"/>
        <v>38.6</v>
      </c>
      <c r="F125" s="115">
        <f t="shared" si="4"/>
        <v>44</v>
      </c>
      <c r="G125" s="247">
        <v>42.5</v>
      </c>
      <c r="H125" s="238">
        <v>44.1</v>
      </c>
      <c r="I125" s="238">
        <v>47.1</v>
      </c>
      <c r="J125" s="238">
        <v>49.4</v>
      </c>
      <c r="K125" s="239">
        <v>51.4</v>
      </c>
      <c r="L125" s="417"/>
      <c r="M125" s="419"/>
      <c r="N125" s="502"/>
      <c r="O125" s="502"/>
      <c r="P125" s="502"/>
      <c r="Q125" s="502"/>
      <c r="R125" s="502"/>
    </row>
    <row r="126" spans="1:18" s="324" customFormat="1" ht="21" customHeight="1">
      <c r="A126" s="385"/>
      <c r="B126" s="5" t="s">
        <v>62</v>
      </c>
      <c r="C126" s="428"/>
      <c r="D126" s="115">
        <f t="shared" si="4"/>
        <v>27.5</v>
      </c>
      <c r="E126" s="115">
        <f t="shared" si="4"/>
        <v>38.299999999999997</v>
      </c>
      <c r="F126" s="115">
        <f t="shared" si="4"/>
        <v>44.7</v>
      </c>
      <c r="G126" s="248">
        <v>41</v>
      </c>
      <c r="H126" s="238">
        <v>42.5</v>
      </c>
      <c r="I126" s="238">
        <v>45.4</v>
      </c>
      <c r="J126" s="238">
        <v>47.6</v>
      </c>
      <c r="K126" s="239">
        <v>49.5</v>
      </c>
      <c r="L126" s="417"/>
      <c r="M126" s="419"/>
      <c r="N126" s="502"/>
      <c r="O126" s="502"/>
      <c r="P126" s="502"/>
      <c r="Q126" s="502"/>
      <c r="R126" s="502"/>
    </row>
    <row r="127" spans="1:18" s="324" customFormat="1" ht="21" customHeight="1">
      <c r="A127" s="385"/>
      <c r="B127" s="5" t="s">
        <v>63</v>
      </c>
      <c r="C127" s="428"/>
      <c r="D127" s="115">
        <f t="shared" si="4"/>
        <v>0</v>
      </c>
      <c r="E127" s="115">
        <f t="shared" si="4"/>
        <v>1.1000000000000001</v>
      </c>
      <c r="F127" s="115">
        <f t="shared" si="4"/>
        <v>0.9</v>
      </c>
      <c r="G127" s="247">
        <v>0.9</v>
      </c>
      <c r="H127" s="238">
        <v>0.9</v>
      </c>
      <c r="I127" s="238">
        <v>0.9</v>
      </c>
      <c r="J127" s="238">
        <v>0.9</v>
      </c>
      <c r="K127" s="239">
        <v>0.9</v>
      </c>
      <c r="L127" s="417"/>
      <c r="M127" s="419"/>
      <c r="N127" s="502"/>
      <c r="O127" s="502"/>
      <c r="P127" s="502"/>
      <c r="Q127" s="502"/>
      <c r="R127" s="502"/>
    </row>
    <row r="128" spans="1:18" s="425" customFormat="1" ht="21" customHeight="1">
      <c r="A128" s="385"/>
      <c r="B128" s="911" t="s">
        <v>294</v>
      </c>
      <c r="C128" s="428"/>
      <c r="D128" s="115">
        <f>D50/D6*360</f>
        <v>46.413733905579392</v>
      </c>
      <c r="E128" s="115">
        <f>E50/E6*360</f>
        <v>42.574610244988868</v>
      </c>
      <c r="F128" s="115">
        <f>F50/F6*360</f>
        <v>56.606060606060602</v>
      </c>
      <c r="G128" s="247">
        <v>57.6</v>
      </c>
      <c r="H128" s="238">
        <v>56.5</v>
      </c>
      <c r="I128" s="238">
        <v>56.5</v>
      </c>
      <c r="J128" s="238">
        <v>56.5</v>
      </c>
      <c r="K128" s="239">
        <v>56.5</v>
      </c>
      <c r="L128" s="423"/>
      <c r="M128" s="424"/>
      <c r="N128" s="503"/>
      <c r="O128" s="503"/>
      <c r="P128" s="503"/>
      <c r="Q128" s="503"/>
      <c r="R128" s="503"/>
    </row>
    <row r="129" spans="1:21" s="324" customFormat="1" ht="21" customHeight="1">
      <c r="A129" s="386"/>
      <c r="B129" s="5" t="s">
        <v>66</v>
      </c>
      <c r="C129" s="428"/>
      <c r="D129" s="115">
        <f>D51</f>
        <v>4.2</v>
      </c>
      <c r="E129" s="115">
        <f>E51</f>
        <v>6.1</v>
      </c>
      <c r="F129" s="115">
        <f>F51</f>
        <v>4.0999999999999996</v>
      </c>
      <c r="G129" s="248">
        <v>4.0999999999999996</v>
      </c>
      <c r="H129" s="234">
        <v>4.0999999999999996</v>
      </c>
      <c r="I129" s="234">
        <v>4.0999999999999996</v>
      </c>
      <c r="J129" s="234">
        <v>4.0999999999999996</v>
      </c>
      <c r="K129" s="235">
        <v>4.0999999999999996</v>
      </c>
      <c r="L129" s="417"/>
      <c r="M129" s="419"/>
      <c r="N129" s="502"/>
      <c r="O129" s="502"/>
      <c r="P129" s="502"/>
      <c r="Q129" s="502"/>
      <c r="R129" s="502"/>
    </row>
    <row r="130" spans="1:21" s="324" customFormat="1" ht="21" customHeight="1">
      <c r="A130" s="386"/>
      <c r="B130" s="912" t="s">
        <v>295</v>
      </c>
      <c r="C130" s="443"/>
      <c r="D130" s="148">
        <f>D52/D6</f>
        <v>1.8111587982832619E-2</v>
      </c>
      <c r="E130" s="148">
        <f>E52/E6</f>
        <v>3.3036377134372678E-2</v>
      </c>
      <c r="F130" s="148">
        <f>F52/F6</f>
        <v>2.9427609427609431E-2</v>
      </c>
      <c r="G130" s="249">
        <v>2.9000000000000001E-2</v>
      </c>
      <c r="H130" s="240">
        <v>2.9000000000000001E-2</v>
      </c>
      <c r="I130" s="240">
        <v>2.9000000000000001E-2</v>
      </c>
      <c r="J130" s="240">
        <v>2.9000000000000001E-2</v>
      </c>
      <c r="K130" s="241">
        <v>2.9000000000000001E-2</v>
      </c>
      <c r="L130" s="417"/>
      <c r="M130" s="419"/>
      <c r="N130" s="502"/>
      <c r="O130" s="502"/>
      <c r="P130" s="502"/>
      <c r="Q130" s="502"/>
      <c r="R130" s="502"/>
    </row>
    <row r="131" spans="1:21" s="324" customFormat="1" ht="21" customHeight="1" thickBot="1">
      <c r="A131" s="394"/>
      <c r="B131" s="395"/>
      <c r="C131" s="395"/>
      <c r="D131" s="396"/>
      <c r="E131" s="396"/>
      <c r="F131" s="395"/>
      <c r="G131" s="395"/>
      <c r="H131" s="395"/>
      <c r="I131" s="431"/>
      <c r="J131" s="431"/>
      <c r="K131" s="431"/>
      <c r="L131" s="432"/>
      <c r="M131" s="433"/>
      <c r="N131" s="502"/>
      <c r="O131" s="502"/>
      <c r="P131" s="502"/>
      <c r="Q131" s="502"/>
      <c r="R131" s="502"/>
    </row>
    <row r="132" spans="1:21" s="324" customFormat="1" ht="21" customHeight="1" thickTop="1">
      <c r="A132" s="382"/>
      <c r="B132" s="383"/>
      <c r="C132" s="383"/>
      <c r="D132" s="383"/>
      <c r="E132" s="383"/>
      <c r="F132" s="384"/>
      <c r="G132" s="384"/>
      <c r="H132" s="384"/>
      <c r="I132" s="449"/>
      <c r="J132" s="449"/>
      <c r="K132" s="449"/>
      <c r="L132" s="435"/>
      <c r="M132" s="436"/>
      <c r="N132" s="502"/>
      <c r="O132" s="502"/>
      <c r="P132" s="502"/>
      <c r="Q132" s="502"/>
      <c r="R132" s="502"/>
    </row>
    <row r="133" spans="1:21" s="324" customFormat="1" ht="21" customHeight="1">
      <c r="A133" s="385"/>
      <c r="B133" s="905" t="s">
        <v>235</v>
      </c>
      <c r="C133" s="451"/>
      <c r="D133" s="417"/>
      <c r="E133" s="417"/>
      <c r="F133" s="417"/>
      <c r="G133" s="417"/>
      <c r="H133" s="417"/>
      <c r="I133" s="114"/>
      <c r="J133" s="114"/>
      <c r="K133" s="114"/>
      <c r="L133" s="417"/>
      <c r="M133" s="419"/>
      <c r="N133" s="502"/>
      <c r="O133" s="502"/>
      <c r="P133" s="502"/>
      <c r="Q133" s="502"/>
      <c r="R133" s="502"/>
    </row>
    <row r="134" spans="1:21" s="324" customFormat="1" ht="21" customHeight="1">
      <c r="A134" s="386"/>
      <c r="B134" s="417"/>
      <c r="C134" s="460"/>
      <c r="D134" s="417"/>
      <c r="E134" s="417"/>
      <c r="F134" s="114"/>
      <c r="G134" s="417"/>
      <c r="H134" s="417"/>
      <c r="I134" s="114"/>
      <c r="J134" s="114"/>
      <c r="K134" s="114"/>
      <c r="L134" s="417"/>
      <c r="M134" s="419"/>
      <c r="N134" s="502"/>
      <c r="O134" s="502"/>
      <c r="P134" s="502"/>
      <c r="Q134" s="502"/>
      <c r="R134" s="502"/>
    </row>
    <row r="135" spans="1:21" s="324" customFormat="1" ht="21" customHeight="1">
      <c r="A135" s="385"/>
      <c r="B135" s="440"/>
      <c r="C135" s="448"/>
      <c r="D135" s="530" t="s">
        <v>185</v>
      </c>
      <c r="E135" s="530" t="s">
        <v>185</v>
      </c>
      <c r="F135" s="521" t="s">
        <v>185</v>
      </c>
      <c r="G135" s="2" t="s">
        <v>0</v>
      </c>
      <c r="H135" s="2" t="s">
        <v>0</v>
      </c>
      <c r="I135" s="2" t="s">
        <v>0</v>
      </c>
      <c r="J135" s="2" t="s">
        <v>0</v>
      </c>
      <c r="K135" s="896" t="s">
        <v>0</v>
      </c>
      <c r="L135" s="89"/>
      <c r="M135" s="387"/>
      <c r="N135" s="502"/>
      <c r="O135" s="502"/>
      <c r="P135" s="502"/>
      <c r="Q135" s="502"/>
      <c r="R135" s="502"/>
      <c r="S135" s="502"/>
      <c r="T135" s="502"/>
      <c r="U135" s="502"/>
    </row>
    <row r="136" spans="1:21" s="324" customFormat="1" ht="21" customHeight="1">
      <c r="A136" s="386"/>
      <c r="B136" s="418"/>
      <c r="C136" s="910" t="s">
        <v>208</v>
      </c>
      <c r="D136" s="99" t="s">
        <v>22</v>
      </c>
      <c r="E136" s="99" t="s">
        <v>21</v>
      </c>
      <c r="F136" s="100" t="s">
        <v>20</v>
      </c>
      <c r="G136" s="99" t="s">
        <v>15</v>
      </c>
      <c r="H136" s="99" t="s">
        <v>16</v>
      </c>
      <c r="I136" s="99" t="s">
        <v>17</v>
      </c>
      <c r="J136" s="99" t="s">
        <v>18</v>
      </c>
      <c r="K136" s="100" t="s">
        <v>19</v>
      </c>
      <c r="L136" s="89"/>
      <c r="M136" s="387"/>
      <c r="N136" s="502"/>
      <c r="O136" s="502"/>
      <c r="P136" s="502"/>
      <c r="Q136" s="502"/>
      <c r="R136" s="502"/>
      <c r="S136" s="502"/>
      <c r="T136" s="502"/>
      <c r="U136" s="502"/>
    </row>
    <row r="137" spans="1:21" s="324" customFormat="1" ht="21" customHeight="1">
      <c r="A137" s="386"/>
      <c r="B137" s="5" t="s">
        <v>72</v>
      </c>
      <c r="C137" s="422"/>
      <c r="D137" s="305">
        <f>D63</f>
        <v>64.5</v>
      </c>
      <c r="E137" s="127">
        <f>E63</f>
        <v>80</v>
      </c>
      <c r="F137" s="116">
        <f>F63</f>
        <v>80</v>
      </c>
      <c r="G137" s="242">
        <v>80</v>
      </c>
      <c r="H137" s="242">
        <v>80</v>
      </c>
      <c r="I137" s="242">
        <v>80</v>
      </c>
      <c r="J137" s="242">
        <v>80</v>
      </c>
      <c r="K137" s="243">
        <v>80</v>
      </c>
      <c r="L137" s="464"/>
      <c r="M137" s="465"/>
      <c r="N137" s="502"/>
      <c r="O137" s="502"/>
      <c r="P137" s="502"/>
      <c r="Q137" s="502"/>
      <c r="R137" s="502"/>
      <c r="S137" s="502"/>
      <c r="T137" s="502"/>
      <c r="U137" s="502"/>
    </row>
    <row r="138" spans="1:21" s="324" customFormat="1" ht="21" customHeight="1">
      <c r="A138" s="386"/>
      <c r="B138" s="421" t="s">
        <v>281</v>
      </c>
      <c r="C138" s="428"/>
      <c r="D138" s="105"/>
      <c r="E138" s="115">
        <f>E68-D68</f>
        <v>0.90000000000000568</v>
      </c>
      <c r="F138" s="118">
        <f>F68-E68</f>
        <v>3.2999999999999972</v>
      </c>
      <c r="G138" s="234">
        <v>3</v>
      </c>
      <c r="H138" s="234">
        <v>3</v>
      </c>
      <c r="I138" s="234">
        <v>3</v>
      </c>
      <c r="J138" s="234">
        <v>3</v>
      </c>
      <c r="K138" s="235">
        <v>3</v>
      </c>
      <c r="L138" s="417"/>
      <c r="M138" s="419"/>
      <c r="N138" s="502"/>
      <c r="O138" s="502"/>
      <c r="P138" s="502"/>
      <c r="Q138" s="502"/>
      <c r="R138" s="502"/>
    </row>
    <row r="139" spans="1:21" s="324" customFormat="1" ht="21" customHeight="1">
      <c r="A139" s="385"/>
      <c r="B139" s="421" t="s">
        <v>296</v>
      </c>
      <c r="C139" s="428"/>
      <c r="D139" s="128">
        <f>D69/D6</f>
        <v>4.317596566523605E-2</v>
      </c>
      <c r="E139" s="128">
        <f>E69/E6</f>
        <v>3.6674090571640679E-2</v>
      </c>
      <c r="F139" s="142">
        <f>F69/F6</f>
        <v>4.2828282828282827E-2</v>
      </c>
      <c r="G139" s="236">
        <v>4.2999999999999997E-2</v>
      </c>
      <c r="H139" s="236">
        <v>4.2999999999999997E-2</v>
      </c>
      <c r="I139" s="236">
        <v>4.2999999999999997E-2</v>
      </c>
      <c r="J139" s="236">
        <v>4.2999999999999997E-2</v>
      </c>
      <c r="K139" s="237">
        <v>4.2999999999999997E-2</v>
      </c>
      <c r="L139" s="417"/>
      <c r="M139" s="419"/>
      <c r="N139" s="502"/>
      <c r="O139" s="502"/>
      <c r="P139" s="502"/>
      <c r="Q139" s="502"/>
      <c r="R139" s="502"/>
    </row>
    <row r="140" spans="1:21" s="324" customFormat="1" ht="21" customHeight="1">
      <c r="A140" s="466"/>
      <c r="B140" s="421" t="s">
        <v>297</v>
      </c>
      <c r="C140" s="428"/>
      <c r="D140" s="467"/>
      <c r="E140" s="115">
        <f t="shared" ref="E140:F142" si="5">E71-D71</f>
        <v>11.899999999999991</v>
      </c>
      <c r="F140" s="118">
        <f t="shared" si="5"/>
        <v>29.400000000000006</v>
      </c>
      <c r="G140" s="234">
        <v>-12.2</v>
      </c>
      <c r="H140" s="234">
        <v>10</v>
      </c>
      <c r="I140" s="234">
        <v>-5</v>
      </c>
      <c r="J140" s="234">
        <v>-14.4</v>
      </c>
      <c r="K140" s="235">
        <v>-13.6</v>
      </c>
      <c r="L140" s="417"/>
      <c r="M140" s="419"/>
      <c r="N140" s="502"/>
      <c r="O140" s="502"/>
      <c r="P140" s="502"/>
      <c r="Q140" s="502"/>
      <c r="R140" s="502"/>
    </row>
    <row r="141" spans="1:21" s="324" customFormat="1" ht="21" customHeight="1">
      <c r="A141" s="385"/>
      <c r="B141" s="421" t="s">
        <v>298</v>
      </c>
      <c r="C141" s="428"/>
      <c r="D141" s="105"/>
      <c r="E141" s="115">
        <f t="shared" si="5"/>
        <v>15.5</v>
      </c>
      <c r="F141" s="118">
        <f t="shared" si="5"/>
        <v>-6.2999999999999972</v>
      </c>
      <c r="G141" s="234">
        <v>5.5</v>
      </c>
      <c r="H141" s="234">
        <v>0</v>
      </c>
      <c r="I141" s="234">
        <v>-10</v>
      </c>
      <c r="J141" s="234">
        <v>-5</v>
      </c>
      <c r="K141" s="235">
        <v>-5</v>
      </c>
      <c r="L141" s="417"/>
      <c r="M141" s="419"/>
      <c r="N141" s="502"/>
      <c r="O141" s="502"/>
      <c r="P141" s="502"/>
      <c r="Q141" s="502"/>
      <c r="R141" s="502"/>
    </row>
    <row r="142" spans="1:21" s="324" customFormat="1" ht="21" customHeight="1">
      <c r="A142" s="376"/>
      <c r="B142" s="421" t="s">
        <v>299</v>
      </c>
      <c r="C142" s="428"/>
      <c r="D142" s="149"/>
      <c r="E142" s="115">
        <f t="shared" si="5"/>
        <v>0</v>
      </c>
      <c r="F142" s="118">
        <f t="shared" si="5"/>
        <v>0</v>
      </c>
      <c r="G142" s="234">
        <v>0</v>
      </c>
      <c r="H142" s="234">
        <v>0</v>
      </c>
      <c r="I142" s="234">
        <v>0</v>
      </c>
      <c r="J142" s="234">
        <v>0</v>
      </c>
      <c r="K142" s="235">
        <v>0</v>
      </c>
      <c r="L142" s="417"/>
      <c r="M142" s="419"/>
      <c r="N142" s="502"/>
      <c r="O142" s="502"/>
      <c r="P142" s="502"/>
      <c r="Q142" s="502"/>
      <c r="R142" s="502"/>
    </row>
    <row r="143" spans="1:21" s="324" customFormat="1" ht="21" customHeight="1">
      <c r="A143" s="376"/>
      <c r="B143" s="421" t="s">
        <v>300</v>
      </c>
      <c r="C143" s="428"/>
      <c r="D143" s="128">
        <f>D74/D49</f>
        <v>1.7590149516270887E-2</v>
      </c>
      <c r="E143" s="128">
        <f>E74/E49</f>
        <v>1.1152416356877326E-2</v>
      </c>
      <c r="F143" s="142">
        <f>F74/F49</f>
        <v>2.1038790269559501E-2</v>
      </c>
      <c r="G143" s="236">
        <v>2.1000000000000001E-2</v>
      </c>
      <c r="H143" s="236">
        <v>2.1000000000000001E-2</v>
      </c>
      <c r="I143" s="236">
        <v>2.1000000000000001E-2</v>
      </c>
      <c r="J143" s="236">
        <v>2.1000000000000001E-2</v>
      </c>
      <c r="K143" s="237">
        <v>2.1000000000000001E-2</v>
      </c>
      <c r="L143" s="417"/>
      <c r="M143" s="419"/>
      <c r="N143" s="502"/>
      <c r="O143" s="502"/>
      <c r="P143" s="502"/>
      <c r="Q143" s="502"/>
      <c r="R143" s="502"/>
    </row>
    <row r="144" spans="1:21" s="425" customFormat="1" ht="21" customHeight="1">
      <c r="A144" s="385"/>
      <c r="B144" s="421" t="s">
        <v>301</v>
      </c>
      <c r="C144" s="428"/>
      <c r="D144" s="115">
        <f>D75/(D9+D10)*Assumptions!$D$156</f>
        <v>67.268453220498358</v>
      </c>
      <c r="E144" s="115">
        <f>E75/(E9+E10)*Assumptions!$D$156</f>
        <v>75.892037255673628</v>
      </c>
      <c r="F144" s="118">
        <f>F75/(F9+F10)*Assumptions!$D$156</f>
        <v>74.351851851851848</v>
      </c>
      <c r="G144" s="234">
        <v>73.400000000000006</v>
      </c>
      <c r="H144" s="234">
        <v>73.400000000000006</v>
      </c>
      <c r="I144" s="234">
        <v>73.400000000000006</v>
      </c>
      <c r="J144" s="234">
        <v>73.400000000000006</v>
      </c>
      <c r="K144" s="235">
        <v>73.400000000000006</v>
      </c>
      <c r="L144" s="423"/>
      <c r="M144" s="424"/>
      <c r="N144" s="503"/>
      <c r="O144" s="503"/>
      <c r="P144" s="503"/>
      <c r="Q144" s="503"/>
      <c r="R144" s="503"/>
    </row>
    <row r="145" spans="1:18" s="324" customFormat="1" ht="21" customHeight="1">
      <c r="A145" s="377"/>
      <c r="B145" s="5" t="s">
        <v>82</v>
      </c>
      <c r="C145" s="428"/>
      <c r="D145" s="144">
        <f t="shared" ref="D145:F146" si="6">D76</f>
        <v>60.4</v>
      </c>
      <c r="E145" s="144">
        <f t="shared" si="6"/>
        <v>34.5</v>
      </c>
      <c r="F145" s="304">
        <f t="shared" si="6"/>
        <v>65.2</v>
      </c>
      <c r="G145" s="234">
        <v>56</v>
      </c>
      <c r="H145" s="234">
        <v>43</v>
      </c>
      <c r="I145" s="234">
        <v>40</v>
      </c>
      <c r="J145" s="234">
        <v>35</v>
      </c>
      <c r="K145" s="235">
        <v>22</v>
      </c>
      <c r="L145" s="417"/>
      <c r="M145" s="419"/>
      <c r="N145" s="502"/>
      <c r="O145" s="502"/>
      <c r="P145" s="502"/>
      <c r="Q145" s="502"/>
      <c r="R145" s="502"/>
    </row>
    <row r="146" spans="1:18" s="324" customFormat="1" ht="21" customHeight="1">
      <c r="A146" s="377"/>
      <c r="B146" s="5" t="s">
        <v>83</v>
      </c>
      <c r="C146" s="428"/>
      <c r="D146" s="144">
        <f t="shared" si="6"/>
        <v>10.199999999999999</v>
      </c>
      <c r="E146" s="144">
        <f t="shared" si="6"/>
        <v>11.9</v>
      </c>
      <c r="F146" s="304">
        <f t="shared" si="6"/>
        <v>7.8</v>
      </c>
      <c r="G146" s="234">
        <v>7.8</v>
      </c>
      <c r="H146" s="234">
        <v>7.8</v>
      </c>
      <c r="I146" s="234">
        <v>7.8</v>
      </c>
      <c r="J146" s="234">
        <v>7.8</v>
      </c>
      <c r="K146" s="235">
        <v>7.8</v>
      </c>
      <c r="L146" s="417"/>
      <c r="M146" s="419"/>
      <c r="N146" s="502"/>
      <c r="O146" s="502"/>
      <c r="P146" s="502"/>
      <c r="Q146" s="502"/>
      <c r="R146" s="502"/>
    </row>
    <row r="147" spans="1:18" s="324" customFormat="1" ht="21" customHeight="1">
      <c r="A147" s="385"/>
      <c r="B147" s="912" t="s">
        <v>302</v>
      </c>
      <c r="C147" s="443"/>
      <c r="D147" s="148">
        <f>D78/D6</f>
        <v>4.317596566523605E-2</v>
      </c>
      <c r="E147" s="148">
        <f>E78/E6</f>
        <v>6.1098737936154418E-2</v>
      </c>
      <c r="F147" s="155">
        <f>F78/F6</f>
        <v>6.5185185185185179E-2</v>
      </c>
      <c r="G147" s="240">
        <v>6.5000000000000002E-2</v>
      </c>
      <c r="H147" s="240">
        <v>6.5000000000000002E-2</v>
      </c>
      <c r="I147" s="240">
        <v>6.5000000000000002E-2</v>
      </c>
      <c r="J147" s="240">
        <v>6.5000000000000002E-2</v>
      </c>
      <c r="K147" s="241">
        <v>6.5000000000000002E-2</v>
      </c>
      <c r="L147" s="417"/>
      <c r="M147" s="419"/>
      <c r="N147" s="502"/>
      <c r="O147" s="502"/>
      <c r="P147" s="502"/>
      <c r="Q147" s="502"/>
      <c r="R147" s="502"/>
    </row>
    <row r="148" spans="1:18" s="324" customFormat="1" ht="21" customHeight="1" thickBot="1">
      <c r="A148" s="379"/>
      <c r="B148" s="380"/>
      <c r="C148" s="380"/>
      <c r="D148" s="380"/>
      <c r="E148" s="380"/>
      <c r="F148" s="380"/>
      <c r="G148" s="380"/>
      <c r="H148" s="380"/>
      <c r="I148" s="388"/>
      <c r="J148" s="380"/>
      <c r="K148" s="432"/>
      <c r="L148" s="432"/>
      <c r="M148" s="433"/>
      <c r="N148" s="502"/>
      <c r="O148" s="502"/>
      <c r="P148" s="502"/>
      <c r="Q148" s="502"/>
      <c r="R148" s="502"/>
    </row>
    <row r="149" spans="1:18" s="324" customFormat="1" ht="21" customHeight="1" thickTop="1">
      <c r="A149" s="366"/>
      <c r="B149" s="367"/>
      <c r="C149" s="367"/>
      <c r="D149" s="367"/>
      <c r="E149" s="367"/>
      <c r="F149" s="367"/>
      <c r="G149" s="367"/>
      <c r="H149" s="367"/>
      <c r="I149" s="367"/>
      <c r="J149" s="367"/>
      <c r="K149" s="435"/>
      <c r="L149" s="435"/>
      <c r="M149" s="436"/>
      <c r="N149" s="502"/>
      <c r="O149" s="502"/>
      <c r="P149" s="502"/>
      <c r="Q149" s="502"/>
      <c r="R149" s="502"/>
    </row>
    <row r="150" spans="1:18" s="324" customFormat="1" ht="21" customHeight="1">
      <c r="A150" s="375"/>
      <c r="B150" s="415" t="s">
        <v>236</v>
      </c>
      <c r="C150" s="451"/>
      <c r="D150" s="111"/>
      <c r="E150" s="111"/>
      <c r="F150" s="111"/>
      <c r="G150" s="111"/>
      <c r="H150" s="111"/>
      <c r="I150" s="111"/>
      <c r="J150" s="111"/>
      <c r="K150" s="417"/>
      <c r="L150" s="417"/>
      <c r="M150" s="419"/>
      <c r="N150" s="502"/>
      <c r="O150" s="502"/>
      <c r="P150" s="502"/>
      <c r="Q150" s="502"/>
      <c r="R150" s="502"/>
    </row>
    <row r="151" spans="1:18" s="324" customFormat="1" ht="21" customHeight="1">
      <c r="A151" s="375"/>
      <c r="B151" s="468"/>
      <c r="C151" s="468"/>
      <c r="D151" s="111"/>
      <c r="E151" s="111"/>
      <c r="F151" s="111"/>
      <c r="G151" s="111"/>
      <c r="H151" s="111"/>
      <c r="I151" s="113"/>
      <c r="J151" s="111"/>
      <c r="K151" s="417"/>
      <c r="L151" s="417"/>
      <c r="M151" s="419"/>
      <c r="N151" s="502"/>
      <c r="O151" s="502"/>
      <c r="P151" s="502"/>
      <c r="Q151" s="502"/>
      <c r="R151" s="502"/>
    </row>
    <row r="152" spans="1:18" s="324" customFormat="1" ht="21" customHeight="1">
      <c r="A152" s="375"/>
      <c r="B152" s="469"/>
      <c r="C152" s="470"/>
      <c r="D152" s="221"/>
      <c r="E152" s="222"/>
      <c r="F152" s="111"/>
      <c r="G152" s="111"/>
      <c r="H152" s="111"/>
      <c r="I152" s="113"/>
      <c r="J152" s="111"/>
      <c r="K152" s="417"/>
      <c r="L152" s="417"/>
      <c r="M152" s="419"/>
      <c r="N152" s="502"/>
      <c r="O152" s="502"/>
      <c r="P152" s="502"/>
      <c r="Q152" s="502"/>
      <c r="R152" s="502"/>
    </row>
    <row r="153" spans="1:18" s="324" customFormat="1" ht="21" customHeight="1">
      <c r="A153" s="375"/>
      <c r="B153" s="472" t="s">
        <v>303</v>
      </c>
      <c r="C153" s="468"/>
      <c r="D153" s="815">
        <v>40178</v>
      </c>
      <c r="E153" s="223"/>
      <c r="F153" s="111"/>
      <c r="G153" s="111"/>
      <c r="H153" s="111"/>
      <c r="I153" s="113"/>
      <c r="J153" s="111"/>
      <c r="K153" s="417"/>
      <c r="L153" s="417"/>
      <c r="M153" s="419"/>
      <c r="N153" s="502"/>
      <c r="O153" s="502"/>
      <c r="P153" s="502"/>
      <c r="Q153" s="502"/>
      <c r="R153" s="502"/>
    </row>
    <row r="154" spans="1:18" s="324" customFormat="1" ht="21" customHeight="1">
      <c r="A154" s="375"/>
      <c r="B154" s="472" t="s">
        <v>304</v>
      </c>
      <c r="C154" s="468"/>
      <c r="D154" s="815">
        <v>40421</v>
      </c>
      <c r="E154" s="223"/>
      <c r="F154" s="111"/>
      <c r="G154" s="111"/>
      <c r="H154" s="111"/>
      <c r="I154" s="113"/>
      <c r="J154" s="111"/>
      <c r="K154" s="417"/>
      <c r="L154" s="417"/>
      <c r="M154" s="419"/>
      <c r="N154" s="502"/>
      <c r="O154" s="502"/>
      <c r="P154" s="502"/>
      <c r="Q154" s="502"/>
      <c r="R154" s="502"/>
    </row>
    <row r="155" spans="1:18" s="324" customFormat="1" ht="21" customHeight="1">
      <c r="A155" s="375"/>
      <c r="B155" s="472"/>
      <c r="C155" s="468"/>
      <c r="D155" s="221"/>
      <c r="E155" s="223"/>
      <c r="F155" s="111"/>
      <c r="G155" s="111"/>
      <c r="H155" s="111"/>
      <c r="I155" s="113"/>
      <c r="J155" s="111"/>
      <c r="K155" s="417"/>
      <c r="L155" s="417"/>
      <c r="M155" s="419"/>
      <c r="N155" s="502"/>
      <c r="O155" s="502"/>
      <c r="P155" s="502"/>
      <c r="Q155" s="502"/>
      <c r="R155" s="502"/>
    </row>
    <row r="156" spans="1:18" s="324" customFormat="1" ht="21" customHeight="1">
      <c r="A156" s="375"/>
      <c r="B156" s="913" t="s">
        <v>305</v>
      </c>
      <c r="C156" s="298"/>
      <c r="D156" s="816">
        <f>DATE(YEAR(D153)+1,MONTH(D153),DAY(D153))-D153</f>
        <v>365</v>
      </c>
      <c r="E156" s="223"/>
      <c r="F156" s="111"/>
      <c r="G156" s="111"/>
      <c r="H156" s="113"/>
      <c r="I156" s="112"/>
      <c r="J156" s="112"/>
      <c r="K156" s="417"/>
      <c r="L156" s="417"/>
      <c r="M156" s="419"/>
      <c r="N156" s="502"/>
      <c r="O156" s="502"/>
      <c r="P156" s="502"/>
      <c r="Q156" s="502"/>
      <c r="R156" s="502"/>
    </row>
    <row r="157" spans="1:18" s="324" customFormat="1" ht="21" customHeight="1">
      <c r="A157" s="375"/>
      <c r="B157" s="224"/>
      <c r="C157" s="298"/>
      <c r="D157" s="90"/>
      <c r="E157" s="223"/>
      <c r="F157" s="111"/>
      <c r="G157" s="111"/>
      <c r="H157" s="113"/>
      <c r="I157" s="112"/>
      <c r="J157" s="112"/>
      <c r="K157" s="417"/>
      <c r="L157" s="417"/>
      <c r="M157" s="419"/>
      <c r="N157" s="502"/>
      <c r="O157" s="502"/>
      <c r="P157" s="502"/>
      <c r="Q157" s="502"/>
      <c r="R157" s="502"/>
    </row>
    <row r="158" spans="1:18" s="324" customFormat="1" ht="21" customHeight="1">
      <c r="A158" s="375"/>
      <c r="B158" s="913" t="s">
        <v>306</v>
      </c>
      <c r="C158" s="298"/>
      <c r="D158" s="816">
        <f>D156+D153-D154</f>
        <v>122</v>
      </c>
      <c r="E158" s="223"/>
      <c r="F158" s="111"/>
      <c r="G158" s="111"/>
      <c r="H158" s="113"/>
      <c r="I158" s="112"/>
      <c r="J158" s="112"/>
      <c r="K158" s="417"/>
      <c r="L158" s="417"/>
      <c r="M158" s="419"/>
      <c r="N158" s="502"/>
      <c r="O158" s="502"/>
      <c r="P158" s="502"/>
      <c r="Q158" s="502"/>
      <c r="R158" s="502"/>
    </row>
    <row r="159" spans="1:18" s="324" customFormat="1" ht="21" customHeight="1">
      <c r="A159" s="375"/>
      <c r="B159" s="224"/>
      <c r="C159" s="298"/>
      <c r="D159" s="90"/>
      <c r="E159" s="223"/>
      <c r="F159" s="111"/>
      <c r="G159" s="111"/>
      <c r="H159" s="113"/>
      <c r="I159" s="112"/>
      <c r="J159" s="112"/>
      <c r="K159" s="417"/>
      <c r="L159" s="417"/>
      <c r="M159" s="419"/>
      <c r="N159" s="502"/>
      <c r="O159" s="502"/>
      <c r="P159" s="502"/>
      <c r="Q159" s="502"/>
      <c r="R159" s="502"/>
    </row>
    <row r="160" spans="1:18" s="324" customFormat="1" ht="21" customHeight="1">
      <c r="A160" s="368"/>
      <c r="B160" s="472" t="s">
        <v>307</v>
      </c>
      <c r="C160" s="468"/>
      <c r="D160" s="112"/>
      <c r="E160" s="225"/>
      <c r="F160" s="112"/>
      <c r="G160" s="112"/>
      <c r="H160" s="112"/>
      <c r="I160" s="111"/>
      <c r="J160" s="111"/>
      <c r="K160" s="417"/>
      <c r="L160" s="417"/>
      <c r="M160" s="419"/>
      <c r="N160" s="502"/>
      <c r="O160" s="502"/>
      <c r="P160" s="502"/>
      <c r="Q160" s="502"/>
      <c r="R160" s="502"/>
    </row>
    <row r="161" spans="1:18" s="324" customFormat="1" ht="21" customHeight="1">
      <c r="A161" s="375"/>
      <c r="B161" s="913" t="s">
        <v>308</v>
      </c>
      <c r="C161" s="298"/>
      <c r="D161" s="473">
        <v>0.01</v>
      </c>
      <c r="E161" s="223"/>
      <c r="F161" s="111"/>
      <c r="G161" s="111"/>
      <c r="H161" s="111"/>
      <c r="I161" s="112"/>
      <c r="J161" s="112"/>
      <c r="K161" s="417"/>
      <c r="L161" s="417"/>
      <c r="M161" s="419"/>
      <c r="N161" s="502"/>
      <c r="O161" s="502"/>
      <c r="P161" s="502"/>
      <c r="Q161" s="502"/>
      <c r="R161" s="502"/>
    </row>
    <row r="162" spans="1:18" s="324" customFormat="1" ht="21" customHeight="1">
      <c r="A162" s="375"/>
      <c r="B162" s="224"/>
      <c r="C162" s="298"/>
      <c r="D162" s="173"/>
      <c r="E162" s="223"/>
      <c r="F162" s="111"/>
      <c r="G162" s="111"/>
      <c r="H162" s="111"/>
      <c r="I162" s="112"/>
      <c r="J162" s="112"/>
      <c r="K162" s="417"/>
      <c r="L162" s="417"/>
      <c r="M162" s="419"/>
      <c r="N162" s="502"/>
      <c r="O162" s="502"/>
      <c r="P162" s="502"/>
      <c r="Q162" s="502"/>
      <c r="R162" s="502"/>
    </row>
    <row r="163" spans="1:18" s="324" customFormat="1" ht="21" customHeight="1">
      <c r="A163" s="375"/>
      <c r="B163" s="472" t="s">
        <v>309</v>
      </c>
      <c r="C163" s="468"/>
      <c r="D163" s="173"/>
      <c r="E163" s="223"/>
      <c r="F163" s="111"/>
      <c r="G163" s="111"/>
      <c r="H163" s="111"/>
      <c r="I163" s="112"/>
      <c r="J163" s="112"/>
      <c r="K163" s="417"/>
      <c r="L163" s="417"/>
      <c r="M163" s="419"/>
      <c r="N163" s="502"/>
      <c r="O163" s="502"/>
      <c r="P163" s="502"/>
      <c r="Q163" s="502"/>
      <c r="R163" s="502"/>
    </row>
    <row r="164" spans="1:18" s="324" customFormat="1" ht="21" customHeight="1">
      <c r="A164" s="375"/>
      <c r="B164" s="474" t="s">
        <v>310</v>
      </c>
      <c r="C164" s="475"/>
      <c r="D164" s="471">
        <v>0</v>
      </c>
      <c r="E164" s="476"/>
      <c r="F164" s="111"/>
      <c r="G164" s="111"/>
      <c r="H164" s="111"/>
      <c r="I164" s="112"/>
      <c r="J164" s="112"/>
      <c r="K164" s="417"/>
      <c r="L164" s="417"/>
      <c r="M164" s="419"/>
      <c r="N164" s="502"/>
      <c r="O164" s="502"/>
      <c r="P164" s="502"/>
      <c r="Q164" s="502"/>
      <c r="R164" s="502"/>
    </row>
    <row r="165" spans="1:18" s="324" customFormat="1" ht="21" customHeight="1">
      <c r="A165" s="375"/>
      <c r="B165" s="226"/>
      <c r="C165" s="227"/>
      <c r="D165" s="227"/>
      <c r="E165" s="228"/>
      <c r="F165" s="111"/>
      <c r="G165" s="111"/>
      <c r="H165" s="113"/>
      <c r="I165" s="111"/>
      <c r="J165" s="111"/>
      <c r="K165" s="417"/>
      <c r="L165" s="417"/>
      <c r="M165" s="419"/>
      <c r="N165" s="502"/>
      <c r="O165" s="502"/>
      <c r="P165" s="502"/>
      <c r="Q165" s="502"/>
      <c r="R165" s="502"/>
    </row>
    <row r="166" spans="1:18" s="324" customFormat="1" ht="21" customHeight="1" thickBot="1">
      <c r="A166" s="379"/>
      <c r="B166" s="380"/>
      <c r="C166" s="380"/>
      <c r="D166" s="380"/>
      <c r="E166" s="380"/>
      <c r="F166" s="380"/>
      <c r="G166" s="380"/>
      <c r="H166" s="381"/>
      <c r="I166" s="380"/>
      <c r="J166" s="380"/>
      <c r="K166" s="432"/>
      <c r="L166" s="432"/>
      <c r="M166" s="433"/>
      <c r="N166" s="502"/>
      <c r="O166" s="502"/>
      <c r="P166" s="502"/>
      <c r="Q166" s="502"/>
      <c r="R166" s="502"/>
    </row>
    <row r="167" spans="1:18" s="324" customFormat="1" ht="21" customHeight="1" thickTop="1">
      <c r="A167" s="371"/>
      <c r="B167" s="372"/>
      <c r="C167" s="372"/>
      <c r="D167" s="372"/>
      <c r="E167" s="372"/>
      <c r="F167" s="372"/>
      <c r="G167" s="372"/>
      <c r="H167" s="373"/>
      <c r="I167" s="372"/>
      <c r="J167" s="372"/>
      <c r="K167" s="435"/>
      <c r="L167" s="435"/>
      <c r="M167" s="436"/>
      <c r="N167" s="502"/>
      <c r="O167" s="502"/>
      <c r="P167" s="502"/>
      <c r="Q167" s="502"/>
      <c r="R167" s="502"/>
    </row>
    <row r="168" spans="1:18" s="324" customFormat="1" ht="21" customHeight="1">
      <c r="A168" s="374"/>
      <c r="B168" s="415" t="s">
        <v>238</v>
      </c>
      <c r="C168" s="451"/>
      <c r="D168" s="475"/>
      <c r="E168" s="477"/>
      <c r="F168" s="477"/>
      <c r="G168" s="477"/>
      <c r="H168" s="478"/>
      <c r="I168" s="478"/>
      <c r="J168" s="478"/>
      <c r="K168" s="478"/>
      <c r="L168" s="478"/>
      <c r="M168" s="479"/>
      <c r="N168" s="480"/>
      <c r="O168" s="480"/>
      <c r="P168" s="502"/>
      <c r="Q168" s="502"/>
      <c r="R168" s="502"/>
    </row>
    <row r="169" spans="1:18" s="324" customFormat="1" ht="21" customHeight="1">
      <c r="A169" s="368"/>
      <c r="B169" s="468"/>
      <c r="C169" s="468"/>
      <c r="D169" s="475"/>
      <c r="E169" s="477"/>
      <c r="F169" s="477"/>
      <c r="G169" s="477"/>
      <c r="H169" s="478"/>
      <c r="I169" s="478"/>
      <c r="J169" s="478"/>
      <c r="K169" s="478"/>
      <c r="L169" s="478"/>
      <c r="M169" s="479"/>
      <c r="N169" s="480"/>
      <c r="O169" s="480"/>
      <c r="P169" s="502"/>
      <c r="Q169" s="502"/>
      <c r="R169" s="502"/>
    </row>
    <row r="170" spans="1:18" s="324" customFormat="1" ht="21" customHeight="1">
      <c r="A170" s="368"/>
      <c r="B170" s="469"/>
      <c r="C170" s="470"/>
      <c r="D170" s="481"/>
      <c r="E170" s="482"/>
      <c r="F170" s="483"/>
      <c r="G170" s="477"/>
      <c r="H170" s="478"/>
      <c r="I170" s="478"/>
      <c r="J170" s="478"/>
      <c r="K170" s="478"/>
      <c r="L170" s="478"/>
      <c r="M170" s="479"/>
      <c r="N170" s="480"/>
      <c r="O170" s="480"/>
      <c r="P170" s="502"/>
      <c r="Q170" s="502"/>
      <c r="R170" s="502"/>
    </row>
    <row r="171" spans="1:18" s="324" customFormat="1" ht="21" customHeight="1">
      <c r="A171" s="375"/>
      <c r="B171" s="472" t="s">
        <v>113</v>
      </c>
      <c r="C171" s="468"/>
      <c r="D171" s="475"/>
      <c r="E171" s="484"/>
      <c r="F171" s="483"/>
      <c r="G171" s="477"/>
      <c r="H171" s="478"/>
      <c r="I171" s="478"/>
      <c r="J171" s="478"/>
      <c r="K171" s="478"/>
      <c r="L171" s="478"/>
      <c r="M171" s="479"/>
      <c r="N171" s="480"/>
      <c r="O171" s="480"/>
      <c r="P171" s="502"/>
      <c r="Q171" s="502"/>
      <c r="R171" s="502"/>
    </row>
    <row r="172" spans="1:18" s="324" customFormat="1" ht="21" customHeight="1">
      <c r="A172" s="375"/>
      <c r="B172" s="474"/>
      <c r="C172" s="475"/>
      <c r="D172" s="475"/>
      <c r="E172" s="484"/>
      <c r="F172" s="483"/>
      <c r="G172" s="477"/>
      <c r="H172" s="477"/>
      <c r="I172" s="477"/>
      <c r="J172" s="477"/>
      <c r="K172" s="477"/>
      <c r="L172" s="477"/>
      <c r="M172" s="479"/>
      <c r="N172" s="480"/>
      <c r="O172" s="480"/>
      <c r="P172" s="502"/>
      <c r="Q172" s="502"/>
      <c r="R172" s="502"/>
    </row>
    <row r="173" spans="1:18" s="324" customFormat="1" ht="21" customHeight="1">
      <c r="A173" s="368"/>
      <c r="B173" s="474" t="s">
        <v>311</v>
      </c>
      <c r="C173" s="475"/>
      <c r="D173" s="473">
        <v>0.05</v>
      </c>
      <c r="E173" s="476"/>
      <c r="F173" s="485"/>
      <c r="G173" s="486"/>
      <c r="H173" s="486"/>
      <c r="I173" s="486"/>
      <c r="J173" s="486"/>
      <c r="K173" s="486"/>
      <c r="L173" s="486"/>
      <c r="M173" s="479"/>
      <c r="N173" s="480"/>
      <c r="O173" s="480"/>
      <c r="P173" s="502"/>
      <c r="Q173" s="502"/>
      <c r="R173" s="502"/>
    </row>
    <row r="174" spans="1:18" s="324" customFormat="1" ht="21" customHeight="1">
      <c r="A174" s="375"/>
      <c r="B174" s="474"/>
      <c r="C174" s="475"/>
      <c r="D174" s="477"/>
      <c r="E174" s="476"/>
      <c r="F174" s="483"/>
      <c r="G174" s="477"/>
      <c r="H174" s="477"/>
      <c r="I174" s="477"/>
      <c r="J174" s="477"/>
      <c r="K174" s="477"/>
      <c r="L174" s="477"/>
      <c r="M174" s="479"/>
      <c r="N174" s="480"/>
      <c r="O174" s="480"/>
      <c r="P174" s="502"/>
      <c r="Q174" s="502"/>
      <c r="R174" s="502"/>
    </row>
    <row r="175" spans="1:18" s="324" customFormat="1" ht="21" customHeight="1">
      <c r="A175" s="376"/>
      <c r="B175" s="474" t="s">
        <v>312</v>
      </c>
      <c r="C175" s="475"/>
      <c r="D175" s="473">
        <v>5.5E-2</v>
      </c>
      <c r="E175" s="476"/>
      <c r="F175" s="483"/>
      <c r="G175" s="477"/>
      <c r="H175" s="477"/>
      <c r="I175" s="477"/>
      <c r="J175" s="477"/>
      <c r="K175" s="477"/>
      <c r="L175" s="477"/>
      <c r="M175" s="479"/>
      <c r="N175" s="480"/>
      <c r="O175" s="480"/>
      <c r="P175" s="502"/>
      <c r="Q175" s="502"/>
      <c r="R175" s="502"/>
    </row>
    <row r="176" spans="1:18" s="324" customFormat="1" ht="21" customHeight="1">
      <c r="A176" s="377"/>
      <c r="B176" s="474"/>
      <c r="C176" s="475"/>
      <c r="D176" s="170"/>
      <c r="E176" s="476"/>
      <c r="F176" s="483"/>
      <c r="G176" s="477"/>
      <c r="H176" s="477"/>
      <c r="I176" s="477"/>
      <c r="J176" s="477"/>
      <c r="K176" s="477"/>
      <c r="L176" s="477"/>
      <c r="M176" s="479"/>
      <c r="N176" s="480"/>
      <c r="O176" s="480"/>
      <c r="P176" s="502"/>
      <c r="Q176" s="502"/>
      <c r="R176" s="502"/>
    </row>
    <row r="177" spans="1:18" s="324" customFormat="1" ht="21" customHeight="1">
      <c r="A177" s="377"/>
      <c r="B177" s="474" t="s">
        <v>313</v>
      </c>
      <c r="C177" s="475"/>
      <c r="D177" s="487">
        <v>0.79</v>
      </c>
      <c r="E177" s="476"/>
      <c r="F177" s="483"/>
      <c r="G177" s="477"/>
      <c r="H177" s="477"/>
      <c r="I177" s="477"/>
      <c r="J177" s="477"/>
      <c r="K177" s="477"/>
      <c r="L177" s="477"/>
      <c r="M177" s="479"/>
      <c r="N177" s="480"/>
      <c r="O177" s="480"/>
      <c r="P177" s="502"/>
      <c r="Q177" s="502"/>
      <c r="R177" s="502"/>
    </row>
    <row r="178" spans="1:18" s="324" customFormat="1" ht="21" customHeight="1">
      <c r="A178" s="377"/>
      <c r="B178" s="474"/>
      <c r="C178" s="475"/>
      <c r="D178" s="175"/>
      <c r="E178" s="476"/>
      <c r="F178" s="483"/>
      <c r="G178" s="477"/>
      <c r="H178" s="477"/>
      <c r="I178" s="477"/>
      <c r="J178" s="477"/>
      <c r="K178" s="477"/>
      <c r="L178" s="477"/>
      <c r="M178" s="479"/>
      <c r="N178" s="480"/>
      <c r="O178" s="480"/>
      <c r="P178" s="502"/>
      <c r="Q178" s="502"/>
      <c r="R178" s="502"/>
    </row>
    <row r="179" spans="1:18" s="324" customFormat="1" ht="21" customHeight="1">
      <c r="A179" s="368"/>
      <c r="B179" s="474" t="s">
        <v>314</v>
      </c>
      <c r="C179" s="475"/>
      <c r="D179" s="487">
        <v>0.64</v>
      </c>
      <c r="E179" s="476"/>
      <c r="F179" s="483"/>
      <c r="G179" s="477"/>
      <c r="H179" s="477"/>
      <c r="I179" s="477"/>
      <c r="J179" s="477"/>
      <c r="K179" s="477"/>
      <c r="L179" s="477"/>
      <c r="M179" s="479"/>
      <c r="N179" s="480"/>
      <c r="O179" s="480"/>
      <c r="P179" s="502"/>
      <c r="Q179" s="502"/>
      <c r="R179" s="502"/>
    </row>
    <row r="180" spans="1:18" s="324" customFormat="1" ht="21" customHeight="1">
      <c r="A180" s="368"/>
      <c r="B180" s="474"/>
      <c r="C180" s="475"/>
      <c r="D180" s="170"/>
      <c r="E180" s="476"/>
      <c r="F180" s="483"/>
      <c r="G180" s="477"/>
      <c r="H180" s="477"/>
      <c r="I180" s="477"/>
      <c r="J180" s="477"/>
      <c r="K180" s="477"/>
      <c r="L180" s="477"/>
      <c r="M180" s="479"/>
      <c r="N180" s="480"/>
      <c r="O180" s="480"/>
      <c r="P180" s="502"/>
      <c r="Q180" s="502"/>
      <c r="R180" s="502"/>
    </row>
    <row r="181" spans="1:18" s="324" customFormat="1" ht="21" customHeight="1">
      <c r="A181" s="368"/>
      <c r="B181" s="914" t="s">
        <v>122</v>
      </c>
      <c r="C181" s="475"/>
      <c r="D181" s="473">
        <v>0</v>
      </c>
      <c r="E181" s="476"/>
      <c r="F181" s="483"/>
      <c r="G181" s="477"/>
      <c r="H181" s="477"/>
      <c r="I181" s="477"/>
      <c r="J181" s="477"/>
      <c r="K181" s="477"/>
      <c r="L181" s="477"/>
      <c r="M181" s="479"/>
      <c r="N181" s="480"/>
      <c r="O181" s="480"/>
      <c r="P181" s="502"/>
      <c r="Q181" s="502"/>
      <c r="R181" s="502"/>
    </row>
    <row r="182" spans="1:18" s="324" customFormat="1" ht="21" customHeight="1">
      <c r="A182" s="368"/>
      <c r="B182" s="474"/>
      <c r="C182" s="475"/>
      <c r="D182" s="172"/>
      <c r="E182" s="476"/>
      <c r="F182" s="483"/>
      <c r="G182" s="477"/>
      <c r="H182" s="231"/>
      <c r="I182" s="488"/>
      <c r="J182" s="477"/>
      <c r="K182" s="477"/>
      <c r="L182" s="477"/>
      <c r="M182" s="479"/>
      <c r="N182" s="480"/>
      <c r="O182" s="480"/>
      <c r="P182" s="502"/>
      <c r="Q182" s="502"/>
      <c r="R182" s="502"/>
    </row>
    <row r="183" spans="1:18" s="324" customFormat="1" ht="21" customHeight="1">
      <c r="A183" s="368"/>
      <c r="B183" s="472" t="s">
        <v>114</v>
      </c>
      <c r="C183" s="468"/>
      <c r="D183" s="172"/>
      <c r="E183" s="476"/>
      <c r="F183" s="483"/>
      <c r="G183" s="477"/>
      <c r="H183" s="488"/>
      <c r="I183" s="488"/>
      <c r="J183" s="477"/>
      <c r="K183" s="477"/>
      <c r="L183" s="477"/>
      <c r="M183" s="479"/>
      <c r="N183" s="480"/>
      <c r="O183" s="480"/>
      <c r="P183" s="502"/>
      <c r="Q183" s="502"/>
      <c r="R183" s="502"/>
    </row>
    <row r="184" spans="1:18" s="324" customFormat="1" ht="21" customHeight="1">
      <c r="A184" s="368"/>
      <c r="B184" s="472"/>
      <c r="C184" s="468"/>
      <c r="D184" s="171"/>
      <c r="E184" s="476"/>
      <c r="F184" s="483"/>
      <c r="G184" s="477"/>
      <c r="H184" s="488"/>
      <c r="I184" s="231"/>
      <c r="J184" s="477"/>
      <c r="K184" s="477"/>
      <c r="L184" s="477"/>
      <c r="M184" s="479"/>
      <c r="N184" s="480"/>
      <c r="O184" s="480"/>
      <c r="P184" s="502"/>
      <c r="Q184" s="502"/>
      <c r="R184" s="502"/>
    </row>
    <row r="185" spans="1:18" s="324" customFormat="1" ht="21" customHeight="1">
      <c r="A185" s="368"/>
      <c r="B185" s="474" t="s">
        <v>315</v>
      </c>
      <c r="C185" s="475"/>
      <c r="D185" s="473">
        <v>1.4999999999999999E-2</v>
      </c>
      <c r="E185" s="476"/>
      <c r="F185" s="483"/>
      <c r="G185" s="477"/>
      <c r="H185" s="477"/>
      <c r="I185" s="477"/>
      <c r="J185" s="477"/>
      <c r="K185" s="477"/>
      <c r="L185" s="477"/>
      <c r="M185" s="479"/>
      <c r="N185" s="480"/>
      <c r="O185" s="480"/>
      <c r="P185" s="502"/>
      <c r="Q185" s="502"/>
      <c r="R185" s="502"/>
    </row>
    <row r="186" spans="1:18" s="324" customFormat="1" ht="21" customHeight="1">
      <c r="A186" s="368"/>
      <c r="B186" s="489"/>
      <c r="C186" s="490"/>
      <c r="D186" s="490"/>
      <c r="E186" s="491"/>
      <c r="F186" s="492"/>
      <c r="G186" s="478"/>
      <c r="H186" s="478"/>
      <c r="I186" s="478"/>
      <c r="J186" s="478"/>
      <c r="K186" s="478"/>
      <c r="L186" s="478"/>
      <c r="M186" s="479"/>
      <c r="N186" s="480"/>
      <c r="O186" s="480"/>
      <c r="P186" s="502"/>
      <c r="Q186" s="502"/>
      <c r="R186" s="502"/>
    </row>
    <row r="187" spans="1:18" s="324" customFormat="1" ht="21" customHeight="1" thickBot="1">
      <c r="A187" s="369"/>
      <c r="B187" s="370"/>
      <c r="C187" s="370"/>
      <c r="D187" s="370"/>
      <c r="E187" s="370"/>
      <c r="F187" s="370"/>
      <c r="G187" s="378"/>
      <c r="H187" s="370"/>
      <c r="I187" s="370"/>
      <c r="J187" s="370"/>
      <c r="K187" s="432"/>
      <c r="L187" s="432"/>
      <c r="M187" s="433"/>
      <c r="N187" s="502"/>
      <c r="O187" s="502"/>
      <c r="P187" s="502"/>
      <c r="Q187" s="502"/>
      <c r="R187" s="502"/>
    </row>
    <row r="188" spans="1:18" s="324" customFormat="1" ht="21" customHeight="1" thickTop="1">
      <c r="A188" s="307"/>
      <c r="B188" s="307"/>
      <c r="C188" s="307"/>
      <c r="D188" s="307"/>
      <c r="E188" s="307"/>
      <c r="F188" s="307"/>
      <c r="G188" s="307"/>
      <c r="H188" s="307"/>
      <c r="I188" s="310"/>
      <c r="J188" s="307"/>
      <c r="K188" s="420"/>
      <c r="L188" s="420"/>
      <c r="M188" s="420"/>
      <c r="N188" s="502"/>
      <c r="O188" s="502"/>
      <c r="P188" s="502"/>
      <c r="Q188" s="502"/>
      <c r="R188" s="502"/>
    </row>
    <row r="189" spans="1:18" s="324" customFormat="1" ht="21" customHeight="1">
      <c r="A189" s="307"/>
      <c r="B189" s="307"/>
      <c r="C189" s="307"/>
      <c r="D189" s="307"/>
      <c r="E189" s="307"/>
      <c r="F189" s="307"/>
      <c r="G189" s="307"/>
      <c r="H189" s="307"/>
      <c r="I189" s="307"/>
      <c r="J189" s="307"/>
      <c r="K189" s="420"/>
      <c r="L189" s="420"/>
      <c r="M189" s="420"/>
      <c r="N189" s="502"/>
      <c r="O189" s="502"/>
      <c r="P189" s="502"/>
      <c r="Q189" s="502"/>
      <c r="R189" s="502"/>
    </row>
    <row r="190" spans="1:18" s="324" customFormat="1" ht="21" customHeight="1">
      <c r="A190" s="307"/>
      <c r="B190" s="307"/>
      <c r="C190" s="307"/>
      <c r="D190" s="307"/>
      <c r="E190" s="307"/>
      <c r="F190" s="307"/>
      <c r="G190" s="307"/>
      <c r="H190" s="307"/>
      <c r="I190" s="307"/>
      <c r="J190" s="307"/>
      <c r="K190" s="420"/>
      <c r="L190" s="420"/>
      <c r="M190" s="420"/>
      <c r="N190" s="502"/>
      <c r="O190" s="502"/>
      <c r="P190" s="502"/>
      <c r="Q190" s="502"/>
      <c r="R190" s="502"/>
    </row>
    <row r="191" spans="1:18" s="324" customFormat="1" ht="21" customHeight="1">
      <c r="A191" s="307"/>
      <c r="B191" s="307"/>
      <c r="C191" s="307"/>
      <c r="D191" s="307"/>
      <c r="E191" s="307"/>
      <c r="F191" s="307"/>
      <c r="G191" s="307"/>
      <c r="H191" s="307"/>
      <c r="I191" s="310"/>
      <c r="J191" s="307"/>
      <c r="K191" s="420"/>
      <c r="L191" s="420"/>
      <c r="M191" s="420"/>
      <c r="N191" s="502"/>
      <c r="O191" s="502"/>
      <c r="P191" s="502"/>
      <c r="Q191" s="502"/>
      <c r="R191" s="502"/>
    </row>
    <row r="192" spans="1:18" s="324" customFormat="1" ht="21" customHeight="1">
      <c r="A192" s="307"/>
      <c r="B192" s="307"/>
      <c r="C192" s="307"/>
      <c r="D192" s="307"/>
      <c r="E192" s="307"/>
      <c r="F192" s="307"/>
      <c r="G192" s="307"/>
      <c r="H192" s="310"/>
      <c r="I192" s="307"/>
      <c r="J192" s="307"/>
      <c r="K192" s="420"/>
      <c r="L192" s="420"/>
      <c r="M192" s="420"/>
      <c r="N192" s="502"/>
      <c r="O192" s="502"/>
      <c r="P192" s="502"/>
      <c r="Q192" s="502"/>
      <c r="R192" s="502"/>
    </row>
    <row r="193" spans="1:21" s="324" customFormat="1" ht="21" customHeight="1">
      <c r="A193" s="307"/>
      <c r="B193" s="307"/>
      <c r="C193" s="307"/>
      <c r="D193" s="307"/>
      <c r="E193" s="307"/>
      <c r="F193" s="307"/>
      <c r="G193" s="307"/>
      <c r="H193" s="307"/>
      <c r="I193" s="307"/>
      <c r="J193" s="307"/>
      <c r="K193" s="420"/>
      <c r="L193" s="420"/>
      <c r="M193" s="420"/>
      <c r="N193" s="502"/>
      <c r="O193" s="502"/>
      <c r="P193" s="502"/>
      <c r="Q193" s="502"/>
      <c r="R193" s="502"/>
    </row>
    <row r="194" spans="1:21" s="324" customFormat="1" ht="21" customHeight="1">
      <c r="A194" s="307"/>
      <c r="B194" s="307"/>
      <c r="C194" s="307"/>
      <c r="D194" s="307"/>
      <c r="E194" s="307"/>
      <c r="F194" s="307"/>
      <c r="G194" s="307"/>
      <c r="H194" s="307"/>
      <c r="I194" s="307"/>
      <c r="J194" s="307"/>
      <c r="K194" s="420"/>
      <c r="L194" s="420"/>
      <c r="M194" s="420"/>
      <c r="N194" s="502"/>
      <c r="O194" s="502"/>
      <c r="P194" s="502"/>
      <c r="Q194" s="502"/>
      <c r="R194" s="502"/>
    </row>
    <row r="195" spans="1:21" s="324" customFormat="1" ht="21" customHeight="1">
      <c r="A195" s="307"/>
      <c r="B195" s="307"/>
      <c r="C195" s="307"/>
      <c r="D195" s="307"/>
      <c r="E195" s="307"/>
      <c r="F195" s="307"/>
      <c r="G195" s="307"/>
      <c r="H195" s="310"/>
      <c r="I195" s="310"/>
      <c r="J195" s="307"/>
      <c r="K195" s="420"/>
      <c r="L195" s="420"/>
      <c r="M195" s="420"/>
      <c r="N195" s="502"/>
      <c r="O195" s="502"/>
      <c r="P195" s="502"/>
      <c r="Q195" s="502"/>
      <c r="R195" s="502"/>
    </row>
    <row r="196" spans="1:21" s="324" customFormat="1" ht="21" customHeight="1">
      <c r="A196" s="307"/>
      <c r="B196" s="307"/>
      <c r="C196" s="307"/>
      <c r="D196" s="307"/>
      <c r="E196" s="307"/>
      <c r="F196" s="307"/>
      <c r="G196" s="307"/>
      <c r="H196" s="307"/>
      <c r="I196" s="307"/>
      <c r="J196" s="307"/>
      <c r="K196" s="420"/>
      <c r="L196" s="420"/>
      <c r="M196" s="420"/>
      <c r="N196" s="502"/>
      <c r="O196" s="502"/>
      <c r="P196" s="502"/>
      <c r="Q196" s="502"/>
      <c r="R196" s="502"/>
    </row>
    <row r="197" spans="1:21" s="324" customFormat="1" ht="21" customHeight="1">
      <c r="A197" s="307"/>
      <c r="B197" s="307"/>
      <c r="C197" s="307"/>
      <c r="D197" s="307"/>
      <c r="E197" s="307"/>
      <c r="F197" s="307"/>
      <c r="G197" s="307"/>
      <c r="H197" s="307"/>
      <c r="I197" s="307"/>
      <c r="J197" s="307"/>
      <c r="K197" s="420"/>
      <c r="L197" s="420"/>
      <c r="M197" s="420"/>
      <c r="N197" s="502"/>
      <c r="O197" s="502"/>
      <c r="P197" s="502"/>
      <c r="Q197" s="502"/>
      <c r="R197" s="502"/>
    </row>
    <row r="198" spans="1:21" s="324" customFormat="1" ht="21" customHeight="1">
      <c r="A198" s="307"/>
      <c r="B198" s="307"/>
      <c r="C198" s="307"/>
      <c r="D198" s="307"/>
      <c r="E198" s="307"/>
      <c r="F198" s="307"/>
      <c r="G198" s="307"/>
      <c r="H198" s="307"/>
      <c r="I198" s="307"/>
      <c r="J198" s="307"/>
      <c r="K198" s="420"/>
      <c r="L198" s="420"/>
      <c r="M198" s="420"/>
      <c r="N198" s="502"/>
      <c r="O198" s="502"/>
      <c r="P198" s="502"/>
      <c r="Q198" s="502"/>
      <c r="R198" s="502"/>
    </row>
    <row r="199" spans="1:21" s="324" customFormat="1" ht="21" customHeight="1">
      <c r="A199" s="307"/>
      <c r="B199" s="307"/>
      <c r="C199" s="307"/>
      <c r="D199" s="307"/>
      <c r="E199" s="307"/>
      <c r="F199" s="307"/>
      <c r="G199" s="307"/>
      <c r="H199" s="310"/>
      <c r="I199" s="307"/>
      <c r="J199" s="307"/>
      <c r="K199" s="420"/>
      <c r="L199" s="420"/>
      <c r="M199" s="420"/>
      <c r="N199" s="502"/>
      <c r="O199" s="502"/>
      <c r="P199" s="502"/>
      <c r="Q199" s="502"/>
      <c r="R199" s="502"/>
    </row>
    <row r="200" spans="1:21" s="324" customFormat="1" ht="21" customHeight="1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420"/>
      <c r="L200" s="420"/>
      <c r="M200" s="420"/>
      <c r="N200" s="502"/>
      <c r="O200" s="502"/>
      <c r="P200" s="502"/>
      <c r="Q200" s="502"/>
      <c r="R200" s="502"/>
    </row>
    <row r="201" spans="1:21" ht="21" customHeight="1">
      <c r="A201" s="307"/>
      <c r="B201" s="307"/>
      <c r="C201" s="307"/>
      <c r="D201" s="307"/>
      <c r="E201" s="307"/>
      <c r="F201" s="307"/>
      <c r="G201" s="307"/>
      <c r="H201" s="307"/>
    </row>
    <row r="202" spans="1:21" s="324" customFormat="1" ht="21" customHeight="1">
      <c r="A202" s="307"/>
      <c r="B202" s="307"/>
      <c r="C202" s="307"/>
      <c r="D202" s="307"/>
      <c r="E202" s="307"/>
      <c r="F202" s="307"/>
      <c r="G202" s="307"/>
      <c r="H202" s="307"/>
      <c r="I202" s="329"/>
      <c r="J202" s="329"/>
      <c r="K202" s="329"/>
      <c r="L202" s="329"/>
      <c r="M202" s="329"/>
      <c r="N202" s="502"/>
      <c r="O202" s="502"/>
      <c r="P202" s="502"/>
      <c r="Q202" s="502"/>
      <c r="R202" s="502"/>
      <c r="S202" s="502"/>
      <c r="T202" s="502"/>
      <c r="U202" s="502"/>
    </row>
    <row r="203" spans="1:21" s="324" customFormat="1" ht="21" customHeight="1">
      <c r="A203" s="307"/>
      <c r="B203" s="307"/>
      <c r="C203" s="307"/>
      <c r="D203" s="307"/>
      <c r="E203" s="307"/>
      <c r="F203" s="307"/>
      <c r="G203" s="307"/>
      <c r="H203" s="307"/>
      <c r="I203" s="310"/>
      <c r="J203" s="310"/>
      <c r="K203" s="310"/>
      <c r="L203" s="310"/>
      <c r="M203" s="310"/>
      <c r="N203" s="502"/>
      <c r="O203" s="502"/>
      <c r="P203" s="502"/>
      <c r="Q203" s="502"/>
      <c r="R203" s="502"/>
      <c r="S203" s="502"/>
      <c r="T203" s="502"/>
      <c r="U203" s="502"/>
    </row>
    <row r="204" spans="1:21" s="324" customFormat="1" ht="21" customHeight="1">
      <c r="A204" s="307"/>
      <c r="B204" s="307"/>
      <c r="C204" s="307"/>
      <c r="D204" s="307"/>
      <c r="E204" s="307"/>
      <c r="F204" s="307"/>
      <c r="G204" s="307"/>
      <c r="H204" s="307"/>
      <c r="I204" s="309"/>
      <c r="J204" s="309"/>
      <c r="K204" s="309"/>
      <c r="L204" s="309"/>
      <c r="M204" s="309"/>
      <c r="N204" s="502"/>
      <c r="O204" s="502"/>
      <c r="P204" s="502"/>
      <c r="Q204" s="502"/>
      <c r="R204" s="502"/>
      <c r="S204" s="502"/>
      <c r="T204" s="502"/>
      <c r="U204" s="502"/>
    </row>
    <row r="205" spans="1:21" s="324" customFormat="1" ht="21" customHeight="1">
      <c r="A205" s="308"/>
      <c r="B205" s="308"/>
      <c r="C205" s="308"/>
      <c r="D205" s="308"/>
      <c r="E205" s="308"/>
      <c r="F205" s="308"/>
      <c r="G205" s="308"/>
      <c r="H205" s="308"/>
      <c r="I205" s="309"/>
      <c r="J205" s="309"/>
      <c r="K205" s="309"/>
      <c r="L205" s="309"/>
      <c r="M205" s="309"/>
      <c r="N205" s="502"/>
      <c r="O205" s="502"/>
      <c r="P205" s="502"/>
      <c r="Q205" s="502"/>
      <c r="R205" s="502"/>
      <c r="S205" s="502"/>
      <c r="T205" s="502"/>
      <c r="U205" s="502"/>
    </row>
    <row r="206" spans="1:21" s="324" customFormat="1" ht="21" customHeight="1">
      <c r="A206" s="309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  <c r="L206" s="309"/>
      <c r="M206" s="309"/>
      <c r="N206" s="502"/>
      <c r="O206" s="502"/>
      <c r="P206" s="502"/>
      <c r="Q206" s="502"/>
      <c r="R206" s="502"/>
      <c r="S206" s="502"/>
      <c r="T206" s="502"/>
      <c r="U206" s="502"/>
    </row>
    <row r="207" spans="1:21" s="324" customFormat="1" ht="21" customHeight="1">
      <c r="A207" s="310"/>
      <c r="B207" s="310"/>
      <c r="C207" s="310"/>
      <c r="D207" s="310"/>
      <c r="E207" s="310"/>
      <c r="F207" s="310"/>
      <c r="G207" s="310"/>
      <c r="H207" s="310"/>
      <c r="I207" s="309"/>
      <c r="J207" s="309"/>
      <c r="K207" s="309"/>
      <c r="L207" s="309"/>
      <c r="M207" s="309"/>
      <c r="N207" s="502"/>
      <c r="O207" s="502"/>
      <c r="P207" s="502"/>
      <c r="Q207" s="502"/>
      <c r="R207" s="502"/>
      <c r="S207" s="502"/>
      <c r="T207" s="502"/>
      <c r="U207" s="502"/>
    </row>
    <row r="208" spans="1:21" s="324" customFormat="1" ht="21" customHeight="1">
      <c r="A208" s="309"/>
      <c r="B208" s="309"/>
      <c r="C208" s="309"/>
      <c r="D208" s="309"/>
      <c r="E208" s="309"/>
      <c r="F208" s="309"/>
      <c r="G208" s="309"/>
      <c r="H208" s="309"/>
      <c r="I208" s="420"/>
      <c r="J208" s="420"/>
      <c r="K208" s="420"/>
      <c r="L208" s="420"/>
      <c r="M208" s="420"/>
      <c r="N208" s="502"/>
      <c r="O208" s="502"/>
      <c r="P208" s="502"/>
      <c r="Q208" s="502"/>
      <c r="R208" s="502"/>
      <c r="S208" s="502"/>
      <c r="T208" s="502"/>
      <c r="U208" s="502"/>
    </row>
    <row r="209" spans="1:21" s="324" customFormat="1" ht="21" customHeight="1">
      <c r="A209" s="309"/>
      <c r="B209" s="309"/>
      <c r="C209" s="309"/>
      <c r="D209" s="309"/>
      <c r="E209" s="309"/>
      <c r="F209" s="309"/>
      <c r="G209" s="309"/>
      <c r="H209" s="309"/>
      <c r="I209" s="420"/>
      <c r="J209" s="420"/>
      <c r="K209" s="420"/>
      <c r="L209" s="420"/>
      <c r="M209" s="420"/>
      <c r="N209" s="502"/>
      <c r="O209" s="502"/>
      <c r="P209" s="502"/>
      <c r="Q209" s="502"/>
      <c r="R209" s="502"/>
      <c r="S209" s="502"/>
      <c r="T209" s="502"/>
      <c r="U209" s="502"/>
    </row>
    <row r="210" spans="1:21" s="324" customFormat="1" ht="21" customHeight="1">
      <c r="A210" s="309"/>
      <c r="B210" s="309"/>
      <c r="C210" s="309"/>
      <c r="D210" s="309"/>
      <c r="E210" s="309"/>
      <c r="F210" s="309"/>
      <c r="G210" s="309"/>
      <c r="H210" s="309"/>
      <c r="I210" s="420"/>
      <c r="J210" s="420"/>
      <c r="K210" s="420"/>
      <c r="L210" s="420"/>
      <c r="M210" s="420"/>
      <c r="N210" s="502"/>
      <c r="O210" s="502"/>
      <c r="P210" s="502"/>
      <c r="Q210" s="502"/>
      <c r="R210" s="502"/>
      <c r="S210" s="502"/>
      <c r="T210" s="502"/>
      <c r="U210" s="502"/>
    </row>
    <row r="211" spans="1:21" s="324" customFormat="1" ht="21" customHeight="1">
      <c r="A211" s="309"/>
      <c r="B211" s="309"/>
      <c r="C211" s="309"/>
      <c r="D211" s="309"/>
      <c r="E211" s="309"/>
      <c r="F211" s="309"/>
      <c r="G211" s="309"/>
      <c r="H211" s="309"/>
      <c r="I211" s="311"/>
      <c r="J211" s="311"/>
      <c r="K211" s="311"/>
      <c r="L211" s="311"/>
      <c r="M211" s="311"/>
      <c r="N211" s="502"/>
      <c r="O211" s="502"/>
      <c r="P211" s="502"/>
      <c r="Q211" s="502"/>
      <c r="R211" s="502"/>
      <c r="S211" s="502"/>
      <c r="T211" s="502"/>
      <c r="U211" s="502"/>
    </row>
    <row r="212" spans="1:21" s="324" customFormat="1" ht="21" customHeight="1">
      <c r="A212" s="420"/>
      <c r="B212" s="420"/>
      <c r="C212" s="420"/>
      <c r="D212" s="420"/>
      <c r="E212" s="420"/>
      <c r="F212" s="420"/>
      <c r="G212" s="420"/>
      <c r="H212" s="420"/>
      <c r="I212" s="330"/>
      <c r="J212" s="330"/>
      <c r="K212" s="330"/>
      <c r="L212" s="330"/>
      <c r="M212" s="330"/>
      <c r="N212" s="502"/>
      <c r="O212" s="502"/>
      <c r="P212" s="502"/>
      <c r="Q212" s="502"/>
      <c r="R212" s="502"/>
      <c r="S212" s="502"/>
      <c r="T212" s="502"/>
      <c r="U212" s="502"/>
    </row>
    <row r="213" spans="1:21" s="324" customFormat="1" ht="21" customHeight="1">
      <c r="A213" s="420"/>
      <c r="B213" s="420"/>
      <c r="C213" s="420"/>
      <c r="D213" s="420"/>
      <c r="E213" s="420"/>
      <c r="F213" s="420"/>
      <c r="G213" s="420"/>
      <c r="H213" s="420"/>
      <c r="I213" s="313"/>
      <c r="J213" s="313"/>
      <c r="K213" s="313"/>
      <c r="L213" s="313"/>
      <c r="M213" s="313"/>
      <c r="N213" s="502"/>
      <c r="O213" s="502"/>
      <c r="P213" s="502"/>
      <c r="Q213" s="502"/>
      <c r="R213" s="502"/>
      <c r="S213" s="502"/>
      <c r="T213" s="502"/>
      <c r="U213" s="502"/>
    </row>
    <row r="214" spans="1:21" s="324" customFormat="1" ht="21" customHeight="1">
      <c r="A214" s="420"/>
      <c r="B214" s="420"/>
      <c r="C214" s="420"/>
      <c r="D214" s="420"/>
      <c r="E214" s="420"/>
      <c r="F214" s="420"/>
      <c r="G214" s="420"/>
      <c r="H214" s="420"/>
      <c r="I214" s="313"/>
      <c r="J214" s="313"/>
      <c r="K214" s="313"/>
      <c r="L214" s="313"/>
      <c r="M214" s="313"/>
      <c r="N214" s="502"/>
      <c r="O214" s="502"/>
      <c r="P214" s="502"/>
      <c r="Q214" s="502"/>
      <c r="R214" s="502"/>
      <c r="S214" s="502"/>
      <c r="T214" s="502"/>
      <c r="U214" s="502"/>
    </row>
    <row r="215" spans="1:21" s="324" customFormat="1" ht="21" customHeight="1">
      <c r="A215" s="311"/>
      <c r="B215" s="311"/>
      <c r="C215" s="311"/>
      <c r="D215" s="311"/>
      <c r="E215" s="311"/>
      <c r="F215" s="311"/>
      <c r="G215" s="311"/>
      <c r="H215" s="311"/>
      <c r="I215" s="313"/>
      <c r="J215" s="313"/>
      <c r="K215" s="313"/>
      <c r="L215" s="313"/>
      <c r="M215" s="313"/>
      <c r="N215" s="502"/>
      <c r="O215" s="502"/>
      <c r="P215" s="502"/>
      <c r="Q215" s="502"/>
      <c r="R215" s="502"/>
      <c r="S215" s="502"/>
      <c r="T215" s="502"/>
      <c r="U215" s="502"/>
    </row>
    <row r="216" spans="1:21" s="324" customFormat="1" ht="21" customHeight="1">
      <c r="A216" s="312"/>
      <c r="B216" s="312"/>
      <c r="C216" s="312"/>
      <c r="D216" s="312"/>
      <c r="E216" s="312"/>
      <c r="F216" s="312"/>
      <c r="G216" s="330"/>
      <c r="H216" s="330"/>
      <c r="I216" s="313"/>
      <c r="J216" s="313"/>
      <c r="K216" s="313"/>
      <c r="L216" s="313"/>
      <c r="M216" s="313"/>
      <c r="N216" s="502"/>
      <c r="O216" s="502"/>
      <c r="P216" s="502"/>
      <c r="Q216" s="502"/>
      <c r="R216" s="502"/>
      <c r="S216" s="502"/>
      <c r="T216" s="502"/>
      <c r="U216" s="502"/>
    </row>
    <row r="217" spans="1:21" s="324" customFormat="1" ht="21" customHeight="1">
      <c r="A217" s="313"/>
      <c r="B217" s="313"/>
      <c r="C217" s="313"/>
      <c r="D217" s="313"/>
      <c r="E217" s="313"/>
      <c r="F217" s="313"/>
      <c r="G217" s="313"/>
      <c r="H217" s="313"/>
      <c r="I217" s="314"/>
      <c r="J217" s="314"/>
      <c r="K217" s="314"/>
      <c r="L217" s="314"/>
      <c r="M217" s="314"/>
      <c r="N217" s="502"/>
      <c r="O217" s="502"/>
      <c r="P217" s="502"/>
      <c r="Q217" s="502"/>
      <c r="R217" s="502"/>
      <c r="S217" s="502"/>
      <c r="T217" s="502"/>
      <c r="U217" s="502"/>
    </row>
    <row r="218" spans="1:21" s="324" customFormat="1" ht="21" customHeight="1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502"/>
      <c r="O218" s="502"/>
      <c r="P218" s="502"/>
      <c r="Q218" s="502"/>
      <c r="R218" s="502"/>
      <c r="S218" s="502"/>
      <c r="T218" s="502"/>
      <c r="U218" s="502"/>
    </row>
    <row r="219" spans="1:21" s="324" customFormat="1" ht="21" customHeight="1">
      <c r="A219" s="313"/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502"/>
      <c r="O219" s="502"/>
      <c r="P219" s="502"/>
      <c r="Q219" s="502"/>
      <c r="R219" s="502"/>
      <c r="S219" s="502"/>
      <c r="T219" s="502"/>
      <c r="U219" s="502"/>
    </row>
    <row r="220" spans="1:21" s="324" customFormat="1" ht="21" customHeight="1">
      <c r="A220" s="313"/>
      <c r="B220" s="313"/>
      <c r="C220" s="313"/>
      <c r="D220" s="313"/>
      <c r="E220" s="313"/>
      <c r="F220" s="313"/>
      <c r="G220" s="313"/>
      <c r="H220" s="313"/>
      <c r="I220" s="313"/>
      <c r="J220" s="313"/>
      <c r="K220" s="313"/>
      <c r="L220" s="313"/>
      <c r="M220" s="313"/>
      <c r="N220" s="502"/>
      <c r="O220" s="502"/>
      <c r="P220" s="502"/>
      <c r="Q220" s="502"/>
      <c r="R220" s="502"/>
      <c r="S220" s="502"/>
      <c r="T220" s="502"/>
      <c r="U220" s="502"/>
    </row>
    <row r="221" spans="1:21" s="324" customFormat="1" ht="21" customHeight="1">
      <c r="A221" s="314"/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502"/>
      <c r="O221" s="502"/>
      <c r="P221" s="502"/>
      <c r="Q221" s="502"/>
      <c r="R221" s="502"/>
      <c r="S221" s="502"/>
      <c r="T221" s="502"/>
      <c r="U221" s="502"/>
    </row>
    <row r="222" spans="1:21" s="324" customFormat="1" ht="21" customHeight="1">
      <c r="A222" s="313"/>
      <c r="B222" s="313"/>
      <c r="C222" s="313"/>
      <c r="D222" s="313"/>
      <c r="E222" s="313"/>
      <c r="F222" s="313"/>
      <c r="G222" s="313"/>
      <c r="H222" s="313"/>
      <c r="I222" s="314"/>
      <c r="J222" s="314"/>
      <c r="K222" s="314"/>
      <c r="L222" s="314"/>
      <c r="M222" s="314"/>
      <c r="N222" s="502"/>
      <c r="O222" s="502"/>
      <c r="P222" s="502"/>
      <c r="Q222" s="502"/>
      <c r="R222" s="502"/>
      <c r="S222" s="502"/>
      <c r="T222" s="502"/>
      <c r="U222" s="502"/>
    </row>
    <row r="223" spans="1:21" s="324" customFormat="1" ht="21" customHeight="1">
      <c r="A223" s="313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502"/>
      <c r="O223" s="502"/>
      <c r="P223" s="502"/>
      <c r="Q223" s="502"/>
      <c r="R223" s="502"/>
      <c r="S223" s="502"/>
      <c r="T223" s="502"/>
      <c r="U223" s="502"/>
    </row>
    <row r="224" spans="1:21" s="324" customFormat="1" ht="21" customHeight="1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3"/>
      <c r="N224" s="502"/>
      <c r="O224" s="502"/>
      <c r="P224" s="502"/>
      <c r="Q224" s="502"/>
      <c r="R224" s="502"/>
      <c r="S224" s="502"/>
      <c r="T224" s="502"/>
      <c r="U224" s="502"/>
    </row>
    <row r="225" spans="1:21" s="324" customFormat="1" ht="21" customHeight="1">
      <c r="A225" s="314"/>
      <c r="B225" s="314"/>
      <c r="C225" s="314"/>
      <c r="D225" s="314"/>
      <c r="E225" s="314"/>
      <c r="F225" s="314"/>
      <c r="G225" s="314"/>
      <c r="H225" s="314"/>
      <c r="I225" s="313"/>
      <c r="J225" s="313"/>
      <c r="K225" s="313"/>
      <c r="L225" s="313"/>
      <c r="M225" s="313"/>
      <c r="N225" s="502"/>
      <c r="O225" s="502"/>
      <c r="P225" s="502"/>
      <c r="Q225" s="502"/>
      <c r="R225" s="502"/>
      <c r="S225" s="502"/>
      <c r="T225" s="502"/>
      <c r="U225" s="502"/>
    </row>
    <row r="226" spans="1:21" s="324" customFormat="1" ht="21" customHeight="1">
      <c r="A226" s="314"/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502"/>
      <c r="O226" s="502"/>
      <c r="P226" s="502"/>
      <c r="Q226" s="502"/>
      <c r="R226" s="502"/>
      <c r="S226" s="502"/>
      <c r="T226" s="502"/>
      <c r="U226" s="502"/>
    </row>
    <row r="227" spans="1:21" s="324" customFormat="1" ht="21" customHeight="1">
      <c r="A227" s="313"/>
      <c r="B227" s="313"/>
      <c r="C227" s="313"/>
      <c r="D227" s="313"/>
      <c r="E227" s="313"/>
      <c r="F227" s="313"/>
      <c r="G227" s="313"/>
      <c r="H227" s="313"/>
      <c r="I227" s="314"/>
      <c r="J227" s="314"/>
      <c r="K227" s="314"/>
      <c r="L227" s="314"/>
      <c r="M227" s="314"/>
      <c r="N227" s="502"/>
      <c r="O227" s="502"/>
      <c r="P227" s="502"/>
      <c r="Q227" s="502"/>
      <c r="R227" s="502"/>
      <c r="S227" s="502"/>
      <c r="T227" s="502"/>
      <c r="U227" s="502"/>
    </row>
    <row r="228" spans="1:21" s="324" customFormat="1" ht="21" customHeight="1">
      <c r="A228" s="313"/>
      <c r="B228" s="313"/>
      <c r="C228" s="313"/>
      <c r="D228" s="313"/>
      <c r="E228" s="313"/>
      <c r="F228" s="313"/>
      <c r="G228" s="313"/>
      <c r="H228" s="313"/>
      <c r="I228" s="314"/>
      <c r="J228" s="314"/>
      <c r="K228" s="314"/>
      <c r="L228" s="314"/>
      <c r="M228" s="314"/>
      <c r="N228" s="502"/>
      <c r="O228" s="502"/>
      <c r="P228" s="502"/>
      <c r="Q228" s="502"/>
      <c r="R228" s="502"/>
      <c r="S228" s="502"/>
      <c r="T228" s="502"/>
      <c r="U228" s="502"/>
    </row>
    <row r="229" spans="1:21" s="324" customFormat="1" ht="21" customHeight="1">
      <c r="A229" s="313"/>
      <c r="B229" s="313"/>
      <c r="C229" s="313"/>
      <c r="D229" s="313"/>
      <c r="E229" s="313"/>
      <c r="F229" s="313"/>
      <c r="G229" s="313"/>
      <c r="H229" s="313"/>
      <c r="I229" s="420"/>
      <c r="J229" s="420"/>
      <c r="K229" s="420"/>
      <c r="L229" s="420"/>
      <c r="M229" s="420"/>
      <c r="N229" s="502"/>
      <c r="O229" s="502"/>
      <c r="P229" s="502"/>
      <c r="Q229" s="502"/>
      <c r="R229" s="502"/>
      <c r="S229" s="502"/>
      <c r="T229" s="502"/>
      <c r="U229" s="502"/>
    </row>
    <row r="230" spans="1:21" s="324" customFormat="1" ht="21" customHeight="1">
      <c r="A230" s="314"/>
      <c r="B230" s="314"/>
      <c r="C230" s="314"/>
      <c r="D230" s="314"/>
      <c r="E230" s="314"/>
      <c r="F230" s="314"/>
      <c r="G230" s="314"/>
      <c r="H230" s="314"/>
      <c r="I230" s="420"/>
      <c r="J230" s="420"/>
      <c r="K230" s="420"/>
      <c r="L230" s="420"/>
      <c r="M230" s="420"/>
      <c r="N230" s="502"/>
      <c r="O230" s="502"/>
      <c r="P230" s="502"/>
      <c r="Q230" s="502"/>
      <c r="R230" s="502"/>
      <c r="S230" s="502"/>
      <c r="T230" s="502"/>
      <c r="U230" s="502"/>
    </row>
    <row r="231" spans="1:21" s="324" customFormat="1" ht="21" customHeight="1">
      <c r="A231" s="314"/>
      <c r="B231" s="314"/>
      <c r="C231" s="314"/>
      <c r="D231" s="314"/>
      <c r="E231" s="314"/>
      <c r="F231" s="314"/>
      <c r="G231" s="314"/>
      <c r="H231" s="314"/>
      <c r="I231" s="420"/>
      <c r="K231" s="420"/>
      <c r="L231" s="420"/>
      <c r="M231" s="420"/>
      <c r="N231" s="502"/>
      <c r="O231" s="502"/>
      <c r="P231" s="502"/>
      <c r="Q231" s="502"/>
      <c r="R231" s="502"/>
      <c r="S231" s="502"/>
      <c r="T231" s="502"/>
      <c r="U231" s="502"/>
    </row>
    <row r="232" spans="1:21" s="324" customFormat="1" ht="21" customHeight="1">
      <c r="A232" s="314"/>
      <c r="B232" s="314"/>
      <c r="C232" s="314"/>
      <c r="D232" s="314"/>
      <c r="E232" s="314"/>
      <c r="F232" s="314"/>
      <c r="G232" s="314"/>
      <c r="H232" s="314"/>
      <c r="I232" s="420"/>
      <c r="K232" s="420"/>
      <c r="L232" s="420"/>
      <c r="M232" s="420"/>
      <c r="N232" s="502"/>
      <c r="O232" s="502"/>
      <c r="P232" s="502"/>
      <c r="Q232" s="502"/>
      <c r="R232" s="502"/>
      <c r="S232" s="502"/>
      <c r="T232" s="502"/>
      <c r="U232" s="502"/>
    </row>
    <row r="233" spans="1:21" s="324" customFormat="1" ht="21" customHeight="1">
      <c r="A233" s="420"/>
      <c r="B233" s="420"/>
      <c r="C233" s="420"/>
      <c r="D233" s="420"/>
      <c r="E233" s="420"/>
      <c r="F233" s="420"/>
      <c r="G233" s="420"/>
      <c r="H233" s="420"/>
      <c r="I233" s="331"/>
      <c r="J233" s="331"/>
      <c r="K233" s="331"/>
      <c r="L233" s="331"/>
      <c r="M233" s="331"/>
      <c r="N233" s="502"/>
      <c r="O233" s="502"/>
      <c r="P233" s="502"/>
      <c r="Q233" s="502"/>
      <c r="R233" s="502"/>
      <c r="S233" s="502"/>
      <c r="T233" s="502"/>
      <c r="U233" s="502"/>
    </row>
    <row r="234" spans="1:21" s="324" customFormat="1" ht="21" customHeight="1">
      <c r="A234" s="420"/>
      <c r="B234" s="420"/>
      <c r="C234" s="420"/>
      <c r="D234" s="420"/>
      <c r="E234" s="420"/>
      <c r="F234" s="420"/>
      <c r="G234" s="420"/>
      <c r="H234" s="420"/>
      <c r="I234" s="314"/>
      <c r="J234" s="314"/>
      <c r="K234" s="314"/>
      <c r="L234" s="314"/>
      <c r="M234" s="314"/>
      <c r="N234" s="502"/>
      <c r="O234" s="502"/>
      <c r="P234" s="502"/>
      <c r="R234" s="506"/>
      <c r="S234" s="502"/>
      <c r="T234" s="502"/>
      <c r="U234" s="502"/>
    </row>
    <row r="235" spans="1:21" s="324" customFormat="1" ht="21" customHeight="1">
      <c r="A235" s="420"/>
      <c r="B235" s="420"/>
      <c r="C235" s="420"/>
      <c r="D235" s="420"/>
      <c r="E235" s="420"/>
      <c r="F235" s="420"/>
      <c r="G235" s="420"/>
      <c r="H235" s="420"/>
      <c r="I235" s="329"/>
      <c r="J235" s="329"/>
      <c r="K235" s="329"/>
      <c r="L235" s="329"/>
      <c r="M235" s="329"/>
      <c r="N235" s="502"/>
      <c r="O235" s="502"/>
      <c r="P235" s="502"/>
      <c r="Q235" s="333"/>
      <c r="R235" s="507"/>
      <c r="S235" s="502"/>
      <c r="T235" s="502"/>
      <c r="U235" s="502"/>
    </row>
    <row r="236" spans="1:21" s="324" customFormat="1" ht="21" customHeight="1">
      <c r="A236" s="420"/>
      <c r="B236" s="420"/>
      <c r="C236" s="420"/>
      <c r="D236" s="420"/>
      <c r="E236" s="420"/>
      <c r="F236" s="420"/>
      <c r="G236" s="420"/>
      <c r="H236" s="420"/>
      <c r="I236" s="329"/>
      <c r="J236" s="329"/>
      <c r="K236" s="329"/>
      <c r="L236" s="329"/>
      <c r="M236" s="329"/>
      <c r="N236" s="502"/>
      <c r="O236" s="502"/>
      <c r="P236" s="502"/>
      <c r="Q236" s="502"/>
      <c r="R236" s="502"/>
      <c r="S236" s="502"/>
      <c r="T236" s="502"/>
      <c r="U236" s="502"/>
    </row>
    <row r="237" spans="1:21" s="324" customFormat="1" ht="21" customHeight="1">
      <c r="A237" s="315"/>
      <c r="B237" s="315"/>
      <c r="C237" s="315"/>
      <c r="D237" s="315"/>
      <c r="E237" s="315"/>
      <c r="F237" s="315"/>
      <c r="G237" s="331"/>
      <c r="H237" s="331"/>
      <c r="I237" s="329"/>
      <c r="J237" s="329"/>
      <c r="K237" s="329"/>
      <c r="L237" s="329"/>
      <c r="M237" s="329"/>
      <c r="N237" s="502"/>
      <c r="O237" s="502"/>
      <c r="P237" s="502"/>
      <c r="Q237" s="502"/>
      <c r="R237" s="502"/>
      <c r="S237" s="502"/>
      <c r="T237" s="502"/>
      <c r="U237" s="502"/>
    </row>
    <row r="238" spans="1:21" s="324" customFormat="1" ht="21" customHeight="1">
      <c r="A238" s="309"/>
      <c r="B238" s="309"/>
      <c r="C238" s="309"/>
      <c r="D238" s="309"/>
      <c r="E238" s="309"/>
      <c r="F238" s="309"/>
      <c r="G238" s="309"/>
      <c r="H238" s="309"/>
      <c r="I238" s="314"/>
      <c r="J238" s="314"/>
      <c r="K238" s="314"/>
      <c r="L238" s="314"/>
      <c r="M238" s="314"/>
      <c r="N238" s="502"/>
      <c r="O238" s="502"/>
      <c r="P238" s="502"/>
      <c r="Q238" s="502"/>
      <c r="R238" s="502"/>
      <c r="S238" s="502"/>
      <c r="T238" s="502"/>
      <c r="U238" s="502"/>
    </row>
    <row r="239" spans="1:21" s="324" customFormat="1" ht="21" customHeight="1">
      <c r="A239" s="309"/>
      <c r="B239" s="309"/>
      <c r="C239" s="309"/>
      <c r="D239" s="309"/>
      <c r="E239" s="309"/>
      <c r="F239" s="309"/>
      <c r="G239" s="309"/>
      <c r="H239" s="309"/>
      <c r="I239" s="314"/>
      <c r="J239" s="314"/>
      <c r="K239" s="314"/>
      <c r="L239" s="314"/>
      <c r="M239" s="314"/>
      <c r="N239" s="502"/>
      <c r="O239" s="502"/>
      <c r="P239" s="502"/>
      <c r="Q239" s="502"/>
      <c r="R239" s="502"/>
      <c r="S239" s="502"/>
      <c r="T239" s="502"/>
      <c r="U239" s="502"/>
    </row>
    <row r="240" spans="1:21" s="324" customFormat="1" ht="21" customHeight="1">
      <c r="A240" s="316"/>
      <c r="B240" s="316"/>
      <c r="C240" s="316"/>
      <c r="D240" s="316"/>
      <c r="E240" s="316"/>
      <c r="F240" s="316"/>
      <c r="G240" s="316"/>
      <c r="H240" s="309"/>
      <c r="I240" s="329"/>
      <c r="J240" s="329"/>
      <c r="K240" s="329"/>
      <c r="L240" s="329"/>
      <c r="M240" s="329"/>
      <c r="N240" s="502"/>
      <c r="O240" s="502"/>
      <c r="P240" s="502"/>
      <c r="Q240" s="502"/>
      <c r="R240" s="502"/>
      <c r="S240" s="502"/>
      <c r="T240" s="502"/>
      <c r="U240" s="502"/>
    </row>
    <row r="241" spans="1:21" s="324" customFormat="1" ht="21" customHeight="1">
      <c r="A241" s="309"/>
      <c r="B241" s="309"/>
      <c r="C241" s="309"/>
      <c r="D241" s="309"/>
      <c r="E241" s="309"/>
      <c r="F241" s="309"/>
      <c r="G241" s="309"/>
      <c r="H241" s="309"/>
      <c r="I241" s="329"/>
      <c r="J241" s="329"/>
      <c r="K241" s="329"/>
      <c r="L241" s="329"/>
      <c r="M241" s="329"/>
      <c r="N241" s="502"/>
      <c r="O241" s="502"/>
      <c r="P241" s="502"/>
      <c r="Q241" s="502"/>
      <c r="R241" s="502"/>
      <c r="S241" s="502"/>
      <c r="T241" s="502"/>
      <c r="U241" s="502"/>
    </row>
    <row r="242" spans="1:21" s="324" customFormat="1" ht="21" customHeight="1">
      <c r="A242" s="309"/>
      <c r="B242" s="309"/>
      <c r="C242" s="309"/>
      <c r="D242" s="309"/>
      <c r="E242" s="309"/>
      <c r="F242" s="309"/>
      <c r="G242" s="309"/>
      <c r="H242" s="309"/>
      <c r="I242" s="314"/>
      <c r="J242" s="314"/>
      <c r="K242" s="314"/>
      <c r="L242" s="314"/>
      <c r="M242" s="314"/>
      <c r="N242" s="502"/>
      <c r="O242" s="502"/>
      <c r="P242" s="502"/>
      <c r="Q242" s="502"/>
      <c r="R242" s="502"/>
      <c r="S242" s="502"/>
      <c r="T242" s="502"/>
      <c r="U242" s="502"/>
    </row>
    <row r="243" spans="1:21" s="324" customFormat="1" ht="21" customHeight="1">
      <c r="A243" s="309"/>
      <c r="B243" s="309"/>
      <c r="C243" s="309"/>
      <c r="D243" s="309"/>
      <c r="E243" s="309"/>
      <c r="F243" s="309"/>
      <c r="G243" s="309"/>
      <c r="H243" s="309"/>
      <c r="I243" s="314"/>
      <c r="J243" s="314"/>
      <c r="K243" s="314"/>
      <c r="L243" s="314"/>
      <c r="M243" s="314"/>
      <c r="N243" s="502"/>
      <c r="O243" s="502"/>
      <c r="P243" s="502"/>
      <c r="Q243" s="502"/>
      <c r="R243" s="502"/>
      <c r="S243" s="502"/>
      <c r="T243" s="502"/>
      <c r="U243" s="502"/>
    </row>
    <row r="244" spans="1:21" s="324" customFormat="1" ht="21" customHeight="1">
      <c r="A244" s="309"/>
      <c r="B244" s="309"/>
      <c r="C244" s="309"/>
      <c r="D244" s="309"/>
      <c r="E244" s="309"/>
      <c r="F244" s="309"/>
      <c r="G244" s="309"/>
      <c r="H244" s="309"/>
      <c r="I244" s="332"/>
      <c r="J244" s="332"/>
      <c r="K244" s="332"/>
      <c r="L244" s="332"/>
      <c r="M244" s="332"/>
      <c r="N244" s="502"/>
      <c r="O244" s="502"/>
      <c r="P244" s="502"/>
      <c r="Q244" s="502"/>
      <c r="R244" s="502"/>
      <c r="S244" s="502"/>
      <c r="T244" s="502"/>
      <c r="U244" s="502"/>
    </row>
    <row r="245" spans="1:21" s="324" customFormat="1" ht="21" customHeight="1">
      <c r="A245" s="309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502"/>
      <c r="O245" s="502"/>
      <c r="P245" s="502"/>
      <c r="Q245" s="502"/>
      <c r="R245" s="502"/>
      <c r="S245" s="502"/>
      <c r="T245" s="502"/>
      <c r="U245" s="502"/>
    </row>
    <row r="246" spans="1:21" s="324" customFormat="1" ht="21" customHeight="1">
      <c r="A246" s="309"/>
      <c r="B246" s="309"/>
      <c r="C246" s="309"/>
      <c r="D246" s="309"/>
      <c r="E246" s="309"/>
      <c r="F246" s="309"/>
      <c r="G246" s="309"/>
      <c r="H246" s="314"/>
      <c r="I246" s="309"/>
      <c r="J246" s="309"/>
      <c r="K246" s="309"/>
      <c r="L246" s="309"/>
      <c r="M246" s="309"/>
      <c r="N246" s="502"/>
      <c r="O246" s="502"/>
      <c r="P246" s="502"/>
      <c r="Q246" s="502"/>
      <c r="R246" s="502"/>
      <c r="S246" s="502"/>
      <c r="T246" s="502"/>
      <c r="U246" s="502"/>
    </row>
    <row r="247" spans="1:21" s="324" customFormat="1" ht="21" customHeight="1">
      <c r="A247" s="309"/>
      <c r="B247" s="309"/>
      <c r="C247" s="309"/>
      <c r="D247" s="309"/>
      <c r="E247" s="309"/>
      <c r="F247" s="309"/>
      <c r="G247" s="309"/>
      <c r="H247" s="309"/>
      <c r="I247" s="309"/>
      <c r="J247" s="309"/>
      <c r="K247" s="309"/>
      <c r="L247" s="309"/>
      <c r="M247" s="309"/>
      <c r="N247" s="502"/>
      <c r="O247" s="502"/>
      <c r="P247" s="502"/>
      <c r="Q247" s="502"/>
      <c r="R247" s="502"/>
      <c r="S247" s="502"/>
      <c r="T247" s="502"/>
      <c r="U247" s="502"/>
    </row>
    <row r="248" spans="1:21" s="324" customFormat="1" ht="21" customHeight="1">
      <c r="A248" s="309"/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502"/>
      <c r="O248" s="502"/>
      <c r="P248" s="502"/>
      <c r="Q248" s="502"/>
      <c r="R248" s="502"/>
      <c r="S248" s="502"/>
      <c r="T248" s="502"/>
      <c r="U248" s="502"/>
    </row>
    <row r="249" spans="1:21" s="324" customFormat="1" ht="21" customHeight="1">
      <c r="A249" s="309"/>
      <c r="B249" s="309"/>
      <c r="C249" s="309"/>
      <c r="D249" s="309"/>
      <c r="E249" s="309"/>
      <c r="F249" s="309"/>
      <c r="G249" s="309"/>
      <c r="H249" s="309"/>
      <c r="I249" s="420"/>
      <c r="J249" s="420"/>
      <c r="K249" s="420"/>
      <c r="L249" s="420"/>
      <c r="M249" s="420"/>
      <c r="N249" s="502"/>
      <c r="O249" s="502"/>
      <c r="P249" s="502"/>
      <c r="Q249" s="502"/>
      <c r="R249" s="502"/>
      <c r="S249" s="502"/>
      <c r="T249" s="502"/>
      <c r="U249" s="502"/>
    </row>
    <row r="250" spans="1:21" s="333" customFormat="1" ht="21" customHeight="1">
      <c r="A250" s="309"/>
      <c r="B250" s="309"/>
      <c r="C250" s="309"/>
      <c r="D250" s="309"/>
      <c r="E250" s="309"/>
      <c r="F250" s="309"/>
      <c r="G250" s="309"/>
      <c r="H250" s="309"/>
      <c r="I250" s="330"/>
      <c r="J250" s="330"/>
      <c r="K250" s="330"/>
      <c r="L250" s="330"/>
      <c r="M250" s="330"/>
      <c r="N250" s="322"/>
    </row>
    <row r="251" spans="1:21" s="333" customFormat="1" ht="21" customHeight="1">
      <c r="A251" s="309"/>
      <c r="B251" s="309"/>
      <c r="C251" s="309"/>
      <c r="D251" s="309"/>
      <c r="E251" s="309"/>
      <c r="F251" s="309"/>
      <c r="G251" s="309"/>
      <c r="H251" s="309"/>
      <c r="I251" s="334"/>
      <c r="J251" s="334"/>
      <c r="K251" s="334"/>
      <c r="L251" s="334"/>
      <c r="M251" s="334"/>
      <c r="N251" s="508"/>
    </row>
    <row r="252" spans="1:21" s="333" customFormat="1" ht="21" customHeight="1">
      <c r="A252" s="316"/>
      <c r="B252" s="316"/>
      <c r="C252" s="316"/>
      <c r="D252" s="316"/>
      <c r="E252" s="316"/>
      <c r="F252" s="316"/>
      <c r="G252" s="316"/>
      <c r="H252" s="316"/>
      <c r="I252" s="335"/>
      <c r="J252" s="335"/>
      <c r="K252" s="335"/>
      <c r="L252" s="335"/>
      <c r="M252" s="335"/>
    </row>
    <row r="253" spans="1:21" s="333" customFormat="1" ht="21" customHeight="1">
      <c r="A253" s="420"/>
      <c r="B253" s="420"/>
      <c r="C253" s="420"/>
      <c r="D253" s="420"/>
      <c r="E253" s="420"/>
      <c r="F253" s="420"/>
      <c r="G253" s="420"/>
      <c r="H253" s="420"/>
      <c r="I253" s="336"/>
      <c r="J253" s="336"/>
      <c r="K253" s="336"/>
      <c r="L253" s="336"/>
      <c r="M253" s="336"/>
      <c r="N253" s="336"/>
      <c r="O253" s="337"/>
      <c r="P253" s="337"/>
      <c r="Q253" s="339"/>
      <c r="R253" s="339"/>
      <c r="S253" s="343"/>
    </row>
    <row r="254" spans="1:21" s="324" customFormat="1" ht="21" customHeight="1">
      <c r="A254" s="312"/>
      <c r="B254" s="312"/>
      <c r="C254" s="312"/>
      <c r="D254" s="312"/>
      <c r="E254" s="312"/>
      <c r="F254" s="312"/>
      <c r="G254" s="330"/>
      <c r="H254" s="330"/>
      <c r="I254" s="338"/>
      <c r="J254" s="338"/>
      <c r="K254" s="338"/>
      <c r="L254" s="338"/>
      <c r="M254" s="338"/>
      <c r="N254" s="338"/>
      <c r="O254" s="317"/>
      <c r="Q254" s="338"/>
      <c r="R254" s="338"/>
      <c r="S254" s="338"/>
    </row>
    <row r="255" spans="1:21" s="341" customFormat="1" ht="21" customHeight="1">
      <c r="A255" s="317"/>
      <c r="B255" s="317"/>
      <c r="C255" s="317"/>
      <c r="D255" s="317"/>
      <c r="E255" s="317"/>
      <c r="F255" s="317"/>
      <c r="G255" s="334"/>
      <c r="H255" s="334"/>
      <c r="I255" s="336"/>
      <c r="J255" s="336"/>
      <c r="K255" s="336"/>
      <c r="L255" s="336"/>
      <c r="M255" s="336"/>
      <c r="N255" s="336"/>
      <c r="O255" s="339"/>
      <c r="P255" s="340"/>
      <c r="Q255" s="339"/>
      <c r="R255" s="339"/>
      <c r="S255" s="343"/>
    </row>
    <row r="256" spans="1:21" s="333" customFormat="1" ht="21" customHeight="1">
      <c r="A256" s="317"/>
      <c r="B256" s="317"/>
      <c r="C256" s="317"/>
      <c r="D256" s="317"/>
      <c r="E256" s="317"/>
      <c r="F256" s="317"/>
      <c r="G256" s="324"/>
      <c r="I256" s="336"/>
      <c r="J256" s="336"/>
      <c r="K256" s="336"/>
      <c r="L256" s="336"/>
      <c r="M256" s="336"/>
      <c r="N256" s="342"/>
      <c r="O256" s="342"/>
      <c r="P256" s="337"/>
      <c r="Q256" s="339"/>
      <c r="R256" s="339"/>
      <c r="S256" s="343"/>
    </row>
    <row r="257" spans="1:22" s="324" customFormat="1" ht="21" customHeight="1">
      <c r="A257" s="318"/>
      <c r="B257" s="318"/>
      <c r="C257" s="318"/>
      <c r="D257" s="318"/>
      <c r="E257" s="318"/>
      <c r="F257" s="318"/>
      <c r="G257" s="343"/>
      <c r="H257" s="343"/>
      <c r="J257" s="344"/>
      <c r="K257" s="344"/>
      <c r="L257" s="344"/>
      <c r="M257" s="344"/>
      <c r="Q257" s="317"/>
      <c r="R257" s="317"/>
      <c r="S257" s="317"/>
    </row>
    <row r="258" spans="1:22" s="324" customFormat="1" ht="21" customHeight="1">
      <c r="A258" s="319"/>
      <c r="B258" s="319"/>
      <c r="C258" s="319"/>
      <c r="D258" s="319"/>
      <c r="E258" s="319"/>
      <c r="F258" s="319"/>
      <c r="G258" s="319"/>
      <c r="H258" s="317"/>
    </row>
    <row r="259" spans="1:22" s="324" customFormat="1" ht="21" customHeight="1">
      <c r="A259" s="320"/>
      <c r="B259" s="320"/>
      <c r="C259" s="320"/>
      <c r="D259" s="320"/>
      <c r="E259" s="320"/>
      <c r="F259" s="320"/>
      <c r="G259" s="320"/>
      <c r="H259" s="343"/>
      <c r="I259" s="345"/>
      <c r="L259" s="317"/>
      <c r="M259" s="317"/>
      <c r="N259" s="317"/>
      <c r="O259" s="317"/>
      <c r="P259" s="317"/>
      <c r="Q259" s="317"/>
      <c r="R259" s="346"/>
    </row>
    <row r="260" spans="1:22" s="324" customFormat="1" ht="21" customHeight="1">
      <c r="A260" s="318"/>
      <c r="B260" s="318"/>
      <c r="C260" s="318"/>
      <c r="D260" s="318"/>
      <c r="E260" s="318"/>
      <c r="F260" s="318"/>
      <c r="G260" s="318"/>
      <c r="H260" s="347"/>
      <c r="I260" s="348"/>
      <c r="L260" s="317"/>
      <c r="M260" s="317"/>
      <c r="N260" s="317"/>
      <c r="O260" s="317"/>
      <c r="P260" s="317"/>
      <c r="Q260" s="317"/>
      <c r="R260" s="349"/>
    </row>
    <row r="261" spans="1:22" s="324" customFormat="1" ht="21" customHeight="1">
      <c r="A261" s="317"/>
      <c r="B261" s="317"/>
      <c r="C261" s="317"/>
      <c r="D261" s="317"/>
      <c r="E261" s="317"/>
      <c r="F261" s="317"/>
      <c r="L261" s="317"/>
      <c r="M261" s="317"/>
      <c r="N261" s="317"/>
      <c r="O261" s="317"/>
      <c r="P261" s="317"/>
      <c r="Q261" s="317"/>
    </row>
    <row r="262" spans="1:22" s="324" customFormat="1" ht="21" customHeight="1">
      <c r="A262" s="317"/>
      <c r="B262" s="317"/>
      <c r="C262" s="317"/>
      <c r="D262" s="317"/>
      <c r="E262" s="317"/>
      <c r="F262" s="317"/>
      <c r="I262" s="350"/>
      <c r="L262" s="317"/>
      <c r="M262" s="317"/>
      <c r="N262" s="317"/>
      <c r="O262" s="317"/>
      <c r="P262" s="317"/>
      <c r="Q262" s="317"/>
      <c r="R262" s="339"/>
    </row>
    <row r="263" spans="1:22" s="324" customFormat="1" ht="21" customHeight="1">
      <c r="A263" s="317"/>
      <c r="B263" s="317"/>
      <c r="C263" s="317"/>
      <c r="D263" s="317"/>
      <c r="E263" s="317"/>
      <c r="F263" s="317"/>
      <c r="I263" s="351"/>
      <c r="L263" s="317"/>
      <c r="M263" s="317"/>
      <c r="N263" s="317"/>
      <c r="O263" s="317"/>
      <c r="P263" s="317"/>
      <c r="Q263" s="317"/>
      <c r="R263" s="352"/>
    </row>
    <row r="264" spans="1:22" s="324" customFormat="1" ht="21" customHeight="1">
      <c r="A264" s="317"/>
      <c r="B264" s="317"/>
      <c r="C264" s="317"/>
      <c r="D264" s="317"/>
      <c r="E264" s="317"/>
      <c r="F264" s="317"/>
    </row>
    <row r="265" spans="1:22" s="324" customFormat="1" ht="21" customHeight="1">
      <c r="A265" s="317"/>
      <c r="B265" s="317"/>
      <c r="C265" s="317"/>
      <c r="D265" s="317"/>
      <c r="E265" s="317"/>
      <c r="F265" s="317"/>
    </row>
    <row r="266" spans="1:22" s="324" customFormat="1" ht="21" customHeight="1">
      <c r="A266" s="317"/>
      <c r="B266" s="317"/>
      <c r="C266" s="317"/>
      <c r="D266" s="317"/>
      <c r="E266" s="317"/>
      <c r="F266" s="317"/>
    </row>
    <row r="267" spans="1:22" ht="21" customHeight="1">
      <c r="A267" s="317"/>
      <c r="B267" s="317"/>
      <c r="C267" s="317"/>
      <c r="D267" s="317"/>
      <c r="E267" s="317"/>
      <c r="F267" s="317"/>
      <c r="G267" s="324"/>
      <c r="H267" s="324"/>
      <c r="I267" s="499"/>
      <c r="J267" s="499"/>
      <c r="K267" s="499"/>
      <c r="L267" s="499"/>
      <c r="M267" s="499"/>
      <c r="N267" s="509"/>
      <c r="O267" s="509"/>
      <c r="P267" s="509"/>
      <c r="Q267" s="509"/>
      <c r="R267" s="509"/>
      <c r="S267" s="509"/>
      <c r="T267" s="509"/>
      <c r="U267" s="509"/>
      <c r="V267" s="353"/>
    </row>
    <row r="268" spans="1:22" ht="21" customHeight="1">
      <c r="A268" s="317"/>
      <c r="B268" s="317"/>
      <c r="C268" s="317"/>
      <c r="D268" s="317"/>
      <c r="E268" s="317"/>
      <c r="F268" s="317"/>
      <c r="G268" s="324"/>
      <c r="H268" s="324"/>
      <c r="I268" s="321"/>
      <c r="J268" s="321"/>
      <c r="K268" s="321"/>
      <c r="L268" s="321"/>
      <c r="M268" s="321"/>
      <c r="N268" s="321"/>
      <c r="O268" s="321"/>
      <c r="P268" s="321"/>
      <c r="Q268" s="354"/>
      <c r="R268" s="355"/>
      <c r="S268" s="321"/>
      <c r="T268" s="321"/>
      <c r="U268" s="321"/>
    </row>
    <row r="269" spans="1:22" s="356" customFormat="1" ht="21" customHeight="1">
      <c r="A269" s="317"/>
      <c r="B269" s="317"/>
      <c r="C269" s="317"/>
      <c r="D269" s="317"/>
      <c r="E269" s="317"/>
      <c r="F269" s="317"/>
      <c r="G269" s="324"/>
      <c r="H269" s="324"/>
      <c r="I269" s="500"/>
      <c r="J269" s="500"/>
      <c r="K269" s="500"/>
      <c r="L269" s="500"/>
      <c r="M269" s="500"/>
      <c r="N269" s="322"/>
      <c r="O269" s="322"/>
      <c r="P269" s="322"/>
      <c r="Q269" s="322"/>
      <c r="R269" s="322"/>
      <c r="S269" s="322"/>
      <c r="T269" s="322"/>
      <c r="U269" s="322"/>
    </row>
    <row r="270" spans="1:22" s="356" customFormat="1" ht="21" customHeight="1">
      <c r="A270" s="317"/>
      <c r="B270" s="317"/>
      <c r="C270" s="317"/>
      <c r="D270" s="317"/>
      <c r="E270" s="317"/>
      <c r="F270" s="317"/>
      <c r="G270" s="324"/>
      <c r="H270" s="324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  <c r="U270" s="323"/>
    </row>
    <row r="271" spans="1:22" s="356" customFormat="1" ht="21" customHeight="1">
      <c r="A271" s="499"/>
      <c r="B271" s="499"/>
      <c r="C271" s="499"/>
      <c r="D271" s="499"/>
      <c r="E271" s="499"/>
      <c r="F271" s="499"/>
      <c r="G271" s="499"/>
      <c r="H271" s="499"/>
      <c r="I271" s="501"/>
      <c r="J271" s="501"/>
      <c r="K271" s="501"/>
      <c r="L271" s="501"/>
      <c r="M271" s="501"/>
      <c r="N271" s="323"/>
    </row>
    <row r="272" spans="1:22" s="356" customFormat="1" ht="21" customHeight="1">
      <c r="A272" s="321"/>
      <c r="B272" s="321"/>
      <c r="C272" s="321"/>
      <c r="D272" s="321"/>
      <c r="E272" s="321"/>
      <c r="F272" s="321"/>
      <c r="G272" s="321"/>
      <c r="H272" s="321"/>
      <c r="I272" s="323"/>
      <c r="J272" s="323"/>
      <c r="K272" s="323"/>
      <c r="L272" s="323"/>
      <c r="M272" s="323"/>
      <c r="N272" s="323"/>
    </row>
    <row r="273" spans="1:21" s="356" customFormat="1" ht="21" customHeight="1">
      <c r="A273" s="500"/>
      <c r="B273" s="500"/>
      <c r="C273" s="500"/>
      <c r="D273" s="500"/>
      <c r="E273" s="500"/>
      <c r="F273" s="500"/>
      <c r="G273" s="500"/>
      <c r="H273" s="500"/>
      <c r="I273" s="500"/>
      <c r="J273" s="500"/>
      <c r="K273" s="500"/>
      <c r="L273" s="500"/>
      <c r="M273" s="500"/>
      <c r="N273" s="323"/>
    </row>
    <row r="274" spans="1:21" s="324" customFormat="1" ht="21" customHeight="1">
      <c r="A274" s="322"/>
      <c r="B274" s="322"/>
      <c r="C274" s="322"/>
      <c r="D274" s="322"/>
      <c r="E274" s="322"/>
      <c r="F274" s="322"/>
      <c r="G274" s="322"/>
      <c r="H274" s="323"/>
    </row>
    <row r="275" spans="1:21" s="324" customFormat="1" ht="21" customHeight="1">
      <c r="A275" s="322"/>
      <c r="B275" s="322"/>
      <c r="C275" s="322"/>
      <c r="D275" s="322"/>
      <c r="E275" s="322"/>
      <c r="F275" s="322"/>
      <c r="G275" s="322"/>
      <c r="H275" s="501"/>
      <c r="I275" s="357"/>
      <c r="J275" s="357"/>
      <c r="K275" s="357"/>
      <c r="L275" s="357"/>
      <c r="M275" s="357"/>
      <c r="N275" s="333"/>
    </row>
    <row r="276" spans="1:21" s="324" customFormat="1" ht="21" customHeight="1">
      <c r="A276" s="322"/>
      <c r="B276" s="322"/>
      <c r="C276" s="322"/>
      <c r="D276" s="322"/>
      <c r="E276" s="322"/>
      <c r="F276" s="322"/>
      <c r="G276" s="322"/>
      <c r="H276" s="323"/>
      <c r="I276" s="358"/>
      <c r="J276" s="358"/>
      <c r="K276" s="358"/>
      <c r="L276" s="358"/>
      <c r="M276" s="358"/>
    </row>
    <row r="277" spans="1:21" s="324" customFormat="1" ht="21" customHeight="1">
      <c r="A277" s="323"/>
      <c r="B277" s="323"/>
      <c r="C277" s="323"/>
      <c r="D277" s="323"/>
      <c r="E277" s="323"/>
      <c r="F277" s="323"/>
      <c r="G277" s="323"/>
      <c r="H277" s="359"/>
      <c r="I277" s="358"/>
      <c r="J277" s="358"/>
      <c r="K277" s="358"/>
      <c r="L277" s="358"/>
      <c r="M277" s="358"/>
      <c r="R277" s="317"/>
      <c r="S277" s="510"/>
      <c r="T277" s="510"/>
      <c r="U277" s="317"/>
    </row>
    <row r="278" spans="1:21" s="324" customFormat="1" ht="21" customHeight="1">
      <c r="I278" s="358"/>
      <c r="J278" s="358"/>
      <c r="K278" s="358"/>
      <c r="L278" s="358"/>
      <c r="M278" s="358"/>
      <c r="R278" s="317"/>
      <c r="S278" s="358"/>
      <c r="T278" s="317"/>
      <c r="U278" s="358"/>
    </row>
    <row r="279" spans="1:21" s="324" customFormat="1" ht="21" customHeight="1">
      <c r="H279" s="360"/>
      <c r="I279" s="358"/>
      <c r="J279" s="358"/>
      <c r="K279" s="358"/>
      <c r="L279" s="358"/>
      <c r="M279" s="358"/>
      <c r="R279" s="317"/>
      <c r="S279" s="317"/>
      <c r="T279" s="317"/>
      <c r="U279" s="317"/>
    </row>
    <row r="280" spans="1:21" s="324" customFormat="1" ht="21" customHeight="1">
      <c r="A280" s="325"/>
      <c r="B280" s="325"/>
      <c r="C280" s="325"/>
      <c r="D280" s="325"/>
      <c r="E280" s="325"/>
      <c r="F280" s="325"/>
      <c r="G280" s="325"/>
      <c r="H280" s="361"/>
      <c r="I280" s="358"/>
      <c r="J280" s="358"/>
      <c r="K280" s="358"/>
      <c r="L280" s="358"/>
      <c r="M280" s="358"/>
    </row>
    <row r="281" spans="1:21" s="324" customFormat="1" ht="21" customHeight="1">
      <c r="A281" s="325"/>
      <c r="B281" s="325"/>
      <c r="C281" s="325"/>
      <c r="D281" s="325"/>
      <c r="E281" s="325"/>
      <c r="F281" s="325"/>
      <c r="G281" s="325"/>
      <c r="H281" s="357"/>
    </row>
    <row r="282" spans="1:21" s="324" customFormat="1" ht="21" customHeight="1">
      <c r="A282" s="325"/>
      <c r="B282" s="325"/>
      <c r="C282" s="325"/>
      <c r="D282" s="325"/>
      <c r="E282" s="325"/>
      <c r="F282" s="325"/>
      <c r="G282" s="325"/>
      <c r="H282" s="357"/>
    </row>
    <row r="283" spans="1:21" s="356" customFormat="1" ht="21" customHeight="1">
      <c r="A283" s="325"/>
      <c r="B283" s="325"/>
      <c r="C283" s="325"/>
      <c r="D283" s="325"/>
      <c r="E283" s="325"/>
      <c r="F283" s="325"/>
      <c r="G283" s="325"/>
      <c r="H283" s="357"/>
      <c r="I283" s="501"/>
      <c r="J283" s="501"/>
      <c r="K283" s="501"/>
      <c r="L283" s="501"/>
      <c r="M283" s="501"/>
      <c r="N283" s="323"/>
    </row>
    <row r="284" spans="1:21" s="356" customFormat="1" ht="21" customHeight="1">
      <c r="A284" s="325"/>
      <c r="B284" s="325"/>
      <c r="C284" s="325"/>
      <c r="D284" s="325"/>
      <c r="E284" s="325"/>
      <c r="F284" s="325"/>
      <c r="G284" s="325"/>
      <c r="H284" s="357"/>
      <c r="I284" s="323"/>
      <c r="J284" s="323"/>
      <c r="K284" s="323"/>
      <c r="L284" s="323"/>
      <c r="M284" s="323"/>
      <c r="N284" s="323"/>
    </row>
    <row r="285" spans="1:21" s="356" customFormat="1" ht="21" customHeight="1">
      <c r="A285" s="324"/>
      <c r="B285" s="324"/>
      <c r="C285" s="324"/>
      <c r="D285" s="324"/>
      <c r="E285" s="324"/>
      <c r="F285" s="324"/>
      <c r="G285" s="324"/>
      <c r="H285" s="324"/>
      <c r="I285" s="500"/>
      <c r="J285" s="500"/>
      <c r="K285" s="500"/>
      <c r="L285" s="500"/>
      <c r="M285" s="500"/>
      <c r="N285" s="323"/>
    </row>
    <row r="286" spans="1:21" s="324" customFormat="1" ht="21" customHeight="1"/>
    <row r="287" spans="1:21" s="324" customFormat="1" ht="21" customHeight="1">
      <c r="A287" s="322"/>
      <c r="B287" s="322"/>
      <c r="C287" s="322"/>
      <c r="D287" s="322"/>
      <c r="E287" s="322"/>
      <c r="F287" s="322"/>
      <c r="G287" s="322"/>
      <c r="H287" s="501"/>
      <c r="I287" s="357"/>
      <c r="J287" s="357"/>
      <c r="K287" s="357"/>
      <c r="L287" s="357"/>
      <c r="M287" s="357"/>
      <c r="N287" s="333"/>
    </row>
    <row r="288" spans="1:21" s="324" customFormat="1" ht="21" customHeight="1">
      <c r="A288" s="322"/>
      <c r="B288" s="322"/>
      <c r="C288" s="322"/>
      <c r="D288" s="322"/>
      <c r="E288" s="322"/>
      <c r="F288" s="322"/>
      <c r="G288" s="322"/>
      <c r="H288" s="323"/>
      <c r="I288" s="358"/>
      <c r="J288" s="358"/>
      <c r="K288" s="358"/>
      <c r="L288" s="358"/>
      <c r="M288" s="358"/>
    </row>
    <row r="289" spans="1:21" s="324" customFormat="1" ht="21" customHeight="1">
      <c r="A289" s="323"/>
      <c r="B289" s="323"/>
      <c r="C289" s="323"/>
      <c r="D289" s="323"/>
      <c r="E289" s="323"/>
      <c r="F289" s="323"/>
      <c r="G289" s="323"/>
      <c r="H289" s="359"/>
      <c r="I289" s="358"/>
      <c r="J289" s="358"/>
      <c r="K289" s="358"/>
      <c r="L289" s="358"/>
      <c r="M289" s="358"/>
      <c r="R289" s="317"/>
      <c r="S289" s="347"/>
      <c r="T289" s="347"/>
      <c r="U289" s="317"/>
    </row>
    <row r="290" spans="1:21" s="324" customFormat="1" ht="21" customHeight="1">
      <c r="I290" s="358"/>
      <c r="J290" s="358"/>
      <c r="K290" s="358"/>
      <c r="L290" s="358"/>
      <c r="M290" s="358"/>
      <c r="R290" s="317"/>
      <c r="S290" s="358"/>
      <c r="T290" s="317"/>
      <c r="U290" s="358"/>
    </row>
    <row r="291" spans="1:21" s="324" customFormat="1" ht="21" customHeight="1">
      <c r="H291" s="362"/>
      <c r="I291" s="358"/>
      <c r="J291" s="358"/>
      <c r="K291" s="358"/>
      <c r="L291" s="358"/>
      <c r="M291" s="358"/>
      <c r="R291" s="317"/>
      <c r="S291" s="317"/>
      <c r="T291" s="317"/>
      <c r="U291" s="317"/>
    </row>
    <row r="292" spans="1:21" s="324" customFormat="1" ht="21" customHeight="1">
      <c r="A292" s="325"/>
      <c r="B292" s="325"/>
      <c r="C292" s="325"/>
      <c r="D292" s="325"/>
      <c r="E292" s="325"/>
      <c r="F292" s="325"/>
      <c r="G292" s="325"/>
      <c r="H292" s="357"/>
      <c r="I292" s="358"/>
      <c r="J292" s="358"/>
      <c r="K292" s="358"/>
      <c r="L292" s="358"/>
      <c r="M292" s="358"/>
    </row>
    <row r="293" spans="1:21" s="324" customFormat="1" ht="21" customHeight="1">
      <c r="A293" s="325"/>
      <c r="B293" s="325"/>
      <c r="C293" s="325"/>
      <c r="D293" s="325"/>
      <c r="E293" s="325"/>
      <c r="F293" s="325"/>
      <c r="G293" s="325"/>
      <c r="H293" s="357"/>
    </row>
    <row r="294" spans="1:21" s="324" customFormat="1" ht="21" customHeight="1">
      <c r="A294" s="325"/>
      <c r="B294" s="325"/>
      <c r="C294" s="325"/>
      <c r="D294" s="325"/>
      <c r="E294" s="325"/>
      <c r="F294" s="325"/>
      <c r="G294" s="325"/>
      <c r="H294" s="357"/>
    </row>
    <row r="295" spans="1:21" s="356" customFormat="1" ht="21" customHeight="1">
      <c r="A295" s="325"/>
      <c r="B295" s="325"/>
      <c r="C295" s="325"/>
      <c r="D295" s="325"/>
      <c r="E295" s="325"/>
      <c r="F295" s="325"/>
      <c r="G295" s="325"/>
      <c r="H295" s="357"/>
      <c r="I295" s="501"/>
      <c r="J295" s="501"/>
      <c r="K295" s="501"/>
      <c r="L295" s="501"/>
      <c r="M295" s="501"/>
      <c r="N295" s="323"/>
    </row>
    <row r="296" spans="1:21" s="356" customFormat="1" ht="21" customHeight="1">
      <c r="A296" s="325"/>
      <c r="B296" s="325"/>
      <c r="C296" s="325"/>
      <c r="D296" s="325"/>
      <c r="E296" s="325"/>
      <c r="F296" s="325"/>
      <c r="G296" s="325"/>
      <c r="H296" s="357"/>
      <c r="I296" s="323"/>
      <c r="J296" s="323"/>
      <c r="K296" s="323"/>
      <c r="L296" s="323"/>
      <c r="M296" s="323"/>
      <c r="N296" s="323"/>
    </row>
    <row r="297" spans="1:21" s="356" customFormat="1" ht="21" customHeight="1">
      <c r="A297" s="324"/>
      <c r="B297" s="324"/>
      <c r="C297" s="324"/>
      <c r="D297" s="324"/>
      <c r="E297" s="324"/>
      <c r="F297" s="324"/>
      <c r="G297" s="324"/>
      <c r="H297" s="324"/>
      <c r="I297" s="500"/>
      <c r="J297" s="500"/>
      <c r="K297" s="500"/>
      <c r="L297" s="500"/>
      <c r="M297" s="500"/>
      <c r="N297" s="323"/>
    </row>
    <row r="298" spans="1:21" s="324" customFormat="1" ht="21" customHeight="1"/>
    <row r="299" spans="1:21" s="324" customFormat="1" ht="21" customHeight="1">
      <c r="A299" s="322"/>
      <c r="B299" s="322"/>
      <c r="C299" s="322"/>
      <c r="D299" s="322"/>
      <c r="E299" s="322"/>
      <c r="F299" s="322"/>
      <c r="G299" s="322"/>
      <c r="H299" s="501"/>
      <c r="I299" s="357"/>
      <c r="J299" s="357"/>
      <c r="K299" s="357"/>
      <c r="L299" s="357"/>
      <c r="M299" s="357"/>
    </row>
    <row r="300" spans="1:21" s="324" customFormat="1" ht="21" customHeight="1">
      <c r="A300" s="322"/>
      <c r="B300" s="322"/>
      <c r="C300" s="322"/>
      <c r="D300" s="322"/>
      <c r="E300" s="322"/>
      <c r="F300" s="322"/>
      <c r="G300" s="322"/>
      <c r="H300" s="323"/>
      <c r="I300" s="352"/>
      <c r="J300" s="352"/>
      <c r="K300" s="352"/>
      <c r="L300" s="352"/>
      <c r="M300" s="352"/>
    </row>
    <row r="301" spans="1:21" s="324" customFormat="1" ht="21" customHeight="1">
      <c r="A301" s="323"/>
      <c r="B301" s="323"/>
      <c r="C301" s="323"/>
      <c r="D301" s="323"/>
      <c r="E301" s="323"/>
      <c r="F301" s="323"/>
      <c r="G301" s="323"/>
      <c r="H301" s="359"/>
      <c r="I301" s="352"/>
      <c r="J301" s="352"/>
      <c r="K301" s="352"/>
      <c r="L301" s="352"/>
      <c r="M301" s="352"/>
      <c r="R301" s="317"/>
      <c r="S301" s="347"/>
      <c r="T301" s="347"/>
      <c r="U301" s="317"/>
    </row>
    <row r="302" spans="1:21" s="324" customFormat="1" ht="21" customHeight="1">
      <c r="I302" s="352"/>
      <c r="J302" s="352"/>
      <c r="K302" s="352"/>
      <c r="L302" s="352"/>
      <c r="M302" s="352"/>
      <c r="R302" s="317"/>
      <c r="S302" s="363"/>
      <c r="T302" s="317"/>
      <c r="U302" s="363"/>
    </row>
    <row r="303" spans="1:21" s="324" customFormat="1" ht="21" customHeight="1">
      <c r="H303" s="360"/>
      <c r="I303" s="352"/>
      <c r="J303" s="352"/>
      <c r="K303" s="352"/>
      <c r="L303" s="352"/>
      <c r="M303" s="352"/>
    </row>
    <row r="304" spans="1:21" s="324" customFormat="1" ht="21" customHeight="1">
      <c r="A304" s="325"/>
      <c r="B304" s="325"/>
      <c r="C304" s="325"/>
      <c r="D304" s="325"/>
      <c r="E304" s="325"/>
      <c r="F304" s="325"/>
      <c r="G304" s="325"/>
      <c r="H304" s="357"/>
      <c r="I304" s="352"/>
      <c r="J304" s="352"/>
      <c r="K304" s="352"/>
      <c r="L304" s="352"/>
      <c r="M304" s="352"/>
    </row>
    <row r="305" spans="1:15" s="324" customFormat="1" ht="21" customHeight="1">
      <c r="A305" s="325"/>
      <c r="B305" s="325"/>
      <c r="C305" s="325"/>
      <c r="D305" s="325"/>
      <c r="E305" s="325"/>
      <c r="F305" s="325"/>
      <c r="G305" s="325"/>
      <c r="H305" s="357"/>
    </row>
    <row r="306" spans="1:15" s="324" customFormat="1" ht="21" customHeight="1">
      <c r="A306" s="325"/>
      <c r="B306" s="325"/>
      <c r="C306" s="325"/>
      <c r="D306" s="325"/>
      <c r="E306" s="325"/>
      <c r="F306" s="325"/>
      <c r="G306" s="325"/>
      <c r="H306" s="357"/>
    </row>
    <row r="307" spans="1:15" s="324" customFormat="1" ht="21" customHeight="1">
      <c r="A307" s="325"/>
      <c r="B307" s="325"/>
      <c r="C307" s="325"/>
      <c r="D307" s="325"/>
      <c r="E307" s="325"/>
      <c r="F307" s="325"/>
      <c r="G307" s="325"/>
      <c r="H307" s="357"/>
    </row>
    <row r="308" spans="1:15" s="324" customFormat="1" ht="21" customHeight="1">
      <c r="A308" s="325"/>
      <c r="B308" s="325"/>
      <c r="C308" s="325"/>
      <c r="D308" s="325"/>
      <c r="E308" s="325"/>
      <c r="F308" s="325"/>
      <c r="G308" s="325"/>
      <c r="H308" s="357"/>
    </row>
    <row r="309" spans="1:15" s="324" customFormat="1" ht="21" customHeight="1"/>
    <row r="310" spans="1:15" s="324" customFormat="1" ht="21" customHeight="1"/>
    <row r="311" spans="1:15" s="324" customFormat="1" ht="21" customHeight="1">
      <c r="I311" s="331"/>
      <c r="J311" s="331"/>
      <c r="K311" s="331"/>
      <c r="L311" s="331"/>
      <c r="M311" s="364"/>
    </row>
    <row r="312" spans="1:15" s="324" customFormat="1" ht="21" customHeight="1">
      <c r="I312" s="331"/>
      <c r="J312" s="331"/>
      <c r="K312" s="331"/>
      <c r="L312" s="331"/>
      <c r="M312" s="364"/>
    </row>
    <row r="313" spans="1:15" ht="21" customHeight="1">
      <c r="A313" s="324"/>
      <c r="B313" s="324"/>
      <c r="C313" s="324"/>
      <c r="D313" s="324"/>
      <c r="E313" s="324"/>
      <c r="F313" s="324"/>
      <c r="G313" s="324"/>
      <c r="H313" s="324"/>
      <c r="I313" s="329"/>
      <c r="J313" s="329"/>
      <c r="K313" s="329"/>
      <c r="L313" s="329"/>
      <c r="M313" s="329"/>
    </row>
    <row r="314" spans="1:15" ht="21" customHeight="1">
      <c r="A314" s="324"/>
      <c r="B314" s="324"/>
      <c r="C314" s="324"/>
      <c r="D314" s="324"/>
      <c r="E314" s="324"/>
      <c r="F314" s="324"/>
      <c r="G314" s="324"/>
      <c r="H314" s="324"/>
      <c r="I314" s="326"/>
      <c r="J314" s="326"/>
      <c r="K314" s="326"/>
      <c r="L314" s="326"/>
      <c r="M314" s="326"/>
    </row>
    <row r="315" spans="1:15" ht="21" customHeight="1">
      <c r="A315" s="315"/>
      <c r="B315" s="315"/>
      <c r="C315" s="315"/>
      <c r="D315" s="315"/>
      <c r="E315" s="315"/>
      <c r="F315" s="315"/>
      <c r="G315" s="331"/>
      <c r="H315" s="331"/>
      <c r="I315" s="326"/>
      <c r="J315" s="326"/>
      <c r="K315" s="326"/>
      <c r="L315" s="326"/>
      <c r="M315" s="326"/>
    </row>
    <row r="316" spans="1:15" ht="21" customHeight="1">
      <c r="A316" s="315"/>
      <c r="B316" s="315"/>
      <c r="C316" s="315"/>
      <c r="D316" s="315"/>
      <c r="E316" s="315"/>
      <c r="F316" s="315"/>
      <c r="G316" s="331"/>
      <c r="H316" s="331"/>
      <c r="I316" s="326"/>
      <c r="J316" s="326"/>
      <c r="K316" s="326"/>
      <c r="L316" s="326"/>
      <c r="M316" s="326"/>
    </row>
    <row r="317" spans="1:15" ht="21" customHeight="1">
      <c r="A317" s="309"/>
      <c r="B317" s="309"/>
      <c r="C317" s="309"/>
      <c r="D317" s="309"/>
      <c r="E317" s="309"/>
      <c r="F317" s="309"/>
      <c r="G317" s="309"/>
      <c r="H317" s="309"/>
      <c r="I317" s="326"/>
      <c r="J317" s="326"/>
      <c r="K317" s="326"/>
      <c r="L317" s="326"/>
      <c r="M317" s="326"/>
    </row>
    <row r="318" spans="1:15" ht="21" customHeight="1">
      <c r="A318" s="326"/>
      <c r="B318" s="326"/>
      <c r="C318" s="326"/>
      <c r="D318" s="326"/>
      <c r="E318" s="326"/>
      <c r="F318" s="326"/>
      <c r="G318" s="326"/>
      <c r="H318" s="326"/>
      <c r="I318" s="313"/>
      <c r="J318" s="313"/>
      <c r="K318" s="313"/>
      <c r="L318" s="313"/>
      <c r="M318" s="313"/>
    </row>
    <row r="319" spans="1:15" ht="21" customHeight="1">
      <c r="A319" s="326"/>
      <c r="B319" s="326"/>
      <c r="C319" s="326"/>
      <c r="D319" s="326"/>
      <c r="E319" s="326"/>
      <c r="F319" s="326"/>
      <c r="G319" s="326"/>
      <c r="H319" s="326"/>
      <c r="I319" s="329"/>
      <c r="J319" s="329"/>
      <c r="K319" s="329"/>
      <c r="L319" s="329"/>
      <c r="M319" s="329"/>
    </row>
    <row r="320" spans="1:15" ht="21" customHeight="1">
      <c r="A320" s="326"/>
      <c r="B320" s="326"/>
      <c r="C320" s="326"/>
      <c r="D320" s="326"/>
      <c r="E320" s="326"/>
      <c r="F320" s="326"/>
      <c r="G320" s="326"/>
      <c r="H320" s="326"/>
      <c r="I320" s="327"/>
      <c r="J320" s="327"/>
      <c r="K320" s="327"/>
      <c r="L320" s="327"/>
      <c r="M320" s="327"/>
      <c r="O320" s="365"/>
    </row>
    <row r="321" spans="1:13" ht="21" customHeight="1">
      <c r="A321" s="326"/>
      <c r="B321" s="326"/>
      <c r="C321" s="326"/>
      <c r="D321" s="326"/>
      <c r="E321" s="326"/>
      <c r="F321" s="326"/>
      <c r="G321" s="326"/>
      <c r="H321" s="326"/>
      <c r="I321" s="327"/>
      <c r="J321" s="327"/>
      <c r="K321" s="327"/>
      <c r="L321" s="327"/>
      <c r="M321" s="327"/>
    </row>
    <row r="322" spans="1:13" ht="21" customHeight="1">
      <c r="A322" s="313"/>
      <c r="B322" s="313"/>
      <c r="C322" s="313"/>
      <c r="D322" s="313"/>
      <c r="E322" s="313"/>
      <c r="F322" s="313"/>
      <c r="G322" s="313"/>
      <c r="H322" s="313"/>
      <c r="I322" s="326"/>
      <c r="J322" s="326"/>
      <c r="K322" s="326"/>
      <c r="L322" s="326"/>
      <c r="M322" s="326"/>
    </row>
    <row r="323" spans="1:13" ht="21" customHeight="1">
      <c r="A323" s="314"/>
      <c r="B323" s="314"/>
      <c r="C323" s="314"/>
      <c r="D323" s="314"/>
      <c r="E323" s="314"/>
      <c r="F323" s="314"/>
      <c r="G323" s="314"/>
      <c r="H323" s="314"/>
      <c r="I323" s="326"/>
      <c r="J323" s="326"/>
      <c r="K323" s="326"/>
      <c r="L323" s="326"/>
      <c r="M323" s="326"/>
    </row>
    <row r="324" spans="1:13" ht="21" customHeight="1">
      <c r="A324" s="327"/>
      <c r="B324" s="327"/>
      <c r="C324" s="327"/>
      <c r="D324" s="327"/>
      <c r="E324" s="327"/>
      <c r="F324" s="327"/>
      <c r="G324" s="327"/>
      <c r="H324" s="327"/>
      <c r="I324" s="326"/>
      <c r="J324" s="326"/>
      <c r="K324" s="326"/>
      <c r="L324" s="326"/>
      <c r="M324" s="326"/>
    </row>
    <row r="325" spans="1:13" ht="21" customHeight="1">
      <c r="A325" s="327"/>
      <c r="B325" s="327"/>
      <c r="C325" s="327"/>
      <c r="D325" s="327"/>
      <c r="E325" s="327"/>
      <c r="F325" s="327"/>
      <c r="G325" s="327"/>
      <c r="H325" s="327"/>
      <c r="I325" s="326"/>
      <c r="J325" s="326"/>
      <c r="K325" s="326"/>
      <c r="L325" s="326"/>
      <c r="M325" s="326"/>
    </row>
    <row r="326" spans="1:13" ht="21" customHeight="1">
      <c r="A326" s="326"/>
      <c r="B326" s="326"/>
      <c r="C326" s="326"/>
      <c r="D326" s="326"/>
      <c r="E326" s="326"/>
      <c r="F326" s="326"/>
      <c r="G326" s="326"/>
      <c r="H326" s="326"/>
      <c r="I326" s="313"/>
      <c r="J326" s="313"/>
      <c r="K326" s="313"/>
      <c r="L326" s="313"/>
      <c r="M326" s="313"/>
    </row>
    <row r="327" spans="1:13" ht="21" customHeight="1">
      <c r="A327" s="326"/>
      <c r="B327" s="326"/>
      <c r="C327" s="326"/>
      <c r="D327" s="326"/>
      <c r="E327" s="326"/>
      <c r="F327" s="326"/>
      <c r="G327" s="326"/>
      <c r="H327" s="326"/>
      <c r="I327" s="329"/>
      <c r="J327" s="329"/>
      <c r="K327" s="329"/>
      <c r="L327" s="329"/>
      <c r="M327" s="329"/>
    </row>
    <row r="328" spans="1:13" ht="21" customHeight="1">
      <c r="A328" s="326"/>
      <c r="B328" s="326"/>
      <c r="C328" s="326"/>
      <c r="D328" s="326"/>
      <c r="E328" s="326"/>
      <c r="F328" s="326"/>
      <c r="G328" s="326"/>
      <c r="H328" s="326"/>
      <c r="I328" s="327"/>
      <c r="J328" s="327"/>
      <c r="K328" s="327"/>
      <c r="L328" s="327"/>
      <c r="M328" s="327"/>
    </row>
    <row r="329" spans="1:13" ht="21" customHeight="1">
      <c r="A329" s="326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6"/>
    </row>
    <row r="330" spans="1:13" ht="21" customHeight="1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13"/>
      <c r="M330" s="313"/>
    </row>
    <row r="331" spans="1:13" ht="21" customHeight="1">
      <c r="A331" s="314"/>
      <c r="B331" s="314"/>
      <c r="C331" s="314"/>
      <c r="D331" s="314"/>
      <c r="E331" s="314"/>
      <c r="F331" s="314"/>
      <c r="G331" s="314"/>
      <c r="H331" s="314"/>
      <c r="I331" s="329"/>
      <c r="J331" s="329"/>
      <c r="K331" s="329"/>
      <c r="L331" s="329"/>
      <c r="M331" s="329"/>
    </row>
    <row r="332" spans="1:13" ht="21" customHeight="1">
      <c r="A332" s="327"/>
      <c r="B332" s="327"/>
      <c r="C332" s="327"/>
      <c r="D332" s="327"/>
      <c r="E332" s="327"/>
      <c r="F332" s="327"/>
      <c r="G332" s="327"/>
      <c r="H332" s="327"/>
      <c r="I332" s="328"/>
      <c r="J332" s="328"/>
      <c r="K332" s="328"/>
      <c r="L332" s="328"/>
      <c r="M332" s="328"/>
    </row>
    <row r="333" spans="1:13" ht="21" customHeight="1">
      <c r="A333" s="326"/>
      <c r="B333" s="326"/>
      <c r="C333" s="326"/>
      <c r="D333" s="326"/>
      <c r="E333" s="326"/>
      <c r="F333" s="326"/>
      <c r="G333" s="326"/>
      <c r="H333" s="326"/>
    </row>
    <row r="334" spans="1:13" ht="21" customHeight="1">
      <c r="A334" s="313"/>
      <c r="B334" s="313"/>
      <c r="C334" s="313"/>
      <c r="D334" s="313"/>
      <c r="E334" s="313"/>
      <c r="F334" s="313"/>
      <c r="G334" s="313"/>
      <c r="H334" s="313"/>
    </row>
    <row r="335" spans="1:13" ht="21" customHeight="1">
      <c r="A335" s="314"/>
      <c r="B335" s="314"/>
      <c r="C335" s="314"/>
      <c r="D335" s="314"/>
      <c r="E335" s="314"/>
      <c r="F335" s="314"/>
      <c r="G335" s="314"/>
      <c r="H335" s="314"/>
      <c r="I335" s="324"/>
      <c r="J335" s="324"/>
      <c r="K335" s="324"/>
      <c r="L335" s="324"/>
      <c r="M335" s="324"/>
    </row>
    <row r="336" spans="1:13" ht="21" customHeight="1">
      <c r="A336" s="328"/>
      <c r="B336" s="328"/>
      <c r="C336" s="328"/>
      <c r="D336" s="328"/>
      <c r="E336" s="328"/>
      <c r="F336" s="328"/>
      <c r="G336" s="328"/>
      <c r="H336" s="328"/>
      <c r="I336" s="324"/>
      <c r="J336" s="324"/>
      <c r="K336" s="324"/>
      <c r="L336" s="324"/>
      <c r="M336" s="324"/>
    </row>
    <row r="339" spans="1:8" ht="21" customHeight="1">
      <c r="A339" s="324"/>
      <c r="B339" s="324"/>
      <c r="C339" s="324"/>
      <c r="D339" s="324"/>
      <c r="E339" s="324"/>
      <c r="F339" s="324"/>
      <c r="G339" s="324"/>
      <c r="H339" s="324"/>
    </row>
    <row r="340" spans="1:8" ht="21" customHeight="1">
      <c r="A340" s="324"/>
      <c r="B340" s="324"/>
      <c r="C340" s="324"/>
      <c r="D340" s="324"/>
      <c r="E340" s="324"/>
      <c r="F340" s="324"/>
      <c r="G340" s="324"/>
      <c r="H340" s="324"/>
    </row>
  </sheetData>
  <mergeCells count="1">
    <mergeCell ref="B4:C4"/>
  </mergeCells>
  <phoneticPr fontId="0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70" firstPageNumber="2" orientation="landscape" cellComments="asDisplayed" useFirstPageNumber="1" r:id="rId1"/>
  <headerFooter alignWithMargins="0"/>
  <rowBreaks count="9" manualBreakCount="9">
    <brk id="30" max="16383" man="1"/>
    <brk id="57" max="16383" man="1"/>
    <brk id="81" max="16383" man="1"/>
    <brk id="110" max="16383" man="1"/>
    <brk id="131" max="12" man="1"/>
    <brk id="148" max="16383" man="1"/>
    <brk id="166" max="16383" man="1"/>
    <brk id="187" max="16383" man="1"/>
    <brk id="265" max="1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Z251"/>
  <sheetViews>
    <sheetView showGridLines="0" topLeftCell="A73" zoomScaleNormal="90" zoomScaleSheetLayoutView="75" workbookViewId="0">
      <selection activeCell="B76" sqref="B76"/>
    </sheetView>
  </sheetViews>
  <sheetFormatPr baseColWidth="10" defaultColWidth="13.125" defaultRowHeight="21" customHeight="1"/>
  <cols>
    <col min="1" max="1" width="2.625" style="608" customWidth="1"/>
    <col min="2" max="2" width="35.625" style="608" customWidth="1"/>
    <col min="3" max="6" width="10.625" style="608" customWidth="1"/>
    <col min="7" max="11" width="13.125" style="608" customWidth="1"/>
    <col min="12" max="12" width="2.625" style="608" customWidth="1"/>
    <col min="13" max="16384" width="13.125" style="608"/>
  </cols>
  <sheetData>
    <row r="1" spans="1:25" ht="21" customHeight="1" thickTop="1">
      <c r="A1" s="793"/>
      <c r="B1" s="794"/>
      <c r="C1" s="794"/>
      <c r="D1" s="794"/>
      <c r="E1" s="794"/>
      <c r="F1" s="794"/>
      <c r="G1" s="794"/>
      <c r="H1" s="794"/>
      <c r="I1" s="794"/>
      <c r="J1" s="794"/>
      <c r="K1" s="794"/>
      <c r="L1" s="795"/>
      <c r="M1" s="607"/>
      <c r="N1" s="607"/>
      <c r="O1" s="607"/>
      <c r="P1" s="607"/>
      <c r="Q1" s="607"/>
      <c r="R1" s="607"/>
      <c r="S1" s="607"/>
      <c r="T1" s="607"/>
      <c r="U1" s="607"/>
      <c r="V1" s="607"/>
      <c r="W1" s="607"/>
      <c r="X1" s="607"/>
      <c r="Y1" s="607"/>
    </row>
    <row r="2" spans="1:25" ht="21" customHeight="1">
      <c r="A2" s="796"/>
      <c r="B2" s="792" t="s">
        <v>213</v>
      </c>
      <c r="C2" s="699"/>
      <c r="D2" s="699"/>
      <c r="E2" s="699"/>
      <c r="F2" s="699"/>
      <c r="G2" s="699"/>
      <c r="H2" s="699"/>
      <c r="I2" s="699"/>
      <c r="J2" s="699"/>
      <c r="K2" s="699"/>
      <c r="L2" s="798"/>
      <c r="M2" s="607"/>
      <c r="O2" s="607"/>
      <c r="P2" s="607"/>
      <c r="Q2" s="607"/>
      <c r="R2" s="607"/>
      <c r="S2" s="607"/>
      <c r="T2" s="607"/>
      <c r="U2" s="607"/>
      <c r="V2" s="607"/>
      <c r="W2" s="607"/>
      <c r="X2" s="607"/>
      <c r="Y2" s="607"/>
    </row>
    <row r="3" spans="1:25" ht="21" customHeight="1">
      <c r="A3" s="796"/>
      <c r="B3" s="799"/>
      <c r="C3" s="799"/>
      <c r="D3" s="799"/>
      <c r="E3" s="799"/>
      <c r="F3" s="799"/>
      <c r="G3" s="800">
        <v>1</v>
      </c>
      <c r="H3" s="800">
        <v>2</v>
      </c>
      <c r="I3" s="800">
        <v>3</v>
      </c>
      <c r="J3" s="800">
        <v>4</v>
      </c>
      <c r="K3" s="800">
        <v>5</v>
      </c>
      <c r="L3" s="798"/>
      <c r="O3" s="607"/>
      <c r="P3" s="607"/>
      <c r="Q3" s="607"/>
      <c r="R3" s="607"/>
      <c r="S3" s="607"/>
      <c r="T3" s="607"/>
      <c r="U3" s="607"/>
      <c r="V3" s="607"/>
      <c r="W3" s="607"/>
      <c r="X3" s="607"/>
      <c r="Y3" s="607"/>
    </row>
    <row r="4" spans="1:25" s="610" customFormat="1" ht="21" customHeight="1">
      <c r="A4" s="801"/>
      <c r="B4" s="101"/>
      <c r="C4" s="174"/>
      <c r="D4" s="865" t="s">
        <v>185</v>
      </c>
      <c r="E4" s="530" t="s">
        <v>185</v>
      </c>
      <c r="F4" s="521" t="s">
        <v>185</v>
      </c>
      <c r="G4" s="530" t="s">
        <v>0</v>
      </c>
      <c r="H4" s="530" t="s">
        <v>0</v>
      </c>
      <c r="I4" s="530" t="s">
        <v>0</v>
      </c>
      <c r="J4" s="530" t="s">
        <v>0</v>
      </c>
      <c r="K4" s="521" t="s">
        <v>0</v>
      </c>
      <c r="L4" s="802"/>
      <c r="M4" s="609"/>
      <c r="N4" s="609"/>
      <c r="O4" s="609"/>
      <c r="P4" s="609"/>
      <c r="Q4" s="609"/>
      <c r="R4" s="514"/>
      <c r="S4" s="514"/>
    </row>
    <row r="5" spans="1:25" s="610" customFormat="1" ht="21" customHeight="1">
      <c r="A5" s="801"/>
      <c r="B5" s="92" t="s">
        <v>26</v>
      </c>
      <c r="C5" s="814" t="s">
        <v>27</v>
      </c>
      <c r="D5" s="145" t="s">
        <v>22</v>
      </c>
      <c r="E5" s="145" t="s">
        <v>21</v>
      </c>
      <c r="F5" s="146" t="s">
        <v>20</v>
      </c>
      <c r="G5" s="600" t="s">
        <v>15</v>
      </c>
      <c r="H5" s="600" t="s">
        <v>16</v>
      </c>
      <c r="I5" s="600" t="s">
        <v>17</v>
      </c>
      <c r="J5" s="600" t="s">
        <v>18</v>
      </c>
      <c r="K5" s="601" t="s">
        <v>19</v>
      </c>
      <c r="L5" s="802"/>
      <c r="M5" s="609"/>
      <c r="N5" s="609"/>
      <c r="O5" s="609"/>
      <c r="P5" s="609"/>
      <c r="Q5" s="609"/>
      <c r="R5" s="514"/>
      <c r="S5" s="514"/>
    </row>
    <row r="6" spans="1:25" s="610" customFormat="1" ht="21" customHeight="1">
      <c r="A6" s="801"/>
      <c r="B6" s="11" t="s">
        <v>28</v>
      </c>
      <c r="C6" s="4"/>
      <c r="D6" s="866">
        <v>1165</v>
      </c>
      <c r="E6" s="867">
        <v>1347</v>
      </c>
      <c r="F6" s="868">
        <v>1485</v>
      </c>
      <c r="G6" s="828">
        <f>Assumptions!F6*(1+Assumptions!G87)</f>
        <v>1522.1249999999998</v>
      </c>
      <c r="H6" s="828">
        <f>G6*(1+Assumptions!H87)</f>
        <v>1570.8329999999999</v>
      </c>
      <c r="I6" s="828">
        <f>H6*(1+Assumptions!I87)</f>
        <v>1676.0788109999999</v>
      </c>
      <c r="J6" s="828">
        <f>I6*(1+Assumptions!J87)</f>
        <v>1758.2066727389997</v>
      </c>
      <c r="K6" s="829">
        <f>J6*(1+Assumptions!K87)</f>
        <v>1830.2931463212985</v>
      </c>
      <c r="L6" s="803"/>
      <c r="M6" s="609"/>
      <c r="N6" s="609"/>
      <c r="O6" s="609"/>
      <c r="P6" s="609"/>
      <c r="Q6" s="609"/>
      <c r="R6" s="514"/>
      <c r="S6" s="514"/>
    </row>
    <row r="7" spans="1:25" s="610" customFormat="1" ht="21" customHeight="1">
      <c r="A7" s="801"/>
      <c r="B7" s="5" t="s">
        <v>29</v>
      </c>
      <c r="C7" s="7"/>
      <c r="D7" s="869">
        <v>14.4</v>
      </c>
      <c r="E7" s="870">
        <v>17.2</v>
      </c>
      <c r="F7" s="871">
        <v>11.8</v>
      </c>
      <c r="G7" s="830">
        <f>Assumptions!G88</f>
        <v>-5.2000000000000028</v>
      </c>
      <c r="H7" s="830">
        <f>Assumptions!H88</f>
        <v>3.0999999999999943</v>
      </c>
      <c r="I7" s="830">
        <f>Assumptions!I88</f>
        <v>5.9000000000000057</v>
      </c>
      <c r="J7" s="830">
        <f>Assumptions!J88</f>
        <v>4.5</v>
      </c>
      <c r="K7" s="831">
        <f>Assumptions!K88</f>
        <v>3.9000000000000057</v>
      </c>
      <c r="L7" s="803"/>
      <c r="M7" s="609"/>
      <c r="N7" s="609"/>
      <c r="O7" s="609"/>
      <c r="P7" s="609"/>
      <c r="Q7" s="609"/>
      <c r="R7" s="514"/>
      <c r="S7" s="514"/>
    </row>
    <row r="8" spans="1:25" s="610" customFormat="1" ht="21" customHeight="1">
      <c r="A8" s="801"/>
      <c r="B8" s="120" t="s">
        <v>30</v>
      </c>
      <c r="C8" s="524"/>
      <c r="D8" s="837">
        <f t="shared" ref="D8:K8" si="0">D6+D7</f>
        <v>1179.4000000000001</v>
      </c>
      <c r="E8" s="837">
        <f t="shared" si="0"/>
        <v>1364.2</v>
      </c>
      <c r="F8" s="838">
        <f t="shared" si="0"/>
        <v>1496.8</v>
      </c>
      <c r="G8" s="152">
        <f t="shared" si="0"/>
        <v>1516.9249999999997</v>
      </c>
      <c r="H8" s="152">
        <f t="shared" si="0"/>
        <v>1573.9329999999998</v>
      </c>
      <c r="I8" s="152">
        <f t="shared" si="0"/>
        <v>1681.978811</v>
      </c>
      <c r="J8" s="152">
        <f t="shared" si="0"/>
        <v>1762.7066727389997</v>
      </c>
      <c r="K8" s="153">
        <f t="shared" si="0"/>
        <v>1834.1931463212986</v>
      </c>
      <c r="L8" s="803"/>
      <c r="M8" s="609"/>
      <c r="N8" s="609"/>
      <c r="O8" s="609"/>
      <c r="P8" s="609"/>
      <c r="Q8" s="609"/>
      <c r="R8" s="514"/>
      <c r="S8" s="514"/>
    </row>
    <row r="9" spans="1:25" s="610" customFormat="1" ht="21" customHeight="1">
      <c r="A9" s="801"/>
      <c r="B9" s="777" t="s">
        <v>31</v>
      </c>
      <c r="C9" s="778"/>
      <c r="D9" s="267">
        <v>590.1</v>
      </c>
      <c r="E9" s="267">
        <v>691</v>
      </c>
      <c r="F9" s="268">
        <v>759.8</v>
      </c>
      <c r="G9" s="830">
        <f>G8*Assumptions!G89</f>
        <v>773.6317499999999</v>
      </c>
      <c r="H9" s="830">
        <f>H8*Assumptions!H89</f>
        <v>802.70582999999988</v>
      </c>
      <c r="I9" s="830">
        <f>I8*Assumptions!I89</f>
        <v>857.80919360999997</v>
      </c>
      <c r="J9" s="830">
        <f>J8*Assumptions!J89</f>
        <v>898.98040309688986</v>
      </c>
      <c r="K9" s="831">
        <f>K8*Assumptions!K89</f>
        <v>935.43850462386229</v>
      </c>
      <c r="L9" s="803"/>
      <c r="M9" s="609"/>
      <c r="N9" s="609"/>
      <c r="O9" s="609"/>
      <c r="P9" s="609"/>
      <c r="Q9" s="609"/>
      <c r="R9" s="514"/>
      <c r="S9" s="514"/>
    </row>
    <row r="10" spans="1:25" s="610" customFormat="1" ht="21" customHeight="1">
      <c r="A10" s="801"/>
      <c r="B10" s="777" t="s">
        <v>32</v>
      </c>
      <c r="C10" s="779"/>
      <c r="D10" s="267">
        <v>48</v>
      </c>
      <c r="E10" s="267">
        <v>71.3</v>
      </c>
      <c r="F10" s="268">
        <v>61</v>
      </c>
      <c r="G10" s="830">
        <f>G8*Assumptions!G90</f>
        <v>68.261624999999981</v>
      </c>
      <c r="H10" s="830">
        <f>H8*Assumptions!H90</f>
        <v>67.679118999999986</v>
      </c>
      <c r="I10" s="830">
        <f>I8*Assumptions!I90</f>
        <v>68.961131250999998</v>
      </c>
      <c r="J10" s="830">
        <f>J8*Assumptions!J90</f>
        <v>72.270973582298993</v>
      </c>
      <c r="K10" s="832">
        <f>K8*Assumptions!K90</f>
        <v>75.201918999173245</v>
      </c>
      <c r="L10" s="803"/>
      <c r="M10" s="609"/>
      <c r="N10" s="609"/>
      <c r="O10" s="609"/>
      <c r="P10" s="609"/>
      <c r="Q10" s="609"/>
      <c r="R10" s="514"/>
      <c r="S10" s="514"/>
    </row>
    <row r="11" spans="1:25" s="610" customFormat="1" ht="21" customHeight="1">
      <c r="A11" s="801"/>
      <c r="B11" s="120" t="s">
        <v>33</v>
      </c>
      <c r="C11" s="780"/>
      <c r="D11" s="152">
        <f t="shared" ref="D11:K11" si="1">D8-D9-D10</f>
        <v>541.30000000000007</v>
      </c>
      <c r="E11" s="152">
        <f t="shared" si="1"/>
        <v>601.90000000000009</v>
      </c>
      <c r="F11" s="153">
        <f t="shared" si="1"/>
        <v>676</v>
      </c>
      <c r="G11" s="152">
        <f t="shared" si="1"/>
        <v>675.03162499999985</v>
      </c>
      <c r="H11" s="152">
        <f t="shared" si="1"/>
        <v>703.54805099999987</v>
      </c>
      <c r="I11" s="152">
        <f t="shared" si="1"/>
        <v>755.208486139</v>
      </c>
      <c r="J11" s="152">
        <f t="shared" si="1"/>
        <v>791.45529605981085</v>
      </c>
      <c r="K11" s="153">
        <f t="shared" si="1"/>
        <v>823.5527226982631</v>
      </c>
      <c r="L11" s="803"/>
      <c r="M11" s="609"/>
      <c r="N11" s="609"/>
      <c r="O11" s="609"/>
      <c r="P11" s="609"/>
      <c r="Q11" s="609"/>
      <c r="R11" s="514"/>
      <c r="S11" s="514"/>
    </row>
    <row r="12" spans="1:25" s="610" customFormat="1" ht="21" customHeight="1">
      <c r="A12" s="801"/>
      <c r="B12" s="781" t="s">
        <v>34</v>
      </c>
      <c r="C12" s="662"/>
      <c r="D12" s="267">
        <v>318.39999999999998</v>
      </c>
      <c r="E12" s="267">
        <v>341.1</v>
      </c>
      <c r="F12" s="268">
        <v>365.2</v>
      </c>
      <c r="G12" s="833">
        <f>Assumptions!G92*'Financial planning'!G6+Assumptions!G93</f>
        <v>375.06039999999996</v>
      </c>
      <c r="H12" s="833">
        <f>Assumptions!H92*'Financial planning'!H6+Assumptions!H93</f>
        <v>386.76140799999996</v>
      </c>
      <c r="I12" s="833">
        <f>Assumptions!I92*'Financial planning'!I6+Assumptions!I93</f>
        <v>406.940300272</v>
      </c>
      <c r="J12" s="833">
        <f>Assumptions!J92*'Financial planning'!J6+Assumptions!J93</f>
        <v>423.84748934228799</v>
      </c>
      <c r="K12" s="834">
        <f>Assumptions!K92*'Financial planning'!K6+Assumptions!K93</f>
        <v>439.41667880870892</v>
      </c>
      <c r="L12" s="803"/>
      <c r="M12" s="609"/>
      <c r="N12" s="609"/>
      <c r="O12" s="609"/>
      <c r="P12" s="609"/>
      <c r="Q12" s="609"/>
      <c r="R12" s="514"/>
      <c r="S12" s="514"/>
    </row>
    <row r="13" spans="1:25" s="610" customFormat="1" ht="21" customHeight="1">
      <c r="A13" s="801"/>
      <c r="B13" s="777" t="s">
        <v>35</v>
      </c>
      <c r="C13" s="612"/>
      <c r="D13" s="267">
        <v>43.1</v>
      </c>
      <c r="E13" s="267">
        <v>46.4</v>
      </c>
      <c r="F13" s="268">
        <v>56.6</v>
      </c>
      <c r="G13" s="835">
        <f>(Assumptions!F40+Assumptions!F41+Assumptions!F42)*Assumptions!G95</f>
        <v>64.816784412082683</v>
      </c>
      <c r="H13" s="830">
        <f>('Financial planning'!G41+'Financial planning'!G42+'Financial planning'!G43)*Assumptions!G95</f>
        <v>68.49680905545415</v>
      </c>
      <c r="I13" s="830">
        <f>('Financial planning'!H41+'Financial planning'!H42+'Financial planning'!H43)*Assumptions!H95</f>
        <v>75.749412367208109</v>
      </c>
      <c r="J13" s="830">
        <f>('Financial planning'!I41+'Financial planning'!I42+'Financial planning'!I43)*Assumptions!I95</f>
        <v>79.241406554348913</v>
      </c>
      <c r="K13" s="831">
        <f>('Financial planning'!J41+'Financial planning'!J42+'Financial planning'!J43)*Assumptions!J95</f>
        <v>81.927555929072611</v>
      </c>
      <c r="L13" s="803"/>
      <c r="M13" s="609"/>
      <c r="N13" s="609"/>
      <c r="O13" s="609"/>
      <c r="P13" s="609"/>
      <c r="Q13" s="609"/>
      <c r="R13" s="514"/>
      <c r="S13" s="514"/>
    </row>
    <row r="14" spans="1:25" s="610" customFormat="1" ht="21" customHeight="1">
      <c r="A14" s="801"/>
      <c r="B14" s="5" t="s">
        <v>36</v>
      </c>
      <c r="C14" s="782"/>
      <c r="D14" s="267">
        <v>7.4</v>
      </c>
      <c r="E14" s="267">
        <v>10.1</v>
      </c>
      <c r="F14" s="268">
        <v>10.1</v>
      </c>
      <c r="G14" s="830">
        <f>Assumptions!G96</f>
        <v>10.1</v>
      </c>
      <c r="H14" s="830">
        <f>Assumptions!H96</f>
        <v>10.1</v>
      </c>
      <c r="I14" s="830">
        <f>Assumptions!I96</f>
        <v>10.1</v>
      </c>
      <c r="J14" s="830">
        <f>Assumptions!J96</f>
        <v>10.1</v>
      </c>
      <c r="K14" s="831">
        <f>Assumptions!K96</f>
        <v>10.1</v>
      </c>
      <c r="L14" s="803"/>
      <c r="M14" s="609"/>
      <c r="N14" s="609"/>
      <c r="O14" s="609"/>
      <c r="P14" s="609"/>
      <c r="Q14" s="609"/>
      <c r="R14" s="514"/>
      <c r="S14" s="514"/>
    </row>
    <row r="15" spans="1:25" s="610" customFormat="1" ht="21" customHeight="1">
      <c r="A15" s="801"/>
      <c r="B15" s="777" t="s">
        <v>37</v>
      </c>
      <c r="C15" s="662"/>
      <c r="D15" s="267">
        <v>129.69999999999999</v>
      </c>
      <c r="E15" s="267">
        <v>163.69999999999999</v>
      </c>
      <c r="F15" s="268">
        <v>179.6</v>
      </c>
      <c r="G15" s="830">
        <f>Assumptions!G98*'Financial planning'!G6+Assumptions!G99+Assumptions!G101</f>
        <v>184.71859999999995</v>
      </c>
      <c r="H15" s="830">
        <f>Assumptions!H98*'Financial planning'!H6+Assumptions!H99+Assumptions!G101+Assumptions!H101</f>
        <v>190.37061199999997</v>
      </c>
      <c r="I15" s="830">
        <f>Assumptions!I98*'Financial planning'!I6+Assumptions!I99+Assumptions!G101+Assumptions!H101+Assumptions!I101</f>
        <v>198.19051812799995</v>
      </c>
      <c r="J15" s="830">
        <f>Assumptions!J98*'Financial planning'!J6+Assumptions!J99+Assumptions!G101+Assumptions!H101+Assumptions!I101+Assumptions!J101</f>
        <v>209.29167838591195</v>
      </c>
      <c r="K15" s="831">
        <f>Assumptions!K98*'Financial planning'!K6+Assumptions!K99+Assumptions!G101+Assumptions!H101+Assumptions!I101+Assumptions!J101+Assumptions!K101</f>
        <v>220.15214855620914</v>
      </c>
      <c r="L15" s="803"/>
      <c r="M15" s="609"/>
      <c r="N15" s="609"/>
      <c r="O15" s="609"/>
      <c r="P15" s="609"/>
      <c r="Q15" s="609"/>
      <c r="R15" s="514"/>
      <c r="S15" s="514"/>
    </row>
    <row r="16" spans="1:25" s="610" customFormat="1" ht="21" customHeight="1">
      <c r="A16" s="801"/>
      <c r="B16" s="783" t="s">
        <v>38</v>
      </c>
      <c r="C16" s="779"/>
      <c r="D16" s="267">
        <v>13.2</v>
      </c>
      <c r="E16" s="267">
        <v>16.7</v>
      </c>
      <c r="F16" s="268">
        <v>11.3</v>
      </c>
      <c r="G16" s="836">
        <f>Assumptions!G102</f>
        <v>12.8</v>
      </c>
      <c r="H16" s="836">
        <f>Assumptions!H102</f>
        <v>12</v>
      </c>
      <c r="I16" s="836">
        <f>Assumptions!I102</f>
        <v>9.8000000000000007</v>
      </c>
      <c r="J16" s="836">
        <f>Assumptions!J102</f>
        <v>7.4</v>
      </c>
      <c r="K16" s="832">
        <f>Assumptions!K102</f>
        <v>2.4</v>
      </c>
      <c r="L16" s="803"/>
      <c r="M16" s="609"/>
      <c r="N16" s="609"/>
      <c r="O16" s="609"/>
      <c r="P16" s="609"/>
      <c r="Q16" s="609"/>
      <c r="R16" s="514"/>
      <c r="S16" s="514"/>
    </row>
    <row r="17" spans="1:25" s="610" customFormat="1" ht="21" customHeight="1">
      <c r="A17" s="801"/>
      <c r="B17" s="132" t="s">
        <v>96</v>
      </c>
      <c r="C17" s="529"/>
      <c r="D17" s="152">
        <f t="shared" ref="D17:K17" si="2">D11-D12-D13-D14-D15+D16</f>
        <v>55.900000000000105</v>
      </c>
      <c r="E17" s="152">
        <f t="shared" si="2"/>
        <v>57.300000000000082</v>
      </c>
      <c r="F17" s="153">
        <f t="shared" si="2"/>
        <v>75.800000000000026</v>
      </c>
      <c r="G17" s="837">
        <f t="shared" si="2"/>
        <v>53.135840587917258</v>
      </c>
      <c r="H17" s="837">
        <f t="shared" si="2"/>
        <v>59.819221944545802</v>
      </c>
      <c r="I17" s="837">
        <f t="shared" si="2"/>
        <v>74.028255371791928</v>
      </c>
      <c r="J17" s="837">
        <f t="shared" si="2"/>
        <v>76.374721777261954</v>
      </c>
      <c r="K17" s="838">
        <f t="shared" si="2"/>
        <v>74.356339404272376</v>
      </c>
      <c r="L17" s="803"/>
      <c r="M17" s="609"/>
      <c r="N17" s="609"/>
      <c r="O17" s="609"/>
      <c r="P17" s="609"/>
      <c r="Q17" s="609"/>
      <c r="R17" s="514"/>
      <c r="S17" s="514"/>
    </row>
    <row r="18" spans="1:25" s="610" customFormat="1" ht="21" customHeight="1">
      <c r="A18" s="801"/>
      <c r="B18" s="777" t="s">
        <v>39</v>
      </c>
      <c r="C18" s="782"/>
      <c r="D18" s="267">
        <v>7</v>
      </c>
      <c r="E18" s="267">
        <v>10.199999999999999</v>
      </c>
      <c r="F18" s="268">
        <v>15.8</v>
      </c>
      <c r="G18" s="830">
        <f>Assumptions!G103</f>
        <v>0</v>
      </c>
      <c r="H18" s="830">
        <f>Assumptions!H103</f>
        <v>0</v>
      </c>
      <c r="I18" s="830">
        <f>Assumptions!I103</f>
        <v>0</v>
      </c>
      <c r="J18" s="830">
        <f>Assumptions!J103</f>
        <v>0</v>
      </c>
      <c r="K18" s="831">
        <f>Assumptions!K103</f>
        <v>0</v>
      </c>
      <c r="L18" s="803"/>
      <c r="M18" s="609"/>
      <c r="N18" s="609"/>
      <c r="O18" s="609"/>
      <c r="P18" s="609"/>
      <c r="Q18" s="609"/>
      <c r="R18" s="514"/>
      <c r="S18" s="514"/>
    </row>
    <row r="19" spans="1:25" s="610" customFormat="1" ht="21" customHeight="1">
      <c r="A19" s="801"/>
      <c r="B19" s="777" t="s">
        <v>40</v>
      </c>
      <c r="C19" s="782"/>
      <c r="D19" s="267">
        <v>1.1000000000000001</v>
      </c>
      <c r="E19" s="267">
        <v>1.2</v>
      </c>
      <c r="F19" s="268">
        <v>1.1000000000000001</v>
      </c>
      <c r="G19" s="830">
        <f>Assumptions!F54*Assumptions!G104</f>
        <v>0.98699999999999988</v>
      </c>
      <c r="H19" s="830">
        <f>'Financial planning'!G55*Assumptions!H104</f>
        <v>1.0641323613976481</v>
      </c>
      <c r="I19" s="830">
        <f>'Financial planning'!H55*Assumptions!I104</f>
        <v>1.1758283222469015</v>
      </c>
      <c r="J19" s="830">
        <f>'Financial planning'!I55*Assumptions!J104</f>
        <v>1.2090107874340434</v>
      </c>
      <c r="K19" s="831">
        <f>'Financial planning'!J55*Assumptions!K104</f>
        <v>1.2427790189610857</v>
      </c>
      <c r="L19" s="803"/>
      <c r="M19" s="609"/>
      <c r="N19" s="609"/>
      <c r="O19" s="609"/>
      <c r="P19" s="609"/>
      <c r="Q19" s="609"/>
      <c r="R19" s="514"/>
      <c r="S19" s="514"/>
    </row>
    <row r="20" spans="1:25" s="610" customFormat="1" ht="21" customHeight="1">
      <c r="A20" s="801"/>
      <c r="B20" s="777" t="s">
        <v>41</v>
      </c>
      <c r="C20" s="782"/>
      <c r="D20" s="267">
        <v>12.9</v>
      </c>
      <c r="E20" s="267">
        <v>12.6</v>
      </c>
      <c r="F20" s="268">
        <v>16.5</v>
      </c>
      <c r="G20" s="835">
        <f>0.5*(Assumptions!F71+Assumptions!F72+Assumptions!F73+Assumptions!F76+Assumptions!F77+'Financial planning'!G74+'Financial planning'!G75+'Financial planning'!G76+'Financial planning'!G79+'Financial planning'!G80)*Assumptions!G105</f>
        <v>16.36375</v>
      </c>
      <c r="H20" s="830">
        <f>0.5*('Financial planning'!G74+'Financial planning'!G75+'Financial planning'!G76+'Financial planning'!G79+'Financial planning'!G80+'Financial planning'!H74+'Financial planning'!H75+'Financial planning'!H76+'Financial planning'!H79+'Financial planning'!H80)*Assumptions!H105</f>
        <v>15.749500000000001</v>
      </c>
      <c r="I20" s="830">
        <f>0.5*('Financial planning'!H74+'Financial planning'!H75+'Financial planning'!H76+'Financial planning'!H79+'Financial planning'!H80+'Financial planning'!I74+'Financial planning'!I75+'Financial planning'!I76+'Financial planning'!I79+'Financial planning'!I80)*Assumptions!I105</f>
        <v>15.067000000000002</v>
      </c>
      <c r="J20" s="830">
        <f>0.5*('Financial planning'!I74+'Financial planning'!I75+'Financial planning'!I76+'Financial planning'!I79+'Financial planning'!I80+'Financial planning'!J74+'Financial planning'!J75+'Financial planning'!J76+'Financial planning'!J79+'Financial planning'!J80)*Assumptions!J105</f>
        <v>13.689</v>
      </c>
      <c r="K20" s="832">
        <f>0.5*('Financial planning'!J74+'Financial planning'!J75+'Financial planning'!J76+'Financial planning'!J79+'Financial planning'!J80+'Financial planning'!K74+'Financial planning'!K75+'Financial planning'!K76+'Financial planning'!K79+'Financial planning'!K80)*Assumptions!K105</f>
        <v>11.869</v>
      </c>
      <c r="L20" s="803"/>
      <c r="M20" s="609"/>
      <c r="N20" s="609"/>
      <c r="O20" s="609"/>
      <c r="P20" s="609"/>
      <c r="Q20" s="609"/>
      <c r="R20" s="514"/>
      <c r="S20" s="514"/>
    </row>
    <row r="21" spans="1:25" s="610" customFormat="1" ht="21" customHeight="1">
      <c r="A21" s="801"/>
      <c r="B21" s="784" t="s">
        <v>42</v>
      </c>
      <c r="C21" s="864"/>
      <c r="D21" s="839">
        <f t="shared" ref="D21:F21" si="3">D18+D19-D20</f>
        <v>-4.8000000000000007</v>
      </c>
      <c r="E21" s="840">
        <f t="shared" si="3"/>
        <v>-1.2000000000000011</v>
      </c>
      <c r="F21" s="841">
        <f t="shared" si="3"/>
        <v>0.40000000000000213</v>
      </c>
      <c r="G21" s="840">
        <f>G18+G19-G20</f>
        <v>-15.376749999999999</v>
      </c>
      <c r="H21" s="840">
        <f t="shared" ref="H21:K21" si="4">H18+H19-H20</f>
        <v>-14.685367638602353</v>
      </c>
      <c r="I21" s="840">
        <f t="shared" si="4"/>
        <v>-13.8911716777531</v>
      </c>
      <c r="J21" s="840">
        <f t="shared" si="4"/>
        <v>-12.479989212565958</v>
      </c>
      <c r="K21" s="841">
        <f t="shared" si="4"/>
        <v>-10.626220981038914</v>
      </c>
      <c r="L21" s="803"/>
      <c r="M21" s="609"/>
      <c r="N21" s="609"/>
      <c r="O21" s="609"/>
      <c r="P21" s="609"/>
      <c r="Q21" s="609"/>
      <c r="R21" s="514"/>
      <c r="S21" s="514"/>
    </row>
    <row r="22" spans="1:25" s="610" customFormat="1" ht="21" customHeight="1">
      <c r="A22" s="801"/>
      <c r="B22" s="120" t="s">
        <v>164</v>
      </c>
      <c r="C22" s="780"/>
      <c r="D22" s="872">
        <f t="shared" ref="D22:F22" si="5">D17+D21</f>
        <v>51.100000000000108</v>
      </c>
      <c r="E22" s="152">
        <f t="shared" si="5"/>
        <v>56.10000000000008</v>
      </c>
      <c r="F22" s="153">
        <f t="shared" si="5"/>
        <v>76.200000000000031</v>
      </c>
      <c r="G22" s="152">
        <f>G17+G21</f>
        <v>37.759090587917257</v>
      </c>
      <c r="H22" s="152">
        <f>H17+H21</f>
        <v>45.133854305943451</v>
      </c>
      <c r="I22" s="152">
        <f>I17+I21</f>
        <v>60.137083694038829</v>
      </c>
      <c r="J22" s="152">
        <f>J17+J21</f>
        <v>63.894732564696</v>
      </c>
      <c r="K22" s="153">
        <f>K17+K21</f>
        <v>63.730118423233463</v>
      </c>
      <c r="L22" s="803"/>
      <c r="M22" s="609"/>
      <c r="N22" s="609"/>
      <c r="O22" s="609"/>
      <c r="P22" s="609"/>
      <c r="Q22" s="609"/>
      <c r="R22" s="514"/>
      <c r="S22" s="514"/>
    </row>
    <row r="23" spans="1:25" s="610" customFormat="1" ht="21" customHeight="1">
      <c r="A23" s="801"/>
      <c r="B23" s="777" t="s">
        <v>43</v>
      </c>
      <c r="C23" s="782"/>
      <c r="D23" s="267">
        <v>18.2</v>
      </c>
      <c r="E23" s="267">
        <v>19.3</v>
      </c>
      <c r="F23" s="268">
        <v>27.5</v>
      </c>
      <c r="G23" s="830">
        <f>G22*Assumptions!G106</f>
        <v>14.59388851223002</v>
      </c>
      <c r="H23" s="830">
        <f>H22*Assumptions!H106</f>
        <v>17.444234689247143</v>
      </c>
      <c r="I23" s="830">
        <f>I22*Assumptions!I106</f>
        <v>23.242982847746006</v>
      </c>
      <c r="J23" s="830">
        <f>J22*Assumptions!J106</f>
        <v>24.695314136255003</v>
      </c>
      <c r="K23" s="834">
        <f>K22*Assumptions!K106</f>
        <v>24.631690770579734</v>
      </c>
      <c r="L23" s="803"/>
      <c r="M23" s="609"/>
      <c r="N23" s="609"/>
      <c r="O23" s="609"/>
      <c r="P23" s="609"/>
      <c r="Q23" s="609"/>
      <c r="R23" s="514"/>
      <c r="S23" s="514"/>
    </row>
    <row r="24" spans="1:25" s="610" customFormat="1" ht="21" customHeight="1">
      <c r="A24" s="801"/>
      <c r="B24" s="120" t="s">
        <v>107</v>
      </c>
      <c r="C24" s="780"/>
      <c r="D24" s="152">
        <f t="shared" ref="D24:K24" si="6">D22-D23</f>
        <v>32.900000000000105</v>
      </c>
      <c r="E24" s="152">
        <f t="shared" si="6"/>
        <v>36.800000000000082</v>
      </c>
      <c r="F24" s="153">
        <f t="shared" si="6"/>
        <v>48.700000000000031</v>
      </c>
      <c r="G24" s="152">
        <f t="shared" si="6"/>
        <v>23.165202075687237</v>
      </c>
      <c r="H24" s="152">
        <f t="shared" si="6"/>
        <v>27.689619616696309</v>
      </c>
      <c r="I24" s="152">
        <f t="shared" si="6"/>
        <v>36.894100846292822</v>
      </c>
      <c r="J24" s="152">
        <f t="shared" si="6"/>
        <v>39.199418428440993</v>
      </c>
      <c r="K24" s="153">
        <f t="shared" si="6"/>
        <v>39.098427652653726</v>
      </c>
      <c r="L24" s="803"/>
      <c r="M24" s="609"/>
      <c r="N24" s="609"/>
      <c r="O24" s="609"/>
      <c r="P24" s="609"/>
      <c r="Q24" s="609"/>
      <c r="R24" s="514"/>
      <c r="S24" s="514"/>
    </row>
    <row r="25" spans="1:25" s="610" customFormat="1" ht="21" customHeight="1">
      <c r="A25" s="801"/>
      <c r="B25" s="5" t="s">
        <v>44</v>
      </c>
      <c r="C25" s="12"/>
      <c r="D25" s="267">
        <v>0</v>
      </c>
      <c r="E25" s="267">
        <v>0.6</v>
      </c>
      <c r="F25" s="268">
        <v>0.9</v>
      </c>
      <c r="G25" s="830">
        <f>Assumptions!G107</f>
        <v>0</v>
      </c>
      <c r="H25" s="830">
        <f>Assumptions!H107</f>
        <v>0</v>
      </c>
      <c r="I25" s="830">
        <f>Assumptions!I107</f>
        <v>0</v>
      </c>
      <c r="J25" s="830">
        <f>Assumptions!J107</f>
        <v>0</v>
      </c>
      <c r="K25" s="841">
        <f>Assumptions!K107</f>
        <v>0</v>
      </c>
      <c r="L25" s="803"/>
      <c r="M25" s="609"/>
      <c r="N25" s="609"/>
      <c r="O25" s="609"/>
      <c r="P25" s="609"/>
      <c r="Q25" s="609"/>
      <c r="R25" s="514"/>
      <c r="S25" s="514"/>
    </row>
    <row r="26" spans="1:25" s="610" customFormat="1" ht="21" customHeight="1">
      <c r="A26" s="801"/>
      <c r="B26" s="120" t="s">
        <v>45</v>
      </c>
      <c r="C26" s="133"/>
      <c r="D26" s="152">
        <f>D24-D25</f>
        <v>32.900000000000105</v>
      </c>
      <c r="E26" s="152">
        <f>E24-E25</f>
        <v>36.200000000000081</v>
      </c>
      <c r="F26" s="153">
        <f>F24-F25</f>
        <v>47.800000000000033</v>
      </c>
      <c r="G26" s="152">
        <f>G24+G25</f>
        <v>23.165202075687237</v>
      </c>
      <c r="H26" s="152">
        <f>H24+H25</f>
        <v>27.689619616696309</v>
      </c>
      <c r="I26" s="152">
        <f>I24+I25</f>
        <v>36.894100846292822</v>
      </c>
      <c r="J26" s="152">
        <f>J24+J25</f>
        <v>39.199418428440993</v>
      </c>
      <c r="K26" s="153">
        <f>K24+K25</f>
        <v>39.098427652653726</v>
      </c>
      <c r="L26" s="803"/>
      <c r="M26" s="609"/>
      <c r="N26" s="609"/>
      <c r="O26" s="609"/>
      <c r="P26" s="609"/>
      <c r="Q26" s="609"/>
      <c r="R26" s="514"/>
      <c r="S26" s="514"/>
    </row>
    <row r="27" spans="1:25" s="610" customFormat="1" ht="21" customHeight="1">
      <c r="A27" s="801"/>
      <c r="B27" s="785" t="s">
        <v>46</v>
      </c>
      <c r="C27" s="776"/>
      <c r="D27" s="265">
        <v>41</v>
      </c>
      <c r="E27" s="265">
        <v>54.1</v>
      </c>
      <c r="F27" s="266">
        <v>65.8</v>
      </c>
      <c r="G27" s="830">
        <f>Assumptions!F29</f>
        <v>83.100000000000023</v>
      </c>
      <c r="H27" s="830">
        <f>G30</f>
        <v>95.840861141627997</v>
      </c>
      <c r="I27" s="830">
        <f>H30</f>
        <v>111.07015193081097</v>
      </c>
      <c r="J27" s="830">
        <f>I30</f>
        <v>131.36190739627202</v>
      </c>
      <c r="K27" s="834">
        <f>J30</f>
        <v>152.92158753191455</v>
      </c>
      <c r="L27" s="803"/>
      <c r="M27" s="609"/>
      <c r="N27" s="609"/>
      <c r="O27" s="609"/>
      <c r="P27" s="609"/>
      <c r="Q27" s="609"/>
      <c r="R27" s="609"/>
      <c r="S27" s="609"/>
      <c r="T27" s="609"/>
      <c r="U27" s="609"/>
      <c r="V27" s="609"/>
      <c r="W27" s="609"/>
      <c r="X27" s="514"/>
      <c r="Y27" s="514"/>
    </row>
    <row r="28" spans="1:25" s="613" customFormat="1" ht="21" customHeight="1">
      <c r="A28" s="804"/>
      <c r="B28" s="528" t="s">
        <v>47</v>
      </c>
      <c r="C28" s="75"/>
      <c r="D28" s="267">
        <v>4.5</v>
      </c>
      <c r="E28" s="267">
        <v>5.3</v>
      </c>
      <c r="F28" s="268">
        <v>6.1</v>
      </c>
      <c r="G28" s="830">
        <f>Assumptions!G108*'Financial planning'!G26</f>
        <v>3.4747803113530855</v>
      </c>
      <c r="H28" s="830">
        <f>Assumptions!H108*'Financial planning'!H26</f>
        <v>4.1534429425044461</v>
      </c>
      <c r="I28" s="830">
        <f>Assumptions!I108*'Financial planning'!I26</f>
        <v>5.5341151269439228</v>
      </c>
      <c r="J28" s="830">
        <f>Assumptions!J108*'Financial planning'!J26</f>
        <v>5.8799127642661491</v>
      </c>
      <c r="K28" s="831">
        <f>Assumptions!K108*'Financial planning'!K26</f>
        <v>5.8647641478980583</v>
      </c>
      <c r="L28" s="805"/>
      <c r="M28" s="622"/>
      <c r="N28" s="622"/>
      <c r="O28" s="609"/>
      <c r="P28" s="609"/>
      <c r="Q28" s="609"/>
      <c r="R28" s="609"/>
      <c r="S28" s="609"/>
      <c r="T28" s="609"/>
      <c r="U28" s="514"/>
      <c r="V28" s="514"/>
    </row>
    <row r="29" spans="1:25" s="613" customFormat="1" ht="21" customHeight="1">
      <c r="A29" s="804"/>
      <c r="B29" s="528" t="s">
        <v>48</v>
      </c>
      <c r="C29" s="75"/>
      <c r="D29" s="267">
        <v>15.3</v>
      </c>
      <c r="E29" s="267">
        <v>19.2</v>
      </c>
      <c r="F29" s="268">
        <v>24.4</v>
      </c>
      <c r="G29" s="835">
        <f>Assumptions!G109*'Financial planning'!G26</f>
        <v>6.949560622706171</v>
      </c>
      <c r="H29" s="836">
        <f>Assumptions!H109*'Financial planning'!H26</f>
        <v>8.3068858850088922</v>
      </c>
      <c r="I29" s="836">
        <f>Assumptions!I109*'Financial planning'!I26</f>
        <v>11.068230253887846</v>
      </c>
      <c r="J29" s="836">
        <f>Assumptions!J109*'Financial planning'!J26</f>
        <v>11.759825528532298</v>
      </c>
      <c r="K29" s="831">
        <f>Assumptions!K109*'Financial planning'!K26</f>
        <v>11.729528295796117</v>
      </c>
      <c r="L29" s="806"/>
      <c r="M29" s="623"/>
      <c r="N29" s="623"/>
      <c r="O29" s="609"/>
      <c r="P29" s="609"/>
      <c r="Q29" s="609"/>
      <c r="R29" s="609"/>
      <c r="S29" s="609"/>
      <c r="T29" s="609"/>
      <c r="U29" s="514"/>
      <c r="V29" s="514"/>
    </row>
    <row r="30" spans="1:25" s="610" customFormat="1" ht="21" customHeight="1">
      <c r="A30" s="801"/>
      <c r="B30" s="120" t="s">
        <v>49</v>
      </c>
      <c r="C30" s="780"/>
      <c r="D30" s="152">
        <f t="shared" ref="D30:K30" si="7">D26+D27-D28-D29</f>
        <v>54.100000000000108</v>
      </c>
      <c r="E30" s="152">
        <f t="shared" si="7"/>
        <v>65.800000000000082</v>
      </c>
      <c r="F30" s="153">
        <f t="shared" si="7"/>
        <v>83.100000000000023</v>
      </c>
      <c r="G30" s="152">
        <f t="shared" si="7"/>
        <v>95.840861141627997</v>
      </c>
      <c r="H30" s="837">
        <f t="shared" si="7"/>
        <v>111.07015193081097</v>
      </c>
      <c r="I30" s="837">
        <f t="shared" si="7"/>
        <v>131.36190739627202</v>
      </c>
      <c r="J30" s="837">
        <f t="shared" si="7"/>
        <v>152.92158753191455</v>
      </c>
      <c r="K30" s="153">
        <f t="shared" si="7"/>
        <v>174.42572274087411</v>
      </c>
      <c r="L30" s="803"/>
      <c r="M30" s="609"/>
      <c r="N30" s="609"/>
      <c r="O30" s="609"/>
      <c r="P30" s="609"/>
      <c r="Q30" s="609"/>
      <c r="R30" s="514"/>
      <c r="S30" s="514"/>
    </row>
    <row r="31" spans="1:25" s="613" customFormat="1" ht="21" customHeight="1" thickBot="1">
      <c r="A31" s="807"/>
      <c r="B31" s="539"/>
      <c r="C31" s="539"/>
      <c r="D31" s="539"/>
      <c r="E31" s="539"/>
      <c r="F31" s="539"/>
      <c r="G31" s="808"/>
      <c r="H31" s="808"/>
      <c r="I31" s="808"/>
      <c r="J31" s="808"/>
      <c r="K31" s="808"/>
      <c r="L31" s="809"/>
      <c r="M31" s="622"/>
      <c r="N31" s="622"/>
      <c r="O31" s="609"/>
      <c r="P31" s="609"/>
      <c r="Q31" s="609"/>
      <c r="R31" s="609"/>
      <c r="S31" s="609"/>
      <c r="T31" s="609"/>
      <c r="U31" s="514"/>
      <c r="V31" s="514"/>
    </row>
    <row r="32" spans="1:25" s="613" customFormat="1" ht="21" customHeight="1" thickTop="1">
      <c r="A32" s="793"/>
      <c r="B32" s="794"/>
      <c r="C32" s="794"/>
      <c r="D32" s="794"/>
      <c r="E32" s="794"/>
      <c r="F32" s="794"/>
      <c r="G32" s="794"/>
      <c r="H32" s="794"/>
      <c r="I32" s="794"/>
      <c r="J32" s="794"/>
      <c r="K32" s="794"/>
      <c r="L32" s="795"/>
      <c r="M32" s="623"/>
      <c r="N32" s="623"/>
      <c r="O32" s="609"/>
      <c r="P32" s="609"/>
      <c r="Q32" s="609"/>
      <c r="R32" s="609"/>
      <c r="S32" s="609"/>
      <c r="T32" s="609"/>
      <c r="U32" s="514"/>
      <c r="V32" s="514"/>
    </row>
    <row r="33" spans="1:22" s="613" customFormat="1" ht="21" customHeight="1">
      <c r="A33" s="796"/>
      <c r="B33" s="792" t="s">
        <v>214</v>
      </c>
      <c r="C33" s="699"/>
      <c r="D33" s="699"/>
      <c r="E33" s="699"/>
      <c r="F33" s="699"/>
      <c r="G33" s="699"/>
      <c r="H33" s="699"/>
      <c r="I33" s="699"/>
      <c r="J33" s="699"/>
      <c r="K33" s="699"/>
      <c r="L33" s="798"/>
      <c r="M33" s="623"/>
      <c r="N33" s="623"/>
      <c r="O33" s="609"/>
      <c r="P33" s="609"/>
      <c r="Q33" s="609"/>
      <c r="R33" s="609"/>
      <c r="S33" s="609"/>
      <c r="T33" s="609"/>
      <c r="U33" s="514"/>
      <c r="V33" s="514"/>
    </row>
    <row r="34" spans="1:22" s="613" customFormat="1" ht="21" customHeight="1">
      <c r="A34" s="796"/>
      <c r="B34" s="799"/>
      <c r="C34" s="799"/>
      <c r="D34" s="799"/>
      <c r="E34" s="799"/>
      <c r="F34" s="799"/>
      <c r="G34" s="797"/>
      <c r="H34" s="797"/>
      <c r="I34" s="797"/>
      <c r="J34" s="799"/>
      <c r="K34" s="799"/>
      <c r="L34" s="798"/>
      <c r="M34" s="623"/>
      <c r="N34" s="623"/>
      <c r="O34" s="609"/>
      <c r="P34" s="609"/>
      <c r="Q34" s="609"/>
      <c r="R34" s="609"/>
      <c r="S34" s="609"/>
      <c r="T34" s="609"/>
      <c r="U34" s="514"/>
      <c r="V34" s="514"/>
    </row>
    <row r="35" spans="1:22" s="613" customFormat="1" ht="21" customHeight="1">
      <c r="A35" s="801"/>
      <c r="B35" s="101"/>
      <c r="C35" s="174"/>
      <c r="D35" s="865" t="s">
        <v>185</v>
      </c>
      <c r="E35" s="530" t="s">
        <v>185</v>
      </c>
      <c r="F35" s="521" t="s">
        <v>185</v>
      </c>
      <c r="G35" s="530" t="s">
        <v>0</v>
      </c>
      <c r="H35" s="530" t="s">
        <v>0</v>
      </c>
      <c r="I35" s="530" t="s">
        <v>0</v>
      </c>
      <c r="J35" s="530" t="s">
        <v>0</v>
      </c>
      <c r="K35" s="521" t="s">
        <v>0</v>
      </c>
      <c r="L35" s="803"/>
      <c r="M35" s="598"/>
      <c r="N35" s="623"/>
      <c r="O35" s="609"/>
      <c r="P35" s="609"/>
      <c r="Q35" s="609"/>
      <c r="R35" s="609"/>
      <c r="S35" s="609"/>
      <c r="T35" s="609"/>
      <c r="U35" s="514"/>
      <c r="V35" s="514"/>
    </row>
    <row r="36" spans="1:22" s="613" customFormat="1" ht="21" customHeight="1">
      <c r="A36" s="801"/>
      <c r="B36" s="92" t="s">
        <v>26</v>
      </c>
      <c r="C36" s="814" t="s">
        <v>50</v>
      </c>
      <c r="D36" s="301" t="s">
        <v>22</v>
      </c>
      <c r="E36" s="99" t="s">
        <v>21</v>
      </c>
      <c r="F36" s="100" t="s">
        <v>20</v>
      </c>
      <c r="G36" s="600" t="s">
        <v>15</v>
      </c>
      <c r="H36" s="600" t="s">
        <v>16</v>
      </c>
      <c r="I36" s="600" t="s">
        <v>17</v>
      </c>
      <c r="J36" s="600" t="s">
        <v>18</v>
      </c>
      <c r="K36" s="601" t="s">
        <v>19</v>
      </c>
      <c r="L36" s="803"/>
      <c r="M36" s="622"/>
      <c r="N36" s="622"/>
      <c r="O36" s="609"/>
      <c r="P36" s="609"/>
      <c r="Q36" s="609"/>
      <c r="R36" s="609"/>
      <c r="S36" s="609"/>
      <c r="T36" s="609"/>
      <c r="U36" s="514"/>
      <c r="V36" s="514"/>
    </row>
    <row r="37" spans="1:22" s="613" customFormat="1" ht="21" customHeight="1">
      <c r="A37" s="801"/>
      <c r="B37" s="786" t="s">
        <v>56</v>
      </c>
      <c r="C37" s="787"/>
      <c r="D37" s="134">
        <f t="shared" ref="D37:K37" si="8">D38+D39</f>
        <v>74.400000000000006</v>
      </c>
      <c r="E37" s="134">
        <f t="shared" si="8"/>
        <v>117.8</v>
      </c>
      <c r="F37" s="135">
        <f t="shared" si="8"/>
        <v>106.80000000000001</v>
      </c>
      <c r="G37" s="169">
        <f t="shared" si="8"/>
        <v>96.700000000000017</v>
      </c>
      <c r="H37" s="169">
        <f t="shared" si="8"/>
        <v>86.600000000000023</v>
      </c>
      <c r="I37" s="169">
        <f t="shared" si="8"/>
        <v>76.500000000000014</v>
      </c>
      <c r="J37" s="169">
        <f t="shared" si="8"/>
        <v>66.400000000000006</v>
      </c>
      <c r="K37" s="131">
        <f t="shared" si="8"/>
        <v>56.300000000000011</v>
      </c>
      <c r="L37" s="803"/>
      <c r="M37" s="623"/>
      <c r="N37" s="623"/>
      <c r="O37" s="609"/>
      <c r="P37" s="609"/>
      <c r="Q37" s="609"/>
      <c r="R37" s="609"/>
      <c r="S37" s="609"/>
      <c r="T37" s="609"/>
      <c r="U37" s="514"/>
      <c r="V37" s="514"/>
    </row>
    <row r="38" spans="1:22" s="613" customFormat="1" ht="21" customHeight="1">
      <c r="A38" s="801"/>
      <c r="B38" s="5" t="s">
        <v>51</v>
      </c>
      <c r="C38" s="12"/>
      <c r="D38" s="442">
        <v>60.7</v>
      </c>
      <c r="E38" s="245">
        <v>100</v>
      </c>
      <c r="F38" s="246">
        <v>89.9</v>
      </c>
      <c r="G38" s="156">
        <f>Assumptions!G117</f>
        <v>79.800000000000011</v>
      </c>
      <c r="H38" s="157">
        <f>Assumptions!H117</f>
        <v>69.700000000000017</v>
      </c>
      <c r="I38" s="157">
        <f>Assumptions!I117</f>
        <v>59.600000000000016</v>
      </c>
      <c r="J38" s="157">
        <f>Assumptions!J117</f>
        <v>49.500000000000014</v>
      </c>
      <c r="K38" s="158">
        <f>Assumptions!K117</f>
        <v>39.400000000000013</v>
      </c>
      <c r="L38" s="803"/>
      <c r="M38" s="622"/>
      <c r="N38" s="622"/>
      <c r="O38" s="609"/>
      <c r="P38" s="609"/>
      <c r="Q38" s="609"/>
      <c r="R38" s="609"/>
      <c r="S38" s="609"/>
      <c r="T38" s="609"/>
      <c r="U38" s="514"/>
      <c r="V38" s="514"/>
    </row>
    <row r="39" spans="1:22" s="613" customFormat="1" ht="21" customHeight="1">
      <c r="A39" s="801"/>
      <c r="B39" s="5" t="s">
        <v>52</v>
      </c>
      <c r="C39" s="12"/>
      <c r="D39" s="264">
        <v>13.7</v>
      </c>
      <c r="E39" s="264">
        <v>17.8</v>
      </c>
      <c r="F39" s="261">
        <v>16.899999999999999</v>
      </c>
      <c r="G39" s="159">
        <f>Assumptions!G118</f>
        <v>16.899999999999999</v>
      </c>
      <c r="H39" s="159">
        <f>Assumptions!H118</f>
        <v>16.899999999999999</v>
      </c>
      <c r="I39" s="159">
        <f>Assumptions!I118</f>
        <v>16.899999999999999</v>
      </c>
      <c r="J39" s="159">
        <f>Assumptions!J118</f>
        <v>16.899999999999999</v>
      </c>
      <c r="K39" s="160">
        <f>Assumptions!K118</f>
        <v>16.899999999999999</v>
      </c>
      <c r="L39" s="803"/>
      <c r="M39" s="623"/>
      <c r="N39" s="623"/>
      <c r="O39" s="609"/>
      <c r="P39" s="609"/>
      <c r="Q39" s="609"/>
      <c r="R39" s="609"/>
      <c r="S39" s="609"/>
      <c r="T39" s="609"/>
      <c r="U39" s="514"/>
      <c r="V39" s="514"/>
    </row>
    <row r="40" spans="1:22" s="613" customFormat="1" ht="21" customHeight="1">
      <c r="A40" s="801"/>
      <c r="B40" s="786" t="s">
        <v>57</v>
      </c>
      <c r="C40" s="788"/>
      <c r="D40" s="169">
        <f>+D41+D42+D43</f>
        <v>184.8</v>
      </c>
      <c r="E40" s="169">
        <f>+E41+E42+E43</f>
        <v>197.8</v>
      </c>
      <c r="F40" s="168">
        <f>+F41+F42+F43</f>
        <v>241.29999999999998</v>
      </c>
      <c r="G40" s="169">
        <f>G41+G42+G43</f>
        <v>255</v>
      </c>
      <c r="H40" s="169">
        <f>H41+H42+H43</f>
        <v>282</v>
      </c>
      <c r="I40" s="169">
        <f>I41+I42+I43</f>
        <v>295</v>
      </c>
      <c r="J40" s="169">
        <f>J41+J42+J43</f>
        <v>305</v>
      </c>
      <c r="K40" s="131">
        <f>K41+K42+K43</f>
        <v>305</v>
      </c>
      <c r="L40" s="803"/>
      <c r="M40" s="599"/>
      <c r="N40" s="623"/>
      <c r="O40" s="609"/>
      <c r="P40" s="609"/>
      <c r="Q40" s="609"/>
      <c r="R40" s="609"/>
      <c r="S40" s="609"/>
      <c r="T40" s="609"/>
      <c r="U40" s="514"/>
      <c r="V40" s="514"/>
    </row>
    <row r="41" spans="1:22" s="613" customFormat="1" ht="21" customHeight="1">
      <c r="A41" s="801"/>
      <c r="B41" s="5" t="s">
        <v>53</v>
      </c>
      <c r="C41" s="12"/>
      <c r="D41" s="260">
        <v>95.5</v>
      </c>
      <c r="E41" s="260">
        <v>98.7</v>
      </c>
      <c r="F41" s="261">
        <v>113.1</v>
      </c>
      <c r="G41" s="161">
        <f>Assumptions!G120</f>
        <v>120</v>
      </c>
      <c r="H41" s="161">
        <f>Assumptions!H120</f>
        <v>130</v>
      </c>
      <c r="I41" s="161">
        <f>Assumptions!I120</f>
        <v>130</v>
      </c>
      <c r="J41" s="161">
        <f>Assumptions!J120</f>
        <v>130</v>
      </c>
      <c r="K41" s="162">
        <f>Assumptions!K120</f>
        <v>130</v>
      </c>
      <c r="L41" s="803"/>
      <c r="M41" s="622"/>
      <c r="N41" s="622"/>
      <c r="O41" s="609"/>
      <c r="P41" s="609"/>
      <c r="Q41" s="609"/>
      <c r="R41" s="609"/>
      <c r="S41" s="609"/>
      <c r="T41" s="609"/>
      <c r="U41" s="514"/>
      <c r="V41" s="514"/>
    </row>
    <row r="42" spans="1:22" s="613" customFormat="1" ht="21" customHeight="1">
      <c r="A42" s="801"/>
      <c r="B42" s="5" t="s">
        <v>54</v>
      </c>
      <c r="C42" s="12"/>
      <c r="D42" s="260">
        <v>41.6</v>
      </c>
      <c r="E42" s="260">
        <v>46.3</v>
      </c>
      <c r="F42" s="261">
        <v>61.3</v>
      </c>
      <c r="G42" s="161">
        <f>Assumptions!G121</f>
        <v>65</v>
      </c>
      <c r="H42" s="161">
        <f>Assumptions!H121</f>
        <v>75</v>
      </c>
      <c r="I42" s="161">
        <f>Assumptions!I121</f>
        <v>80</v>
      </c>
      <c r="J42" s="161">
        <f>Assumptions!J121</f>
        <v>85</v>
      </c>
      <c r="K42" s="162">
        <f>Assumptions!K121</f>
        <v>85</v>
      </c>
      <c r="L42" s="803"/>
      <c r="M42" s="623"/>
      <c r="N42" s="623"/>
      <c r="O42" s="609"/>
      <c r="P42" s="609"/>
      <c r="Q42" s="609"/>
      <c r="R42" s="609"/>
      <c r="S42" s="609"/>
      <c r="T42" s="609"/>
      <c r="U42" s="514"/>
      <c r="V42" s="514"/>
    </row>
    <row r="43" spans="1:22" s="613" customFormat="1" ht="21" customHeight="1">
      <c r="A43" s="801"/>
      <c r="B43" s="5" t="s">
        <v>55</v>
      </c>
      <c r="C43" s="12"/>
      <c r="D43" s="260">
        <v>47.7</v>
      </c>
      <c r="E43" s="260">
        <v>52.8</v>
      </c>
      <c r="F43" s="261">
        <v>66.900000000000006</v>
      </c>
      <c r="G43" s="161">
        <f>Assumptions!G122</f>
        <v>70</v>
      </c>
      <c r="H43" s="161">
        <f>Assumptions!H122</f>
        <v>77</v>
      </c>
      <c r="I43" s="161">
        <f>Assumptions!I122</f>
        <v>85</v>
      </c>
      <c r="J43" s="161">
        <f>Assumptions!J122</f>
        <v>90</v>
      </c>
      <c r="K43" s="163">
        <f>Assumptions!K122</f>
        <v>90</v>
      </c>
      <c r="L43" s="803"/>
      <c r="M43" s="622"/>
      <c r="N43" s="622"/>
      <c r="O43" s="609"/>
      <c r="P43" s="609"/>
      <c r="Q43" s="609"/>
      <c r="R43" s="609"/>
      <c r="S43" s="609"/>
      <c r="T43" s="609"/>
      <c r="U43" s="514"/>
      <c r="V43" s="514"/>
    </row>
    <row r="44" spans="1:22" s="613" customFormat="1" ht="21" customHeight="1">
      <c r="A44" s="801"/>
      <c r="B44" s="786" t="s">
        <v>58</v>
      </c>
      <c r="C44" s="788"/>
      <c r="D44" s="302">
        <v>10.3</v>
      </c>
      <c r="E44" s="262">
        <v>14.9</v>
      </c>
      <c r="F44" s="263">
        <v>13.1</v>
      </c>
      <c r="G44" s="617">
        <f>Assumptions!G123</f>
        <v>13.1</v>
      </c>
      <c r="H44" s="617">
        <f>Assumptions!H123</f>
        <v>13.1</v>
      </c>
      <c r="I44" s="617">
        <f>Assumptions!I123</f>
        <v>13.1</v>
      </c>
      <c r="J44" s="617">
        <f>Assumptions!J123</f>
        <v>13.1</v>
      </c>
      <c r="K44" s="168">
        <f>Assumptions!K123</f>
        <v>13.1</v>
      </c>
      <c r="L44" s="803"/>
      <c r="M44" s="622"/>
      <c r="N44" s="622"/>
      <c r="O44" s="609"/>
      <c r="P44" s="609"/>
      <c r="Q44" s="609"/>
      <c r="R44" s="609"/>
      <c r="S44" s="609"/>
      <c r="T44" s="609"/>
      <c r="U44" s="514"/>
      <c r="V44" s="514"/>
    </row>
    <row r="45" spans="1:22" s="613" customFormat="1" ht="21" customHeight="1">
      <c r="A45" s="801"/>
      <c r="B45" s="120" t="s">
        <v>59</v>
      </c>
      <c r="C45" s="780"/>
      <c r="D45" s="152">
        <f t="shared" ref="D45:K45" si="9">D37+D40+D44</f>
        <v>269.50000000000006</v>
      </c>
      <c r="E45" s="152">
        <f t="shared" si="9"/>
        <v>330.5</v>
      </c>
      <c r="F45" s="153">
        <f t="shared" si="9"/>
        <v>361.20000000000005</v>
      </c>
      <c r="G45" s="121">
        <f t="shared" si="9"/>
        <v>364.80000000000007</v>
      </c>
      <c r="H45" s="121">
        <f t="shared" si="9"/>
        <v>381.70000000000005</v>
      </c>
      <c r="I45" s="121">
        <f t="shared" si="9"/>
        <v>384.6</v>
      </c>
      <c r="J45" s="121">
        <f t="shared" si="9"/>
        <v>384.5</v>
      </c>
      <c r="K45" s="122">
        <f t="shared" si="9"/>
        <v>374.40000000000003</v>
      </c>
      <c r="L45" s="803"/>
      <c r="M45" s="622"/>
      <c r="N45" s="622"/>
      <c r="O45" s="609"/>
      <c r="P45" s="609"/>
      <c r="Q45" s="609"/>
      <c r="R45" s="609"/>
      <c r="S45" s="609"/>
      <c r="T45" s="609"/>
      <c r="U45" s="514"/>
      <c r="V45" s="514"/>
    </row>
    <row r="46" spans="1:22" s="613" customFormat="1" ht="21" customHeight="1">
      <c r="A46" s="801"/>
      <c r="B46" s="5" t="s">
        <v>60</v>
      </c>
      <c r="C46" s="12"/>
      <c r="D46" s="242">
        <v>54</v>
      </c>
      <c r="E46" s="232">
        <v>56.5</v>
      </c>
      <c r="F46" s="233">
        <v>62.5</v>
      </c>
      <c r="G46" s="161">
        <f>Assumptions!G124</f>
        <v>63.7</v>
      </c>
      <c r="H46" s="161">
        <f>Assumptions!H124</f>
        <v>66.099999999999994</v>
      </c>
      <c r="I46" s="161">
        <f>Assumptions!I124</f>
        <v>70.599999999999994</v>
      </c>
      <c r="J46" s="161">
        <f>Assumptions!J124</f>
        <v>74</v>
      </c>
      <c r="K46" s="602">
        <f>Assumptions!K124</f>
        <v>76.099999999999994</v>
      </c>
      <c r="L46" s="803"/>
      <c r="M46" s="624"/>
      <c r="N46" s="622"/>
      <c r="O46" s="609"/>
      <c r="P46" s="609"/>
      <c r="Q46" s="609"/>
      <c r="R46" s="609"/>
      <c r="S46" s="609"/>
      <c r="T46" s="609"/>
      <c r="U46" s="514"/>
      <c r="V46" s="514"/>
    </row>
    <row r="47" spans="1:22" s="625" customFormat="1" ht="21" customHeight="1">
      <c r="A47" s="801"/>
      <c r="B47" s="5" t="s">
        <v>61</v>
      </c>
      <c r="C47" s="12"/>
      <c r="D47" s="238">
        <v>32.200000000000003</v>
      </c>
      <c r="E47" s="238">
        <v>38.6</v>
      </c>
      <c r="F47" s="235">
        <v>44</v>
      </c>
      <c r="G47" s="161">
        <f>Assumptions!G125</f>
        <v>42.5</v>
      </c>
      <c r="H47" s="161">
        <f>Assumptions!H125</f>
        <v>44.1</v>
      </c>
      <c r="I47" s="161">
        <f>Assumptions!I125</f>
        <v>47.1</v>
      </c>
      <c r="J47" s="161">
        <f>Assumptions!J125</f>
        <v>49.4</v>
      </c>
      <c r="K47" s="162">
        <f>Assumptions!K125</f>
        <v>51.4</v>
      </c>
      <c r="L47" s="803"/>
    </row>
    <row r="48" spans="1:22" s="625" customFormat="1" ht="21" customHeight="1">
      <c r="A48" s="801"/>
      <c r="B48" s="5" t="s">
        <v>62</v>
      </c>
      <c r="C48" s="12"/>
      <c r="D48" s="234">
        <v>27.5</v>
      </c>
      <c r="E48" s="234">
        <v>38.299999999999997</v>
      </c>
      <c r="F48" s="235">
        <v>44.7</v>
      </c>
      <c r="G48" s="161">
        <f>Assumptions!G126</f>
        <v>41</v>
      </c>
      <c r="H48" s="161">
        <f>Assumptions!H126</f>
        <v>42.5</v>
      </c>
      <c r="I48" s="161">
        <f>Assumptions!I126</f>
        <v>45.4</v>
      </c>
      <c r="J48" s="161">
        <f>Assumptions!J126</f>
        <v>47.6</v>
      </c>
      <c r="K48" s="162">
        <f>Assumptions!K126</f>
        <v>49.5</v>
      </c>
      <c r="L48" s="803"/>
    </row>
    <row r="49" spans="1:25" s="613" customFormat="1" ht="21" customHeight="1">
      <c r="A49" s="801"/>
      <c r="B49" s="5" t="s">
        <v>63</v>
      </c>
      <c r="C49" s="12"/>
      <c r="D49" s="234">
        <v>0</v>
      </c>
      <c r="E49" s="234">
        <v>1.1000000000000001</v>
      </c>
      <c r="F49" s="239">
        <v>0.9</v>
      </c>
      <c r="G49" s="161">
        <f>Assumptions!G127</f>
        <v>0.9</v>
      </c>
      <c r="H49" s="161">
        <f>Assumptions!H127</f>
        <v>0.9</v>
      </c>
      <c r="I49" s="161">
        <f>Assumptions!I127</f>
        <v>0.9</v>
      </c>
      <c r="J49" s="161">
        <f>Assumptions!J127</f>
        <v>0.9</v>
      </c>
      <c r="K49" s="163">
        <f>Assumptions!K127</f>
        <v>0.9</v>
      </c>
      <c r="L49" s="803"/>
      <c r="M49" s="514"/>
      <c r="N49" s="514"/>
      <c r="O49" s="514"/>
      <c r="P49" s="514"/>
      <c r="Q49" s="514"/>
      <c r="R49" s="609"/>
      <c r="S49" s="609"/>
      <c r="T49" s="609"/>
      <c r="U49" s="609"/>
      <c r="V49" s="609"/>
      <c r="W49" s="609"/>
      <c r="X49" s="514"/>
      <c r="Y49" s="514"/>
    </row>
    <row r="50" spans="1:25" s="613" customFormat="1" ht="21" customHeight="1">
      <c r="A50" s="801"/>
      <c r="B50" s="120" t="s">
        <v>64</v>
      </c>
      <c r="C50" s="780"/>
      <c r="D50" s="152">
        <f t="shared" ref="D50:K50" si="10">D46+D47+D48+D49</f>
        <v>113.7</v>
      </c>
      <c r="E50" s="152">
        <f t="shared" si="10"/>
        <v>134.49999999999997</v>
      </c>
      <c r="F50" s="153">
        <f t="shared" si="10"/>
        <v>152.1</v>
      </c>
      <c r="G50" s="121">
        <f t="shared" si="10"/>
        <v>148.1</v>
      </c>
      <c r="H50" s="121">
        <f t="shared" si="10"/>
        <v>153.6</v>
      </c>
      <c r="I50" s="121">
        <f t="shared" si="10"/>
        <v>164</v>
      </c>
      <c r="J50" s="121">
        <f t="shared" si="10"/>
        <v>171.9</v>
      </c>
      <c r="K50" s="122">
        <f t="shared" si="10"/>
        <v>177.9</v>
      </c>
      <c r="L50" s="803"/>
      <c r="M50" s="606"/>
      <c r="N50" s="606"/>
      <c r="O50" s="606"/>
      <c r="P50" s="606"/>
      <c r="Q50" s="606"/>
      <c r="R50" s="609"/>
      <c r="S50" s="609"/>
      <c r="T50" s="609"/>
      <c r="U50" s="609"/>
      <c r="V50" s="609"/>
      <c r="W50" s="609"/>
      <c r="X50" s="514"/>
      <c r="Y50" s="514"/>
    </row>
    <row r="51" spans="1:25" s="613" customFormat="1" ht="21" customHeight="1">
      <c r="A51" s="801"/>
      <c r="B51" s="5" t="s">
        <v>65</v>
      </c>
      <c r="C51" s="12"/>
      <c r="D51" s="232">
        <v>150.19999999999999</v>
      </c>
      <c r="E51" s="232">
        <v>159.30000000000001</v>
      </c>
      <c r="F51" s="233">
        <v>233.5</v>
      </c>
      <c r="G51" s="161">
        <f>Assumptions!G128/Assumptions!$D$156*'Financial planning'!G6</f>
        <v>240.20383561643831</v>
      </c>
      <c r="H51" s="161">
        <f>Assumptions!H128/Assumptions!$D$156*'Financial planning'!H6</f>
        <v>243.15634109589038</v>
      </c>
      <c r="I51" s="161">
        <f>Assumptions!I128/Assumptions!$D$156*'Financial planning'!I6</f>
        <v>259.44781594931504</v>
      </c>
      <c r="J51" s="161">
        <f>Assumptions!J128/Assumptions!$D$156*'Financial planning'!J6</f>
        <v>272.16075893083149</v>
      </c>
      <c r="K51" s="602">
        <f>Assumptions!K128/Assumptions!$D$156*'Financial planning'!K6</f>
        <v>283.31935004699551</v>
      </c>
      <c r="L51" s="803"/>
      <c r="M51" s="331"/>
      <c r="N51" s="597"/>
      <c r="O51" s="609"/>
      <c r="P51" s="609"/>
      <c r="Q51" s="609"/>
      <c r="R51" s="609"/>
      <c r="S51" s="609"/>
      <c r="T51" s="609"/>
      <c r="U51" s="514"/>
      <c r="V51" s="514"/>
    </row>
    <row r="52" spans="1:25" s="613" customFormat="1" ht="21" customHeight="1">
      <c r="A52" s="801"/>
      <c r="B52" s="5" t="s">
        <v>66</v>
      </c>
      <c r="C52" s="12"/>
      <c r="D52" s="234">
        <v>4.2</v>
      </c>
      <c r="E52" s="234">
        <v>6.1</v>
      </c>
      <c r="F52" s="235">
        <v>4.0999999999999996</v>
      </c>
      <c r="G52" s="161">
        <f>Assumptions!G129</f>
        <v>4.0999999999999996</v>
      </c>
      <c r="H52" s="161">
        <f>Assumptions!H129</f>
        <v>4.0999999999999996</v>
      </c>
      <c r="I52" s="161">
        <f>Assumptions!I129</f>
        <v>4.0999999999999996</v>
      </c>
      <c r="J52" s="161">
        <f>Assumptions!J129</f>
        <v>4.0999999999999996</v>
      </c>
      <c r="K52" s="162">
        <f>Assumptions!K129</f>
        <v>4.0999999999999996</v>
      </c>
      <c r="L52" s="803"/>
      <c r="M52" s="331"/>
      <c r="N52" s="597"/>
      <c r="O52" s="609"/>
      <c r="P52" s="609"/>
      <c r="Q52" s="609"/>
      <c r="R52" s="609"/>
      <c r="S52" s="609"/>
      <c r="T52" s="609"/>
      <c r="U52" s="514"/>
      <c r="V52" s="514"/>
    </row>
    <row r="53" spans="1:25" s="613" customFormat="1" ht="21" customHeight="1">
      <c r="A53" s="801"/>
      <c r="B53" s="5" t="s">
        <v>67</v>
      </c>
      <c r="C53" s="611"/>
      <c r="D53" s="303">
        <v>21.1</v>
      </c>
      <c r="E53" s="258">
        <v>44.5</v>
      </c>
      <c r="F53" s="259">
        <v>43.7</v>
      </c>
      <c r="G53" s="604">
        <f>'Financial planning'!G6*Assumptions!G130</f>
        <v>44.141624999999998</v>
      </c>
      <c r="H53" s="604">
        <f>'Financial planning'!H6*Assumptions!H130</f>
        <v>45.554156999999996</v>
      </c>
      <c r="I53" s="604">
        <f>'Financial planning'!I6*Assumptions!I130</f>
        <v>48.606285518999996</v>
      </c>
      <c r="J53" s="604">
        <f>'Financial planning'!J6*Assumptions!J130</f>
        <v>50.987993509430993</v>
      </c>
      <c r="K53" s="163">
        <f>'Financial planning'!K6*Assumptions!K130</f>
        <v>53.07850124331766</v>
      </c>
      <c r="L53" s="803"/>
      <c r="M53" s="598"/>
      <c r="N53" s="623"/>
      <c r="O53" s="609"/>
      <c r="P53" s="609"/>
      <c r="Q53" s="609"/>
      <c r="R53" s="609"/>
      <c r="S53" s="609"/>
      <c r="T53" s="609"/>
      <c r="U53" s="514"/>
      <c r="V53" s="514"/>
    </row>
    <row r="54" spans="1:25" s="613" customFormat="1" ht="21" customHeight="1">
      <c r="A54" s="801"/>
      <c r="B54" s="120" t="s">
        <v>68</v>
      </c>
      <c r="C54" s="780"/>
      <c r="D54" s="152">
        <f t="shared" ref="D54:K54" si="11">D51+D52+D53</f>
        <v>175.49999999999997</v>
      </c>
      <c r="E54" s="152">
        <f t="shared" si="11"/>
        <v>209.9</v>
      </c>
      <c r="F54" s="153">
        <f t="shared" si="11"/>
        <v>281.3</v>
      </c>
      <c r="G54" s="121">
        <f t="shared" si="11"/>
        <v>288.44546061643831</v>
      </c>
      <c r="H54" s="121">
        <f t="shared" si="11"/>
        <v>292.81049809589035</v>
      </c>
      <c r="I54" s="121">
        <f t="shared" si="11"/>
        <v>312.15410146831505</v>
      </c>
      <c r="J54" s="121">
        <f t="shared" si="11"/>
        <v>327.24875244026248</v>
      </c>
      <c r="K54" s="122">
        <f t="shared" si="11"/>
        <v>340.49785129031318</v>
      </c>
      <c r="L54" s="803"/>
      <c r="M54" s="626"/>
      <c r="N54" s="626"/>
      <c r="O54" s="609"/>
      <c r="P54" s="609"/>
      <c r="Q54" s="609"/>
      <c r="R54" s="609"/>
      <c r="S54" s="609"/>
      <c r="T54" s="609"/>
      <c r="U54" s="514"/>
      <c r="V54" s="514"/>
    </row>
    <row r="55" spans="1:25" s="613" customFormat="1" ht="21" customHeight="1">
      <c r="A55" s="801"/>
      <c r="B55" s="5" t="s">
        <v>69</v>
      </c>
      <c r="C55" s="12"/>
      <c r="D55" s="238">
        <v>32.200000000000003</v>
      </c>
      <c r="E55" s="238">
        <v>35.9</v>
      </c>
      <c r="F55" s="239">
        <v>32.9</v>
      </c>
      <c r="G55" s="618">
        <f>'Financial planning'!G83-'Financial planning'!G45-'Financial planning'!G50-'Financial planning'!G54</f>
        <v>35.47107871325494</v>
      </c>
      <c r="H55" s="619">
        <f>'Financial planning'!H83-'Financial planning'!H45-'Financial planning'!H50-'Financial planning'!H54</f>
        <v>39.19427740823005</v>
      </c>
      <c r="I55" s="619">
        <f>'Financial planning'!I83-'Financial planning'!I45-'Financial planning'!I50-'Financial planning'!I54</f>
        <v>40.300359581134785</v>
      </c>
      <c r="J55" s="619">
        <f>'Financial planning'!J83-'Financial planning'!J45-'Financial planning'!J50-'Financial planning'!J54</f>
        <v>41.425967298702858</v>
      </c>
      <c r="K55" s="620">
        <f>'Financial planning'!K83-'Financial planning'!K45-'Financial planning'!K50-'Financial planning'!K54</f>
        <v>46.878082420009832</v>
      </c>
      <c r="L55" s="803"/>
      <c r="M55" s="626"/>
      <c r="N55" s="626"/>
      <c r="O55" s="609"/>
      <c r="P55" s="609"/>
      <c r="Q55" s="609"/>
      <c r="R55" s="609"/>
      <c r="S55" s="609"/>
      <c r="T55" s="609"/>
      <c r="U55" s="514"/>
      <c r="V55" s="514"/>
    </row>
    <row r="56" spans="1:25" s="613" customFormat="1" ht="21" customHeight="1">
      <c r="A56" s="801"/>
      <c r="B56" s="120" t="s">
        <v>70</v>
      </c>
      <c r="C56" s="780"/>
      <c r="D56" s="152">
        <f t="shared" ref="D56:K56" si="12">D50+D54+D55</f>
        <v>321.39999999999998</v>
      </c>
      <c r="E56" s="152">
        <f t="shared" si="12"/>
        <v>380.29999999999995</v>
      </c>
      <c r="F56" s="153">
        <f t="shared" si="12"/>
        <v>466.29999999999995</v>
      </c>
      <c r="G56" s="121">
        <f t="shared" si="12"/>
        <v>472.01653932969322</v>
      </c>
      <c r="H56" s="121">
        <f t="shared" si="12"/>
        <v>485.60477550412043</v>
      </c>
      <c r="I56" s="121">
        <f t="shared" si="12"/>
        <v>516.45446104944983</v>
      </c>
      <c r="J56" s="121">
        <f t="shared" si="12"/>
        <v>540.57471973896531</v>
      </c>
      <c r="K56" s="122">
        <f t="shared" si="12"/>
        <v>565.27593371032299</v>
      </c>
      <c r="L56" s="803"/>
      <c r="M56" s="622"/>
      <c r="N56" s="622"/>
      <c r="O56" s="609"/>
      <c r="P56" s="609"/>
      <c r="Q56" s="609"/>
      <c r="R56" s="609"/>
      <c r="S56" s="609"/>
      <c r="T56" s="609"/>
      <c r="U56" s="514"/>
      <c r="V56" s="514"/>
    </row>
    <row r="57" spans="1:25" s="613" customFormat="1" ht="21" customHeight="1">
      <c r="A57" s="801"/>
      <c r="B57" s="120" t="s">
        <v>71</v>
      </c>
      <c r="C57" s="780"/>
      <c r="D57" s="152">
        <f t="shared" ref="D57:K57" si="13">D45+D56</f>
        <v>590.90000000000009</v>
      </c>
      <c r="E57" s="152">
        <f t="shared" si="13"/>
        <v>710.8</v>
      </c>
      <c r="F57" s="153">
        <f t="shared" si="13"/>
        <v>827.5</v>
      </c>
      <c r="G57" s="121">
        <f t="shared" si="13"/>
        <v>836.81653932969334</v>
      </c>
      <c r="H57" s="121">
        <f t="shared" si="13"/>
        <v>867.30477550412047</v>
      </c>
      <c r="I57" s="121">
        <f t="shared" si="13"/>
        <v>901.05446104944986</v>
      </c>
      <c r="J57" s="121">
        <f t="shared" si="13"/>
        <v>925.07471973896531</v>
      </c>
      <c r="K57" s="122">
        <f t="shared" si="13"/>
        <v>939.67593371032308</v>
      </c>
      <c r="L57" s="803"/>
      <c r="M57" s="622"/>
      <c r="N57" s="622"/>
      <c r="O57" s="609"/>
      <c r="P57" s="609"/>
      <c r="Q57" s="609"/>
      <c r="R57" s="609"/>
      <c r="S57" s="609"/>
      <c r="T57" s="609"/>
      <c r="U57" s="514"/>
      <c r="V57" s="514"/>
    </row>
    <row r="58" spans="1:25" s="613" customFormat="1" ht="21" customHeight="1" thickBot="1">
      <c r="A58" s="801"/>
      <c r="B58" s="7"/>
      <c r="C58" s="7"/>
      <c r="D58" s="7"/>
      <c r="E58" s="7"/>
      <c r="F58" s="7"/>
      <c r="G58" s="621"/>
      <c r="H58" s="621"/>
      <c r="I58" s="621"/>
      <c r="J58" s="621"/>
      <c r="K58" s="621"/>
      <c r="L58" s="803"/>
      <c r="M58" s="622"/>
      <c r="N58" s="622"/>
      <c r="O58" s="609"/>
      <c r="P58" s="609"/>
      <c r="Q58" s="609"/>
      <c r="R58" s="609"/>
      <c r="S58" s="609"/>
      <c r="T58" s="609"/>
      <c r="U58" s="514"/>
      <c r="V58" s="514"/>
    </row>
    <row r="59" spans="1:25" s="613" customFormat="1" ht="21" customHeight="1" thickBot="1">
      <c r="A59" s="804"/>
      <c r="B59" s="906" t="s">
        <v>186</v>
      </c>
      <c r="C59" s="605"/>
      <c r="D59" s="605">
        <f>'Financial planning'!D83-'Financial planning'!D57</f>
        <v>0</v>
      </c>
      <c r="E59" s="605">
        <f>'Financial planning'!E83-'Financial planning'!E57</f>
        <v>0</v>
      </c>
      <c r="F59" s="605">
        <f>'Financial planning'!F83-'Financial planning'!F57</f>
        <v>0</v>
      </c>
      <c r="G59" s="605">
        <f>'Financial planning'!G83-'Financial planning'!G57</f>
        <v>0</v>
      </c>
      <c r="H59" s="605">
        <f>'Financial planning'!H83-'Financial planning'!H57</f>
        <v>0</v>
      </c>
      <c r="I59" s="605">
        <f>'Financial planning'!I83-'Financial planning'!I57</f>
        <v>0</v>
      </c>
      <c r="J59" s="605">
        <f>'Financial planning'!J83-'Financial planning'!J57</f>
        <v>0</v>
      </c>
      <c r="K59" s="605">
        <f>'Financial planning'!K83-'Financial planning'!K57</f>
        <v>0</v>
      </c>
      <c r="L59" s="810"/>
      <c r="M59" s="622"/>
      <c r="N59" s="622"/>
      <c r="O59" s="609"/>
      <c r="P59" s="609"/>
      <c r="Q59" s="609"/>
      <c r="R59" s="609"/>
      <c r="S59" s="609"/>
      <c r="T59" s="609"/>
      <c r="U59" s="514"/>
      <c r="V59" s="514"/>
    </row>
    <row r="60" spans="1:25" s="613" customFormat="1" ht="21" customHeight="1" thickBot="1">
      <c r="A60" s="807"/>
      <c r="B60" s="539"/>
      <c r="C60" s="539"/>
      <c r="D60" s="539"/>
      <c r="E60" s="539"/>
      <c r="F60" s="539"/>
      <c r="G60" s="811"/>
      <c r="H60" s="811"/>
      <c r="I60" s="811"/>
      <c r="J60" s="811"/>
      <c r="K60" s="811"/>
      <c r="L60" s="812"/>
      <c r="M60" s="622"/>
      <c r="N60" s="622"/>
      <c r="O60" s="609"/>
      <c r="P60" s="609"/>
      <c r="Q60" s="609"/>
      <c r="R60" s="609"/>
      <c r="S60" s="609"/>
      <c r="T60" s="609"/>
      <c r="U60" s="514"/>
      <c r="V60" s="514"/>
    </row>
    <row r="61" spans="1:25" s="613" customFormat="1" ht="21" customHeight="1" thickTop="1">
      <c r="A61" s="793"/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5"/>
      <c r="M61" s="622"/>
      <c r="N61" s="622"/>
      <c r="O61" s="609"/>
      <c r="P61" s="609"/>
      <c r="Q61" s="609"/>
      <c r="R61" s="609"/>
      <c r="S61" s="609"/>
      <c r="T61" s="609"/>
      <c r="U61" s="514"/>
      <c r="V61" s="514"/>
    </row>
    <row r="62" spans="1:25" s="613" customFormat="1" ht="21" customHeight="1">
      <c r="A62" s="796"/>
      <c r="B62" s="905" t="s">
        <v>215</v>
      </c>
      <c r="C62" s="699"/>
      <c r="D62" s="699"/>
      <c r="E62" s="699"/>
      <c r="F62" s="699"/>
      <c r="G62" s="699"/>
      <c r="H62" s="699"/>
      <c r="I62" s="699"/>
      <c r="J62" s="699"/>
      <c r="K62" s="699"/>
      <c r="L62" s="798"/>
      <c r="M62" s="622"/>
      <c r="N62" s="622"/>
      <c r="O62" s="609"/>
      <c r="P62" s="609"/>
      <c r="Q62" s="609"/>
      <c r="R62" s="609"/>
      <c r="S62" s="609"/>
      <c r="T62" s="609"/>
      <c r="U62" s="514"/>
      <c r="V62" s="514"/>
    </row>
    <row r="63" spans="1:25" s="613" customFormat="1" ht="21" customHeight="1">
      <c r="A63" s="796"/>
      <c r="B63" s="799"/>
      <c r="C63" s="799"/>
      <c r="D63" s="799"/>
      <c r="E63" s="799"/>
      <c r="F63" s="799"/>
      <c r="G63" s="797"/>
      <c r="H63" s="797"/>
      <c r="I63" s="797"/>
      <c r="J63" s="799"/>
      <c r="K63" s="799"/>
      <c r="L63" s="798"/>
      <c r="M63" s="622"/>
      <c r="N63" s="622"/>
      <c r="O63" s="609"/>
      <c r="P63" s="609"/>
      <c r="Q63" s="609"/>
      <c r="R63" s="609"/>
      <c r="S63" s="609"/>
      <c r="T63" s="609"/>
      <c r="U63" s="514"/>
      <c r="V63" s="514"/>
    </row>
    <row r="64" spans="1:25" s="613" customFormat="1" ht="21" customHeight="1">
      <c r="A64" s="801"/>
      <c r="B64" s="101"/>
      <c r="C64" s="174"/>
      <c r="D64" s="865" t="s">
        <v>185</v>
      </c>
      <c r="E64" s="530" t="s">
        <v>185</v>
      </c>
      <c r="F64" s="521" t="s">
        <v>185</v>
      </c>
      <c r="G64" s="530" t="s">
        <v>0</v>
      </c>
      <c r="H64" s="530" t="s">
        <v>0</v>
      </c>
      <c r="I64" s="530" t="s">
        <v>0</v>
      </c>
      <c r="J64" s="530" t="s">
        <v>0</v>
      </c>
      <c r="K64" s="521" t="s">
        <v>0</v>
      </c>
      <c r="L64" s="803"/>
      <c r="M64" s="622"/>
      <c r="N64" s="622"/>
      <c r="O64" s="609"/>
      <c r="P64" s="609"/>
      <c r="Q64" s="609"/>
      <c r="R64" s="609"/>
      <c r="S64" s="609"/>
      <c r="T64" s="609"/>
      <c r="U64" s="514"/>
      <c r="V64" s="514"/>
    </row>
    <row r="65" spans="1:22" s="613" customFormat="1" ht="21" customHeight="1">
      <c r="A65" s="801"/>
      <c r="B65" s="92" t="s">
        <v>26</v>
      </c>
      <c r="C65" s="814" t="s">
        <v>27</v>
      </c>
      <c r="D65" s="301" t="s">
        <v>22</v>
      </c>
      <c r="E65" s="99" t="s">
        <v>21</v>
      </c>
      <c r="F65" s="100" t="s">
        <v>20</v>
      </c>
      <c r="G65" s="600" t="s">
        <v>15</v>
      </c>
      <c r="H65" s="600" t="s">
        <v>16</v>
      </c>
      <c r="I65" s="600" t="s">
        <v>17</v>
      </c>
      <c r="J65" s="600" t="s">
        <v>18</v>
      </c>
      <c r="K65" s="601" t="s">
        <v>19</v>
      </c>
      <c r="L65" s="803"/>
      <c r="M65" s="622"/>
      <c r="N65" s="622"/>
      <c r="O65" s="609"/>
      <c r="P65" s="609"/>
      <c r="Q65" s="609"/>
      <c r="R65" s="609"/>
      <c r="S65" s="609"/>
      <c r="T65" s="609"/>
      <c r="U65" s="514"/>
      <c r="V65" s="514"/>
    </row>
    <row r="66" spans="1:22" s="613" customFormat="1" ht="21" customHeight="1">
      <c r="A66" s="801"/>
      <c r="B66" s="5" t="s">
        <v>72</v>
      </c>
      <c r="C66" s="12"/>
      <c r="D66" s="232">
        <v>64.5</v>
      </c>
      <c r="E66" s="242">
        <v>80</v>
      </c>
      <c r="F66" s="243">
        <v>80</v>
      </c>
      <c r="G66" s="161">
        <f>Assumptions!G137</f>
        <v>80</v>
      </c>
      <c r="H66" s="161">
        <f>Assumptions!H137</f>
        <v>80</v>
      </c>
      <c r="I66" s="161">
        <f>Assumptions!I137</f>
        <v>80</v>
      </c>
      <c r="J66" s="161">
        <f>Assumptions!J137</f>
        <v>80</v>
      </c>
      <c r="K66" s="602">
        <f>Assumptions!K137</f>
        <v>80</v>
      </c>
      <c r="L66" s="803"/>
      <c r="M66" s="622"/>
      <c r="N66" s="622"/>
      <c r="O66" s="609"/>
      <c r="P66" s="609"/>
      <c r="Q66" s="609"/>
      <c r="R66" s="609"/>
      <c r="S66" s="609"/>
      <c r="T66" s="609"/>
      <c r="U66" s="514"/>
      <c r="V66" s="514"/>
    </row>
    <row r="67" spans="1:22" s="613" customFormat="1" ht="21" customHeight="1">
      <c r="A67" s="801"/>
      <c r="B67" s="5" t="s">
        <v>73</v>
      </c>
      <c r="C67" s="12"/>
      <c r="D67" s="234">
        <v>10</v>
      </c>
      <c r="E67" s="234">
        <v>15.3</v>
      </c>
      <c r="F67" s="235">
        <v>21.4</v>
      </c>
      <c r="G67" s="161">
        <f>Assumptions!F64+Assumptions!G108*'Financial planning'!G26</f>
        <v>24.874780311353085</v>
      </c>
      <c r="H67" s="161">
        <f>G67+Assumptions!H108*'Financial planning'!H26</f>
        <v>29.028223253857533</v>
      </c>
      <c r="I67" s="161">
        <f>H67+Assumptions!I108*'Financial planning'!I26</f>
        <v>34.562338380801457</v>
      </c>
      <c r="J67" s="161">
        <f>I67+Assumptions!J108*'Financial planning'!J26</f>
        <v>40.442251145067608</v>
      </c>
      <c r="K67" s="162">
        <f>J67+Assumptions!K108*'Financial planning'!K26</f>
        <v>46.307015292965666</v>
      </c>
      <c r="L67" s="803"/>
      <c r="M67" s="622"/>
      <c r="N67" s="622"/>
      <c r="O67" s="609"/>
      <c r="P67" s="609"/>
      <c r="Q67" s="609"/>
      <c r="R67" s="609"/>
      <c r="S67" s="609"/>
      <c r="T67" s="609"/>
      <c r="U67" s="514"/>
      <c r="V67" s="514"/>
    </row>
    <row r="68" spans="1:22" s="613" customFormat="1" ht="21" customHeight="1">
      <c r="A68" s="801"/>
      <c r="B68" s="5" t="s">
        <v>74</v>
      </c>
      <c r="C68" s="12"/>
      <c r="D68" s="129">
        <f>D30</f>
        <v>54.100000000000108</v>
      </c>
      <c r="E68" s="129">
        <f t="shared" ref="E68:F68" si="14">E30</f>
        <v>65.800000000000082</v>
      </c>
      <c r="F68" s="123">
        <f t="shared" si="14"/>
        <v>83.100000000000023</v>
      </c>
      <c r="G68" s="161">
        <f>'Financial planning'!G30</f>
        <v>95.840861141627997</v>
      </c>
      <c r="H68" s="161">
        <f>'Financial planning'!H30</f>
        <v>111.07015193081097</v>
      </c>
      <c r="I68" s="161">
        <f>'Financial planning'!I30</f>
        <v>131.36190739627202</v>
      </c>
      <c r="J68" s="161">
        <f>'Financial planning'!J30</f>
        <v>152.92158753191455</v>
      </c>
      <c r="K68" s="162">
        <f>'Financial planning'!K30</f>
        <v>174.42572274087411</v>
      </c>
      <c r="L68" s="803"/>
      <c r="M68" s="622"/>
      <c r="N68" s="622"/>
      <c r="O68" s="609"/>
      <c r="P68" s="609"/>
      <c r="Q68" s="609"/>
      <c r="R68" s="609"/>
      <c r="S68" s="609"/>
      <c r="T68" s="609"/>
      <c r="U68" s="514"/>
      <c r="V68" s="514"/>
    </row>
    <row r="69" spans="1:22" s="613" customFormat="1" ht="21" customHeight="1">
      <c r="A69" s="801"/>
      <c r="B69" s="120" t="s">
        <v>75</v>
      </c>
      <c r="C69" s="780"/>
      <c r="D69" s="152">
        <f t="shared" ref="D69:K69" si="15">D66+D67+D68</f>
        <v>128.60000000000011</v>
      </c>
      <c r="E69" s="152">
        <f t="shared" si="15"/>
        <v>161.10000000000008</v>
      </c>
      <c r="F69" s="153">
        <f t="shared" si="15"/>
        <v>184.50000000000003</v>
      </c>
      <c r="G69" s="121">
        <f t="shared" si="15"/>
        <v>200.71564145298106</v>
      </c>
      <c r="H69" s="121">
        <f t="shared" si="15"/>
        <v>220.0983751846685</v>
      </c>
      <c r="I69" s="121">
        <f t="shared" si="15"/>
        <v>245.92424577707348</v>
      </c>
      <c r="J69" s="121">
        <f t="shared" si="15"/>
        <v>273.36383867698214</v>
      </c>
      <c r="K69" s="122">
        <f t="shared" si="15"/>
        <v>300.73273803383978</v>
      </c>
      <c r="L69" s="803"/>
      <c r="M69" s="622"/>
      <c r="N69" s="622"/>
      <c r="O69" s="609"/>
      <c r="P69" s="609"/>
      <c r="Q69" s="609"/>
      <c r="R69" s="609"/>
      <c r="S69" s="609"/>
      <c r="T69" s="609"/>
      <c r="U69" s="514"/>
      <c r="V69" s="514"/>
    </row>
    <row r="70" spans="1:22" s="613" customFormat="1" ht="21" customHeight="1">
      <c r="A70" s="801"/>
      <c r="B70" s="120" t="s">
        <v>44</v>
      </c>
      <c r="C70" s="780"/>
      <c r="D70" s="152">
        <v>0</v>
      </c>
      <c r="E70" s="152">
        <v>11.8</v>
      </c>
      <c r="F70" s="153">
        <v>13</v>
      </c>
      <c r="G70" s="121">
        <f>Assumptions!F67+Assumptions!G107</f>
        <v>13</v>
      </c>
      <c r="H70" s="121">
        <f>G70+Assumptions!H107</f>
        <v>13</v>
      </c>
      <c r="I70" s="121">
        <f>H70+Assumptions!I107</f>
        <v>13</v>
      </c>
      <c r="J70" s="121">
        <f>I70+Assumptions!J107</f>
        <v>13</v>
      </c>
      <c r="K70" s="122">
        <f>J70+Assumptions!K107</f>
        <v>13</v>
      </c>
      <c r="L70" s="803"/>
      <c r="M70" s="622"/>
      <c r="N70" s="622"/>
      <c r="O70" s="609"/>
      <c r="P70" s="609"/>
      <c r="Q70" s="609"/>
      <c r="R70" s="609"/>
      <c r="S70" s="609"/>
      <c r="T70" s="609"/>
      <c r="U70" s="514"/>
      <c r="V70" s="514"/>
    </row>
    <row r="71" spans="1:22" s="613" customFormat="1" ht="21" customHeight="1">
      <c r="A71" s="801"/>
      <c r="B71" s="5" t="s">
        <v>76</v>
      </c>
      <c r="C71" s="12"/>
      <c r="D71" s="232">
        <v>35.299999999999997</v>
      </c>
      <c r="E71" s="232">
        <v>36.200000000000003</v>
      </c>
      <c r="F71" s="233">
        <v>39.5</v>
      </c>
      <c r="G71" s="159">
        <f>Assumptions!F68+Assumptions!G138</f>
        <v>42.5</v>
      </c>
      <c r="H71" s="159">
        <f>G71+Assumptions!H138</f>
        <v>45.5</v>
      </c>
      <c r="I71" s="159">
        <f>H71+Assumptions!I138</f>
        <v>48.5</v>
      </c>
      <c r="J71" s="159">
        <f>I71+Assumptions!J138</f>
        <v>51.5</v>
      </c>
      <c r="K71" s="603">
        <f>J71+Assumptions!K138</f>
        <v>54.5</v>
      </c>
      <c r="L71" s="803"/>
      <c r="M71" s="622"/>
      <c r="N71" s="622"/>
      <c r="O71" s="609"/>
      <c r="P71" s="609"/>
      <c r="Q71" s="609"/>
      <c r="R71" s="609"/>
      <c r="S71" s="609"/>
      <c r="T71" s="609"/>
      <c r="U71" s="514"/>
      <c r="V71" s="514"/>
    </row>
    <row r="72" spans="1:22" s="613" customFormat="1" ht="21" customHeight="1">
      <c r="A72" s="801"/>
      <c r="B72" s="5" t="s">
        <v>77</v>
      </c>
      <c r="C72" s="611"/>
      <c r="D72" s="238">
        <v>50.3</v>
      </c>
      <c r="E72" s="238">
        <v>49.4</v>
      </c>
      <c r="F72" s="239">
        <v>63.6</v>
      </c>
      <c r="G72" s="604">
        <f>Assumptions!G139*'Financial planning'!G6</f>
        <v>65.451374999999985</v>
      </c>
      <c r="H72" s="604">
        <f>Assumptions!H139*'Financial planning'!H6</f>
        <v>67.545818999999995</v>
      </c>
      <c r="I72" s="604">
        <f>Assumptions!I139*'Financial planning'!I6</f>
        <v>72.071388872999989</v>
      </c>
      <c r="J72" s="604">
        <f>Assumptions!J139*'Financial planning'!J6</f>
        <v>75.602886927776979</v>
      </c>
      <c r="K72" s="163">
        <f>Assumptions!K139*'Financial planning'!K6</f>
        <v>78.702605291815829</v>
      </c>
      <c r="L72" s="803"/>
      <c r="M72" s="622"/>
      <c r="N72" s="622"/>
      <c r="O72" s="609"/>
      <c r="P72" s="609"/>
      <c r="Q72" s="609"/>
      <c r="R72" s="609"/>
      <c r="S72" s="609"/>
      <c r="T72" s="609"/>
      <c r="U72" s="514"/>
      <c r="V72" s="514"/>
    </row>
    <row r="73" spans="1:22" s="613" customFormat="1" ht="21" customHeight="1">
      <c r="A73" s="801"/>
      <c r="B73" s="120" t="s">
        <v>78</v>
      </c>
      <c r="C73" s="529"/>
      <c r="D73" s="152">
        <f t="shared" ref="D73:K73" si="16">D71+D72</f>
        <v>85.6</v>
      </c>
      <c r="E73" s="152">
        <f t="shared" si="16"/>
        <v>85.6</v>
      </c>
      <c r="F73" s="153">
        <f t="shared" si="16"/>
        <v>103.1</v>
      </c>
      <c r="G73" s="121">
        <f t="shared" si="16"/>
        <v>107.95137499999998</v>
      </c>
      <c r="H73" s="121">
        <f t="shared" si="16"/>
        <v>113.04581899999999</v>
      </c>
      <c r="I73" s="121">
        <f t="shared" si="16"/>
        <v>120.57138887299999</v>
      </c>
      <c r="J73" s="121">
        <f t="shared" si="16"/>
        <v>127.10288692777698</v>
      </c>
      <c r="K73" s="122">
        <f t="shared" si="16"/>
        <v>133.20260529181581</v>
      </c>
      <c r="L73" s="803"/>
      <c r="M73" s="622"/>
      <c r="N73" s="622"/>
      <c r="O73" s="609"/>
      <c r="P73" s="609"/>
      <c r="Q73" s="609"/>
      <c r="R73" s="609"/>
      <c r="S73" s="609"/>
      <c r="T73" s="609"/>
      <c r="U73" s="514"/>
      <c r="V73" s="514"/>
    </row>
    <row r="74" spans="1:22" s="613" customFormat="1" ht="21" customHeight="1">
      <c r="A74" s="801"/>
      <c r="B74" s="785" t="s">
        <v>79</v>
      </c>
      <c r="C74" s="789"/>
      <c r="D74" s="238">
        <v>75.900000000000006</v>
      </c>
      <c r="E74" s="238">
        <v>87.8</v>
      </c>
      <c r="F74" s="239">
        <v>117.2</v>
      </c>
      <c r="G74" s="161">
        <f>Assumptions!F71+Assumptions!G140</f>
        <v>105</v>
      </c>
      <c r="H74" s="161">
        <f>G74+Assumptions!H140</f>
        <v>115</v>
      </c>
      <c r="I74" s="161">
        <f>H74+Assumptions!I140</f>
        <v>110</v>
      </c>
      <c r="J74" s="159">
        <f>I74+Assumptions!J140</f>
        <v>95.6</v>
      </c>
      <c r="K74" s="162">
        <f>J74+Assumptions!K140</f>
        <v>82</v>
      </c>
      <c r="L74" s="803"/>
      <c r="M74" s="622"/>
      <c r="N74" s="622"/>
      <c r="O74" s="609"/>
      <c r="P74" s="609"/>
      <c r="Q74" s="609"/>
      <c r="R74" s="609"/>
      <c r="S74" s="609"/>
      <c r="T74" s="609"/>
      <c r="U74" s="514"/>
      <c r="V74" s="514"/>
    </row>
    <row r="75" spans="1:22" s="613" customFormat="1" ht="21" customHeight="1">
      <c r="A75" s="801"/>
      <c r="B75" s="5" t="s">
        <v>80</v>
      </c>
      <c r="C75" s="12"/>
      <c r="D75" s="238">
        <v>60.3</v>
      </c>
      <c r="E75" s="238">
        <v>75.8</v>
      </c>
      <c r="F75" s="239">
        <v>69.5</v>
      </c>
      <c r="G75" s="161">
        <f>Assumptions!F72+Assumptions!G141</f>
        <v>75</v>
      </c>
      <c r="H75" s="161">
        <f>G75+Assumptions!H141</f>
        <v>75</v>
      </c>
      <c r="I75" s="161">
        <f>H75+Assumptions!I141</f>
        <v>65</v>
      </c>
      <c r="J75" s="161">
        <f>I75+Assumptions!J141</f>
        <v>60</v>
      </c>
      <c r="K75" s="162">
        <f>J75+Assumptions!K141</f>
        <v>55</v>
      </c>
      <c r="L75" s="803"/>
      <c r="M75" s="622"/>
      <c r="N75" s="622"/>
      <c r="O75" s="609"/>
      <c r="P75" s="609"/>
      <c r="Q75" s="609"/>
      <c r="R75" s="609"/>
      <c r="S75" s="609"/>
      <c r="T75" s="609"/>
      <c r="U75" s="514"/>
      <c r="V75" s="514"/>
    </row>
    <row r="76" spans="1:22" s="613" customFormat="1" ht="21" customHeight="1">
      <c r="A76" s="801"/>
      <c r="B76" s="5" t="s">
        <v>87</v>
      </c>
      <c r="C76" s="12"/>
      <c r="D76" s="234">
        <v>0</v>
      </c>
      <c r="E76" s="234">
        <v>0</v>
      </c>
      <c r="F76" s="235">
        <v>0</v>
      </c>
      <c r="G76" s="161">
        <f>Assumptions!F73+Assumptions!G142</f>
        <v>0</v>
      </c>
      <c r="H76" s="161">
        <f>G76+Assumptions!H142</f>
        <v>0</v>
      </c>
      <c r="I76" s="161">
        <f>H76+Assumptions!I142</f>
        <v>0</v>
      </c>
      <c r="J76" s="161">
        <f>I76+Assumptions!J142</f>
        <v>0</v>
      </c>
      <c r="K76" s="162">
        <f>J76+Assumptions!K142</f>
        <v>0</v>
      </c>
      <c r="L76" s="803"/>
      <c r="M76" s="622"/>
      <c r="N76" s="622"/>
      <c r="O76" s="609"/>
      <c r="P76" s="609"/>
      <c r="Q76" s="609"/>
      <c r="R76" s="609"/>
      <c r="S76" s="609"/>
      <c r="T76" s="609"/>
      <c r="U76" s="514"/>
      <c r="V76" s="514"/>
    </row>
    <row r="77" spans="1:22" s="613" customFormat="1" ht="21" customHeight="1">
      <c r="A77" s="801"/>
      <c r="B77" s="5" t="s">
        <v>80</v>
      </c>
      <c r="C77" s="612"/>
      <c r="D77" s="234">
        <v>2</v>
      </c>
      <c r="E77" s="234">
        <v>1.5</v>
      </c>
      <c r="F77" s="235">
        <v>3.2</v>
      </c>
      <c r="G77" s="161">
        <f>Assumptions!G143*'Financial planning'!G50</f>
        <v>3.1101000000000001</v>
      </c>
      <c r="H77" s="161">
        <f>Assumptions!H143*'Financial planning'!H50</f>
        <v>3.2256</v>
      </c>
      <c r="I77" s="161">
        <f>Assumptions!I143*'Financial planning'!I50</f>
        <v>3.4440000000000004</v>
      </c>
      <c r="J77" s="161">
        <f>Assumptions!J143*'Financial planning'!J50</f>
        <v>3.6099000000000006</v>
      </c>
      <c r="K77" s="162">
        <f>Assumptions!K143*'Financial planning'!K50</f>
        <v>3.7359000000000004</v>
      </c>
      <c r="L77" s="803"/>
      <c r="M77" s="622"/>
      <c r="N77" s="622"/>
      <c r="O77" s="609"/>
      <c r="P77" s="609"/>
      <c r="Q77" s="609"/>
      <c r="R77" s="609"/>
      <c r="S77" s="609"/>
      <c r="T77" s="609"/>
      <c r="U77" s="514"/>
      <c r="V77" s="514"/>
    </row>
    <row r="78" spans="1:22" s="613" customFormat="1" ht="21" customHeight="1">
      <c r="A78" s="801"/>
      <c r="B78" s="5" t="s">
        <v>81</v>
      </c>
      <c r="C78" s="12"/>
      <c r="D78" s="234">
        <v>117.6</v>
      </c>
      <c r="E78" s="238">
        <v>158.5</v>
      </c>
      <c r="F78" s="239">
        <v>167.2</v>
      </c>
      <c r="G78" s="161">
        <f>Assumptions!G144/Assumptions!$D$156*('Financial planning'!G9+'Financial planning'!G10)</f>
        <v>169.30129787671234</v>
      </c>
      <c r="H78" s="161">
        <f>Assumptions!H144/Assumptions!$D$156*('Financial planning'!H9+'Financial planning'!H10)</f>
        <v>175.03083631945205</v>
      </c>
      <c r="I78" s="161">
        <f>Assumptions!I144/Assumptions!$D$156*('Financial planning'!I9+'Financial planning'!I10)</f>
        <v>186.36970368437645</v>
      </c>
      <c r="J78" s="161">
        <f>Assumptions!J144/Assumptions!$D$156*('Financial planning'!J9+'Financial planning'!J10)</f>
        <v>195.31466040617116</v>
      </c>
      <c r="K78" s="162">
        <f>Assumptions!K144/Assumptions!$D$156*('Financial planning'!K9+'Financial planning'!K10)</f>
        <v>203.23563587378305</v>
      </c>
      <c r="L78" s="803"/>
      <c r="M78" s="622"/>
      <c r="N78" s="622"/>
      <c r="O78" s="609"/>
      <c r="P78" s="609"/>
      <c r="Q78" s="609"/>
      <c r="R78" s="609"/>
      <c r="S78" s="609"/>
      <c r="T78" s="609"/>
      <c r="U78" s="514"/>
      <c r="V78" s="514"/>
    </row>
    <row r="79" spans="1:22" s="613" customFormat="1" ht="21" customHeight="1">
      <c r="A79" s="801"/>
      <c r="B79" s="5" t="s">
        <v>82</v>
      </c>
      <c r="C79" s="12"/>
      <c r="D79" s="238">
        <v>60.4</v>
      </c>
      <c r="E79" s="238">
        <v>34.5</v>
      </c>
      <c r="F79" s="239">
        <v>65.2</v>
      </c>
      <c r="G79" s="161">
        <f>Assumptions!G145</f>
        <v>56</v>
      </c>
      <c r="H79" s="161">
        <f>Assumptions!H145</f>
        <v>43</v>
      </c>
      <c r="I79" s="161">
        <f>Assumptions!I145</f>
        <v>40</v>
      </c>
      <c r="J79" s="161">
        <f>Assumptions!J145</f>
        <v>35</v>
      </c>
      <c r="K79" s="162">
        <f>Assumptions!K145</f>
        <v>22</v>
      </c>
      <c r="L79" s="803"/>
      <c r="M79" s="622"/>
      <c r="N79" s="622"/>
      <c r="O79" s="609"/>
      <c r="P79" s="609"/>
      <c r="Q79" s="609"/>
      <c r="R79" s="609"/>
      <c r="S79" s="609"/>
      <c r="T79" s="609"/>
      <c r="U79" s="514"/>
      <c r="V79" s="514"/>
    </row>
    <row r="80" spans="1:22" s="613" customFormat="1" ht="21" customHeight="1">
      <c r="A80" s="801"/>
      <c r="B80" s="5" t="s">
        <v>83</v>
      </c>
      <c r="C80" s="12"/>
      <c r="D80" s="234">
        <v>10.199999999999999</v>
      </c>
      <c r="E80" s="234">
        <v>11.9</v>
      </c>
      <c r="F80" s="235">
        <v>7.8</v>
      </c>
      <c r="G80" s="161">
        <f>Assumptions!G146</f>
        <v>7.8</v>
      </c>
      <c r="H80" s="161">
        <f>Assumptions!H146</f>
        <v>7.8</v>
      </c>
      <c r="I80" s="161">
        <f>Assumptions!I146</f>
        <v>7.8</v>
      </c>
      <c r="J80" s="161">
        <f>Assumptions!J146</f>
        <v>7.8</v>
      </c>
      <c r="K80" s="162">
        <f>Assumptions!K146</f>
        <v>7.8</v>
      </c>
      <c r="L80" s="803"/>
      <c r="M80" s="622"/>
      <c r="N80" s="622"/>
      <c r="O80" s="609"/>
      <c r="P80" s="609"/>
      <c r="Q80" s="609"/>
      <c r="R80" s="609"/>
      <c r="S80" s="609"/>
      <c r="T80" s="609"/>
      <c r="U80" s="514"/>
      <c r="V80" s="514"/>
    </row>
    <row r="81" spans="1:22" s="613" customFormat="1" ht="21" customHeight="1">
      <c r="A81" s="801"/>
      <c r="B81" s="790" t="s">
        <v>84</v>
      </c>
      <c r="C81" s="611"/>
      <c r="D81" s="258">
        <v>50.3</v>
      </c>
      <c r="E81" s="258">
        <v>82.3</v>
      </c>
      <c r="F81" s="259">
        <v>96.8</v>
      </c>
      <c r="G81" s="161">
        <f>Assumptions!G147*'Financial planning'!G6</f>
        <v>98.938124999999985</v>
      </c>
      <c r="H81" s="161">
        <f>Assumptions!H147*'Financial planning'!H6</f>
        <v>102.10414499999999</v>
      </c>
      <c r="I81" s="161">
        <f>Assumptions!I147*'Financial planning'!I6</f>
        <v>108.945122715</v>
      </c>
      <c r="J81" s="161">
        <f>Assumptions!J147*'Financial planning'!J6</f>
        <v>114.28343372803498</v>
      </c>
      <c r="K81" s="163">
        <f>Assumptions!K147*'Financial planning'!K6</f>
        <v>118.9690545108844</v>
      </c>
      <c r="L81" s="803"/>
      <c r="M81" s="622"/>
      <c r="N81" s="622"/>
      <c r="O81" s="609"/>
      <c r="P81" s="609"/>
      <c r="Q81" s="609"/>
      <c r="R81" s="609"/>
      <c r="S81" s="609"/>
      <c r="T81" s="609"/>
      <c r="U81" s="514"/>
      <c r="V81" s="514"/>
    </row>
    <row r="82" spans="1:22" s="613" customFormat="1" ht="21" customHeight="1">
      <c r="A82" s="801"/>
      <c r="B82" s="132" t="s">
        <v>85</v>
      </c>
      <c r="C82" s="529"/>
      <c r="D82" s="152">
        <f t="shared" ref="D82:K82" si="17">D74+D75+D76+D77+D78+D79+D80+D81</f>
        <v>376.7</v>
      </c>
      <c r="E82" s="152">
        <f t="shared" si="17"/>
        <v>452.3</v>
      </c>
      <c r="F82" s="153">
        <f t="shared" si="17"/>
        <v>526.9</v>
      </c>
      <c r="G82" s="121">
        <f t="shared" si="17"/>
        <v>515.14952287671235</v>
      </c>
      <c r="H82" s="121">
        <f t="shared" si="17"/>
        <v>521.16058131945204</v>
      </c>
      <c r="I82" s="121">
        <f t="shared" si="17"/>
        <v>521.55882639937647</v>
      </c>
      <c r="J82" s="121">
        <f t="shared" si="17"/>
        <v>511.60799413420619</v>
      </c>
      <c r="K82" s="122">
        <f t="shared" si="17"/>
        <v>492.74059038466748</v>
      </c>
      <c r="L82" s="803"/>
      <c r="M82" s="622"/>
      <c r="N82" s="622"/>
      <c r="O82" s="609"/>
      <c r="P82" s="609"/>
      <c r="Q82" s="609"/>
      <c r="R82" s="609"/>
      <c r="S82" s="609"/>
      <c r="T82" s="609"/>
      <c r="U82" s="514"/>
      <c r="V82" s="514"/>
    </row>
    <row r="83" spans="1:22" s="613" customFormat="1" ht="21" customHeight="1">
      <c r="A83" s="801"/>
      <c r="B83" s="120" t="s">
        <v>86</v>
      </c>
      <c r="C83" s="529"/>
      <c r="D83" s="152">
        <f>D69+D70+D73+D82</f>
        <v>590.90000000000009</v>
      </c>
      <c r="E83" s="152">
        <f>E69+E70+E73+E82</f>
        <v>710.80000000000018</v>
      </c>
      <c r="F83" s="153">
        <f>F69++F70+F73+F82</f>
        <v>827.5</v>
      </c>
      <c r="G83" s="121">
        <f>G69+G70+G73+G82</f>
        <v>836.81653932969334</v>
      </c>
      <c r="H83" s="121">
        <f>H69+H70+H73+H82</f>
        <v>867.30477550412047</v>
      </c>
      <c r="I83" s="121">
        <f>I69+I70+I73+I82</f>
        <v>901.05446104944986</v>
      </c>
      <c r="J83" s="121">
        <f>J69+J70+J73+J82</f>
        <v>925.07471973896531</v>
      </c>
      <c r="K83" s="122">
        <f>K69+K70+K73+K82</f>
        <v>939.67593371032308</v>
      </c>
      <c r="L83" s="803"/>
      <c r="M83" s="622"/>
      <c r="N83" s="622"/>
      <c r="O83" s="609"/>
      <c r="P83" s="609"/>
      <c r="Q83" s="609"/>
      <c r="R83" s="609"/>
      <c r="S83" s="609"/>
      <c r="T83" s="609"/>
      <c r="U83" s="514"/>
      <c r="V83" s="514"/>
    </row>
    <row r="84" spans="1:22" s="613" customFormat="1" ht="21" customHeight="1" thickBot="1">
      <c r="A84" s="804"/>
      <c r="B84" s="10"/>
      <c r="C84" s="10"/>
      <c r="D84" s="10"/>
      <c r="E84" s="10"/>
      <c r="F84" s="10"/>
      <c r="G84" s="791"/>
      <c r="H84" s="791"/>
      <c r="I84" s="791"/>
      <c r="J84" s="791"/>
      <c r="K84" s="791"/>
      <c r="L84" s="810"/>
      <c r="M84" s="622"/>
      <c r="N84" s="622"/>
      <c r="O84" s="609"/>
      <c r="P84" s="609"/>
      <c r="Q84" s="609"/>
      <c r="R84" s="609"/>
      <c r="S84" s="609"/>
      <c r="T84" s="609"/>
      <c r="U84" s="514"/>
      <c r="V84" s="514"/>
    </row>
    <row r="85" spans="1:22" s="613" customFormat="1" ht="21" customHeight="1" thickBot="1">
      <c r="A85" s="813"/>
      <c r="B85" s="9" t="s">
        <v>186</v>
      </c>
      <c r="C85" s="9"/>
      <c r="D85" s="605">
        <f>'Financial planning'!D57-D83</f>
        <v>0</v>
      </c>
      <c r="E85" s="605">
        <f>'Financial planning'!E57-E83</f>
        <v>0</v>
      </c>
      <c r="F85" s="605">
        <f>'Financial planning'!F57-F83</f>
        <v>0</v>
      </c>
      <c r="G85" s="605">
        <f>'Financial planning'!G57-G83</f>
        <v>0</v>
      </c>
      <c r="H85" s="605">
        <f>'Financial planning'!H57-H83</f>
        <v>0</v>
      </c>
      <c r="I85" s="605">
        <f>'Financial planning'!I57-I83</f>
        <v>0</v>
      </c>
      <c r="J85" s="605">
        <f>'Financial planning'!J57-J83</f>
        <v>0</v>
      </c>
      <c r="K85" s="605">
        <f>'Financial planning'!K57-K83</f>
        <v>0</v>
      </c>
      <c r="L85" s="614"/>
      <c r="M85" s="622"/>
      <c r="N85" s="622"/>
      <c r="O85" s="609"/>
      <c r="P85" s="609"/>
      <c r="Q85" s="609"/>
      <c r="R85" s="609"/>
      <c r="S85" s="609"/>
      <c r="T85" s="609"/>
      <c r="U85" s="514"/>
      <c r="V85" s="514"/>
    </row>
    <row r="86" spans="1:22" s="613" customFormat="1" ht="21" customHeight="1" thickBot="1">
      <c r="A86" s="807"/>
      <c r="B86" s="688"/>
      <c r="C86" s="688"/>
      <c r="D86" s="688"/>
      <c r="E86" s="688"/>
      <c r="F86" s="688"/>
      <c r="G86" s="615"/>
      <c r="H86" s="615"/>
      <c r="I86" s="615"/>
      <c r="J86" s="615"/>
      <c r="K86" s="615"/>
      <c r="L86" s="616"/>
      <c r="M86" s="623"/>
      <c r="N86" s="622"/>
      <c r="O86" s="609"/>
      <c r="P86" s="609"/>
      <c r="Q86" s="609"/>
      <c r="R86" s="609"/>
      <c r="S86" s="609"/>
      <c r="T86" s="609"/>
      <c r="U86" s="514"/>
      <c r="V86" s="514"/>
    </row>
    <row r="87" spans="1:22" s="613" customFormat="1" ht="21" customHeight="1" thickTop="1">
      <c r="B87" s="523"/>
      <c r="C87" s="523"/>
      <c r="D87" s="523"/>
      <c r="E87" s="523"/>
      <c r="F87" s="523"/>
      <c r="G87" s="622"/>
      <c r="H87" s="622"/>
      <c r="I87" s="622"/>
      <c r="J87" s="622"/>
      <c r="K87" s="622"/>
      <c r="L87" s="622"/>
      <c r="M87" s="622"/>
      <c r="N87" s="622"/>
      <c r="O87" s="609"/>
      <c r="P87" s="609"/>
      <c r="Q87" s="609"/>
      <c r="R87" s="609"/>
      <c r="S87" s="609"/>
      <c r="T87" s="609"/>
      <c r="U87" s="514"/>
      <c r="V87" s="514"/>
    </row>
    <row r="88" spans="1:22" s="613" customFormat="1" ht="21" customHeight="1">
      <c r="B88" s="523"/>
      <c r="C88" s="523"/>
      <c r="D88" s="523"/>
      <c r="E88" s="523"/>
      <c r="F88" s="523"/>
      <c r="G88" s="622"/>
      <c r="H88" s="622"/>
      <c r="I88" s="622"/>
      <c r="J88" s="622"/>
      <c r="K88" s="622"/>
      <c r="L88" s="622"/>
      <c r="M88" s="622"/>
      <c r="N88" s="622"/>
      <c r="O88" s="609"/>
      <c r="P88" s="609"/>
      <c r="Q88" s="609"/>
      <c r="R88" s="609"/>
      <c r="S88" s="609"/>
      <c r="T88" s="609"/>
      <c r="U88" s="514"/>
      <c r="V88" s="514"/>
    </row>
    <row r="89" spans="1:22" s="613" customFormat="1" ht="21" customHeight="1">
      <c r="B89" s="523"/>
      <c r="C89" s="523"/>
      <c r="D89" s="523"/>
      <c r="E89" s="523"/>
      <c r="F89" s="523"/>
      <c r="G89" s="622"/>
      <c r="H89" s="622"/>
      <c r="I89" s="622"/>
      <c r="J89" s="622"/>
      <c r="K89" s="622"/>
      <c r="L89" s="623"/>
      <c r="M89" s="623"/>
      <c r="N89" s="622"/>
      <c r="O89" s="609"/>
      <c r="P89" s="609"/>
      <c r="Q89" s="609"/>
      <c r="R89" s="609"/>
      <c r="S89" s="609"/>
      <c r="T89" s="609"/>
      <c r="U89" s="514"/>
      <c r="V89" s="514"/>
    </row>
    <row r="90" spans="1:22" s="613" customFormat="1" ht="21" customHeight="1">
      <c r="B90" s="523"/>
      <c r="C90" s="523"/>
      <c r="D90" s="523"/>
      <c r="E90" s="523"/>
      <c r="F90" s="523"/>
      <c r="G90" s="622"/>
      <c r="H90" s="622"/>
      <c r="I90" s="622"/>
      <c r="J90" s="622"/>
      <c r="K90" s="622"/>
      <c r="L90" s="622"/>
      <c r="M90" s="622"/>
      <c r="N90" s="622"/>
      <c r="O90" s="609"/>
      <c r="P90" s="609"/>
      <c r="Q90" s="609"/>
      <c r="R90" s="609"/>
      <c r="S90" s="609"/>
      <c r="T90" s="609"/>
      <c r="U90" s="514"/>
      <c r="V90" s="514"/>
    </row>
    <row r="91" spans="1:22" s="613" customFormat="1" ht="21" customHeight="1">
      <c r="B91" s="523"/>
      <c r="C91" s="523"/>
      <c r="D91" s="523"/>
      <c r="E91" s="523"/>
      <c r="F91" s="523"/>
      <c r="G91" s="622"/>
      <c r="H91" s="622"/>
      <c r="I91" s="622"/>
      <c r="J91" s="622"/>
      <c r="K91" s="622"/>
      <c r="L91" s="622"/>
      <c r="M91" s="622"/>
      <c r="N91" s="622"/>
      <c r="O91" s="609"/>
      <c r="P91" s="609"/>
      <c r="Q91" s="609"/>
      <c r="R91" s="609"/>
      <c r="S91" s="609"/>
      <c r="T91" s="609"/>
      <c r="U91" s="514"/>
      <c r="V91" s="514"/>
    </row>
    <row r="92" spans="1:22" s="613" customFormat="1" ht="21" customHeight="1">
      <c r="B92" s="523"/>
      <c r="C92" s="523"/>
      <c r="D92" s="523"/>
      <c r="E92" s="523"/>
      <c r="F92" s="523"/>
      <c r="G92" s="622"/>
      <c r="H92" s="622"/>
      <c r="I92" s="622"/>
      <c r="J92" s="622"/>
      <c r="K92" s="622"/>
      <c r="L92" s="622"/>
      <c r="M92" s="622"/>
      <c r="N92" s="622"/>
      <c r="O92" s="609"/>
      <c r="P92" s="609"/>
      <c r="Q92" s="609"/>
      <c r="R92" s="609"/>
      <c r="S92" s="609"/>
      <c r="T92" s="609"/>
      <c r="U92" s="514"/>
      <c r="V92" s="514"/>
    </row>
    <row r="93" spans="1:22" s="613" customFormat="1" ht="21" customHeight="1">
      <c r="B93" s="523"/>
      <c r="C93" s="523"/>
      <c r="D93" s="523"/>
      <c r="E93" s="523"/>
      <c r="F93" s="523"/>
      <c r="G93" s="622"/>
      <c r="H93" s="622"/>
      <c r="I93" s="622"/>
      <c r="J93" s="622"/>
      <c r="K93" s="622"/>
      <c r="L93" s="623"/>
      <c r="M93" s="623"/>
      <c r="N93" s="622"/>
      <c r="O93" s="609"/>
      <c r="P93" s="609"/>
      <c r="Q93" s="609"/>
      <c r="R93" s="609"/>
      <c r="S93" s="609"/>
      <c r="T93" s="609"/>
      <c r="U93" s="514"/>
      <c r="V93" s="514"/>
    </row>
    <row r="94" spans="1:22" s="613" customFormat="1" ht="21" customHeight="1">
      <c r="B94" s="523"/>
      <c r="C94" s="523"/>
      <c r="D94" s="523"/>
      <c r="E94" s="523"/>
      <c r="F94" s="523"/>
      <c r="G94" s="622"/>
      <c r="H94" s="622"/>
      <c r="I94" s="622"/>
      <c r="J94" s="622"/>
      <c r="K94" s="622"/>
      <c r="L94" s="622"/>
      <c r="M94" s="622"/>
      <c r="N94" s="622"/>
      <c r="O94" s="609"/>
      <c r="P94" s="609"/>
      <c r="Q94" s="609"/>
      <c r="R94" s="609"/>
      <c r="S94" s="609"/>
      <c r="T94" s="609"/>
      <c r="U94" s="514"/>
      <c r="V94" s="514"/>
    </row>
    <row r="95" spans="1:22" s="613" customFormat="1" ht="21" customHeight="1">
      <c r="B95" s="523"/>
      <c r="C95" s="523"/>
      <c r="D95" s="523"/>
      <c r="E95" s="523"/>
      <c r="F95" s="523"/>
      <c r="G95" s="622"/>
      <c r="H95" s="622"/>
      <c r="I95" s="622"/>
      <c r="J95" s="622"/>
      <c r="K95" s="622"/>
      <c r="L95" s="622"/>
      <c r="M95" s="622"/>
      <c r="N95" s="622"/>
      <c r="O95" s="609"/>
      <c r="P95" s="609"/>
      <c r="Q95" s="609"/>
      <c r="R95" s="609"/>
      <c r="S95" s="609"/>
      <c r="T95" s="609"/>
      <c r="U95" s="514"/>
      <c r="V95" s="514"/>
    </row>
    <row r="96" spans="1:22" s="613" customFormat="1" ht="21" customHeight="1">
      <c r="B96" s="523"/>
      <c r="C96" s="523"/>
      <c r="D96" s="523"/>
      <c r="E96" s="523"/>
      <c r="F96" s="523"/>
      <c r="G96" s="622"/>
      <c r="H96" s="622"/>
      <c r="I96" s="622"/>
      <c r="J96" s="622"/>
      <c r="K96" s="622"/>
      <c r="L96" s="622"/>
      <c r="M96" s="622"/>
      <c r="N96" s="622"/>
      <c r="O96" s="609"/>
      <c r="P96" s="609"/>
      <c r="Q96" s="609"/>
      <c r="R96" s="609"/>
      <c r="S96" s="609"/>
      <c r="T96" s="609"/>
      <c r="U96" s="514"/>
      <c r="V96" s="514"/>
    </row>
    <row r="97" spans="2:25" s="613" customFormat="1" ht="21" customHeight="1">
      <c r="B97" s="523"/>
      <c r="C97" s="523"/>
      <c r="D97" s="523"/>
      <c r="E97" s="523"/>
      <c r="F97" s="523"/>
      <c r="G97" s="622"/>
      <c r="H97" s="622"/>
      <c r="I97" s="622"/>
      <c r="J97" s="622"/>
      <c r="K97" s="622"/>
      <c r="L97" s="622"/>
      <c r="M97" s="622"/>
      <c r="N97" s="622"/>
      <c r="O97" s="609"/>
      <c r="P97" s="609"/>
      <c r="Q97" s="609"/>
      <c r="R97" s="609"/>
      <c r="S97" s="609"/>
      <c r="T97" s="609"/>
      <c r="U97" s="514"/>
      <c r="V97" s="514"/>
    </row>
    <row r="98" spans="2:25" s="613" customFormat="1" ht="21" customHeight="1">
      <c r="B98" s="523"/>
      <c r="C98" s="523"/>
      <c r="D98" s="523"/>
      <c r="E98" s="523"/>
      <c r="F98" s="523"/>
      <c r="G98" s="622"/>
      <c r="H98" s="622"/>
      <c r="I98" s="622"/>
      <c r="J98" s="622"/>
      <c r="K98" s="622"/>
      <c r="L98" s="622"/>
      <c r="M98" s="622"/>
      <c r="N98" s="622"/>
      <c r="O98" s="609"/>
      <c r="P98" s="609"/>
      <c r="Q98" s="609"/>
      <c r="R98" s="609"/>
      <c r="S98" s="609"/>
      <c r="T98" s="609"/>
      <c r="U98" s="514"/>
      <c r="V98" s="514"/>
    </row>
    <row r="99" spans="2:25" s="625" customFormat="1" ht="21" customHeight="1"/>
    <row r="100" spans="2:25" s="613" customFormat="1" ht="21" customHeight="1">
      <c r="B100" s="527"/>
      <c r="C100" s="527"/>
      <c r="D100" s="527"/>
      <c r="E100" s="527"/>
      <c r="F100" s="527"/>
      <c r="G100" s="606"/>
      <c r="H100" s="606"/>
      <c r="I100" s="606"/>
      <c r="J100" s="606"/>
      <c r="K100" s="606"/>
      <c r="L100" s="606"/>
      <c r="M100" s="627"/>
      <c r="N100" s="627"/>
      <c r="O100" s="627"/>
      <c r="P100" s="627"/>
      <c r="Q100" s="627"/>
      <c r="R100" s="609"/>
      <c r="S100" s="609"/>
      <c r="T100" s="609"/>
      <c r="U100" s="609"/>
      <c r="V100" s="609"/>
      <c r="W100" s="609"/>
      <c r="X100" s="514"/>
      <c r="Y100" s="514"/>
    </row>
    <row r="101" spans="2:25" s="613" customFormat="1" ht="21" customHeight="1">
      <c r="B101" s="523"/>
      <c r="C101" s="523"/>
      <c r="D101" s="523"/>
      <c r="E101" s="523"/>
      <c r="F101" s="523"/>
      <c r="G101" s="623"/>
      <c r="H101" s="623"/>
      <c r="I101" s="623"/>
      <c r="J101" s="623"/>
      <c r="K101" s="623"/>
      <c r="L101" s="623"/>
      <c r="M101" s="623"/>
      <c r="N101" s="623"/>
      <c r="O101" s="623"/>
      <c r="P101" s="623"/>
      <c r="Q101" s="623"/>
      <c r="R101" s="609"/>
      <c r="S101" s="609"/>
      <c r="T101" s="609"/>
      <c r="U101" s="609"/>
      <c r="V101" s="609"/>
      <c r="W101" s="609"/>
      <c r="X101" s="514"/>
      <c r="Y101" s="514"/>
    </row>
    <row r="102" spans="2:25" s="613" customFormat="1" ht="21" customHeight="1">
      <c r="B102" s="527"/>
      <c r="C102" s="527"/>
      <c r="D102" s="527"/>
      <c r="E102" s="527"/>
      <c r="F102" s="527"/>
      <c r="G102" s="606"/>
      <c r="H102" s="606"/>
      <c r="I102" s="606"/>
      <c r="J102" s="606"/>
      <c r="K102" s="606"/>
      <c r="L102" s="606"/>
      <c r="M102" s="606"/>
      <c r="N102" s="606"/>
      <c r="O102" s="606"/>
      <c r="P102" s="606"/>
      <c r="Q102" s="606"/>
      <c r="R102" s="609"/>
      <c r="S102" s="609"/>
      <c r="T102" s="609"/>
      <c r="U102" s="609"/>
      <c r="V102" s="609"/>
      <c r="W102" s="609"/>
      <c r="X102" s="514"/>
      <c r="Y102" s="514"/>
    </row>
    <row r="103" spans="2:25" s="613" customFormat="1" ht="21" customHeight="1">
      <c r="B103" s="527"/>
      <c r="C103" s="527"/>
      <c r="D103" s="527"/>
      <c r="E103" s="527"/>
      <c r="F103" s="527"/>
      <c r="G103" s="606"/>
      <c r="H103" s="606"/>
      <c r="I103" s="606"/>
      <c r="J103" s="606"/>
      <c r="K103" s="606"/>
      <c r="L103" s="606"/>
      <c r="M103" s="606"/>
      <c r="N103" s="606"/>
      <c r="O103" s="606"/>
      <c r="P103" s="606"/>
      <c r="Q103" s="606"/>
      <c r="R103" s="609"/>
      <c r="S103" s="609"/>
      <c r="T103" s="609"/>
      <c r="U103" s="609"/>
      <c r="V103" s="609"/>
      <c r="W103" s="609"/>
      <c r="X103" s="514"/>
      <c r="Y103" s="514"/>
    </row>
    <row r="104" spans="2:25" s="613" customFormat="1" ht="21" customHeight="1">
      <c r="B104" s="527"/>
      <c r="C104" s="527"/>
      <c r="D104" s="527"/>
      <c r="E104" s="527"/>
      <c r="F104" s="527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9"/>
      <c r="S104" s="609"/>
      <c r="T104" s="609"/>
      <c r="U104" s="609"/>
      <c r="V104" s="609"/>
      <c r="W104" s="609"/>
      <c r="X104" s="514"/>
      <c r="Y104" s="514"/>
    </row>
    <row r="105" spans="2:25" s="613" customFormat="1" ht="21" customHeight="1">
      <c r="B105" s="527"/>
      <c r="C105" s="527"/>
      <c r="D105" s="527"/>
      <c r="E105" s="527"/>
      <c r="F105" s="527"/>
      <c r="G105" s="606"/>
      <c r="H105" s="606"/>
      <c r="I105" s="606"/>
      <c r="J105" s="606"/>
      <c r="K105" s="606"/>
      <c r="L105" s="606"/>
      <c r="M105" s="606"/>
      <c r="N105" s="606"/>
      <c r="O105" s="606"/>
      <c r="P105" s="606"/>
      <c r="Q105" s="606"/>
      <c r="R105" s="609"/>
      <c r="S105" s="609"/>
      <c r="T105" s="609"/>
      <c r="U105" s="609"/>
      <c r="V105" s="609"/>
      <c r="W105" s="609"/>
      <c r="X105" s="514"/>
      <c r="Y105" s="514"/>
    </row>
    <row r="106" spans="2:25" s="613" customFormat="1" ht="21" customHeight="1">
      <c r="B106" s="609"/>
      <c r="C106" s="609"/>
      <c r="D106" s="609"/>
      <c r="E106" s="609"/>
      <c r="F106" s="609"/>
      <c r="G106" s="609"/>
      <c r="H106" s="609"/>
      <c r="I106" s="609"/>
      <c r="J106" s="609"/>
      <c r="K106" s="609"/>
      <c r="L106" s="609"/>
      <c r="M106" s="609"/>
      <c r="N106" s="609"/>
      <c r="O106" s="609"/>
      <c r="P106" s="609"/>
      <c r="Q106" s="609"/>
      <c r="R106" s="609"/>
      <c r="S106" s="609"/>
      <c r="T106" s="609"/>
      <c r="U106" s="609"/>
      <c r="V106" s="609"/>
      <c r="W106" s="609"/>
      <c r="X106" s="514"/>
      <c r="Y106" s="514"/>
    </row>
    <row r="107" spans="2:25" s="613" customFormat="1" ht="21" customHeight="1">
      <c r="B107" s="609"/>
      <c r="C107" s="609"/>
      <c r="D107" s="609"/>
      <c r="E107" s="609"/>
      <c r="F107" s="609"/>
      <c r="G107" s="609"/>
      <c r="H107" s="609"/>
      <c r="I107" s="609"/>
      <c r="J107" s="609"/>
      <c r="K107" s="609"/>
      <c r="L107" s="609"/>
      <c r="M107" s="609"/>
      <c r="N107" s="609"/>
      <c r="O107" s="609"/>
      <c r="P107" s="609"/>
      <c r="Q107" s="609"/>
      <c r="R107" s="609"/>
      <c r="S107" s="609"/>
      <c r="T107" s="609"/>
      <c r="U107" s="609"/>
      <c r="V107" s="609"/>
      <c r="W107" s="609"/>
      <c r="X107" s="514"/>
      <c r="Y107" s="514"/>
    </row>
    <row r="108" spans="2:25" s="613" customFormat="1" ht="21" customHeight="1"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514"/>
      <c r="Y108" s="514"/>
    </row>
    <row r="109" spans="2:25" s="613" customFormat="1" ht="21" customHeight="1">
      <c r="B109" s="523"/>
      <c r="C109" s="523"/>
      <c r="D109" s="523"/>
      <c r="E109" s="523"/>
      <c r="F109" s="523"/>
      <c r="G109" s="628"/>
      <c r="H109" s="628"/>
      <c r="I109" s="628"/>
      <c r="J109" s="628"/>
      <c r="K109" s="628"/>
      <c r="L109" s="628"/>
      <c r="M109" s="628"/>
      <c r="N109" s="628"/>
      <c r="O109" s="628"/>
      <c r="P109" s="628"/>
      <c r="Q109" s="628"/>
      <c r="R109" s="609"/>
      <c r="S109" s="609"/>
      <c r="T109" s="609"/>
      <c r="U109" s="609"/>
      <c r="V109" s="609"/>
      <c r="W109" s="609"/>
      <c r="X109" s="514"/>
      <c r="Y109" s="514"/>
    </row>
    <row r="110" spans="2:25" s="613" customFormat="1" ht="21" customHeight="1">
      <c r="B110" s="523"/>
      <c r="C110" s="523"/>
      <c r="D110" s="523"/>
      <c r="E110" s="523"/>
      <c r="F110" s="523"/>
      <c r="G110" s="629"/>
      <c r="H110" s="629"/>
      <c r="I110" s="629"/>
      <c r="J110" s="629"/>
      <c r="K110" s="630"/>
      <c r="L110" s="630"/>
      <c r="M110" s="630"/>
      <c r="N110" s="630"/>
      <c r="O110" s="630"/>
      <c r="P110" s="630"/>
      <c r="Q110" s="630"/>
      <c r="R110" s="609"/>
      <c r="S110" s="609"/>
      <c r="T110" s="609"/>
      <c r="U110" s="609"/>
      <c r="V110" s="609"/>
      <c r="W110" s="609"/>
      <c r="X110" s="514"/>
      <c r="Y110" s="514"/>
    </row>
    <row r="111" spans="2:25" s="613" customFormat="1" ht="21" customHeight="1">
      <c r="B111" s="523"/>
      <c r="C111" s="523"/>
      <c r="D111" s="523"/>
      <c r="E111" s="523"/>
      <c r="F111" s="523"/>
      <c r="G111" s="631"/>
      <c r="H111" s="631"/>
      <c r="I111" s="631"/>
      <c r="J111" s="631"/>
      <c r="K111" s="631"/>
      <c r="L111" s="631"/>
      <c r="M111" s="631"/>
      <c r="N111" s="631"/>
      <c r="O111" s="631"/>
      <c r="P111" s="631"/>
      <c r="Q111" s="631"/>
      <c r="R111" s="609"/>
      <c r="S111" s="609"/>
      <c r="T111" s="609"/>
      <c r="U111" s="609"/>
      <c r="V111" s="609"/>
      <c r="W111" s="609"/>
      <c r="X111" s="514"/>
      <c r="Y111" s="514"/>
    </row>
    <row r="112" spans="2:25" s="613" customFormat="1" ht="21" customHeight="1">
      <c r="B112" s="523"/>
      <c r="C112" s="523"/>
      <c r="D112" s="523"/>
      <c r="E112" s="523"/>
      <c r="F112" s="523"/>
      <c r="G112" s="631"/>
      <c r="H112" s="631"/>
      <c r="I112" s="631"/>
      <c r="J112" s="631"/>
      <c r="K112" s="631"/>
      <c r="L112" s="631"/>
      <c r="M112" s="631"/>
      <c r="N112" s="631"/>
      <c r="O112" s="631"/>
      <c r="P112" s="631"/>
      <c r="Q112" s="631"/>
      <c r="R112" s="609"/>
      <c r="S112" s="609"/>
      <c r="T112" s="609"/>
      <c r="U112" s="609"/>
      <c r="V112" s="609"/>
      <c r="W112" s="609"/>
      <c r="X112" s="514"/>
      <c r="Y112" s="514"/>
    </row>
    <row r="113" spans="2:25" s="613" customFormat="1" ht="21" customHeight="1">
      <c r="B113" s="523"/>
      <c r="C113" s="523"/>
      <c r="D113" s="523"/>
      <c r="E113" s="523"/>
      <c r="F113" s="523"/>
      <c r="G113" s="631"/>
      <c r="H113" s="631"/>
      <c r="I113" s="631"/>
      <c r="J113" s="631"/>
      <c r="K113" s="631"/>
      <c r="L113" s="631"/>
      <c r="M113" s="631"/>
      <c r="N113" s="631"/>
      <c r="O113" s="631"/>
      <c r="P113" s="631"/>
      <c r="Q113" s="631"/>
      <c r="R113" s="609"/>
      <c r="S113" s="609"/>
      <c r="T113" s="609"/>
      <c r="U113" s="609"/>
      <c r="V113" s="609"/>
      <c r="W113" s="609"/>
      <c r="X113" s="514"/>
      <c r="Y113" s="514"/>
    </row>
    <row r="114" spans="2:25" s="613" customFormat="1" ht="21" customHeight="1">
      <c r="B114" s="523"/>
      <c r="C114" s="523"/>
      <c r="D114" s="523"/>
      <c r="E114" s="523"/>
      <c r="F114" s="523"/>
      <c r="G114" s="631"/>
      <c r="H114" s="631"/>
      <c r="I114" s="631"/>
      <c r="J114" s="631"/>
      <c r="K114" s="631"/>
      <c r="L114" s="631"/>
      <c r="M114" s="631"/>
      <c r="N114" s="631"/>
      <c r="O114" s="631"/>
      <c r="P114" s="631"/>
      <c r="Q114" s="631"/>
      <c r="R114" s="609"/>
      <c r="S114" s="609"/>
      <c r="T114" s="609"/>
      <c r="U114" s="609"/>
      <c r="V114" s="609"/>
      <c r="W114" s="609"/>
      <c r="X114" s="514"/>
      <c r="Y114" s="514"/>
    </row>
    <row r="115" spans="2:25" s="613" customFormat="1" ht="21" customHeight="1">
      <c r="B115" s="527"/>
      <c r="C115" s="527"/>
      <c r="D115" s="527"/>
      <c r="E115" s="527"/>
      <c r="F115" s="527"/>
      <c r="G115" s="632"/>
      <c r="H115" s="632"/>
      <c r="I115" s="632"/>
      <c r="J115" s="632"/>
      <c r="K115" s="632"/>
      <c r="L115" s="632"/>
      <c r="M115" s="632"/>
      <c r="N115" s="632"/>
      <c r="O115" s="632"/>
      <c r="P115" s="632"/>
      <c r="Q115" s="632"/>
      <c r="R115" s="609"/>
      <c r="S115" s="609"/>
      <c r="T115" s="609"/>
      <c r="U115" s="609"/>
      <c r="V115" s="609"/>
      <c r="W115" s="609"/>
      <c r="X115" s="514"/>
      <c r="Y115" s="514"/>
    </row>
    <row r="116" spans="2:25" s="613" customFormat="1" ht="21" customHeight="1">
      <c r="B116" s="523"/>
      <c r="C116" s="523"/>
      <c r="D116" s="523"/>
      <c r="E116" s="523"/>
      <c r="F116" s="523"/>
      <c r="G116" s="631"/>
      <c r="H116" s="631"/>
      <c r="I116" s="631"/>
      <c r="J116" s="631"/>
      <c r="K116" s="631"/>
      <c r="L116" s="631"/>
      <c r="M116" s="631"/>
      <c r="N116" s="631"/>
      <c r="O116" s="631"/>
      <c r="P116" s="631"/>
      <c r="Q116" s="631"/>
      <c r="R116" s="609"/>
      <c r="S116" s="609"/>
      <c r="T116" s="609"/>
      <c r="U116" s="609"/>
      <c r="V116" s="609"/>
      <c r="W116" s="609"/>
      <c r="X116" s="514"/>
      <c r="Y116" s="514"/>
    </row>
    <row r="117" spans="2:25" s="613" customFormat="1" ht="21" customHeight="1">
      <c r="B117" s="523"/>
      <c r="C117" s="523"/>
      <c r="D117" s="523"/>
      <c r="E117" s="523"/>
      <c r="F117" s="523"/>
      <c r="G117" s="631"/>
      <c r="H117" s="631"/>
      <c r="I117" s="631"/>
      <c r="J117" s="631"/>
      <c r="K117" s="631"/>
      <c r="L117" s="631"/>
      <c r="M117" s="631"/>
      <c r="N117" s="631"/>
      <c r="O117" s="631"/>
      <c r="P117" s="631"/>
      <c r="Q117" s="631"/>
      <c r="R117" s="609"/>
      <c r="S117" s="609"/>
      <c r="T117" s="609"/>
      <c r="U117" s="609"/>
      <c r="V117" s="609"/>
      <c r="W117" s="609"/>
      <c r="X117" s="514"/>
      <c r="Y117" s="514"/>
    </row>
    <row r="118" spans="2:25" s="613" customFormat="1" ht="21" customHeight="1">
      <c r="B118" s="523"/>
      <c r="C118" s="523"/>
      <c r="D118" s="523"/>
      <c r="E118" s="523"/>
      <c r="F118" s="523"/>
      <c r="G118" s="631"/>
      <c r="H118" s="631"/>
      <c r="I118" s="631"/>
      <c r="J118" s="631"/>
      <c r="K118" s="631"/>
      <c r="L118" s="631"/>
      <c r="M118" s="631"/>
      <c r="N118" s="631"/>
      <c r="O118" s="631"/>
      <c r="P118" s="631"/>
      <c r="Q118" s="631"/>
      <c r="R118" s="609"/>
      <c r="S118" s="609"/>
      <c r="T118" s="609"/>
      <c r="U118" s="609"/>
      <c r="V118" s="609"/>
      <c r="W118" s="609"/>
      <c r="X118" s="514"/>
      <c r="Y118" s="514"/>
    </row>
    <row r="119" spans="2:25" s="613" customFormat="1" ht="21" customHeight="1">
      <c r="B119" s="527"/>
      <c r="C119" s="527"/>
      <c r="D119" s="527"/>
      <c r="E119" s="527"/>
      <c r="F119" s="527"/>
      <c r="G119" s="632"/>
      <c r="H119" s="632"/>
      <c r="I119" s="632"/>
      <c r="J119" s="632"/>
      <c r="K119" s="632"/>
      <c r="L119" s="632"/>
      <c r="M119" s="632"/>
      <c r="N119" s="632"/>
      <c r="O119" s="632"/>
      <c r="P119" s="632"/>
      <c r="Q119" s="632"/>
      <c r="R119" s="609"/>
      <c r="S119" s="609"/>
      <c r="T119" s="609"/>
      <c r="U119" s="609"/>
      <c r="V119" s="609"/>
      <c r="W119" s="609"/>
      <c r="X119" s="514"/>
      <c r="Y119" s="514"/>
    </row>
    <row r="120" spans="2:25" s="613" customFormat="1" ht="21" customHeight="1">
      <c r="B120" s="527"/>
      <c r="C120" s="527"/>
      <c r="D120" s="527"/>
      <c r="E120" s="527"/>
      <c r="F120" s="527"/>
      <c r="G120" s="632"/>
      <c r="H120" s="632"/>
      <c r="I120" s="632"/>
      <c r="J120" s="632"/>
      <c r="K120" s="632"/>
      <c r="L120" s="632"/>
      <c r="M120" s="632"/>
      <c r="N120" s="632"/>
      <c r="O120" s="632"/>
      <c r="P120" s="632"/>
      <c r="Q120" s="632"/>
      <c r="R120" s="609"/>
      <c r="S120" s="609"/>
      <c r="T120" s="609"/>
      <c r="U120" s="609"/>
      <c r="V120" s="609"/>
      <c r="W120" s="609"/>
      <c r="X120" s="514"/>
      <c r="Y120" s="514"/>
    </row>
    <row r="121" spans="2:25" s="613" customFormat="1" ht="21" customHeight="1">
      <c r="B121" s="523"/>
      <c r="C121" s="523"/>
      <c r="D121" s="523"/>
      <c r="E121" s="523"/>
      <c r="F121" s="523"/>
      <c r="G121" s="631"/>
      <c r="H121" s="631"/>
      <c r="I121" s="631"/>
      <c r="J121" s="631"/>
      <c r="K121" s="631"/>
      <c r="L121" s="631"/>
      <c r="M121" s="631"/>
      <c r="N121" s="631"/>
      <c r="O121" s="631"/>
      <c r="P121" s="631"/>
      <c r="Q121" s="631"/>
      <c r="R121" s="609"/>
      <c r="S121" s="609"/>
      <c r="T121" s="609"/>
      <c r="U121" s="609"/>
      <c r="V121" s="609"/>
      <c r="W121" s="609"/>
      <c r="X121" s="514"/>
      <c r="Y121" s="514"/>
    </row>
    <row r="122" spans="2:25" s="613" customFormat="1" ht="21" customHeight="1">
      <c r="B122" s="523"/>
      <c r="C122" s="523"/>
      <c r="D122" s="523"/>
      <c r="E122" s="523"/>
      <c r="F122" s="523"/>
      <c r="G122" s="631"/>
      <c r="H122" s="631"/>
      <c r="I122" s="631"/>
      <c r="J122" s="631"/>
      <c r="K122" s="631"/>
      <c r="L122" s="631"/>
      <c r="M122" s="631"/>
      <c r="N122" s="631"/>
      <c r="O122" s="631"/>
      <c r="P122" s="631"/>
      <c r="Q122" s="631"/>
      <c r="R122" s="609"/>
      <c r="S122" s="609"/>
      <c r="T122" s="609"/>
      <c r="U122" s="609"/>
      <c r="V122" s="609"/>
      <c r="W122" s="609"/>
      <c r="X122" s="514"/>
      <c r="Y122" s="514"/>
    </row>
    <row r="123" spans="2:25" s="613" customFormat="1" ht="21" customHeight="1">
      <c r="B123" s="523"/>
      <c r="C123" s="523"/>
      <c r="D123" s="523"/>
      <c r="E123" s="523"/>
      <c r="F123" s="523"/>
      <c r="G123" s="631"/>
      <c r="H123" s="631"/>
      <c r="I123" s="631"/>
      <c r="J123" s="631"/>
      <c r="K123" s="631"/>
      <c r="L123" s="631"/>
      <c r="M123" s="631"/>
      <c r="N123" s="631"/>
      <c r="O123" s="631"/>
      <c r="P123" s="631"/>
      <c r="Q123" s="631"/>
      <c r="R123" s="609"/>
      <c r="S123" s="609"/>
      <c r="T123" s="609"/>
      <c r="U123" s="609"/>
      <c r="V123" s="609"/>
      <c r="W123" s="609"/>
      <c r="X123" s="514"/>
      <c r="Y123" s="514"/>
    </row>
    <row r="124" spans="2:25" s="613" customFormat="1" ht="21" customHeight="1">
      <c r="B124" s="527"/>
      <c r="C124" s="527"/>
      <c r="D124" s="527"/>
      <c r="E124" s="527"/>
      <c r="F124" s="527"/>
      <c r="G124" s="632"/>
      <c r="H124" s="632"/>
      <c r="I124" s="632"/>
      <c r="J124" s="632"/>
      <c r="K124" s="632"/>
      <c r="L124" s="632"/>
      <c r="M124" s="632"/>
      <c r="N124" s="632"/>
      <c r="O124" s="632"/>
      <c r="P124" s="632"/>
      <c r="Q124" s="632"/>
      <c r="R124" s="609"/>
      <c r="S124" s="609"/>
      <c r="T124" s="609"/>
      <c r="U124" s="609"/>
      <c r="V124" s="609"/>
      <c r="W124" s="609"/>
      <c r="X124" s="514"/>
      <c r="Y124" s="514"/>
    </row>
    <row r="125" spans="2:25" s="613" customFormat="1" ht="21" customHeight="1">
      <c r="B125" s="527"/>
      <c r="C125" s="527"/>
      <c r="D125" s="527"/>
      <c r="E125" s="527"/>
      <c r="F125" s="527"/>
      <c r="G125" s="632"/>
      <c r="H125" s="632"/>
      <c r="I125" s="632"/>
      <c r="J125" s="632"/>
      <c r="K125" s="632"/>
      <c r="L125" s="632"/>
      <c r="M125" s="632"/>
      <c r="N125" s="632"/>
      <c r="O125" s="632"/>
      <c r="P125" s="632"/>
      <c r="Q125" s="632"/>
      <c r="R125" s="609"/>
      <c r="S125" s="609"/>
      <c r="T125" s="609"/>
      <c r="U125" s="609"/>
      <c r="V125" s="609"/>
      <c r="W125" s="609"/>
      <c r="X125" s="514"/>
      <c r="Y125" s="514"/>
    </row>
    <row r="126" spans="2:25" s="613" customFormat="1" ht="21" customHeight="1">
      <c r="B126" s="527"/>
      <c r="C126" s="527"/>
      <c r="D126" s="527"/>
      <c r="E126" s="527"/>
      <c r="F126" s="527"/>
      <c r="G126" s="632"/>
      <c r="H126" s="632"/>
      <c r="I126" s="632"/>
      <c r="J126" s="632"/>
      <c r="K126" s="632"/>
      <c r="L126" s="632"/>
      <c r="M126" s="632"/>
      <c r="N126" s="632"/>
      <c r="O126" s="632"/>
      <c r="P126" s="632"/>
      <c r="Q126" s="632"/>
      <c r="R126" s="609"/>
      <c r="S126" s="609"/>
      <c r="T126" s="609"/>
      <c r="U126" s="609"/>
      <c r="V126" s="609"/>
      <c r="W126" s="609"/>
      <c r="X126" s="514"/>
      <c r="Y126" s="514"/>
    </row>
    <row r="127" spans="2:25" s="613" customFormat="1" ht="21" customHeight="1">
      <c r="B127" s="609"/>
      <c r="C127" s="609"/>
      <c r="D127" s="609"/>
      <c r="E127" s="609"/>
      <c r="F127" s="609"/>
      <c r="G127" s="609"/>
      <c r="H127" s="609"/>
      <c r="I127" s="609"/>
      <c r="J127" s="609"/>
      <c r="K127" s="609"/>
      <c r="L127" s="609"/>
      <c r="M127" s="609"/>
      <c r="N127" s="609"/>
      <c r="O127" s="609"/>
      <c r="P127" s="609"/>
      <c r="Q127" s="609"/>
      <c r="R127" s="609"/>
      <c r="S127" s="609"/>
      <c r="T127" s="609"/>
      <c r="U127" s="609"/>
      <c r="V127" s="609"/>
      <c r="W127" s="609"/>
      <c r="X127" s="514"/>
      <c r="Y127" s="514"/>
    </row>
    <row r="128" spans="2:25" s="613" customFormat="1" ht="21" customHeight="1">
      <c r="B128" s="609"/>
      <c r="C128" s="609"/>
      <c r="D128" s="609"/>
      <c r="E128" s="609"/>
      <c r="F128" s="609"/>
      <c r="G128" s="609"/>
      <c r="H128" s="609"/>
      <c r="I128" s="609"/>
      <c r="J128" s="609"/>
      <c r="K128" s="609"/>
      <c r="L128" s="609"/>
      <c r="M128" s="609"/>
      <c r="N128" s="609"/>
      <c r="O128" s="609"/>
      <c r="P128" s="609"/>
      <c r="Q128" s="609"/>
      <c r="R128" s="609"/>
      <c r="S128" s="609"/>
      <c r="T128" s="609"/>
      <c r="U128" s="609"/>
      <c r="V128" s="609"/>
      <c r="W128" s="609"/>
      <c r="X128" s="514"/>
      <c r="Y128" s="514"/>
    </row>
    <row r="129" spans="2:25" s="613" customFormat="1" ht="21" customHeight="1">
      <c r="B129" s="609"/>
      <c r="C129" s="609"/>
      <c r="D129" s="609"/>
      <c r="E129" s="609"/>
      <c r="F129" s="609"/>
      <c r="G129" s="609"/>
      <c r="H129" s="609"/>
      <c r="I129" s="609"/>
      <c r="J129" s="609"/>
      <c r="K129" s="609"/>
      <c r="L129" s="609"/>
      <c r="M129" s="609"/>
      <c r="O129" s="609"/>
      <c r="P129" s="609"/>
      <c r="Q129" s="609"/>
      <c r="R129" s="609"/>
      <c r="S129" s="609"/>
      <c r="T129" s="609"/>
      <c r="U129" s="609"/>
      <c r="V129" s="609"/>
      <c r="W129" s="609"/>
      <c r="X129" s="514"/>
      <c r="Y129" s="514"/>
    </row>
    <row r="130" spans="2:25" s="613" customFormat="1" ht="21" customHeight="1">
      <c r="B130" s="609"/>
      <c r="C130" s="609"/>
      <c r="D130" s="609"/>
      <c r="E130" s="609"/>
      <c r="F130" s="609"/>
      <c r="G130" s="609"/>
      <c r="H130" s="609"/>
      <c r="I130" s="609"/>
      <c r="J130" s="609"/>
      <c r="K130" s="609"/>
      <c r="L130" s="609"/>
      <c r="M130" s="609"/>
      <c r="O130" s="609"/>
      <c r="P130" s="609"/>
      <c r="Q130" s="609"/>
      <c r="R130" s="609"/>
      <c r="S130" s="609"/>
      <c r="T130" s="609"/>
      <c r="U130" s="609"/>
      <c r="V130" s="609"/>
      <c r="W130" s="609"/>
      <c r="X130" s="514"/>
      <c r="Y130" s="514"/>
    </row>
    <row r="131" spans="2:25" s="613" customFormat="1" ht="21" customHeight="1">
      <c r="B131" s="597"/>
      <c r="C131" s="597"/>
      <c r="D131" s="597"/>
      <c r="E131" s="597"/>
      <c r="F131" s="597"/>
      <c r="G131" s="315"/>
      <c r="H131" s="315"/>
      <c r="I131" s="315"/>
      <c r="J131" s="315"/>
      <c r="K131" s="331"/>
      <c r="L131" s="331"/>
      <c r="M131" s="331"/>
      <c r="N131" s="331"/>
      <c r="O131" s="331"/>
      <c r="P131" s="331"/>
      <c r="Q131" s="331"/>
      <c r="R131" s="609"/>
      <c r="S131" s="609"/>
      <c r="T131" s="609"/>
      <c r="U131" s="609"/>
      <c r="V131" s="609"/>
      <c r="W131" s="609"/>
      <c r="X131" s="514"/>
      <c r="Y131" s="514"/>
    </row>
    <row r="132" spans="2:25" s="613" customFormat="1" ht="21" customHeight="1">
      <c r="B132" s="523"/>
      <c r="C132" s="523"/>
      <c r="D132" s="523"/>
      <c r="E132" s="523"/>
      <c r="F132" s="523"/>
      <c r="G132" s="606"/>
      <c r="H132" s="606"/>
      <c r="I132" s="606"/>
      <c r="J132" s="606"/>
      <c r="K132" s="606"/>
      <c r="L132" s="606"/>
      <c r="M132" s="632"/>
      <c r="N132" s="632"/>
      <c r="O132" s="632"/>
      <c r="P132" s="632"/>
      <c r="Q132" s="632"/>
      <c r="R132" s="609"/>
      <c r="S132" s="609"/>
      <c r="T132" s="609"/>
      <c r="V132" s="663"/>
      <c r="W132" s="609"/>
      <c r="X132" s="514"/>
      <c r="Y132" s="514"/>
    </row>
    <row r="133" spans="2:25" s="613" customFormat="1" ht="21" customHeight="1">
      <c r="B133" s="523"/>
      <c r="C133" s="523"/>
      <c r="D133" s="523"/>
      <c r="E133" s="523"/>
      <c r="F133" s="523"/>
      <c r="G133" s="606"/>
      <c r="H133" s="606"/>
      <c r="I133" s="606"/>
      <c r="J133" s="606"/>
      <c r="K133" s="606"/>
      <c r="L133" s="606"/>
      <c r="M133" s="627"/>
      <c r="N133" s="627"/>
      <c r="O133" s="627"/>
      <c r="P133" s="627"/>
      <c r="Q133" s="627"/>
      <c r="R133" s="609"/>
      <c r="S133" s="609"/>
      <c r="T133" s="609"/>
      <c r="U133" s="664"/>
      <c r="V133" s="665"/>
      <c r="W133" s="609"/>
      <c r="X133" s="514"/>
      <c r="Y133" s="514"/>
    </row>
    <row r="134" spans="2:25" s="613" customFormat="1" ht="21" customHeight="1">
      <c r="B134" s="523"/>
      <c r="C134" s="523"/>
      <c r="D134" s="523"/>
      <c r="E134" s="523"/>
      <c r="F134" s="523"/>
      <c r="G134" s="633"/>
      <c r="H134" s="633"/>
      <c r="I134" s="633"/>
      <c r="J134" s="633"/>
      <c r="K134" s="633"/>
      <c r="L134" s="606"/>
      <c r="M134" s="627"/>
      <c r="N134" s="627"/>
      <c r="O134" s="627"/>
      <c r="P134" s="627"/>
      <c r="Q134" s="627"/>
      <c r="R134" s="609"/>
      <c r="S134" s="609"/>
      <c r="T134" s="609"/>
      <c r="U134" s="609"/>
      <c r="V134" s="609"/>
      <c r="W134" s="609"/>
      <c r="X134" s="514"/>
      <c r="Y134" s="514"/>
    </row>
    <row r="135" spans="2:25" s="613" customFormat="1" ht="21" customHeight="1">
      <c r="B135" s="523"/>
      <c r="C135" s="523"/>
      <c r="D135" s="523"/>
      <c r="E135" s="523"/>
      <c r="F135" s="523"/>
      <c r="G135" s="606"/>
      <c r="H135" s="606"/>
      <c r="I135" s="606"/>
      <c r="J135" s="606"/>
      <c r="K135" s="606"/>
      <c r="L135" s="606"/>
      <c r="M135" s="627"/>
      <c r="N135" s="627"/>
      <c r="O135" s="627"/>
      <c r="P135" s="627"/>
      <c r="Q135" s="627"/>
      <c r="R135" s="609"/>
      <c r="S135" s="609"/>
      <c r="T135" s="609"/>
      <c r="U135" s="609"/>
      <c r="V135" s="609"/>
      <c r="W135" s="609"/>
      <c r="X135" s="514"/>
      <c r="Y135" s="514"/>
    </row>
    <row r="136" spans="2:25" s="613" customFormat="1" ht="21" customHeight="1">
      <c r="B136" s="523"/>
      <c r="C136" s="523"/>
      <c r="D136" s="523"/>
      <c r="E136" s="523"/>
      <c r="F136" s="523"/>
      <c r="G136" s="606"/>
      <c r="H136" s="606"/>
      <c r="I136" s="606"/>
      <c r="J136" s="606"/>
      <c r="K136" s="606"/>
      <c r="L136" s="606"/>
      <c r="M136" s="632"/>
      <c r="N136" s="632"/>
      <c r="O136" s="632"/>
      <c r="P136" s="632"/>
      <c r="Q136" s="632"/>
      <c r="R136" s="609"/>
      <c r="S136" s="609"/>
      <c r="T136" s="609"/>
      <c r="U136" s="609"/>
      <c r="V136" s="609"/>
      <c r="W136" s="609"/>
      <c r="X136" s="514"/>
      <c r="Y136" s="514"/>
    </row>
    <row r="137" spans="2:25" s="613" customFormat="1" ht="21" customHeight="1">
      <c r="B137" s="523"/>
      <c r="C137" s="523"/>
      <c r="D137" s="523"/>
      <c r="E137" s="523"/>
      <c r="F137" s="523"/>
      <c r="G137" s="606"/>
      <c r="H137" s="606"/>
      <c r="I137" s="606"/>
      <c r="J137" s="606"/>
      <c r="K137" s="606"/>
      <c r="L137" s="606"/>
      <c r="M137" s="632"/>
      <c r="N137" s="632"/>
      <c r="O137" s="632"/>
      <c r="P137" s="632"/>
      <c r="Q137" s="632"/>
      <c r="R137" s="609"/>
      <c r="S137" s="609"/>
      <c r="T137" s="609"/>
      <c r="U137" s="609"/>
      <c r="V137" s="609"/>
      <c r="W137" s="609"/>
      <c r="X137" s="514"/>
      <c r="Y137" s="514"/>
    </row>
    <row r="138" spans="2:25" s="613" customFormat="1" ht="21" customHeight="1">
      <c r="B138" s="527"/>
      <c r="C138" s="527"/>
      <c r="D138" s="527"/>
      <c r="E138" s="527"/>
      <c r="F138" s="527"/>
      <c r="G138" s="606"/>
      <c r="H138" s="606"/>
      <c r="I138" s="606"/>
      <c r="J138" s="606"/>
      <c r="K138" s="606"/>
      <c r="L138" s="606"/>
      <c r="M138" s="627"/>
      <c r="N138" s="627"/>
      <c r="O138" s="627"/>
      <c r="P138" s="627"/>
      <c r="Q138" s="627"/>
      <c r="R138" s="609"/>
      <c r="S138" s="609"/>
      <c r="T138" s="609"/>
      <c r="U138" s="609"/>
      <c r="V138" s="609"/>
      <c r="W138" s="609"/>
      <c r="X138" s="514"/>
      <c r="Y138" s="514"/>
    </row>
    <row r="139" spans="2:25" s="613" customFormat="1" ht="21" customHeight="1">
      <c r="B139" s="523"/>
      <c r="C139" s="523"/>
      <c r="D139" s="523"/>
      <c r="E139" s="523"/>
      <c r="F139" s="523"/>
      <c r="G139" s="606"/>
      <c r="H139" s="606"/>
      <c r="I139" s="606"/>
      <c r="J139" s="606"/>
      <c r="K139" s="606"/>
      <c r="L139" s="606"/>
      <c r="M139" s="627"/>
      <c r="N139" s="627"/>
      <c r="O139" s="627"/>
      <c r="P139" s="627"/>
      <c r="Q139" s="627"/>
      <c r="R139" s="609"/>
      <c r="S139" s="609"/>
      <c r="T139" s="609"/>
      <c r="U139" s="609"/>
      <c r="V139" s="609"/>
      <c r="W139" s="609"/>
      <c r="X139" s="514"/>
      <c r="Y139" s="514"/>
    </row>
    <row r="140" spans="2:25" s="613" customFormat="1" ht="21" customHeight="1">
      <c r="B140" s="523"/>
      <c r="C140" s="523"/>
      <c r="D140" s="523"/>
      <c r="E140" s="523"/>
      <c r="F140" s="523"/>
      <c r="G140" s="606"/>
      <c r="H140" s="606"/>
      <c r="I140" s="606"/>
      <c r="J140" s="606"/>
      <c r="K140" s="606"/>
      <c r="L140" s="632"/>
      <c r="M140" s="632"/>
      <c r="N140" s="632"/>
      <c r="O140" s="632"/>
      <c r="P140" s="632"/>
      <c r="Q140" s="632"/>
      <c r="R140" s="609"/>
      <c r="S140" s="609"/>
      <c r="T140" s="609"/>
      <c r="U140" s="609"/>
      <c r="V140" s="609"/>
      <c r="W140" s="609"/>
      <c r="X140" s="514"/>
      <c r="Y140" s="514"/>
    </row>
    <row r="141" spans="2:25" s="613" customFormat="1" ht="21" customHeight="1">
      <c r="B141" s="523"/>
      <c r="C141" s="523"/>
      <c r="D141" s="523"/>
      <c r="E141" s="523"/>
      <c r="F141" s="523"/>
      <c r="G141" s="606"/>
      <c r="H141" s="606"/>
      <c r="I141" s="606"/>
      <c r="J141" s="606"/>
      <c r="K141" s="606"/>
      <c r="L141" s="606"/>
      <c r="M141" s="632"/>
      <c r="N141" s="632"/>
      <c r="O141" s="632"/>
      <c r="P141" s="632"/>
      <c r="Q141" s="632"/>
      <c r="R141" s="609"/>
      <c r="S141" s="609"/>
      <c r="T141" s="609"/>
      <c r="U141" s="609"/>
      <c r="V141" s="609"/>
      <c r="W141" s="609"/>
      <c r="X141" s="514"/>
      <c r="Y141" s="514"/>
    </row>
    <row r="142" spans="2:25" s="613" customFormat="1" ht="21" customHeight="1">
      <c r="B142" s="527"/>
      <c r="C142" s="527"/>
      <c r="D142" s="527"/>
      <c r="E142" s="527"/>
      <c r="F142" s="527"/>
      <c r="G142" s="606"/>
      <c r="H142" s="606"/>
      <c r="I142" s="606"/>
      <c r="J142" s="606"/>
      <c r="K142" s="606"/>
      <c r="L142" s="606"/>
      <c r="M142" s="332"/>
      <c r="N142" s="332"/>
      <c r="O142" s="332"/>
      <c r="P142" s="332"/>
      <c r="Q142" s="332"/>
      <c r="R142" s="609"/>
      <c r="S142" s="609"/>
      <c r="T142" s="609"/>
      <c r="U142" s="609"/>
      <c r="V142" s="609"/>
      <c r="W142" s="609"/>
      <c r="X142" s="514"/>
      <c r="Y142" s="514"/>
    </row>
    <row r="143" spans="2:25" s="613" customFormat="1" ht="21" customHeight="1">
      <c r="B143" s="523"/>
      <c r="C143" s="523"/>
      <c r="D143" s="523"/>
      <c r="E143" s="523"/>
      <c r="F143" s="523"/>
      <c r="G143" s="606"/>
      <c r="H143" s="606"/>
      <c r="I143" s="606"/>
      <c r="J143" s="606"/>
      <c r="K143" s="606"/>
      <c r="L143" s="606"/>
      <c r="M143" s="606"/>
      <c r="N143" s="606"/>
      <c r="O143" s="606"/>
      <c r="P143" s="606"/>
      <c r="Q143" s="606"/>
      <c r="R143" s="609"/>
      <c r="S143" s="609"/>
      <c r="T143" s="609"/>
      <c r="U143" s="609"/>
      <c r="V143" s="609"/>
      <c r="W143" s="609"/>
      <c r="X143" s="514"/>
      <c r="Y143" s="514"/>
    </row>
    <row r="144" spans="2:25" s="613" customFormat="1" ht="21" customHeight="1">
      <c r="B144" s="523"/>
      <c r="C144" s="523"/>
      <c r="D144" s="523"/>
      <c r="E144" s="523"/>
      <c r="F144" s="523"/>
      <c r="G144" s="606"/>
      <c r="H144" s="606"/>
      <c r="I144" s="606"/>
      <c r="J144" s="606"/>
      <c r="K144" s="606"/>
      <c r="L144" s="606"/>
      <c r="M144" s="606"/>
      <c r="N144" s="606"/>
      <c r="O144" s="606"/>
      <c r="P144" s="606"/>
      <c r="Q144" s="606"/>
      <c r="R144" s="609"/>
      <c r="S144" s="609"/>
      <c r="T144" s="609"/>
      <c r="U144" s="609"/>
      <c r="V144" s="609"/>
      <c r="W144" s="609"/>
      <c r="X144" s="514"/>
      <c r="Y144" s="514"/>
    </row>
    <row r="145" spans="2:25" s="613" customFormat="1" ht="21" customHeight="1">
      <c r="B145" s="523"/>
      <c r="C145" s="523"/>
      <c r="D145" s="523"/>
      <c r="E145" s="523"/>
      <c r="F145" s="523"/>
      <c r="G145" s="606"/>
      <c r="H145" s="606"/>
      <c r="I145" s="606"/>
      <c r="J145" s="606"/>
      <c r="K145" s="606"/>
      <c r="L145" s="606"/>
      <c r="M145" s="606"/>
      <c r="N145" s="606"/>
      <c r="O145" s="606"/>
      <c r="P145" s="606"/>
      <c r="Q145" s="606"/>
      <c r="R145" s="609"/>
      <c r="S145" s="609"/>
      <c r="T145" s="609"/>
      <c r="U145" s="609"/>
      <c r="V145" s="609"/>
      <c r="W145" s="609"/>
      <c r="X145" s="514"/>
      <c r="Y145" s="514"/>
    </row>
    <row r="146" spans="2:25" s="613" customFormat="1" ht="21" customHeight="1">
      <c r="B146" s="527"/>
      <c r="C146" s="527"/>
      <c r="D146" s="527"/>
      <c r="E146" s="527"/>
      <c r="F146" s="527"/>
      <c r="G146" s="633"/>
      <c r="H146" s="633"/>
      <c r="I146" s="633"/>
      <c r="J146" s="633"/>
      <c r="K146" s="633"/>
      <c r="L146" s="633"/>
      <c r="M146" s="606"/>
      <c r="N146" s="606"/>
      <c r="O146" s="606"/>
      <c r="P146" s="606"/>
      <c r="Q146" s="606"/>
      <c r="R146" s="609"/>
      <c r="S146" s="609"/>
      <c r="T146" s="609"/>
      <c r="U146" s="609"/>
      <c r="V146" s="609"/>
      <c r="W146" s="609"/>
      <c r="X146" s="514"/>
      <c r="Y146" s="514"/>
    </row>
    <row r="147" spans="2:25" s="613" customFormat="1" ht="21" customHeight="1"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514"/>
      <c r="Y147" s="514"/>
    </row>
    <row r="148" spans="2:25" s="634" customFormat="1" ht="21" customHeight="1">
      <c r="B148" s="523"/>
      <c r="C148" s="523"/>
      <c r="D148" s="523"/>
      <c r="E148" s="523"/>
      <c r="F148" s="523"/>
      <c r="G148" s="629"/>
      <c r="H148" s="629"/>
      <c r="I148" s="629"/>
      <c r="J148" s="629"/>
      <c r="K148" s="630"/>
      <c r="L148" s="630"/>
      <c r="M148" s="630"/>
      <c r="N148" s="630"/>
      <c r="O148" s="630"/>
      <c r="P148" s="630"/>
      <c r="Q148" s="630"/>
      <c r="R148" s="666"/>
    </row>
    <row r="149" spans="2:25" s="634" customFormat="1" ht="21" customHeight="1">
      <c r="B149" s="635"/>
      <c r="C149" s="635"/>
      <c r="D149" s="635"/>
      <c r="E149" s="635"/>
      <c r="F149" s="635"/>
      <c r="G149" s="636"/>
      <c r="H149" s="636"/>
      <c r="I149" s="636"/>
      <c r="J149" s="636"/>
      <c r="K149" s="637"/>
      <c r="L149" s="637"/>
      <c r="M149" s="637"/>
      <c r="N149" s="637"/>
      <c r="O149" s="637"/>
      <c r="P149" s="637"/>
      <c r="Q149" s="637"/>
      <c r="R149" s="637"/>
    </row>
    <row r="150" spans="2:25" s="634" customFormat="1" ht="21" customHeight="1">
      <c r="B150" s="635"/>
      <c r="C150" s="635"/>
      <c r="D150" s="635"/>
      <c r="E150" s="635"/>
      <c r="F150" s="635"/>
      <c r="G150" s="636"/>
      <c r="H150" s="636"/>
      <c r="I150" s="636"/>
      <c r="J150" s="636"/>
      <c r="K150" s="625"/>
      <c r="M150" s="638"/>
      <c r="N150" s="638"/>
      <c r="O150" s="638"/>
      <c r="P150" s="638"/>
      <c r="Q150" s="638"/>
    </row>
    <row r="151" spans="2:25" s="634" customFormat="1" ht="21" customHeight="1">
      <c r="B151" s="639"/>
      <c r="C151" s="639"/>
      <c r="D151" s="639"/>
      <c r="E151" s="639"/>
      <c r="F151" s="639"/>
      <c r="G151" s="639"/>
      <c r="H151" s="639"/>
      <c r="I151" s="639"/>
      <c r="J151" s="639"/>
      <c r="K151" s="640"/>
      <c r="L151" s="640"/>
      <c r="M151" s="641"/>
      <c r="N151" s="641"/>
      <c r="O151" s="641"/>
      <c r="P151" s="641"/>
      <c r="Q151" s="641"/>
      <c r="R151" s="641"/>
      <c r="S151" s="667"/>
      <c r="T151" s="667"/>
      <c r="U151" s="668"/>
      <c r="V151" s="668"/>
      <c r="W151" s="669"/>
    </row>
    <row r="152" spans="2:25" s="625" customFormat="1" ht="21" customHeight="1">
      <c r="B152" s="636"/>
      <c r="C152" s="636"/>
      <c r="D152" s="636"/>
      <c r="E152" s="636"/>
      <c r="F152" s="636"/>
      <c r="G152" s="636"/>
      <c r="H152" s="636"/>
      <c r="I152" s="636"/>
      <c r="J152" s="636"/>
      <c r="K152" s="636"/>
      <c r="L152" s="636"/>
      <c r="M152" s="642"/>
      <c r="N152" s="642"/>
      <c r="O152" s="642"/>
      <c r="P152" s="642"/>
      <c r="Q152" s="642"/>
      <c r="R152" s="642"/>
      <c r="S152" s="636"/>
      <c r="U152" s="670"/>
      <c r="V152" s="670"/>
      <c r="W152" s="670"/>
    </row>
    <row r="153" spans="2:25" s="643" customFormat="1" ht="21" customHeight="1">
      <c r="B153" s="640"/>
      <c r="C153" s="640"/>
      <c r="D153" s="640"/>
      <c r="E153" s="640"/>
      <c r="F153" s="640"/>
      <c r="G153" s="640"/>
      <c r="H153" s="640"/>
      <c r="I153" s="640"/>
      <c r="J153" s="640"/>
      <c r="K153" s="640"/>
      <c r="L153" s="640"/>
      <c r="M153" s="641"/>
      <c r="N153" s="641"/>
      <c r="O153" s="641"/>
      <c r="P153" s="641"/>
      <c r="Q153" s="641"/>
      <c r="R153" s="641"/>
      <c r="S153" s="671"/>
      <c r="T153" s="672"/>
      <c r="U153" s="668"/>
      <c r="V153" s="668"/>
      <c r="W153" s="669"/>
    </row>
    <row r="154" spans="2:25" s="634" customFormat="1" ht="21" customHeight="1">
      <c r="B154" s="639"/>
      <c r="C154" s="639"/>
      <c r="D154" s="639"/>
      <c r="E154" s="639"/>
      <c r="F154" s="639"/>
      <c r="G154" s="639"/>
      <c r="H154" s="639"/>
      <c r="I154" s="639"/>
      <c r="J154" s="639"/>
      <c r="K154" s="639"/>
      <c r="L154" s="639"/>
      <c r="M154" s="641"/>
      <c r="N154" s="641"/>
      <c r="O154" s="641"/>
      <c r="P154" s="641"/>
      <c r="Q154" s="641"/>
      <c r="R154" s="673"/>
      <c r="S154" s="673"/>
      <c r="T154" s="667"/>
      <c r="U154" s="668"/>
      <c r="V154" s="668"/>
      <c r="W154" s="669"/>
    </row>
    <row r="155" spans="2:25" s="625" customFormat="1" ht="21" customHeight="1">
      <c r="B155" s="636"/>
      <c r="C155" s="636"/>
      <c r="D155" s="636"/>
      <c r="E155" s="636"/>
      <c r="F155" s="636"/>
      <c r="G155" s="636"/>
      <c r="H155" s="636"/>
      <c r="I155" s="636"/>
      <c r="J155" s="636"/>
      <c r="N155" s="644"/>
      <c r="O155" s="644"/>
      <c r="P155" s="644"/>
      <c r="Q155" s="644"/>
      <c r="U155" s="636"/>
      <c r="V155" s="636"/>
      <c r="W155" s="636"/>
    </row>
    <row r="156" spans="2:25" s="625" customFormat="1" ht="21" customHeight="1">
      <c r="B156" s="636"/>
      <c r="C156" s="636"/>
      <c r="D156" s="636"/>
      <c r="E156" s="636"/>
      <c r="F156" s="636"/>
      <c r="G156" s="636"/>
      <c r="H156" s="636"/>
      <c r="I156" s="636"/>
      <c r="J156" s="636"/>
    </row>
    <row r="157" spans="2:25" s="625" customFormat="1" ht="21" customHeight="1">
      <c r="B157" s="636"/>
      <c r="C157" s="636"/>
      <c r="D157" s="636"/>
      <c r="E157" s="636"/>
      <c r="F157" s="636"/>
      <c r="G157" s="636"/>
      <c r="H157" s="636"/>
      <c r="I157" s="636"/>
      <c r="J157" s="636"/>
      <c r="M157" s="645"/>
      <c r="P157" s="636"/>
      <c r="Q157" s="636"/>
      <c r="R157" s="636"/>
      <c r="S157" s="636"/>
      <c r="T157" s="636"/>
      <c r="U157" s="636"/>
      <c r="V157" s="674"/>
    </row>
    <row r="158" spans="2:25" s="625" customFormat="1" ht="21" customHeight="1">
      <c r="B158" s="636"/>
      <c r="C158" s="636"/>
      <c r="D158" s="636"/>
      <c r="E158" s="636"/>
      <c r="F158" s="636"/>
      <c r="G158" s="636"/>
      <c r="H158" s="636"/>
      <c r="I158" s="636"/>
      <c r="J158" s="636"/>
      <c r="M158" s="646"/>
      <c r="P158" s="636"/>
      <c r="Q158" s="636"/>
      <c r="R158" s="636"/>
      <c r="S158" s="636"/>
      <c r="T158" s="636"/>
      <c r="U158" s="636"/>
      <c r="V158" s="675"/>
    </row>
    <row r="159" spans="2:25" s="625" customFormat="1" ht="21" customHeight="1">
      <c r="B159" s="636"/>
      <c r="C159" s="636"/>
      <c r="D159" s="636"/>
      <c r="E159" s="636"/>
      <c r="F159" s="636"/>
      <c r="G159" s="636"/>
      <c r="H159" s="636"/>
      <c r="I159" s="636"/>
      <c r="J159" s="636"/>
      <c r="P159" s="636"/>
      <c r="Q159" s="636"/>
      <c r="R159" s="636"/>
      <c r="S159" s="636"/>
      <c r="T159" s="636"/>
      <c r="U159" s="636"/>
    </row>
    <row r="160" spans="2:25" s="625" customFormat="1" ht="21" customHeight="1">
      <c r="B160" s="636"/>
      <c r="C160" s="636"/>
      <c r="D160" s="636"/>
      <c r="E160" s="636"/>
      <c r="F160" s="636"/>
      <c r="G160" s="636"/>
      <c r="H160" s="636"/>
      <c r="I160" s="636"/>
      <c r="J160" s="636"/>
      <c r="M160" s="647"/>
      <c r="P160" s="636"/>
      <c r="Q160" s="636"/>
      <c r="R160" s="636"/>
      <c r="S160" s="636"/>
      <c r="T160" s="636"/>
      <c r="U160" s="636"/>
      <c r="V160" s="671"/>
    </row>
    <row r="161" spans="2:26" s="625" customFormat="1" ht="21" customHeight="1">
      <c r="B161" s="636"/>
      <c r="C161" s="636"/>
      <c r="D161" s="636"/>
      <c r="E161" s="636"/>
      <c r="F161" s="636"/>
      <c r="G161" s="636"/>
      <c r="H161" s="636"/>
      <c r="I161" s="636"/>
      <c r="J161" s="636"/>
      <c r="M161" s="648"/>
      <c r="P161" s="636"/>
      <c r="Q161" s="636"/>
      <c r="R161" s="636"/>
      <c r="S161" s="636"/>
      <c r="T161" s="636"/>
      <c r="U161" s="636"/>
      <c r="V161" s="657"/>
    </row>
    <row r="162" spans="2:26" s="625" customFormat="1" ht="21" customHeight="1">
      <c r="B162" s="636"/>
      <c r="C162" s="636"/>
      <c r="D162" s="636"/>
      <c r="E162" s="636"/>
      <c r="F162" s="636"/>
      <c r="G162" s="636"/>
      <c r="H162" s="636"/>
      <c r="I162" s="636"/>
      <c r="J162" s="636"/>
    </row>
    <row r="163" spans="2:26" s="625" customFormat="1" ht="21" customHeight="1">
      <c r="B163" s="636"/>
      <c r="C163" s="636"/>
      <c r="D163" s="636"/>
      <c r="E163" s="636"/>
      <c r="F163" s="636"/>
      <c r="G163" s="636"/>
      <c r="H163" s="636"/>
      <c r="I163" s="636"/>
      <c r="J163" s="636"/>
    </row>
    <row r="164" spans="2:26" s="625" customFormat="1" ht="21" customHeight="1">
      <c r="B164" s="636"/>
      <c r="C164" s="636"/>
      <c r="D164" s="636"/>
      <c r="E164" s="636"/>
      <c r="F164" s="636"/>
      <c r="G164" s="636"/>
      <c r="H164" s="636"/>
      <c r="I164" s="636"/>
      <c r="J164" s="636"/>
    </row>
    <row r="165" spans="2:26" s="625" customFormat="1" ht="21" customHeight="1">
      <c r="B165" s="649"/>
      <c r="C165" s="649"/>
      <c r="D165" s="649"/>
      <c r="E165" s="649"/>
      <c r="F165" s="649"/>
      <c r="G165" s="649"/>
      <c r="H165" s="649"/>
      <c r="I165" s="649"/>
      <c r="J165" s="649"/>
      <c r="K165" s="649"/>
      <c r="L165" s="649"/>
      <c r="M165" s="649"/>
      <c r="N165" s="649"/>
      <c r="O165" s="649"/>
      <c r="P165" s="649"/>
      <c r="Q165" s="649"/>
      <c r="R165" s="649"/>
      <c r="S165" s="649"/>
      <c r="T165" s="649"/>
      <c r="U165" s="649"/>
      <c r="V165" s="649"/>
      <c r="W165" s="649"/>
      <c r="X165" s="649"/>
      <c r="Y165" s="649"/>
      <c r="Z165" s="661"/>
    </row>
    <row r="166" spans="2:26" s="625" customFormat="1" ht="21" customHeight="1">
      <c r="B166" s="636"/>
      <c r="C166" s="636"/>
      <c r="D166" s="636"/>
      <c r="E166" s="636"/>
      <c r="F166" s="636"/>
      <c r="G166" s="636"/>
      <c r="H166" s="636"/>
      <c r="I166" s="636"/>
      <c r="J166" s="636"/>
      <c r="K166" s="636"/>
      <c r="L166" s="636"/>
      <c r="M166" s="636"/>
      <c r="N166" s="636"/>
      <c r="O166" s="636"/>
      <c r="P166" s="636"/>
      <c r="Q166" s="636"/>
      <c r="R166" s="636"/>
      <c r="S166" s="636"/>
      <c r="T166" s="636"/>
      <c r="U166" s="676"/>
      <c r="V166" s="677"/>
      <c r="W166" s="636"/>
      <c r="X166" s="636"/>
      <c r="Y166" s="636"/>
    </row>
    <row r="167" spans="2:26" s="613" customFormat="1" ht="21" customHeight="1">
      <c r="B167" s="609"/>
      <c r="C167" s="609"/>
      <c r="D167" s="609"/>
      <c r="E167" s="609"/>
      <c r="F167" s="609"/>
      <c r="G167" s="609"/>
      <c r="H167" s="609"/>
      <c r="I167" s="609"/>
      <c r="J167" s="609"/>
      <c r="K167" s="609"/>
      <c r="L167" s="609"/>
      <c r="M167" s="609"/>
      <c r="N167" s="609"/>
      <c r="O167" s="609"/>
      <c r="P167" s="609"/>
      <c r="Q167" s="609"/>
      <c r="R167" s="609"/>
      <c r="S167" s="609"/>
      <c r="T167" s="609"/>
      <c r="U167" s="609"/>
      <c r="V167" s="609"/>
      <c r="W167" s="609"/>
      <c r="X167" s="609"/>
      <c r="Y167" s="609"/>
    </row>
    <row r="168" spans="2:26" s="625" customFormat="1" ht="21" customHeight="1">
      <c r="B168" s="639"/>
      <c r="C168" s="639"/>
      <c r="D168" s="639"/>
      <c r="E168" s="639"/>
      <c r="F168" s="639"/>
      <c r="G168" s="639"/>
      <c r="H168" s="639"/>
      <c r="I168" s="639"/>
      <c r="J168" s="639"/>
      <c r="K168" s="639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  <c r="Y168" s="636"/>
    </row>
    <row r="169" spans="2:26" s="613" customFormat="1" ht="21" customHeight="1">
      <c r="B169" s="650"/>
      <c r="C169" s="650"/>
      <c r="D169" s="650"/>
      <c r="E169" s="650"/>
      <c r="F169" s="650"/>
      <c r="G169" s="650"/>
      <c r="H169" s="650"/>
      <c r="I169" s="650"/>
      <c r="J169" s="650"/>
      <c r="K169" s="650"/>
      <c r="L169" s="649"/>
      <c r="M169" s="649"/>
      <c r="N169" s="649"/>
      <c r="O169" s="649"/>
      <c r="P169" s="649"/>
      <c r="Q169" s="649"/>
      <c r="R169" s="678"/>
    </row>
    <row r="170" spans="2:26" s="625" customFormat="1" ht="21" customHeight="1">
      <c r="B170" s="639"/>
      <c r="C170" s="639"/>
      <c r="D170" s="639"/>
      <c r="E170" s="639"/>
      <c r="F170" s="639"/>
      <c r="G170" s="639"/>
      <c r="H170" s="639"/>
      <c r="I170" s="639"/>
      <c r="J170" s="639"/>
      <c r="K170" s="639"/>
      <c r="L170" s="636"/>
      <c r="M170" s="636"/>
      <c r="N170" s="636"/>
      <c r="O170" s="636"/>
      <c r="P170" s="636"/>
      <c r="Q170" s="636"/>
      <c r="R170" s="636"/>
    </row>
    <row r="171" spans="2:26" s="625" customFormat="1" ht="21" customHeight="1">
      <c r="B171" s="636"/>
      <c r="C171" s="636"/>
      <c r="D171" s="636"/>
      <c r="E171" s="636"/>
      <c r="F171" s="636"/>
      <c r="G171" s="636"/>
      <c r="H171" s="636"/>
      <c r="I171" s="636"/>
      <c r="J171" s="636"/>
      <c r="K171" s="636"/>
      <c r="L171" s="635"/>
      <c r="M171" s="609"/>
      <c r="N171" s="609"/>
      <c r="O171" s="609"/>
      <c r="P171" s="609"/>
      <c r="Q171" s="609"/>
      <c r="R171" s="636"/>
    </row>
    <row r="172" spans="2:26" s="625" customFormat="1" ht="21" customHeight="1">
      <c r="B172" s="636"/>
      <c r="C172" s="636"/>
      <c r="D172" s="636"/>
      <c r="E172" s="636"/>
      <c r="F172" s="636"/>
    </row>
    <row r="173" spans="2:26" s="625" customFormat="1" ht="21" customHeight="1">
      <c r="B173" s="636"/>
      <c r="C173" s="636"/>
      <c r="D173" s="636"/>
      <c r="E173" s="636"/>
      <c r="F173" s="636"/>
      <c r="L173" s="651"/>
      <c r="M173" s="652"/>
      <c r="N173" s="652"/>
      <c r="O173" s="652"/>
      <c r="P173" s="652"/>
      <c r="Q173" s="652"/>
      <c r="R173" s="634"/>
    </row>
    <row r="174" spans="2:26" s="625" customFormat="1" ht="21" customHeight="1">
      <c r="B174" s="921"/>
      <c r="C174" s="520"/>
      <c r="D174" s="827"/>
      <c r="E174" s="827"/>
      <c r="F174" s="827"/>
      <c r="G174" s="653"/>
      <c r="H174" s="653"/>
      <c r="I174" s="653"/>
      <c r="J174" s="653"/>
      <c r="K174" s="653"/>
      <c r="L174" s="654"/>
      <c r="M174" s="655"/>
      <c r="N174" s="655"/>
      <c r="O174" s="655"/>
      <c r="P174" s="655"/>
      <c r="Q174" s="655"/>
    </row>
    <row r="175" spans="2:26" s="625" customFormat="1" ht="21" customHeight="1">
      <c r="B175" s="921"/>
      <c r="C175" s="520"/>
      <c r="D175" s="827"/>
      <c r="E175" s="827"/>
      <c r="F175" s="827"/>
      <c r="G175" s="653"/>
      <c r="H175" s="653"/>
      <c r="I175" s="653"/>
      <c r="J175" s="653"/>
      <c r="K175" s="653"/>
      <c r="L175" s="652"/>
      <c r="M175" s="655"/>
      <c r="N175" s="655"/>
      <c r="O175" s="655"/>
      <c r="P175" s="655"/>
      <c r="Q175" s="655"/>
      <c r="V175" s="636"/>
      <c r="W175" s="922"/>
      <c r="X175" s="922"/>
      <c r="Y175" s="636"/>
    </row>
    <row r="176" spans="2:26" s="625" customFormat="1" ht="21" customHeight="1">
      <c r="B176" s="921"/>
      <c r="C176" s="520"/>
      <c r="D176" s="827"/>
      <c r="E176" s="827"/>
      <c r="F176" s="827"/>
      <c r="G176" s="653"/>
      <c r="H176" s="653"/>
      <c r="I176" s="653"/>
      <c r="J176" s="653"/>
      <c r="K176" s="653"/>
      <c r="L176" s="652"/>
      <c r="M176" s="655"/>
      <c r="N176" s="655"/>
      <c r="O176" s="655"/>
      <c r="P176" s="655"/>
      <c r="Q176" s="655"/>
      <c r="V176" s="679"/>
      <c r="W176" s="655"/>
      <c r="X176" s="636"/>
      <c r="Y176" s="680"/>
    </row>
    <row r="177" spans="2:25" s="625" customFormat="1" ht="21" customHeight="1">
      <c r="B177" s="921"/>
      <c r="C177" s="520"/>
      <c r="D177" s="827"/>
      <c r="E177" s="827"/>
      <c r="F177" s="827"/>
      <c r="G177" s="653"/>
      <c r="H177" s="653"/>
      <c r="I177" s="653"/>
      <c r="J177" s="653"/>
      <c r="K177" s="653"/>
      <c r="L177" s="652"/>
      <c r="M177" s="655"/>
      <c r="N177" s="655"/>
      <c r="O177" s="655"/>
      <c r="P177" s="655"/>
      <c r="Q177" s="655"/>
      <c r="V177" s="636"/>
      <c r="W177" s="636"/>
      <c r="X177" s="636"/>
      <c r="Y177" s="636"/>
    </row>
    <row r="178" spans="2:25" s="625" customFormat="1" ht="21" customHeight="1">
      <c r="B178" s="921"/>
      <c r="C178" s="520"/>
      <c r="D178" s="827"/>
      <c r="E178" s="827"/>
      <c r="F178" s="827"/>
      <c r="G178" s="653"/>
      <c r="H178" s="653"/>
      <c r="I178" s="653"/>
      <c r="J178" s="653"/>
      <c r="K178" s="653"/>
      <c r="L178" s="652"/>
      <c r="M178" s="655"/>
      <c r="N178" s="655"/>
      <c r="O178" s="655"/>
      <c r="P178" s="655"/>
      <c r="Q178" s="655"/>
    </row>
    <row r="179" spans="2:25" s="625" customFormat="1" ht="21" customHeight="1">
      <c r="B179" s="636"/>
      <c r="C179" s="636"/>
      <c r="D179" s="636"/>
      <c r="E179" s="636"/>
      <c r="F179" s="636"/>
    </row>
    <row r="180" spans="2:25" s="625" customFormat="1" ht="21" customHeight="1">
      <c r="B180" s="636"/>
      <c r="C180" s="636"/>
      <c r="D180" s="636"/>
      <c r="E180" s="636"/>
      <c r="F180" s="636"/>
    </row>
    <row r="181" spans="2:25" s="613" customFormat="1" ht="21" customHeight="1">
      <c r="B181" s="650"/>
      <c r="C181" s="650"/>
      <c r="D181" s="650"/>
      <c r="E181" s="650"/>
      <c r="F181" s="650"/>
      <c r="G181" s="650"/>
      <c r="H181" s="650"/>
      <c r="I181" s="650"/>
      <c r="J181" s="650"/>
      <c r="K181" s="650"/>
      <c r="L181" s="649"/>
      <c r="M181" s="649"/>
      <c r="N181" s="649"/>
      <c r="O181" s="649"/>
      <c r="P181" s="649"/>
      <c r="Q181" s="649"/>
      <c r="R181" s="678"/>
    </row>
    <row r="182" spans="2:25" s="625" customFormat="1" ht="21" customHeight="1">
      <c r="B182" s="639"/>
      <c r="C182" s="639"/>
      <c r="D182" s="639"/>
      <c r="E182" s="639"/>
      <c r="F182" s="639"/>
      <c r="G182" s="639"/>
      <c r="H182" s="639"/>
      <c r="I182" s="639"/>
      <c r="J182" s="639"/>
      <c r="K182" s="639"/>
      <c r="L182" s="636"/>
      <c r="M182" s="636"/>
      <c r="N182" s="636"/>
      <c r="O182" s="636"/>
      <c r="P182" s="636"/>
      <c r="Q182" s="636"/>
      <c r="R182" s="636"/>
    </row>
    <row r="183" spans="2:25" s="625" customFormat="1" ht="21" customHeight="1">
      <c r="B183" s="636"/>
      <c r="C183" s="636"/>
      <c r="D183" s="636"/>
      <c r="E183" s="636"/>
      <c r="F183" s="636"/>
      <c r="G183" s="636"/>
      <c r="H183" s="636"/>
      <c r="I183" s="636"/>
      <c r="J183" s="636"/>
      <c r="K183" s="636"/>
      <c r="L183" s="635"/>
      <c r="M183" s="609"/>
      <c r="N183" s="609"/>
      <c r="O183" s="609"/>
      <c r="P183" s="609"/>
      <c r="Q183" s="609"/>
      <c r="R183" s="636"/>
    </row>
    <row r="184" spans="2:25" s="625" customFormat="1" ht="21" customHeight="1">
      <c r="B184" s="636"/>
      <c r="C184" s="636"/>
      <c r="D184" s="636"/>
      <c r="E184" s="636"/>
      <c r="F184" s="636"/>
    </row>
    <row r="185" spans="2:25" s="625" customFormat="1" ht="21" customHeight="1">
      <c r="B185" s="636"/>
      <c r="C185" s="636"/>
      <c r="D185" s="636"/>
      <c r="E185" s="636"/>
      <c r="F185" s="636"/>
      <c r="L185" s="656"/>
      <c r="M185" s="652"/>
      <c r="N185" s="652"/>
      <c r="O185" s="652"/>
      <c r="P185" s="652"/>
      <c r="Q185" s="652"/>
      <c r="R185" s="634"/>
    </row>
    <row r="186" spans="2:25" s="625" customFormat="1" ht="21" customHeight="1">
      <c r="B186" s="921"/>
      <c r="C186" s="520"/>
      <c r="D186" s="827"/>
      <c r="E186" s="827"/>
      <c r="F186" s="827"/>
      <c r="G186" s="653"/>
      <c r="H186" s="653"/>
      <c r="I186" s="653"/>
      <c r="J186" s="653"/>
      <c r="K186" s="653"/>
      <c r="L186" s="652"/>
      <c r="M186" s="655"/>
      <c r="N186" s="655"/>
      <c r="O186" s="655"/>
      <c r="P186" s="655"/>
      <c r="Q186" s="655"/>
    </row>
    <row r="187" spans="2:25" s="625" customFormat="1" ht="21" customHeight="1">
      <c r="B187" s="921"/>
      <c r="C187" s="520"/>
      <c r="D187" s="827"/>
      <c r="E187" s="827"/>
      <c r="F187" s="827"/>
      <c r="G187" s="653"/>
      <c r="H187" s="653"/>
      <c r="I187" s="653"/>
      <c r="J187" s="653"/>
      <c r="K187" s="653"/>
      <c r="L187" s="652"/>
      <c r="M187" s="655"/>
      <c r="N187" s="655"/>
      <c r="O187" s="655"/>
      <c r="P187" s="655"/>
      <c r="Q187" s="655"/>
      <c r="V187" s="636"/>
      <c r="W187" s="923"/>
      <c r="X187" s="923"/>
      <c r="Y187" s="636"/>
    </row>
    <row r="188" spans="2:25" s="625" customFormat="1" ht="21" customHeight="1">
      <c r="B188" s="921"/>
      <c r="C188" s="520"/>
      <c r="D188" s="827"/>
      <c r="E188" s="827"/>
      <c r="F188" s="827"/>
      <c r="G188" s="653"/>
      <c r="H188" s="653"/>
      <c r="I188" s="653"/>
      <c r="J188" s="653"/>
      <c r="K188" s="653"/>
      <c r="L188" s="652"/>
      <c r="M188" s="655"/>
      <c r="N188" s="655"/>
      <c r="O188" s="655"/>
      <c r="P188" s="655"/>
      <c r="Q188" s="655"/>
      <c r="V188" s="679"/>
      <c r="W188" s="655"/>
      <c r="X188" s="636"/>
      <c r="Y188" s="680"/>
    </row>
    <row r="189" spans="2:25" s="625" customFormat="1" ht="21" customHeight="1">
      <c r="B189" s="921"/>
      <c r="C189" s="520"/>
      <c r="D189" s="827"/>
      <c r="E189" s="827"/>
      <c r="F189" s="827"/>
      <c r="G189" s="653"/>
      <c r="H189" s="653"/>
      <c r="I189" s="653"/>
      <c r="J189" s="653"/>
      <c r="K189" s="653"/>
      <c r="L189" s="652"/>
      <c r="M189" s="655"/>
      <c r="N189" s="655"/>
      <c r="O189" s="655"/>
      <c r="P189" s="655"/>
      <c r="Q189" s="655"/>
      <c r="V189" s="636"/>
      <c r="W189" s="636"/>
      <c r="X189" s="636"/>
      <c r="Y189" s="681"/>
    </row>
    <row r="190" spans="2:25" s="625" customFormat="1" ht="21" customHeight="1">
      <c r="B190" s="921"/>
      <c r="C190" s="520"/>
      <c r="D190" s="827"/>
      <c r="E190" s="827"/>
      <c r="F190" s="827"/>
      <c r="G190" s="653"/>
      <c r="H190" s="653"/>
      <c r="I190" s="653"/>
      <c r="J190" s="653"/>
      <c r="K190" s="653"/>
      <c r="L190" s="652"/>
      <c r="M190" s="655"/>
      <c r="N190" s="655"/>
      <c r="O190" s="655"/>
      <c r="P190" s="655"/>
      <c r="Q190" s="655"/>
      <c r="Y190" s="682"/>
    </row>
    <row r="191" spans="2:25" s="625" customFormat="1" ht="21" customHeight="1">
      <c r="B191" s="636"/>
      <c r="C191" s="636"/>
      <c r="D191" s="636"/>
      <c r="E191" s="636"/>
      <c r="F191" s="636"/>
      <c r="Y191" s="682"/>
    </row>
    <row r="192" spans="2:25" s="625" customFormat="1" ht="21" customHeight="1">
      <c r="B192" s="636"/>
      <c r="C192" s="636"/>
      <c r="D192" s="636"/>
      <c r="E192" s="636"/>
      <c r="F192" s="636"/>
      <c r="Y192" s="682"/>
    </row>
    <row r="193" spans="2:25" s="613" customFormat="1" ht="21" customHeight="1">
      <c r="B193" s="650"/>
      <c r="C193" s="650"/>
      <c r="D193" s="650"/>
      <c r="E193" s="650"/>
      <c r="F193" s="650"/>
      <c r="G193" s="650"/>
      <c r="H193" s="650"/>
      <c r="I193" s="650"/>
      <c r="J193" s="650"/>
      <c r="K193" s="650"/>
      <c r="L193" s="649"/>
      <c r="M193" s="649"/>
      <c r="N193" s="649"/>
      <c r="O193" s="649"/>
      <c r="P193" s="649"/>
      <c r="Q193" s="649"/>
      <c r="R193" s="678"/>
      <c r="Y193" s="683"/>
    </row>
    <row r="194" spans="2:25" s="625" customFormat="1" ht="21" customHeight="1">
      <c r="B194" s="639"/>
      <c r="C194" s="639"/>
      <c r="D194" s="639"/>
      <c r="E194" s="639"/>
      <c r="F194" s="639"/>
      <c r="G194" s="639"/>
      <c r="H194" s="639"/>
      <c r="I194" s="639"/>
      <c r="J194" s="639"/>
      <c r="K194" s="639"/>
      <c r="L194" s="636"/>
      <c r="M194" s="636"/>
      <c r="N194" s="636"/>
      <c r="O194" s="636"/>
      <c r="P194" s="636"/>
      <c r="Q194" s="636"/>
      <c r="R194" s="636"/>
      <c r="Y194" s="682"/>
    </row>
    <row r="195" spans="2:25" s="625" customFormat="1" ht="21" customHeight="1">
      <c r="B195" s="636"/>
      <c r="C195" s="636"/>
      <c r="D195" s="636"/>
      <c r="E195" s="636"/>
      <c r="F195" s="636"/>
      <c r="G195" s="636"/>
      <c r="H195" s="636"/>
      <c r="I195" s="636"/>
      <c r="J195" s="636"/>
      <c r="K195" s="636"/>
      <c r="L195" s="635"/>
      <c r="M195" s="609"/>
      <c r="N195" s="609"/>
      <c r="O195" s="609"/>
      <c r="P195" s="609"/>
      <c r="Q195" s="609"/>
      <c r="R195" s="636"/>
      <c r="Y195" s="682"/>
    </row>
    <row r="196" spans="2:25" s="625" customFormat="1" ht="21" customHeight="1">
      <c r="B196" s="636"/>
      <c r="C196" s="636"/>
      <c r="D196" s="636"/>
      <c r="E196" s="636"/>
      <c r="F196" s="636"/>
      <c r="Y196" s="682"/>
    </row>
    <row r="197" spans="2:25" s="625" customFormat="1" ht="21" customHeight="1">
      <c r="B197" s="636"/>
      <c r="C197" s="636"/>
      <c r="D197" s="636"/>
      <c r="E197" s="636"/>
      <c r="F197" s="636"/>
      <c r="L197" s="651"/>
      <c r="M197" s="652"/>
      <c r="N197" s="652"/>
      <c r="O197" s="652"/>
      <c r="P197" s="652"/>
      <c r="Q197" s="652"/>
      <c r="Y197" s="682"/>
    </row>
    <row r="198" spans="2:25" s="625" customFormat="1" ht="21" customHeight="1">
      <c r="B198" s="921"/>
      <c r="C198" s="520"/>
      <c r="D198" s="827"/>
      <c r="E198" s="827"/>
      <c r="F198" s="827"/>
      <c r="G198" s="653"/>
      <c r="H198" s="653"/>
      <c r="I198" s="653"/>
      <c r="J198" s="653"/>
      <c r="K198" s="653"/>
      <c r="L198" s="652"/>
      <c r="M198" s="657"/>
      <c r="N198" s="657"/>
      <c r="O198" s="657"/>
      <c r="P198" s="657"/>
      <c r="Q198" s="657"/>
      <c r="Y198" s="682"/>
    </row>
    <row r="199" spans="2:25" s="625" customFormat="1" ht="21" customHeight="1">
      <c r="B199" s="921"/>
      <c r="C199" s="520"/>
      <c r="D199" s="827"/>
      <c r="E199" s="827"/>
      <c r="F199" s="827"/>
      <c r="G199" s="653"/>
      <c r="H199" s="653"/>
      <c r="I199" s="653"/>
      <c r="J199" s="653"/>
      <c r="K199" s="653"/>
      <c r="L199" s="652"/>
      <c r="M199" s="657"/>
      <c r="N199" s="657"/>
      <c r="O199" s="657"/>
      <c r="P199" s="657"/>
      <c r="Q199" s="657"/>
      <c r="V199" s="636"/>
      <c r="W199" s="923"/>
      <c r="X199" s="923"/>
      <c r="Y199" s="681"/>
    </row>
    <row r="200" spans="2:25" s="625" customFormat="1" ht="21" customHeight="1">
      <c r="B200" s="921"/>
      <c r="C200" s="520"/>
      <c r="D200" s="827"/>
      <c r="E200" s="827"/>
      <c r="F200" s="827"/>
      <c r="G200" s="653"/>
      <c r="H200" s="653"/>
      <c r="I200" s="653"/>
      <c r="J200" s="653"/>
      <c r="K200" s="653"/>
      <c r="L200" s="652"/>
      <c r="M200" s="657"/>
      <c r="N200" s="657"/>
      <c r="O200" s="657"/>
      <c r="P200" s="657"/>
      <c r="Q200" s="657"/>
      <c r="V200" s="679"/>
      <c r="W200" s="684"/>
      <c r="X200" s="636"/>
      <c r="Y200" s="685"/>
    </row>
    <row r="201" spans="2:25" s="625" customFormat="1" ht="21" customHeight="1">
      <c r="B201" s="921"/>
      <c r="C201" s="520"/>
      <c r="D201" s="827"/>
      <c r="E201" s="827"/>
      <c r="F201" s="827"/>
      <c r="G201" s="653"/>
      <c r="H201" s="653"/>
      <c r="I201" s="653"/>
      <c r="J201" s="653"/>
      <c r="K201" s="653"/>
      <c r="L201" s="652"/>
      <c r="M201" s="657"/>
      <c r="N201" s="657"/>
      <c r="O201" s="657"/>
      <c r="P201" s="657"/>
      <c r="Q201" s="657"/>
      <c r="Y201" s="682"/>
    </row>
    <row r="202" spans="2:25" s="625" customFormat="1" ht="21" customHeight="1">
      <c r="B202" s="921"/>
      <c r="C202" s="520"/>
      <c r="D202" s="827"/>
      <c r="E202" s="827"/>
      <c r="F202" s="827"/>
      <c r="G202" s="653"/>
      <c r="H202" s="653"/>
      <c r="I202" s="653"/>
      <c r="J202" s="653"/>
      <c r="K202" s="653"/>
      <c r="L202" s="652"/>
      <c r="M202" s="657"/>
      <c r="N202" s="657"/>
      <c r="O202" s="657"/>
      <c r="P202" s="657"/>
      <c r="Q202" s="657"/>
      <c r="Y202" s="682"/>
    </row>
    <row r="203" spans="2:25" s="625" customFormat="1" ht="21" customHeight="1">
      <c r="B203" s="636"/>
      <c r="C203" s="636"/>
      <c r="D203" s="636"/>
      <c r="E203" s="636"/>
      <c r="F203" s="636"/>
    </row>
    <row r="204" spans="2:25" s="625" customFormat="1" ht="21" customHeight="1"/>
    <row r="205" spans="2:25" s="625" customFormat="1" ht="21" customHeight="1"/>
    <row r="206" spans="2:25" s="625" customFormat="1" ht="21" customHeight="1"/>
    <row r="207" spans="2:25" s="625" customFormat="1" ht="21" customHeight="1">
      <c r="B207" s="609"/>
      <c r="C207" s="609"/>
      <c r="D207" s="609"/>
      <c r="E207" s="609"/>
      <c r="F207" s="609"/>
    </row>
    <row r="208" spans="2:25" s="625" customFormat="1" ht="21" customHeight="1"/>
    <row r="209" spans="2:19" s="625" customFormat="1" ht="21" customHeight="1">
      <c r="B209" s="597"/>
      <c r="C209" s="597"/>
      <c r="D209" s="597"/>
      <c r="E209" s="597"/>
      <c r="F209" s="597"/>
      <c r="G209" s="315"/>
      <c r="H209" s="315"/>
      <c r="I209" s="315"/>
      <c r="J209" s="315"/>
      <c r="K209" s="331"/>
      <c r="L209" s="331"/>
      <c r="M209" s="331"/>
      <c r="N209" s="331"/>
      <c r="O209" s="331"/>
      <c r="P209" s="331"/>
      <c r="Q209" s="597"/>
    </row>
    <row r="210" spans="2:19" s="625" customFormat="1" ht="21" customHeight="1">
      <c r="B210" s="597"/>
      <c r="C210" s="597"/>
      <c r="D210" s="597"/>
      <c r="E210" s="597"/>
      <c r="F210" s="597"/>
      <c r="G210" s="315"/>
      <c r="H210" s="315"/>
      <c r="I210" s="315"/>
      <c r="J210" s="315"/>
      <c r="K210" s="331"/>
      <c r="L210" s="331"/>
      <c r="M210" s="331"/>
      <c r="N210" s="331"/>
      <c r="O210" s="331"/>
      <c r="P210" s="331"/>
      <c r="Q210" s="597"/>
    </row>
    <row r="211" spans="2:19" s="625" customFormat="1" ht="21" customHeight="1">
      <c r="B211" s="527"/>
      <c r="C211" s="527"/>
      <c r="D211" s="527"/>
      <c r="E211" s="527"/>
      <c r="F211" s="527"/>
      <c r="G211" s="606"/>
      <c r="H211" s="606"/>
      <c r="I211" s="606"/>
      <c r="J211" s="606"/>
      <c r="K211" s="606"/>
      <c r="L211" s="606"/>
      <c r="M211" s="627"/>
      <c r="N211" s="627"/>
      <c r="O211" s="627"/>
      <c r="P211" s="627"/>
      <c r="Q211" s="627"/>
    </row>
    <row r="212" spans="2:19" s="625" customFormat="1" ht="21" customHeight="1">
      <c r="B212" s="523"/>
      <c r="C212" s="523"/>
      <c r="D212" s="523"/>
      <c r="E212" s="523"/>
      <c r="F212" s="523"/>
      <c r="G212" s="626"/>
      <c r="H212" s="626"/>
      <c r="I212" s="626"/>
      <c r="J212" s="626"/>
      <c r="K212" s="626"/>
      <c r="L212" s="626"/>
      <c r="M212" s="626"/>
      <c r="N212" s="626"/>
      <c r="O212" s="626"/>
      <c r="P212" s="626"/>
      <c r="Q212" s="626"/>
    </row>
    <row r="213" spans="2:19" s="625" customFormat="1" ht="21" customHeight="1">
      <c r="B213" s="523"/>
      <c r="C213" s="523"/>
      <c r="D213" s="523"/>
      <c r="E213" s="523"/>
      <c r="F213" s="523"/>
      <c r="G213" s="626"/>
      <c r="H213" s="626"/>
      <c r="I213" s="626"/>
      <c r="J213" s="626"/>
      <c r="K213" s="626"/>
      <c r="L213" s="626"/>
      <c r="M213" s="626"/>
      <c r="N213" s="626"/>
      <c r="O213" s="626"/>
      <c r="P213" s="626"/>
      <c r="Q213" s="626"/>
    </row>
    <row r="214" spans="2:19" s="625" customFormat="1" ht="21" customHeight="1">
      <c r="B214" s="523"/>
      <c r="C214" s="523"/>
      <c r="D214" s="523"/>
      <c r="E214" s="523"/>
      <c r="F214" s="523"/>
      <c r="G214" s="626"/>
      <c r="H214" s="626"/>
      <c r="I214" s="626"/>
      <c r="J214" s="626"/>
      <c r="K214" s="626"/>
      <c r="L214" s="626"/>
      <c r="M214" s="626"/>
      <c r="N214" s="626"/>
      <c r="O214" s="626"/>
      <c r="P214" s="626"/>
      <c r="Q214" s="626"/>
    </row>
    <row r="215" spans="2:19" s="625" customFormat="1" ht="21" customHeight="1">
      <c r="B215" s="523"/>
      <c r="C215" s="523"/>
      <c r="D215" s="523"/>
      <c r="E215" s="523"/>
      <c r="F215" s="523"/>
      <c r="G215" s="626"/>
      <c r="H215" s="626"/>
      <c r="I215" s="626"/>
      <c r="J215" s="626"/>
      <c r="K215" s="626"/>
      <c r="L215" s="626"/>
      <c r="M215" s="626"/>
      <c r="N215" s="626"/>
      <c r="O215" s="626"/>
      <c r="P215" s="626"/>
      <c r="Q215" s="626"/>
    </row>
    <row r="216" spans="2:19" s="625" customFormat="1" ht="21" customHeight="1">
      <c r="B216" s="523"/>
      <c r="C216" s="523"/>
      <c r="D216" s="523"/>
      <c r="E216" s="523"/>
      <c r="F216" s="523"/>
      <c r="G216" s="631"/>
      <c r="H216" s="631"/>
      <c r="I216" s="631"/>
      <c r="J216" s="631"/>
      <c r="K216" s="631"/>
      <c r="L216" s="631"/>
      <c r="M216" s="631"/>
      <c r="N216" s="631"/>
      <c r="O216" s="631"/>
      <c r="P216" s="631"/>
      <c r="Q216" s="631"/>
    </row>
    <row r="217" spans="2:19" s="625" customFormat="1" ht="21" customHeight="1">
      <c r="B217" s="527"/>
      <c r="C217" s="527"/>
      <c r="D217" s="527"/>
      <c r="E217" s="527"/>
      <c r="F217" s="527"/>
      <c r="G217" s="632"/>
      <c r="H217" s="632"/>
      <c r="I217" s="632"/>
      <c r="J217" s="632"/>
      <c r="K217" s="632"/>
      <c r="L217" s="632"/>
      <c r="M217" s="627"/>
      <c r="N217" s="627"/>
      <c r="O217" s="627"/>
      <c r="P217" s="627"/>
      <c r="Q217" s="627"/>
    </row>
    <row r="218" spans="2:19" s="625" customFormat="1" ht="21" customHeight="1">
      <c r="B218" s="523"/>
      <c r="C218" s="523"/>
      <c r="D218" s="523"/>
      <c r="E218" s="523"/>
      <c r="F218" s="523"/>
      <c r="G218" s="658"/>
      <c r="H218" s="658"/>
      <c r="I218" s="658"/>
      <c r="J218" s="658"/>
      <c r="K218" s="658"/>
      <c r="L218" s="658"/>
      <c r="M218" s="658"/>
      <c r="N218" s="658"/>
      <c r="O218" s="658"/>
      <c r="P218" s="658"/>
      <c r="Q218" s="658"/>
      <c r="S218" s="686"/>
    </row>
    <row r="219" spans="2:19" s="625" customFormat="1" ht="21" customHeight="1">
      <c r="B219" s="523"/>
      <c r="C219" s="523"/>
      <c r="D219" s="523"/>
      <c r="E219" s="523"/>
      <c r="F219" s="523"/>
      <c r="G219" s="658"/>
      <c r="H219" s="658"/>
      <c r="I219" s="658"/>
      <c r="J219" s="658"/>
      <c r="K219" s="658"/>
      <c r="L219" s="658"/>
      <c r="M219" s="658"/>
      <c r="N219" s="658"/>
      <c r="O219" s="658"/>
      <c r="P219" s="658"/>
      <c r="Q219" s="658"/>
    </row>
    <row r="220" spans="2:19" s="625" customFormat="1" ht="21" customHeight="1">
      <c r="B220" s="523"/>
      <c r="C220" s="523"/>
      <c r="D220" s="523"/>
      <c r="E220" s="523"/>
      <c r="F220" s="523"/>
      <c r="G220" s="626"/>
      <c r="H220" s="626"/>
      <c r="I220" s="626"/>
      <c r="J220" s="626"/>
      <c r="K220" s="626"/>
      <c r="L220" s="626"/>
      <c r="M220" s="626"/>
      <c r="N220" s="626"/>
      <c r="O220" s="626"/>
      <c r="P220" s="626"/>
      <c r="Q220" s="626"/>
    </row>
    <row r="221" spans="2:19" s="625" customFormat="1" ht="21" customHeight="1">
      <c r="B221" s="523"/>
      <c r="C221" s="523"/>
      <c r="D221" s="523"/>
      <c r="E221" s="523"/>
      <c r="F221" s="523"/>
      <c r="G221" s="626"/>
      <c r="H221" s="626"/>
      <c r="I221" s="626"/>
      <c r="J221" s="626"/>
      <c r="K221" s="626"/>
      <c r="L221" s="626"/>
      <c r="M221" s="626"/>
      <c r="N221" s="626"/>
      <c r="O221" s="626"/>
      <c r="P221" s="626"/>
      <c r="Q221" s="626"/>
    </row>
    <row r="222" spans="2:19" s="625" customFormat="1" ht="21" customHeight="1">
      <c r="B222" s="523"/>
      <c r="C222" s="523"/>
      <c r="D222" s="523"/>
      <c r="E222" s="523"/>
      <c r="F222" s="523"/>
      <c r="G222" s="626"/>
      <c r="H222" s="626"/>
      <c r="I222" s="626"/>
      <c r="J222" s="626"/>
      <c r="K222" s="626"/>
      <c r="L222" s="626"/>
      <c r="M222" s="626"/>
      <c r="N222" s="626"/>
      <c r="O222" s="626"/>
      <c r="P222" s="626"/>
      <c r="Q222" s="626"/>
    </row>
    <row r="223" spans="2:19" s="625" customFormat="1" ht="21" customHeight="1">
      <c r="B223" s="523"/>
      <c r="C223" s="523"/>
      <c r="D223" s="523"/>
      <c r="E223" s="523"/>
      <c r="F223" s="523"/>
      <c r="G223" s="626"/>
      <c r="H223" s="626"/>
      <c r="I223" s="626"/>
      <c r="J223" s="626"/>
      <c r="K223" s="626"/>
      <c r="L223" s="626"/>
      <c r="M223" s="626"/>
      <c r="N223" s="626"/>
      <c r="O223" s="626"/>
      <c r="P223" s="626"/>
      <c r="Q223" s="626"/>
    </row>
    <row r="224" spans="2:19" s="625" customFormat="1" ht="21" customHeight="1">
      <c r="B224" s="523"/>
      <c r="C224" s="523"/>
      <c r="D224" s="523"/>
      <c r="E224" s="523"/>
      <c r="F224" s="523"/>
      <c r="G224" s="631"/>
      <c r="H224" s="631"/>
      <c r="I224" s="631"/>
      <c r="J224" s="631"/>
      <c r="K224" s="631"/>
      <c r="L224" s="631"/>
      <c r="M224" s="631"/>
      <c r="N224" s="631"/>
      <c r="O224" s="631"/>
      <c r="P224" s="631"/>
      <c r="Q224" s="631"/>
    </row>
    <row r="225" spans="2:17" s="625" customFormat="1" ht="21" customHeight="1">
      <c r="B225" s="527"/>
      <c r="C225" s="527"/>
      <c r="D225" s="527"/>
      <c r="E225" s="527"/>
      <c r="F225" s="527"/>
      <c r="G225" s="632"/>
      <c r="H225" s="632"/>
      <c r="I225" s="632"/>
      <c r="J225" s="632"/>
      <c r="K225" s="632"/>
      <c r="L225" s="632"/>
      <c r="M225" s="627"/>
      <c r="N225" s="627"/>
      <c r="O225" s="627"/>
      <c r="P225" s="627"/>
      <c r="Q225" s="627"/>
    </row>
    <row r="226" spans="2:17" s="625" customFormat="1" ht="21" customHeight="1">
      <c r="B226" s="523"/>
      <c r="C226" s="523"/>
      <c r="D226" s="523"/>
      <c r="E226" s="523"/>
      <c r="F226" s="523"/>
      <c r="G226" s="658"/>
      <c r="H226" s="658"/>
      <c r="I226" s="658"/>
      <c r="J226" s="658"/>
      <c r="K226" s="658"/>
      <c r="L226" s="658"/>
      <c r="M226" s="658"/>
      <c r="N226" s="658"/>
      <c r="O226" s="658"/>
      <c r="P226" s="658"/>
      <c r="Q226" s="658"/>
    </row>
    <row r="227" spans="2:17" s="625" customFormat="1" ht="21" customHeight="1">
      <c r="B227" s="523"/>
      <c r="C227" s="523"/>
      <c r="D227" s="523"/>
      <c r="E227" s="523"/>
      <c r="F227" s="523"/>
      <c r="G227" s="626"/>
      <c r="H227" s="626"/>
      <c r="I227" s="626"/>
      <c r="J227" s="626"/>
      <c r="K227" s="626"/>
      <c r="L227" s="626"/>
      <c r="M227" s="626"/>
      <c r="N227" s="626"/>
      <c r="O227" s="626"/>
      <c r="P227" s="626"/>
      <c r="Q227" s="626"/>
    </row>
    <row r="228" spans="2:17" s="625" customFormat="1" ht="21" customHeight="1">
      <c r="B228" s="523"/>
      <c r="C228" s="523"/>
      <c r="D228" s="523"/>
      <c r="E228" s="523"/>
      <c r="F228" s="523"/>
      <c r="G228" s="631"/>
      <c r="H228" s="631"/>
      <c r="I228" s="631"/>
      <c r="J228" s="631"/>
      <c r="K228" s="631"/>
      <c r="L228" s="631"/>
      <c r="M228" s="631"/>
      <c r="N228" s="631"/>
      <c r="O228" s="631"/>
      <c r="P228" s="631"/>
      <c r="Q228" s="631"/>
    </row>
    <row r="229" spans="2:17" s="625" customFormat="1" ht="21" customHeight="1">
      <c r="B229" s="527"/>
      <c r="C229" s="527"/>
      <c r="D229" s="527"/>
      <c r="E229" s="527"/>
      <c r="F229" s="527"/>
      <c r="G229" s="632"/>
      <c r="H229" s="632"/>
      <c r="I229" s="632"/>
      <c r="J229" s="632"/>
      <c r="K229" s="632"/>
      <c r="L229" s="632"/>
      <c r="M229" s="627"/>
      <c r="N229" s="627"/>
      <c r="O229" s="627"/>
      <c r="P229" s="627"/>
      <c r="Q229" s="627"/>
    </row>
    <row r="230" spans="2:17" s="625" customFormat="1" ht="21" customHeight="1">
      <c r="G230" s="659"/>
      <c r="H230" s="659"/>
      <c r="I230" s="659"/>
      <c r="J230" s="659"/>
      <c r="K230" s="659"/>
      <c r="L230" s="659"/>
      <c r="M230" s="659"/>
      <c r="N230" s="659"/>
      <c r="O230" s="659"/>
      <c r="P230" s="659"/>
      <c r="Q230" s="659"/>
    </row>
    <row r="231" spans="2:17" s="625" customFormat="1" ht="21" customHeight="1"/>
    <row r="232" spans="2:17" s="625" customFormat="1" ht="21" customHeight="1"/>
    <row r="233" spans="2:17" s="625" customFormat="1" ht="21" customHeight="1">
      <c r="B233" s="609"/>
      <c r="C233" s="609"/>
      <c r="D233" s="609"/>
      <c r="E233" s="609"/>
      <c r="F233" s="609"/>
    </row>
    <row r="234" spans="2:17" s="625" customFormat="1" ht="21" customHeight="1"/>
    <row r="235" spans="2:17" s="625" customFormat="1" ht="21" customHeight="1"/>
    <row r="236" spans="2:17" s="625" customFormat="1" ht="21" customHeight="1"/>
    <row r="237" spans="2:17" s="625" customFormat="1" ht="21" customHeight="1"/>
    <row r="238" spans="2:17" s="625" customFormat="1" ht="21" customHeight="1"/>
    <row r="239" spans="2:17" s="625" customFormat="1" ht="21" customHeight="1"/>
    <row r="240" spans="2:17" s="625" customFormat="1" ht="21" customHeight="1"/>
    <row r="241" s="625" customFormat="1" ht="21" customHeight="1"/>
    <row r="242" s="625" customFormat="1" ht="21" customHeight="1"/>
    <row r="243" s="625" customFormat="1" ht="21" customHeight="1"/>
    <row r="244" s="625" customFormat="1" ht="21" customHeight="1"/>
    <row r="245" s="625" customFormat="1" ht="21" customHeight="1"/>
    <row r="246" s="625" customFormat="1" ht="21" customHeight="1"/>
    <row r="247" s="625" customFormat="1" ht="21" customHeight="1"/>
    <row r="248" s="625" customFormat="1" ht="21" customHeight="1"/>
    <row r="249" s="625" customFormat="1" ht="21" customHeight="1"/>
    <row r="250" s="625" customFormat="1" ht="21" customHeight="1"/>
    <row r="251" s="625" customFormat="1" ht="21" customHeight="1"/>
  </sheetData>
  <mergeCells count="6">
    <mergeCell ref="B174:B178"/>
    <mergeCell ref="W175:X175"/>
    <mergeCell ref="B198:B202"/>
    <mergeCell ref="W199:X199"/>
    <mergeCell ref="W187:X187"/>
    <mergeCell ref="B186:B190"/>
  </mergeCells>
  <phoneticPr fontId="0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76" firstPageNumber="2" orientation="portrait" cellComments="asDisplayed" useFirstPageNumber="1" r:id="rId1"/>
  <headerFooter alignWithMargins="0"/>
  <rowBreaks count="3" manualBreakCount="3">
    <brk id="31" max="16383" man="1"/>
    <brk id="60" max="16383" man="1"/>
    <brk id="163" min="1" max="1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:P79"/>
  <sheetViews>
    <sheetView showGridLines="0" tabSelected="1" topLeftCell="A60" zoomScaleNormal="90" workbookViewId="0">
      <selection activeCell="B69" sqref="B69"/>
    </sheetView>
  </sheetViews>
  <sheetFormatPr baseColWidth="10" defaultRowHeight="21" customHeight="1"/>
  <cols>
    <col min="1" max="1" width="2.625" style="695" customWidth="1"/>
    <col min="2" max="2" width="41.625" style="695" customWidth="1"/>
    <col min="3" max="10" width="11" style="695"/>
    <col min="11" max="11" width="2.625" style="695" customWidth="1"/>
    <col min="12" max="16384" width="11" style="695"/>
  </cols>
  <sheetData>
    <row r="1" spans="1:11" ht="21" customHeight="1" thickTop="1">
      <c r="A1" s="693"/>
      <c r="B1" s="550"/>
      <c r="C1" s="550"/>
      <c r="D1" s="550"/>
      <c r="E1" s="550"/>
      <c r="F1" s="550"/>
      <c r="G1" s="550"/>
      <c r="H1" s="550"/>
      <c r="I1" s="550"/>
      <c r="J1" s="550"/>
      <c r="K1" s="694"/>
    </row>
    <row r="2" spans="1:11" ht="21" customHeight="1">
      <c r="A2" s="696"/>
      <c r="B2" s="143" t="s">
        <v>26</v>
      </c>
      <c r="C2" s="746" t="s">
        <v>22</v>
      </c>
      <c r="D2" s="752" t="s">
        <v>21</v>
      </c>
      <c r="E2" s="751" t="s">
        <v>20</v>
      </c>
      <c r="F2" s="752" t="s">
        <v>15</v>
      </c>
      <c r="G2" s="752" t="s">
        <v>16</v>
      </c>
      <c r="H2" s="752" t="s">
        <v>17</v>
      </c>
      <c r="I2" s="752" t="s">
        <v>18</v>
      </c>
      <c r="J2" s="751" t="s">
        <v>19</v>
      </c>
      <c r="K2" s="697"/>
    </row>
    <row r="3" spans="1:11" ht="21" customHeight="1">
      <c r="A3" s="696"/>
      <c r="B3" s="77" t="s">
        <v>240</v>
      </c>
      <c r="C3" s="176">
        <f>Assumptions!D6</f>
        <v>1165</v>
      </c>
      <c r="D3" s="177">
        <f>Assumptions!E6</f>
        <v>1347</v>
      </c>
      <c r="E3" s="178">
        <f>Assumptions!F6</f>
        <v>1485</v>
      </c>
      <c r="F3" s="176">
        <f>'Financial planning'!G6</f>
        <v>1522.1249999999998</v>
      </c>
      <c r="G3" s="177">
        <f>'Financial planning'!H6</f>
        <v>1570.8329999999999</v>
      </c>
      <c r="H3" s="177">
        <f>'Financial planning'!I6</f>
        <v>1676.0788109999999</v>
      </c>
      <c r="I3" s="177">
        <f>'Financial planning'!J6</f>
        <v>1758.2066727389997</v>
      </c>
      <c r="J3" s="178">
        <f>'Financial planning'!K6</f>
        <v>1830.2931463212985</v>
      </c>
      <c r="K3" s="697"/>
    </row>
    <row r="4" spans="1:11" ht="21" customHeight="1">
      <c r="A4" s="696"/>
      <c r="B4" s="77" t="s">
        <v>4</v>
      </c>
      <c r="C4" s="179">
        <f>Assumptions!D17+Assumptions!D14+Assumptions!D13</f>
        <v>106.40000000000011</v>
      </c>
      <c r="D4" s="180">
        <f>Assumptions!E17+Assumptions!E14+Assumptions!E13</f>
        <v>113.80000000000007</v>
      </c>
      <c r="E4" s="181">
        <f>Assumptions!F17+Assumptions!F14+Assumptions!F13</f>
        <v>142.50000000000003</v>
      </c>
      <c r="F4" s="179">
        <f>'Financial planning'!G17+'Financial planning'!G14+'Financial planning'!G13</f>
        <v>128.05262499999995</v>
      </c>
      <c r="G4" s="180">
        <f>'Financial planning'!H17+'Financial planning'!H14+'Financial planning'!H13</f>
        <v>138.41603099999995</v>
      </c>
      <c r="H4" s="180">
        <f>'Financial planning'!I17+'Financial planning'!I14+'Financial planning'!I13</f>
        <v>159.87766773900003</v>
      </c>
      <c r="I4" s="180">
        <f>'Financial planning'!J17+'Financial planning'!J14+'Financial planning'!J13</f>
        <v>165.71612833161086</v>
      </c>
      <c r="J4" s="181">
        <f>'Financial planning'!K17+'Financial planning'!K14+'Financial planning'!K13</f>
        <v>166.38389533334498</v>
      </c>
      <c r="K4" s="697"/>
    </row>
    <row r="5" spans="1:11" ht="21" customHeight="1">
      <c r="A5" s="696"/>
      <c r="B5" s="77" t="s">
        <v>5</v>
      </c>
      <c r="C5" s="179">
        <f>Assumptions!D17+Assumptions!D14</f>
        <v>63.300000000000104</v>
      </c>
      <c r="D5" s="180">
        <f>Assumptions!E17+Assumptions!E14</f>
        <v>67.400000000000077</v>
      </c>
      <c r="E5" s="181">
        <f>Assumptions!F17+Assumptions!F14</f>
        <v>85.90000000000002</v>
      </c>
      <c r="F5" s="179">
        <f>'Financial planning'!G17+'Financial planning'!G14</f>
        <v>63.235840587917259</v>
      </c>
      <c r="G5" s="180">
        <f>'Financial planning'!H17+'Financial planning'!H14</f>
        <v>69.919221944545797</v>
      </c>
      <c r="H5" s="180">
        <f>'Financial planning'!I17+'Financial planning'!I14</f>
        <v>84.128255371791923</v>
      </c>
      <c r="I5" s="180">
        <f>'Financial planning'!J17+'Financial planning'!J14</f>
        <v>86.474721777261948</v>
      </c>
      <c r="J5" s="181">
        <f>'Financial planning'!K17+'Financial planning'!K14</f>
        <v>84.45633940427237</v>
      </c>
      <c r="K5" s="697"/>
    </row>
    <row r="6" spans="1:11" ht="21" customHeight="1">
      <c r="A6" s="696"/>
      <c r="B6" s="77" t="s">
        <v>1</v>
      </c>
      <c r="C6" s="179">
        <f>Assumptions!D17</f>
        <v>55.900000000000105</v>
      </c>
      <c r="D6" s="180">
        <f>Assumptions!E17</f>
        <v>57.300000000000082</v>
      </c>
      <c r="E6" s="181">
        <f>Assumptions!F17</f>
        <v>75.800000000000026</v>
      </c>
      <c r="F6" s="179">
        <f>'Financial planning'!G17</f>
        <v>53.135840587917258</v>
      </c>
      <c r="G6" s="180">
        <f>'Financial planning'!H17</f>
        <v>59.819221944545802</v>
      </c>
      <c r="H6" s="180">
        <f>'Financial planning'!I17</f>
        <v>74.028255371791928</v>
      </c>
      <c r="I6" s="180">
        <f>'Financial planning'!J17</f>
        <v>76.374721777261954</v>
      </c>
      <c r="J6" s="181">
        <f>'Financial planning'!K17</f>
        <v>74.356339404272376</v>
      </c>
      <c r="K6" s="697"/>
    </row>
    <row r="7" spans="1:11" ht="21" customHeight="1">
      <c r="A7" s="696"/>
      <c r="B7" s="77" t="s">
        <v>6</v>
      </c>
      <c r="C7" s="179">
        <f>Assumptions!D21</f>
        <v>51.100000000000101</v>
      </c>
      <c r="D7" s="180">
        <f>Assumptions!E21</f>
        <v>56.100000000000087</v>
      </c>
      <c r="E7" s="181">
        <f>Assumptions!F21</f>
        <v>76.200000000000017</v>
      </c>
      <c r="F7" s="179">
        <f>'Financial planning'!G22</f>
        <v>37.759090587917257</v>
      </c>
      <c r="G7" s="180">
        <f>'Financial planning'!H22</f>
        <v>45.133854305943451</v>
      </c>
      <c r="H7" s="180">
        <f>'Financial planning'!I22</f>
        <v>60.137083694038829</v>
      </c>
      <c r="I7" s="180">
        <f>'Financial planning'!J22</f>
        <v>63.894732564696</v>
      </c>
      <c r="J7" s="181">
        <f>'Financial planning'!K22</f>
        <v>63.730118423233463</v>
      </c>
      <c r="K7" s="697"/>
    </row>
    <row r="8" spans="1:11" ht="21" customHeight="1">
      <c r="A8" s="696"/>
      <c r="B8" s="77" t="s">
        <v>7</v>
      </c>
      <c r="C8" s="179">
        <f>Assumptions!D23</f>
        <v>32.900000000000105</v>
      </c>
      <c r="D8" s="180">
        <f>Assumptions!E23</f>
        <v>36.800000000000082</v>
      </c>
      <c r="E8" s="181">
        <f>Assumptions!F23</f>
        <v>48.700000000000017</v>
      </c>
      <c r="F8" s="179">
        <f>'Financial planning'!G24</f>
        <v>23.165202075687237</v>
      </c>
      <c r="G8" s="180">
        <f>'Financial planning'!H24</f>
        <v>27.689619616696309</v>
      </c>
      <c r="H8" s="180">
        <f>'Financial planning'!I24</f>
        <v>36.894100846292822</v>
      </c>
      <c r="I8" s="180">
        <f>'Financial planning'!J24</f>
        <v>39.199418428440993</v>
      </c>
      <c r="J8" s="181">
        <f>'Financial planning'!K24</f>
        <v>39.098427652653726</v>
      </c>
      <c r="K8" s="697"/>
    </row>
    <row r="9" spans="1:11" ht="21" customHeight="1">
      <c r="A9" s="696"/>
      <c r="B9" s="78" t="s">
        <v>8</v>
      </c>
      <c r="C9" s="182">
        <f>Assumptions!D25</f>
        <v>32.900000000000105</v>
      </c>
      <c r="D9" s="183">
        <f>Assumptions!E25</f>
        <v>36.200000000000081</v>
      </c>
      <c r="E9" s="183">
        <f>Assumptions!F25</f>
        <v>47.800000000000018</v>
      </c>
      <c r="F9" s="182">
        <f>'Financial planning'!G26</f>
        <v>23.165202075687237</v>
      </c>
      <c r="G9" s="183">
        <f>'Financial planning'!H26</f>
        <v>27.689619616696309</v>
      </c>
      <c r="H9" s="183">
        <f>'Financial planning'!I26</f>
        <v>36.894100846292822</v>
      </c>
      <c r="I9" s="183">
        <f>'Financial planning'!J26</f>
        <v>39.199418428440993</v>
      </c>
      <c r="J9" s="184">
        <f>'Financial planning'!K26</f>
        <v>39.098427652653726</v>
      </c>
      <c r="K9" s="697"/>
    </row>
    <row r="10" spans="1:11" ht="21" customHeight="1" thickBot="1">
      <c r="A10" s="744"/>
      <c r="B10" s="720"/>
      <c r="C10" s="769"/>
      <c r="D10" s="769"/>
      <c r="E10" s="769"/>
      <c r="F10" s="769"/>
      <c r="G10" s="769"/>
      <c r="H10" s="769"/>
      <c r="I10" s="769"/>
      <c r="J10" s="769"/>
      <c r="K10" s="745"/>
    </row>
    <row r="11" spans="1:11" ht="21" customHeight="1" thickTop="1">
      <c r="A11" s="693"/>
      <c r="B11" s="721"/>
      <c r="C11" s="550"/>
      <c r="D11" s="550"/>
      <c r="E11" s="550"/>
      <c r="F11" s="550"/>
      <c r="G11" s="550"/>
      <c r="H11" s="550"/>
      <c r="I11" s="550"/>
      <c r="J11" s="550"/>
      <c r="K11" s="694"/>
    </row>
    <row r="12" spans="1:11" ht="21" customHeight="1">
      <c r="A12" s="696"/>
      <c r="B12" s="143" t="s">
        <v>239</v>
      </c>
      <c r="C12" s="746" t="s">
        <v>22</v>
      </c>
      <c r="D12" s="752" t="s">
        <v>21</v>
      </c>
      <c r="E12" s="751" t="s">
        <v>20</v>
      </c>
      <c r="F12" s="752" t="s">
        <v>15</v>
      </c>
      <c r="G12" s="752" t="s">
        <v>16</v>
      </c>
      <c r="H12" s="752" t="s">
        <v>17</v>
      </c>
      <c r="I12" s="752" t="s">
        <v>18</v>
      </c>
      <c r="J12" s="751" t="s">
        <v>19</v>
      </c>
      <c r="K12" s="697"/>
    </row>
    <row r="13" spans="1:11" ht="21" customHeight="1">
      <c r="A13" s="696"/>
      <c r="B13" s="77" t="s">
        <v>4</v>
      </c>
      <c r="C13" s="185">
        <f>C4/C3</f>
        <v>9.1330472103004379E-2</v>
      </c>
      <c r="D13" s="186">
        <f t="shared" ref="D13:J13" si="0">D4/D3</f>
        <v>8.4484038604305922E-2</v>
      </c>
      <c r="E13" s="187">
        <f t="shared" si="0"/>
        <v>9.5959595959595981E-2</v>
      </c>
      <c r="F13" s="185">
        <f t="shared" si="0"/>
        <v>8.4127535517779406E-2</v>
      </c>
      <c r="G13" s="186">
        <f t="shared" si="0"/>
        <v>8.8116324905320911E-2</v>
      </c>
      <c r="H13" s="186">
        <f t="shared" si="0"/>
        <v>9.538791773378015E-2</v>
      </c>
      <c r="I13" s="186">
        <f t="shared" si="0"/>
        <v>9.4252928794458568E-2</v>
      </c>
      <c r="J13" s="187">
        <f t="shared" si="0"/>
        <v>9.0905599284879332E-2</v>
      </c>
      <c r="K13" s="697"/>
    </row>
    <row r="14" spans="1:11" ht="21" customHeight="1">
      <c r="A14" s="696"/>
      <c r="B14" s="77" t="s">
        <v>5</v>
      </c>
      <c r="C14" s="188">
        <f>C5/C3</f>
        <v>5.4334763948497941E-2</v>
      </c>
      <c r="D14" s="189">
        <f t="shared" ref="D14:J14" si="1">D5/D3</f>
        <v>5.0037119524870138E-2</v>
      </c>
      <c r="E14" s="190">
        <f t="shared" si="1"/>
        <v>5.7845117845117859E-2</v>
      </c>
      <c r="F14" s="188">
        <f t="shared" si="1"/>
        <v>4.1544446473132803E-2</v>
      </c>
      <c r="G14" s="189">
        <f t="shared" si="1"/>
        <v>4.4510919967014825E-2</v>
      </c>
      <c r="H14" s="189">
        <f t="shared" si="1"/>
        <v>5.0193496164776662E-2</v>
      </c>
      <c r="I14" s="189">
        <f t="shared" si="1"/>
        <v>4.9183479461233311E-2</v>
      </c>
      <c r="J14" s="190">
        <f t="shared" si="1"/>
        <v>4.6143613428275658E-2</v>
      </c>
      <c r="K14" s="697"/>
    </row>
    <row r="15" spans="1:11" ht="21" customHeight="1">
      <c r="A15" s="696"/>
      <c r="B15" s="77" t="s">
        <v>1</v>
      </c>
      <c r="C15" s="188">
        <f>C6/C3</f>
        <v>4.7982832618025842E-2</v>
      </c>
      <c r="D15" s="189">
        <f t="shared" ref="D15:J15" si="2">D6/D3</f>
        <v>4.253897550111365E-2</v>
      </c>
      <c r="E15" s="190">
        <f t="shared" si="2"/>
        <v>5.1043771043771058E-2</v>
      </c>
      <c r="F15" s="188">
        <f t="shared" si="2"/>
        <v>3.4908986179135924E-2</v>
      </c>
      <c r="G15" s="189">
        <f t="shared" si="2"/>
        <v>3.808121037980855E-2</v>
      </c>
      <c r="H15" s="189">
        <f t="shared" si="2"/>
        <v>4.4167526542277812E-2</v>
      </c>
      <c r="I15" s="189">
        <f t="shared" si="2"/>
        <v>4.343898983063383E-2</v>
      </c>
      <c r="J15" s="190">
        <f t="shared" si="2"/>
        <v>4.0625371708199305E-2</v>
      </c>
      <c r="K15" s="697"/>
    </row>
    <row r="16" spans="1:11" ht="21" customHeight="1">
      <c r="A16" s="696"/>
      <c r="B16" s="77" t="s">
        <v>6</v>
      </c>
      <c r="C16" s="188">
        <f>C7/C3</f>
        <v>4.3862660944206093E-2</v>
      </c>
      <c r="D16" s="189">
        <f t="shared" ref="D16:J16" si="3">D7/D3</f>
        <v>4.1648106904231687E-2</v>
      </c>
      <c r="E16" s="190">
        <f t="shared" si="3"/>
        <v>5.1313131313131324E-2</v>
      </c>
      <c r="F16" s="188">
        <f t="shared" si="3"/>
        <v>2.4806826369659037E-2</v>
      </c>
      <c r="G16" s="189">
        <f t="shared" si="3"/>
        <v>2.8732433241435248E-2</v>
      </c>
      <c r="H16" s="189">
        <f t="shared" si="3"/>
        <v>3.5879627675836558E-2</v>
      </c>
      <c r="I16" s="189">
        <f t="shared" si="3"/>
        <v>3.6340854323546848E-2</v>
      </c>
      <c r="J16" s="190">
        <f t="shared" si="3"/>
        <v>3.4819623594900338E-2</v>
      </c>
      <c r="K16" s="697"/>
    </row>
    <row r="17" spans="1:16" ht="21" customHeight="1">
      <c r="A17" s="696"/>
      <c r="B17" s="77" t="s">
        <v>7</v>
      </c>
      <c r="C17" s="188">
        <f>C8/C3</f>
        <v>2.8240343347639574E-2</v>
      </c>
      <c r="D17" s="189">
        <f t="shared" ref="D17:J17" si="4">D8/D3</f>
        <v>2.7319970304380166E-2</v>
      </c>
      <c r="E17" s="190">
        <f t="shared" si="4"/>
        <v>3.2794612794612807E-2</v>
      </c>
      <c r="F17" s="188">
        <f t="shared" si="4"/>
        <v>1.5218987977785819E-2</v>
      </c>
      <c r="G17" s="189">
        <f t="shared" si="4"/>
        <v>1.7627347793620525E-2</v>
      </c>
      <c r="H17" s="189">
        <f t="shared" si="4"/>
        <v>2.2012151579125731E-2</v>
      </c>
      <c r="I17" s="189">
        <f t="shared" si="4"/>
        <v>2.2295114127495991E-2</v>
      </c>
      <c r="J17" s="190">
        <f t="shared" si="4"/>
        <v>2.1361839075471355E-2</v>
      </c>
      <c r="K17" s="697"/>
    </row>
    <row r="18" spans="1:16" ht="21" customHeight="1">
      <c r="A18" s="696"/>
      <c r="B18" s="78" t="s">
        <v>8</v>
      </c>
      <c r="C18" s="191">
        <f>C9/C3</f>
        <v>2.8240343347639574E-2</v>
      </c>
      <c r="D18" s="192">
        <f t="shared" ref="D18:J18" si="5">D9/D3</f>
        <v>2.6874536005939184E-2</v>
      </c>
      <c r="E18" s="193">
        <f t="shared" si="5"/>
        <v>3.2188552188552204E-2</v>
      </c>
      <c r="F18" s="191">
        <f t="shared" si="5"/>
        <v>1.5218987977785819E-2</v>
      </c>
      <c r="G18" s="192">
        <f t="shared" si="5"/>
        <v>1.7627347793620525E-2</v>
      </c>
      <c r="H18" s="192">
        <f t="shared" si="5"/>
        <v>2.2012151579125731E-2</v>
      </c>
      <c r="I18" s="192">
        <f t="shared" si="5"/>
        <v>2.2295114127495991E-2</v>
      </c>
      <c r="J18" s="193">
        <f t="shared" si="5"/>
        <v>2.1361839075471355E-2</v>
      </c>
      <c r="K18" s="697"/>
    </row>
    <row r="19" spans="1:16" ht="21" customHeight="1" thickBot="1">
      <c r="A19" s="744"/>
      <c r="B19" s="720"/>
      <c r="C19" s="549"/>
      <c r="D19" s="549"/>
      <c r="E19" s="549"/>
      <c r="F19" s="549"/>
      <c r="G19" s="549"/>
      <c r="H19" s="549"/>
      <c r="I19" s="549"/>
      <c r="J19" s="549"/>
      <c r="K19" s="745"/>
    </row>
    <row r="20" spans="1:16" ht="21" customHeight="1" thickTop="1">
      <c r="A20" s="693"/>
      <c r="B20" s="721"/>
      <c r="C20" s="550"/>
      <c r="D20" s="550"/>
      <c r="E20" s="550"/>
      <c r="F20" s="550"/>
      <c r="G20" s="550"/>
      <c r="H20" s="550"/>
      <c r="I20" s="550"/>
      <c r="J20" s="550"/>
      <c r="K20" s="694"/>
    </row>
    <row r="21" spans="1:16" ht="21" customHeight="1">
      <c r="A21" s="696"/>
      <c r="B21" s="143" t="s">
        <v>26</v>
      </c>
      <c r="C21" s="747" t="s">
        <v>22</v>
      </c>
      <c r="D21" s="752" t="s">
        <v>21</v>
      </c>
      <c r="E21" s="751" t="s">
        <v>20</v>
      </c>
      <c r="F21" s="752" t="s">
        <v>15</v>
      </c>
      <c r="G21" s="752" t="s">
        <v>16</v>
      </c>
      <c r="H21" s="752" t="s">
        <v>17</v>
      </c>
      <c r="I21" s="752" t="s">
        <v>18</v>
      </c>
      <c r="J21" s="751" t="s">
        <v>19</v>
      </c>
      <c r="K21" s="697"/>
    </row>
    <row r="22" spans="1:16" ht="21" customHeight="1">
      <c r="A22" s="696"/>
      <c r="B22" s="77" t="s">
        <v>241</v>
      </c>
      <c r="C22" s="180">
        <f>Assumptions!D9</f>
        <v>590.1</v>
      </c>
      <c r="D22" s="180">
        <f>Assumptions!E9</f>
        <v>691</v>
      </c>
      <c r="E22" s="180">
        <f>Assumptions!F9</f>
        <v>759.8</v>
      </c>
      <c r="F22" s="176">
        <f>'Financial planning'!G9</f>
        <v>773.6317499999999</v>
      </c>
      <c r="G22" s="177">
        <f>'Financial planning'!H9</f>
        <v>802.70582999999988</v>
      </c>
      <c r="H22" s="177">
        <f>'Financial planning'!I9</f>
        <v>857.80919360999997</v>
      </c>
      <c r="I22" s="177">
        <f>'Financial planning'!J9</f>
        <v>898.98040309688986</v>
      </c>
      <c r="J22" s="178">
        <f>'Financial planning'!K9</f>
        <v>935.43850462386229</v>
      </c>
      <c r="K22" s="771"/>
      <c r="L22" s="775"/>
      <c r="M22" s="775"/>
      <c r="N22" s="775"/>
      <c r="O22" s="775"/>
      <c r="P22" s="775"/>
    </row>
    <row r="23" spans="1:16" ht="21" customHeight="1">
      <c r="A23" s="696"/>
      <c r="B23" s="77" t="s">
        <v>242</v>
      </c>
      <c r="C23" s="180">
        <f>Assumptions!D10</f>
        <v>48</v>
      </c>
      <c r="D23" s="180">
        <f>Assumptions!E10</f>
        <v>71.3</v>
      </c>
      <c r="E23" s="180">
        <f>Assumptions!F10</f>
        <v>61</v>
      </c>
      <c r="F23" s="179">
        <f>'Financial planning'!G10</f>
        <v>68.261624999999981</v>
      </c>
      <c r="G23" s="180">
        <f>'Financial planning'!H10</f>
        <v>67.679118999999986</v>
      </c>
      <c r="H23" s="180">
        <f>'Financial planning'!I10</f>
        <v>68.961131250999998</v>
      </c>
      <c r="I23" s="180">
        <f>'Financial planning'!J10</f>
        <v>72.270973582298993</v>
      </c>
      <c r="J23" s="181">
        <f>'Financial planning'!K10</f>
        <v>75.201918999173245</v>
      </c>
      <c r="K23" s="697"/>
    </row>
    <row r="24" spans="1:16" ht="21" customHeight="1">
      <c r="A24" s="696"/>
      <c r="B24" s="77" t="s">
        <v>243</v>
      </c>
      <c r="C24" s="180">
        <f>Assumptions!D12</f>
        <v>318.39999999999998</v>
      </c>
      <c r="D24" s="180">
        <f>Assumptions!E12</f>
        <v>341.1</v>
      </c>
      <c r="E24" s="180">
        <f>Assumptions!F12</f>
        <v>365.2</v>
      </c>
      <c r="F24" s="179">
        <f>'Financial planning'!G12</f>
        <v>375.06039999999996</v>
      </c>
      <c r="G24" s="180">
        <f>'Financial planning'!H12</f>
        <v>386.76140799999996</v>
      </c>
      <c r="H24" s="180">
        <f>'Financial planning'!I12</f>
        <v>406.940300272</v>
      </c>
      <c r="I24" s="180">
        <f>'Financial planning'!J12</f>
        <v>423.84748934228799</v>
      </c>
      <c r="J24" s="181">
        <f>'Financial planning'!K12</f>
        <v>439.41667880870892</v>
      </c>
      <c r="K24" s="697"/>
    </row>
    <row r="25" spans="1:16" ht="21" customHeight="1">
      <c r="A25" s="696"/>
      <c r="B25" s="77" t="s">
        <v>244</v>
      </c>
      <c r="C25" s="180">
        <f>Assumptions!D13</f>
        <v>43.1</v>
      </c>
      <c r="D25" s="180">
        <f>Assumptions!E13</f>
        <v>46.4</v>
      </c>
      <c r="E25" s="180">
        <f>Assumptions!F13</f>
        <v>56.6</v>
      </c>
      <c r="F25" s="179">
        <f>'Financial planning'!G13</f>
        <v>64.816784412082683</v>
      </c>
      <c r="G25" s="180">
        <f>'Financial planning'!H13</f>
        <v>68.49680905545415</v>
      </c>
      <c r="H25" s="180">
        <f>'Financial planning'!I13</f>
        <v>75.749412367208109</v>
      </c>
      <c r="I25" s="180">
        <f>'Financial planning'!J13</f>
        <v>79.241406554348913</v>
      </c>
      <c r="J25" s="181">
        <f>'Financial planning'!K13</f>
        <v>81.927555929072611</v>
      </c>
      <c r="K25" s="697"/>
    </row>
    <row r="26" spans="1:16" ht="21" customHeight="1">
      <c r="A26" s="696"/>
      <c r="B26" s="78" t="s">
        <v>222</v>
      </c>
      <c r="C26" s="183">
        <f>Assumptions!D15</f>
        <v>129.69999999999999</v>
      </c>
      <c r="D26" s="183">
        <f>Assumptions!E15</f>
        <v>163.69999999999999</v>
      </c>
      <c r="E26" s="184">
        <f>Assumptions!F15</f>
        <v>179.6</v>
      </c>
      <c r="F26" s="182">
        <f>'Financial planning'!G15</f>
        <v>184.71859999999995</v>
      </c>
      <c r="G26" s="183">
        <f>'Financial planning'!H15</f>
        <v>190.37061199999997</v>
      </c>
      <c r="H26" s="183">
        <f>'Financial planning'!I15</f>
        <v>198.19051812799995</v>
      </c>
      <c r="I26" s="183">
        <f>'Financial planning'!J15</f>
        <v>209.29167838591195</v>
      </c>
      <c r="J26" s="184">
        <f>'Financial planning'!K15</f>
        <v>220.15214855620914</v>
      </c>
      <c r="K26" s="697"/>
    </row>
    <row r="27" spans="1:16" ht="21" customHeight="1" thickBot="1">
      <c r="A27" s="744"/>
      <c r="B27" s="720"/>
      <c r="C27" s="769"/>
      <c r="D27" s="769"/>
      <c r="E27" s="769"/>
      <c r="F27" s="769"/>
      <c r="G27" s="769"/>
      <c r="H27" s="769"/>
      <c r="I27" s="769"/>
      <c r="J27" s="769"/>
      <c r="K27" s="745"/>
    </row>
    <row r="28" spans="1:16" ht="21" customHeight="1" thickTop="1">
      <c r="A28" s="693"/>
      <c r="B28" s="721"/>
      <c r="C28" s="550"/>
      <c r="D28" s="550"/>
      <c r="E28" s="550"/>
      <c r="F28" s="550"/>
      <c r="G28" s="550"/>
      <c r="H28" s="550"/>
      <c r="I28" s="550"/>
      <c r="J28" s="550"/>
      <c r="K28" s="694"/>
    </row>
    <row r="29" spans="1:16" ht="21" customHeight="1">
      <c r="A29" s="696"/>
      <c r="B29" s="143" t="s">
        <v>239</v>
      </c>
      <c r="C29" s="746" t="s">
        <v>22</v>
      </c>
      <c r="D29" s="752" t="s">
        <v>21</v>
      </c>
      <c r="E29" s="751" t="s">
        <v>20</v>
      </c>
      <c r="F29" s="750" t="s">
        <v>15</v>
      </c>
      <c r="G29" s="752" t="s">
        <v>16</v>
      </c>
      <c r="H29" s="752" t="s">
        <v>17</v>
      </c>
      <c r="I29" s="752" t="s">
        <v>18</v>
      </c>
      <c r="J29" s="751" t="s">
        <v>19</v>
      </c>
      <c r="K29" s="697"/>
    </row>
    <row r="30" spans="1:16" ht="21" customHeight="1">
      <c r="A30" s="696"/>
      <c r="B30" s="77" t="s">
        <v>241</v>
      </c>
      <c r="C30" s="185">
        <f>C22/Assumptions!D8</f>
        <v>0.50033915550279806</v>
      </c>
      <c r="D30" s="186">
        <f>D22/Assumptions!E8</f>
        <v>0.50652397009236183</v>
      </c>
      <c r="E30" s="187">
        <f>E22/Assumptions!F8</f>
        <v>0.50761624799572425</v>
      </c>
      <c r="F30" s="188">
        <f>F22/'Financial planning'!G8</f>
        <v>0.51</v>
      </c>
      <c r="G30" s="189">
        <f>G22/'Financial planning'!H8</f>
        <v>0.51</v>
      </c>
      <c r="H30" s="189">
        <f>H22/'Financial planning'!I8</f>
        <v>0.51</v>
      </c>
      <c r="I30" s="189">
        <f>I22/'Financial planning'!J8</f>
        <v>0.51</v>
      </c>
      <c r="J30" s="190">
        <f>J22/'Financial planning'!K8</f>
        <v>0.51</v>
      </c>
      <c r="K30" s="697"/>
    </row>
    <row r="31" spans="1:16" ht="21" customHeight="1">
      <c r="A31" s="696"/>
      <c r="B31" s="77" t="s">
        <v>242</v>
      </c>
      <c r="C31" s="188">
        <f>C23/Assumptions!D8</f>
        <v>4.0698660335763942E-2</v>
      </c>
      <c r="D31" s="189">
        <f>D23/Assumptions!E8</f>
        <v>5.2265063773640222E-2</v>
      </c>
      <c r="E31" s="190">
        <f>E23/Assumptions!F8</f>
        <v>4.0753607696419031E-2</v>
      </c>
      <c r="F31" s="188">
        <f>F23/'Financial planning'!G8</f>
        <v>4.4999999999999998E-2</v>
      </c>
      <c r="G31" s="189">
        <f>G23/'Financial planning'!H8</f>
        <v>4.2999999999999997E-2</v>
      </c>
      <c r="H31" s="189">
        <f>H23/'Financial planning'!I8</f>
        <v>4.1000000000000002E-2</v>
      </c>
      <c r="I31" s="189">
        <f>I23/'Financial planning'!J8</f>
        <v>4.1000000000000002E-2</v>
      </c>
      <c r="J31" s="190">
        <f>J23/'Financial planning'!K8</f>
        <v>4.1000000000000002E-2</v>
      </c>
      <c r="K31" s="697"/>
    </row>
    <row r="32" spans="1:16" ht="21" customHeight="1">
      <c r="A32" s="696"/>
      <c r="B32" s="77" t="s">
        <v>243</v>
      </c>
      <c r="C32" s="188">
        <f>C24/Assumptions!D8</f>
        <v>0.26996778022723417</v>
      </c>
      <c r="D32" s="189">
        <f>D24/Assumptions!E8</f>
        <v>0.25003665151737281</v>
      </c>
      <c r="E32" s="190">
        <f>E24/Assumptions!F8</f>
        <v>0.24398717263495456</v>
      </c>
      <c r="F32" s="188">
        <f>F24/'Financial planning'!G8</f>
        <v>0.24725045733968393</v>
      </c>
      <c r="G32" s="189">
        <f>G24/'Financial planning'!H8</f>
        <v>0.24572927055980148</v>
      </c>
      <c r="H32" s="189">
        <f>H24/'Financial planning'!I8</f>
        <v>0.2419413952248653</v>
      </c>
      <c r="I32" s="189">
        <f>I24/'Financial planning'!J8</f>
        <v>0.2404526492678945</v>
      </c>
      <c r="J32" s="190">
        <f>J24/'Financial planning'!K8</f>
        <v>0.2395694693822259</v>
      </c>
      <c r="K32" s="697"/>
    </row>
    <row r="33" spans="1:11" ht="21" customHeight="1">
      <c r="A33" s="696"/>
      <c r="B33" s="77" t="s">
        <v>244</v>
      </c>
      <c r="C33" s="188">
        <f>C25/Assumptions!D8</f>
        <v>3.6544005426488044E-2</v>
      </c>
      <c r="D33" s="189">
        <f>D25/Assumptions!E8</f>
        <v>3.4012608121976248E-2</v>
      </c>
      <c r="E33" s="190">
        <f>E25/Assumptions!F8</f>
        <v>3.7814003206841265E-2</v>
      </c>
      <c r="F33" s="188">
        <f>F25/'Financial planning'!G8</f>
        <v>4.2729063343331208E-2</v>
      </c>
      <c r="G33" s="189">
        <f>G25/'Financial planning'!H8</f>
        <v>4.3519520243526351E-2</v>
      </c>
      <c r="H33" s="189">
        <f>H25/'Financial planning'!I8</f>
        <v>4.5035889793505916E-2</v>
      </c>
      <c r="I33" s="189">
        <f>I25/'Financial planning'!J8</f>
        <v>4.4954391890523027E-2</v>
      </c>
      <c r="J33" s="190">
        <f>J25/'Financial planning'!K8</f>
        <v>4.4666809541507917E-2</v>
      </c>
      <c r="K33" s="697"/>
    </row>
    <row r="34" spans="1:11" ht="21" customHeight="1">
      <c r="A34" s="696"/>
      <c r="B34" s="78" t="s">
        <v>222</v>
      </c>
      <c r="C34" s="191">
        <f>C26/Assumptions!D8</f>
        <v>0.10997117178226215</v>
      </c>
      <c r="D34" s="192">
        <f>D26/Assumptions!E8</f>
        <v>0.11999706787861016</v>
      </c>
      <c r="E34" s="193">
        <f>E26/Assumptions!F8</f>
        <v>0.11998931052912881</v>
      </c>
      <c r="F34" s="191">
        <f>F26/'Financial planning'!G8</f>
        <v>0.12177174217578324</v>
      </c>
      <c r="G34" s="192">
        <f>G26/'Financial planning'!H8</f>
        <v>0.12095217013684827</v>
      </c>
      <c r="H34" s="192">
        <f>H26/'Financial planning'!I8</f>
        <v>0.11783175675689292</v>
      </c>
      <c r="I34" s="192">
        <f>I26/'Financial planning'!J8</f>
        <v>0.11873312878580186</v>
      </c>
      <c r="J34" s="193">
        <f>J26/'Financial planning'!K8</f>
        <v>0.12002669893176274</v>
      </c>
      <c r="K34" s="697"/>
    </row>
    <row r="35" spans="1:11" ht="21" customHeight="1" thickBot="1">
      <c r="A35" s="744"/>
      <c r="B35" s="720"/>
      <c r="C35" s="770"/>
      <c r="D35" s="770"/>
      <c r="E35" s="770"/>
      <c r="F35" s="770"/>
      <c r="G35" s="770"/>
      <c r="H35" s="770"/>
      <c r="I35" s="770"/>
      <c r="J35" s="770"/>
      <c r="K35" s="745"/>
    </row>
    <row r="36" spans="1:11" ht="21" customHeight="1" thickTop="1">
      <c r="A36" s="693"/>
      <c r="B36" s="550"/>
      <c r="C36" s="550"/>
      <c r="D36" s="550"/>
      <c r="E36" s="550"/>
      <c r="F36" s="550"/>
      <c r="G36" s="550"/>
      <c r="H36" s="550"/>
      <c r="I36" s="550"/>
      <c r="J36" s="550"/>
      <c r="K36" s="694"/>
    </row>
    <row r="37" spans="1:11" ht="21" customHeight="1">
      <c r="A37" s="696"/>
      <c r="B37" s="595" t="s">
        <v>167</v>
      </c>
      <c r="C37" s="32"/>
      <c r="D37" s="32"/>
      <c r="E37" s="32"/>
      <c r="F37" s="32"/>
      <c r="G37" s="32"/>
      <c r="H37" s="32"/>
      <c r="I37" s="32"/>
      <c r="J37" s="32"/>
      <c r="K37" s="697"/>
    </row>
    <row r="38" spans="1:11" ht="21" customHeight="1">
      <c r="A38" s="696"/>
      <c r="B38" s="13"/>
      <c r="C38" s="32"/>
      <c r="D38" s="32"/>
      <c r="E38" s="32"/>
      <c r="F38" s="32"/>
      <c r="G38" s="32"/>
      <c r="H38" s="32"/>
      <c r="I38" s="32"/>
      <c r="J38" s="32"/>
      <c r="K38" s="697"/>
    </row>
    <row r="39" spans="1:11" ht="21" customHeight="1">
      <c r="A39" s="696"/>
      <c r="B39" s="143" t="s">
        <v>3</v>
      </c>
      <c r="C39" s="746" t="s">
        <v>22</v>
      </c>
      <c r="D39" s="752" t="s">
        <v>21</v>
      </c>
      <c r="E39" s="751" t="s">
        <v>20</v>
      </c>
      <c r="F39" s="752" t="s">
        <v>15</v>
      </c>
      <c r="G39" s="752" t="s">
        <v>16</v>
      </c>
      <c r="H39" s="752" t="s">
        <v>17</v>
      </c>
      <c r="I39" s="752" t="s">
        <v>18</v>
      </c>
      <c r="J39" s="751" t="s">
        <v>19</v>
      </c>
      <c r="K39" s="697"/>
    </row>
    <row r="40" spans="1:11" ht="21" customHeight="1">
      <c r="A40" s="696"/>
      <c r="B40" s="77" t="s">
        <v>233</v>
      </c>
      <c r="C40" s="176">
        <f>Assumptions!D45</f>
        <v>54</v>
      </c>
      <c r="D40" s="177">
        <f>Assumptions!E45</f>
        <v>56.5</v>
      </c>
      <c r="E40" s="177">
        <f>Assumptions!F45</f>
        <v>62.5</v>
      </c>
      <c r="F40" s="176">
        <f>'Financial planning'!G46</f>
        <v>63.7</v>
      </c>
      <c r="G40" s="177">
        <f>'Financial planning'!H46</f>
        <v>66.099999999999994</v>
      </c>
      <c r="H40" s="177">
        <f>'Financial planning'!I46</f>
        <v>70.599999999999994</v>
      </c>
      <c r="I40" s="177">
        <f>'Financial planning'!J46</f>
        <v>74</v>
      </c>
      <c r="J40" s="178">
        <f>'Financial planning'!K46</f>
        <v>76.099999999999994</v>
      </c>
      <c r="K40" s="697"/>
    </row>
    <row r="41" spans="1:11" ht="21" customHeight="1">
      <c r="A41" s="696"/>
      <c r="B41" s="77" t="s">
        <v>245</v>
      </c>
      <c r="C41" s="179">
        <f>Assumptions!D46</f>
        <v>32.200000000000003</v>
      </c>
      <c r="D41" s="180">
        <f>Assumptions!E46</f>
        <v>38.6</v>
      </c>
      <c r="E41" s="180">
        <f>Assumptions!F46</f>
        <v>44</v>
      </c>
      <c r="F41" s="179">
        <f>'Financial planning'!G47</f>
        <v>42.5</v>
      </c>
      <c r="G41" s="180">
        <f>'Financial planning'!H47</f>
        <v>44.1</v>
      </c>
      <c r="H41" s="180">
        <f>'Financial planning'!I47</f>
        <v>47.1</v>
      </c>
      <c r="I41" s="180">
        <f>'Financial planning'!J47</f>
        <v>49.4</v>
      </c>
      <c r="J41" s="181">
        <f>'Financial planning'!K47</f>
        <v>51.4</v>
      </c>
      <c r="K41" s="697"/>
    </row>
    <row r="42" spans="1:11" ht="21" customHeight="1">
      <c r="A42" s="696"/>
      <c r="B42" s="77" t="s">
        <v>234</v>
      </c>
      <c r="C42" s="179">
        <f>Assumptions!D47</f>
        <v>27.5</v>
      </c>
      <c r="D42" s="180">
        <f>Assumptions!E47</f>
        <v>38.299999999999997</v>
      </c>
      <c r="E42" s="180">
        <f>Assumptions!F47</f>
        <v>44.7</v>
      </c>
      <c r="F42" s="179">
        <f>'Financial planning'!G48</f>
        <v>41</v>
      </c>
      <c r="G42" s="180">
        <f>'Financial planning'!H48</f>
        <v>42.5</v>
      </c>
      <c r="H42" s="180">
        <f>'Financial planning'!I48</f>
        <v>45.4</v>
      </c>
      <c r="I42" s="180">
        <f>'Financial planning'!J48</f>
        <v>47.6</v>
      </c>
      <c r="J42" s="181">
        <f>'Financial planning'!K48</f>
        <v>49.5</v>
      </c>
      <c r="K42" s="697"/>
    </row>
    <row r="43" spans="1:11" ht="21" customHeight="1">
      <c r="A43" s="696"/>
      <c r="B43" s="77" t="s">
        <v>246</v>
      </c>
      <c r="C43" s="179">
        <f>Assumptions!D48</f>
        <v>0</v>
      </c>
      <c r="D43" s="180">
        <f>Assumptions!E48</f>
        <v>1.1000000000000001</v>
      </c>
      <c r="E43" s="180">
        <f>Assumptions!F48</f>
        <v>0.9</v>
      </c>
      <c r="F43" s="179">
        <f>'Financial planning'!G49</f>
        <v>0.9</v>
      </c>
      <c r="G43" s="180">
        <f>'Financial planning'!H49</f>
        <v>0.9</v>
      </c>
      <c r="H43" s="180">
        <f>'Financial planning'!I49</f>
        <v>0.9</v>
      </c>
      <c r="I43" s="180">
        <f>'Financial planning'!J49</f>
        <v>0.9</v>
      </c>
      <c r="J43" s="181">
        <f>'Financial planning'!K49</f>
        <v>0.9</v>
      </c>
      <c r="K43" s="697"/>
    </row>
    <row r="44" spans="1:11" ht="21" customHeight="1">
      <c r="A44" s="696"/>
      <c r="B44" s="77" t="s">
        <v>247</v>
      </c>
      <c r="C44" s="179">
        <f>Assumptions!D50</f>
        <v>150.19999999999999</v>
      </c>
      <c r="D44" s="180">
        <f>Assumptions!E50</f>
        <v>159.30000000000001</v>
      </c>
      <c r="E44" s="180">
        <f>Assumptions!F50</f>
        <v>233.5</v>
      </c>
      <c r="F44" s="179">
        <f>'Financial planning'!G51</f>
        <v>240.20383561643831</v>
      </c>
      <c r="G44" s="180">
        <f>'Financial planning'!H51</f>
        <v>243.15634109589038</v>
      </c>
      <c r="H44" s="180">
        <f>'Financial planning'!I51</f>
        <v>259.44781594931504</v>
      </c>
      <c r="I44" s="180">
        <f>'Financial planning'!J51</f>
        <v>272.16075893083149</v>
      </c>
      <c r="J44" s="181">
        <f>'Financial planning'!K51</f>
        <v>283.31935004699551</v>
      </c>
      <c r="K44" s="697"/>
    </row>
    <row r="45" spans="1:11" ht="21" customHeight="1">
      <c r="A45" s="696"/>
      <c r="B45" s="77" t="s">
        <v>248</v>
      </c>
      <c r="C45" s="179">
        <f>Assumptions!D51</f>
        <v>4.2</v>
      </c>
      <c r="D45" s="180">
        <f>Assumptions!E51</f>
        <v>6.1</v>
      </c>
      <c r="E45" s="180">
        <f>Assumptions!F51</f>
        <v>4.0999999999999996</v>
      </c>
      <c r="F45" s="179">
        <f>'Financial planning'!G52</f>
        <v>4.0999999999999996</v>
      </c>
      <c r="G45" s="180">
        <f>'Financial planning'!H52</f>
        <v>4.0999999999999996</v>
      </c>
      <c r="H45" s="180">
        <f>'Financial planning'!I52</f>
        <v>4.0999999999999996</v>
      </c>
      <c r="I45" s="180">
        <f>'Financial planning'!J52</f>
        <v>4.0999999999999996</v>
      </c>
      <c r="J45" s="181">
        <f>'Financial planning'!K52</f>
        <v>4.0999999999999996</v>
      </c>
      <c r="K45" s="697"/>
    </row>
    <row r="46" spans="1:11" ht="21" customHeight="1">
      <c r="A46" s="696"/>
      <c r="B46" s="77" t="s">
        <v>249</v>
      </c>
      <c r="C46" s="179">
        <f>Assumptions!D52</f>
        <v>21.1</v>
      </c>
      <c r="D46" s="180">
        <f>Assumptions!E52</f>
        <v>44.5</v>
      </c>
      <c r="E46" s="180">
        <f>Assumptions!F52</f>
        <v>43.7</v>
      </c>
      <c r="F46" s="179">
        <f>'Financial planning'!G53</f>
        <v>44.141624999999998</v>
      </c>
      <c r="G46" s="180">
        <f>'Financial planning'!H53</f>
        <v>45.554156999999996</v>
      </c>
      <c r="H46" s="180">
        <f>'Financial planning'!I53</f>
        <v>48.606285518999996</v>
      </c>
      <c r="I46" s="180">
        <f>'Financial planning'!J53</f>
        <v>50.987993509430993</v>
      </c>
      <c r="J46" s="181">
        <f>'Financial planning'!K53</f>
        <v>53.07850124331766</v>
      </c>
      <c r="K46" s="697"/>
    </row>
    <row r="47" spans="1:11" ht="21" customHeight="1">
      <c r="A47" s="696"/>
      <c r="B47" s="77" t="s">
        <v>250</v>
      </c>
      <c r="C47" s="179">
        <f>Assumptions!D74</f>
        <v>2</v>
      </c>
      <c r="D47" s="180">
        <f>Assumptions!E74</f>
        <v>1.5</v>
      </c>
      <c r="E47" s="180">
        <f>Assumptions!F74</f>
        <v>3.2</v>
      </c>
      <c r="F47" s="179">
        <f>'Financial planning'!G77</f>
        <v>3.1101000000000001</v>
      </c>
      <c r="G47" s="180">
        <f>'Financial planning'!H77</f>
        <v>3.2256</v>
      </c>
      <c r="H47" s="180">
        <f>'Financial planning'!I77</f>
        <v>3.4440000000000004</v>
      </c>
      <c r="I47" s="180">
        <f>'Financial planning'!J77</f>
        <v>3.6099000000000006</v>
      </c>
      <c r="J47" s="181">
        <f>'Financial planning'!K77</f>
        <v>3.7359000000000004</v>
      </c>
      <c r="K47" s="697"/>
    </row>
    <row r="48" spans="1:11" ht="21" customHeight="1">
      <c r="A48" s="696"/>
      <c r="B48" s="77" t="s">
        <v>251</v>
      </c>
      <c r="C48" s="179">
        <f>Assumptions!D75</f>
        <v>117.6</v>
      </c>
      <c r="D48" s="180">
        <f>Assumptions!E75</f>
        <v>158.5</v>
      </c>
      <c r="E48" s="180">
        <f>Assumptions!F75</f>
        <v>167.2</v>
      </c>
      <c r="F48" s="179">
        <f>'Financial planning'!G78</f>
        <v>169.30129787671234</v>
      </c>
      <c r="G48" s="180">
        <f>'Financial planning'!H78</f>
        <v>175.03083631945205</v>
      </c>
      <c r="H48" s="180">
        <f>'Financial planning'!I78</f>
        <v>186.36970368437645</v>
      </c>
      <c r="I48" s="180">
        <f>'Financial planning'!J78</f>
        <v>195.31466040617116</v>
      </c>
      <c r="J48" s="181">
        <f>'Financial planning'!K78</f>
        <v>203.23563587378305</v>
      </c>
      <c r="K48" s="697"/>
    </row>
    <row r="49" spans="1:11" ht="21" customHeight="1">
      <c r="A49" s="696"/>
      <c r="B49" s="78" t="s">
        <v>252</v>
      </c>
      <c r="C49" s="182">
        <f>Assumptions!D78</f>
        <v>50.3</v>
      </c>
      <c r="D49" s="183">
        <f>Assumptions!E78</f>
        <v>82.3</v>
      </c>
      <c r="E49" s="183">
        <f>Assumptions!F78</f>
        <v>96.8</v>
      </c>
      <c r="F49" s="182">
        <f>'Financial planning'!G81</f>
        <v>98.938124999999985</v>
      </c>
      <c r="G49" s="183">
        <f>'Financial planning'!H81</f>
        <v>102.10414499999999</v>
      </c>
      <c r="H49" s="183">
        <f>'Financial planning'!I81</f>
        <v>108.945122715</v>
      </c>
      <c r="I49" s="183">
        <f>'Financial planning'!J81</f>
        <v>114.28343372803498</v>
      </c>
      <c r="J49" s="184">
        <f>'Financial planning'!K81</f>
        <v>118.9690545108844</v>
      </c>
      <c r="K49" s="697"/>
    </row>
    <row r="50" spans="1:11" ht="21" customHeight="1">
      <c r="A50" s="696"/>
      <c r="B50" s="77" t="s">
        <v>253</v>
      </c>
      <c r="C50" s="176">
        <f t="shared" ref="C50:J50" si="6">C40+C41+C42+C43+C44+C45+C46-C47-C48-C49</f>
        <v>119.3</v>
      </c>
      <c r="D50" s="177">
        <f t="shared" si="6"/>
        <v>102.09999999999998</v>
      </c>
      <c r="E50" s="178">
        <f t="shared" si="6"/>
        <v>166.20000000000005</v>
      </c>
      <c r="F50" s="180">
        <f t="shared" si="6"/>
        <v>165.19593773972596</v>
      </c>
      <c r="G50" s="180">
        <f t="shared" si="6"/>
        <v>166.04991677643832</v>
      </c>
      <c r="H50" s="180">
        <f t="shared" si="6"/>
        <v>177.39527506893856</v>
      </c>
      <c r="I50" s="180">
        <f t="shared" si="6"/>
        <v>185.94075830605641</v>
      </c>
      <c r="J50" s="181">
        <f t="shared" si="6"/>
        <v>192.45726090564568</v>
      </c>
      <c r="K50" s="697"/>
    </row>
    <row r="51" spans="1:11" ht="21" customHeight="1">
      <c r="A51" s="696"/>
      <c r="B51" s="164" t="s">
        <v>254</v>
      </c>
      <c r="C51" s="194">
        <f>C50/Assumptions!D6</f>
        <v>0.10240343347639484</v>
      </c>
      <c r="D51" s="195">
        <f>D50/Assumptions!E6</f>
        <v>7.579806978470674E-2</v>
      </c>
      <c r="E51" s="196">
        <f>E50/Assumptions!F6</f>
        <v>0.11191919191919195</v>
      </c>
      <c r="F51" s="195">
        <f>F50/'Financial planning'!G6</f>
        <v>0.10852981045559726</v>
      </c>
      <c r="G51" s="195">
        <f>G50/'Financial planning'!H6</f>
        <v>0.10570819226260102</v>
      </c>
      <c r="H51" s="195">
        <f>H50/'Financial planning'!I6</f>
        <v>0.10583945928121311</v>
      </c>
      <c r="I51" s="195">
        <f>I50/'Financial planning'!J6</f>
        <v>0.10575591663316292</v>
      </c>
      <c r="J51" s="196">
        <f>J50/'Financial planning'!K6</f>
        <v>0.10515105806546074</v>
      </c>
      <c r="K51" s="697"/>
    </row>
    <row r="52" spans="1:11" ht="21" customHeight="1" thickBot="1">
      <c r="A52" s="744"/>
      <c r="B52" s="549"/>
      <c r="C52" s="549"/>
      <c r="D52" s="549"/>
      <c r="E52" s="549"/>
      <c r="F52" s="549"/>
      <c r="G52" s="549"/>
      <c r="H52" s="549"/>
      <c r="I52" s="549"/>
      <c r="J52" s="549"/>
      <c r="K52" s="745"/>
    </row>
    <row r="53" spans="1:11" ht="21" customHeight="1" thickTop="1">
      <c r="A53" s="693"/>
      <c r="B53" s="550"/>
      <c r="C53" s="550"/>
      <c r="D53" s="550"/>
      <c r="E53" s="550"/>
      <c r="F53" s="550"/>
      <c r="G53" s="550"/>
      <c r="H53" s="550"/>
      <c r="I53" s="550"/>
      <c r="J53" s="550"/>
      <c r="K53" s="694"/>
    </row>
    <row r="54" spans="1:11" ht="21" customHeight="1">
      <c r="A54" s="696"/>
      <c r="B54" s="595" t="s">
        <v>279</v>
      </c>
      <c r="C54" s="32"/>
      <c r="D54" s="32"/>
      <c r="E54" s="32"/>
      <c r="F54" s="32"/>
      <c r="G54" s="32"/>
      <c r="H54" s="32"/>
      <c r="I54" s="32"/>
      <c r="J54" s="32"/>
      <c r="K54" s="697"/>
    </row>
    <row r="55" spans="1:11" ht="21" customHeight="1">
      <c r="A55" s="696"/>
      <c r="B55" s="13"/>
      <c r="C55" s="32"/>
      <c r="D55" s="32"/>
      <c r="E55" s="32"/>
      <c r="F55" s="32"/>
      <c r="G55" s="32"/>
      <c r="H55" s="32"/>
      <c r="I55" s="32"/>
      <c r="J55" s="32"/>
      <c r="K55" s="697"/>
    </row>
    <row r="56" spans="1:11" ht="21" customHeight="1">
      <c r="A56" s="696"/>
      <c r="B56" s="1" t="s">
        <v>3</v>
      </c>
      <c r="C56" s="746" t="s">
        <v>22</v>
      </c>
      <c r="D56" s="752" t="s">
        <v>21</v>
      </c>
      <c r="E56" s="751" t="s">
        <v>20</v>
      </c>
      <c r="F56" s="752" t="s">
        <v>15</v>
      </c>
      <c r="G56" s="752" t="s">
        <v>16</v>
      </c>
      <c r="H56" s="752" t="s">
        <v>17</v>
      </c>
      <c r="I56" s="752" t="s">
        <v>18</v>
      </c>
      <c r="J56" s="751" t="s">
        <v>19</v>
      </c>
      <c r="K56" s="697"/>
    </row>
    <row r="57" spans="1:11" ht="21" customHeight="1">
      <c r="A57" s="696"/>
      <c r="B57" s="165" t="s">
        <v>316</v>
      </c>
      <c r="C57" s="197">
        <f>Assumptions!D38+Assumptions!D37</f>
        <v>74.400000000000006</v>
      </c>
      <c r="D57" s="197">
        <f>Assumptions!E38+Assumptions!E37</f>
        <v>117.8</v>
      </c>
      <c r="E57" s="198">
        <f>Assumptions!F38+Assumptions!F37</f>
        <v>106.80000000000001</v>
      </c>
      <c r="F57" s="199">
        <f>'Financial planning'!G38+'Financial planning'!G39</f>
        <v>96.700000000000017</v>
      </c>
      <c r="G57" s="197">
        <f>'Financial planning'!H38+'Financial planning'!H39</f>
        <v>86.600000000000023</v>
      </c>
      <c r="H57" s="197">
        <f>'Financial planning'!I38+'Financial planning'!I39</f>
        <v>76.500000000000014</v>
      </c>
      <c r="I57" s="197">
        <f>'Financial planning'!J38+'Financial planning'!J39</f>
        <v>66.400000000000006</v>
      </c>
      <c r="J57" s="198">
        <f>'Financial planning'!K38+'Financial planning'!K39</f>
        <v>56.300000000000011</v>
      </c>
      <c r="K57" s="537"/>
    </row>
    <row r="58" spans="1:11" ht="21" customHeight="1">
      <c r="A58" s="696"/>
      <c r="B58" s="166" t="s">
        <v>59</v>
      </c>
      <c r="C58" s="200">
        <f>Assumptions!D40+Assumptions!D41+Assumptions!D42</f>
        <v>184.8</v>
      </c>
      <c r="D58" s="200">
        <f>Assumptions!E40+Assumptions!E41+Assumptions!E42</f>
        <v>197.8</v>
      </c>
      <c r="E58" s="201">
        <f>Assumptions!F40+Assumptions!F41+Assumptions!F42</f>
        <v>241.29999999999998</v>
      </c>
      <c r="F58" s="202">
        <f>'Financial planning'!G41+'Financial planning'!G42+'Financial planning'!G43</f>
        <v>255</v>
      </c>
      <c r="G58" s="200">
        <f>'Financial planning'!H41+'Financial planning'!H42+'Financial planning'!H43</f>
        <v>282</v>
      </c>
      <c r="H58" s="200">
        <f>'Financial planning'!I41+'Financial planning'!I42+'Financial planning'!I43</f>
        <v>295</v>
      </c>
      <c r="I58" s="200">
        <f>'Financial planning'!J41+'Financial planning'!J42+'Financial planning'!J43</f>
        <v>305</v>
      </c>
      <c r="J58" s="201">
        <f>'Financial planning'!K41+'Financial planning'!K42+'Financial planning'!K43</f>
        <v>305</v>
      </c>
      <c r="K58" s="537"/>
    </row>
    <row r="59" spans="1:11" ht="21" customHeight="1">
      <c r="A59" s="696"/>
      <c r="B59" s="166" t="s">
        <v>317</v>
      </c>
      <c r="C59" s="200">
        <f>Assumptions!D13</f>
        <v>43.1</v>
      </c>
      <c r="D59" s="200">
        <f>Assumptions!E13</f>
        <v>46.4</v>
      </c>
      <c r="E59" s="201">
        <f>Assumptions!F13</f>
        <v>56.6</v>
      </c>
      <c r="F59" s="202">
        <f>'Financial planning'!G13</f>
        <v>64.816784412082683</v>
      </c>
      <c r="G59" s="200">
        <f>'Financial planning'!H13</f>
        <v>68.49680905545415</v>
      </c>
      <c r="H59" s="200">
        <f>'Financial planning'!I13</f>
        <v>75.749412367208109</v>
      </c>
      <c r="I59" s="200">
        <f>'Financial planning'!J13</f>
        <v>79.241406554348913</v>
      </c>
      <c r="J59" s="201">
        <f>'Financial planning'!K13</f>
        <v>81.927555929072611</v>
      </c>
      <c r="K59" s="537"/>
    </row>
    <row r="60" spans="1:11" ht="21" customHeight="1">
      <c r="A60" s="696"/>
      <c r="B60" s="166" t="s">
        <v>318</v>
      </c>
      <c r="C60" s="200">
        <f>Assumptions!D14</f>
        <v>7.4</v>
      </c>
      <c r="D60" s="200">
        <f>Assumptions!E14</f>
        <v>10.1</v>
      </c>
      <c r="E60" s="201">
        <f>Assumptions!F14</f>
        <v>10.1</v>
      </c>
      <c r="F60" s="202">
        <f>'Financial planning'!G14</f>
        <v>10.1</v>
      </c>
      <c r="G60" s="200">
        <f>'Financial planning'!H14</f>
        <v>10.1</v>
      </c>
      <c r="H60" s="200">
        <f>'Financial planning'!I14</f>
        <v>10.1</v>
      </c>
      <c r="I60" s="200">
        <f>'Financial planning'!J14</f>
        <v>10.1</v>
      </c>
      <c r="J60" s="201">
        <f>'Financial planning'!K14</f>
        <v>10.1</v>
      </c>
      <c r="K60" s="537"/>
    </row>
    <row r="61" spans="1:11" ht="21" customHeight="1">
      <c r="A61" s="696"/>
      <c r="B61" s="164" t="s">
        <v>280</v>
      </c>
      <c r="C61" s="167"/>
      <c r="D61" s="203">
        <f>D57-C57+D58-C58+D59+D60</f>
        <v>112.89999999999998</v>
      </c>
      <c r="E61" s="204">
        <f t="shared" ref="E61:J61" si="7">E57-D57+E58-D58+E59+E60</f>
        <v>99.199999999999989</v>
      </c>
      <c r="F61" s="203">
        <f t="shared" si="7"/>
        <v>78.5167844120827</v>
      </c>
      <c r="G61" s="203">
        <f t="shared" si="7"/>
        <v>95.496809055454122</v>
      </c>
      <c r="H61" s="203">
        <f t="shared" si="7"/>
        <v>88.74941236720808</v>
      </c>
      <c r="I61" s="203">
        <f t="shared" si="7"/>
        <v>89.241406554348885</v>
      </c>
      <c r="J61" s="204">
        <f t="shared" si="7"/>
        <v>81.927555929072582</v>
      </c>
      <c r="K61" s="772"/>
    </row>
    <row r="62" spans="1:11" ht="21" customHeight="1" thickBot="1">
      <c r="A62" s="744"/>
      <c r="B62" s="773"/>
      <c r="C62" s="773"/>
      <c r="D62" s="773"/>
      <c r="E62" s="773"/>
      <c r="F62" s="773"/>
      <c r="G62" s="773"/>
      <c r="H62" s="773"/>
      <c r="I62" s="773"/>
      <c r="J62" s="773"/>
      <c r="K62" s="745"/>
    </row>
    <row r="63" spans="1:11" ht="21" customHeight="1" thickTop="1">
      <c r="A63" s="693"/>
      <c r="B63" s="774"/>
      <c r="C63" s="774"/>
      <c r="D63" s="774"/>
      <c r="E63" s="774"/>
      <c r="F63" s="774"/>
      <c r="G63" s="774"/>
      <c r="H63" s="774"/>
      <c r="I63" s="774"/>
      <c r="J63" s="774"/>
      <c r="K63" s="694"/>
    </row>
    <row r="64" spans="1:11" ht="21" customHeight="1">
      <c r="A64" s="696"/>
      <c r="B64" s="595" t="s">
        <v>166</v>
      </c>
      <c r="C64" s="32"/>
      <c r="D64" s="32"/>
      <c r="E64" s="32"/>
      <c r="F64" s="32"/>
      <c r="G64" s="32"/>
      <c r="H64" s="32"/>
      <c r="I64" s="32"/>
      <c r="J64" s="32"/>
      <c r="K64" s="697"/>
    </row>
    <row r="65" spans="1:11" ht="21" customHeight="1">
      <c r="A65" s="696"/>
      <c r="B65" s="13"/>
      <c r="C65" s="32"/>
      <c r="D65" s="32"/>
      <c r="E65" s="32"/>
      <c r="F65" s="32"/>
      <c r="G65" s="32"/>
      <c r="H65" s="32"/>
      <c r="I65" s="32"/>
      <c r="J65" s="32"/>
      <c r="K65" s="697"/>
    </row>
    <row r="66" spans="1:11" ht="21" customHeight="1">
      <c r="A66" s="696"/>
      <c r="B66" s="1" t="s">
        <v>26</v>
      </c>
      <c r="C66" s="746" t="s">
        <v>22</v>
      </c>
      <c r="D66" s="752" t="s">
        <v>21</v>
      </c>
      <c r="E66" s="751" t="s">
        <v>20</v>
      </c>
      <c r="F66" s="752" t="s">
        <v>15</v>
      </c>
      <c r="G66" s="752" t="s">
        <v>16</v>
      </c>
      <c r="H66" s="752" t="s">
        <v>17</v>
      </c>
      <c r="I66" s="752" t="s">
        <v>18</v>
      </c>
      <c r="J66" s="751" t="s">
        <v>19</v>
      </c>
      <c r="K66" s="697"/>
    </row>
    <row r="67" spans="1:11" ht="21" customHeight="1">
      <c r="A67" s="696"/>
      <c r="B67" s="274" t="s">
        <v>79</v>
      </c>
      <c r="C67" s="176">
        <f>Assumptions!D71</f>
        <v>75.900000000000006</v>
      </c>
      <c r="D67" s="177">
        <f>Assumptions!E71</f>
        <v>87.8</v>
      </c>
      <c r="E67" s="178">
        <f>Assumptions!F71</f>
        <v>117.2</v>
      </c>
      <c r="F67" s="177">
        <f>'Financial planning'!G74</f>
        <v>105</v>
      </c>
      <c r="G67" s="177">
        <f>'Financial planning'!H74</f>
        <v>115</v>
      </c>
      <c r="H67" s="177">
        <f>'Financial planning'!I74</f>
        <v>110</v>
      </c>
      <c r="I67" s="177">
        <f>'Financial planning'!J74</f>
        <v>95.6</v>
      </c>
      <c r="J67" s="178">
        <f>'Financial planning'!K74</f>
        <v>82</v>
      </c>
      <c r="K67" s="697"/>
    </row>
    <row r="68" spans="1:11" ht="21" customHeight="1">
      <c r="A68" s="696"/>
      <c r="B68" s="94" t="s">
        <v>88</v>
      </c>
      <c r="C68" s="179">
        <f>Assumptions!D72</f>
        <v>60.3</v>
      </c>
      <c r="D68" s="180">
        <f>Assumptions!E72</f>
        <v>75.8</v>
      </c>
      <c r="E68" s="181">
        <f>Assumptions!F72</f>
        <v>69.5</v>
      </c>
      <c r="F68" s="180">
        <f>'Financial planning'!G75</f>
        <v>75</v>
      </c>
      <c r="G68" s="180">
        <f>'Financial planning'!H75</f>
        <v>75</v>
      </c>
      <c r="H68" s="180">
        <f>'Financial planning'!I75</f>
        <v>65</v>
      </c>
      <c r="I68" s="180">
        <f>'Financial planning'!J75</f>
        <v>60</v>
      </c>
      <c r="J68" s="181">
        <f>'Financial planning'!K75</f>
        <v>55</v>
      </c>
      <c r="K68" s="697"/>
    </row>
    <row r="69" spans="1:11" ht="21" customHeight="1">
      <c r="A69" s="696"/>
      <c r="B69" s="5" t="s">
        <v>87</v>
      </c>
      <c r="C69" s="179">
        <f>Assumptions!D73</f>
        <v>0</v>
      </c>
      <c r="D69" s="180">
        <f>Assumptions!E73</f>
        <v>0</v>
      </c>
      <c r="E69" s="181">
        <f>Assumptions!F73</f>
        <v>0</v>
      </c>
      <c r="F69" s="180">
        <f>'Financial planning'!G76</f>
        <v>0</v>
      </c>
      <c r="G69" s="180">
        <f>'Financial planning'!H76</f>
        <v>0</v>
      </c>
      <c r="H69" s="180">
        <f>'Financial planning'!I76</f>
        <v>0</v>
      </c>
      <c r="I69" s="180">
        <f>'Financial planning'!J76</f>
        <v>0</v>
      </c>
      <c r="J69" s="181">
        <f>'Financial planning'!K76</f>
        <v>0</v>
      </c>
      <c r="K69" s="697"/>
    </row>
    <row r="70" spans="1:11" ht="21" customHeight="1">
      <c r="A70" s="696"/>
      <c r="B70" s="94" t="s">
        <v>89</v>
      </c>
      <c r="C70" s="179">
        <f>Assumptions!D76</f>
        <v>60.4</v>
      </c>
      <c r="D70" s="180">
        <f>Assumptions!E76</f>
        <v>34.5</v>
      </c>
      <c r="E70" s="181">
        <f>Assumptions!F76</f>
        <v>65.2</v>
      </c>
      <c r="F70" s="180">
        <f>'Financial planning'!G79</f>
        <v>56</v>
      </c>
      <c r="G70" s="180">
        <f>'Financial planning'!H79</f>
        <v>43</v>
      </c>
      <c r="H70" s="180">
        <f>'Financial planning'!I79</f>
        <v>40</v>
      </c>
      <c r="I70" s="180">
        <f>'Financial planning'!J79</f>
        <v>35</v>
      </c>
      <c r="J70" s="181">
        <f>'Financial planning'!K79</f>
        <v>22</v>
      </c>
      <c r="K70" s="697"/>
    </row>
    <row r="71" spans="1:11" ht="21" customHeight="1">
      <c r="A71" s="696"/>
      <c r="B71" s="95" t="s">
        <v>90</v>
      </c>
      <c r="C71" s="182">
        <f>Assumptions!D77</f>
        <v>10.199999999999999</v>
      </c>
      <c r="D71" s="183">
        <f>Assumptions!E77</f>
        <v>11.9</v>
      </c>
      <c r="E71" s="184">
        <f>Assumptions!F77</f>
        <v>7.8</v>
      </c>
      <c r="F71" s="183">
        <f>'Financial planning'!G80</f>
        <v>7.8</v>
      </c>
      <c r="G71" s="183">
        <f>'Financial planning'!H80</f>
        <v>7.8</v>
      </c>
      <c r="H71" s="183">
        <f>'Financial planning'!I80</f>
        <v>7.8</v>
      </c>
      <c r="I71" s="183">
        <f>'Financial planning'!J80</f>
        <v>7.8</v>
      </c>
      <c r="J71" s="184">
        <f>'Financial planning'!K80</f>
        <v>7.8</v>
      </c>
      <c r="K71" s="697"/>
    </row>
    <row r="72" spans="1:11" ht="21" customHeight="1">
      <c r="A72" s="696"/>
      <c r="B72" s="95" t="s">
        <v>91</v>
      </c>
      <c r="C72" s="182">
        <f t="shared" ref="C72:J72" si="8">SUM(C67:C71)</f>
        <v>206.79999999999998</v>
      </c>
      <c r="D72" s="183">
        <f t="shared" si="8"/>
        <v>210</v>
      </c>
      <c r="E72" s="184">
        <f t="shared" si="8"/>
        <v>259.7</v>
      </c>
      <c r="F72" s="183">
        <f t="shared" si="8"/>
        <v>243.8</v>
      </c>
      <c r="G72" s="183">
        <f t="shared" si="8"/>
        <v>240.8</v>
      </c>
      <c r="H72" s="183">
        <f t="shared" si="8"/>
        <v>222.8</v>
      </c>
      <c r="I72" s="183">
        <f t="shared" si="8"/>
        <v>198.4</v>
      </c>
      <c r="J72" s="184">
        <f t="shared" si="8"/>
        <v>166.8</v>
      </c>
      <c r="K72" s="697"/>
    </row>
    <row r="73" spans="1:11" ht="21" customHeight="1">
      <c r="A73" s="819"/>
      <c r="B73" s="818" t="s">
        <v>92</v>
      </c>
      <c r="C73" s="817"/>
      <c r="D73" s="817"/>
      <c r="E73" s="817"/>
      <c r="F73" s="817"/>
      <c r="G73" s="817"/>
      <c r="H73" s="817"/>
      <c r="I73" s="817"/>
      <c r="J73" s="817"/>
      <c r="K73" s="697"/>
    </row>
    <row r="74" spans="1:11" ht="21" customHeight="1">
      <c r="A74" s="696"/>
      <c r="B74" s="818" t="s">
        <v>93</v>
      </c>
      <c r="C74" s="817"/>
      <c r="D74" s="817"/>
      <c r="E74" s="817"/>
      <c r="F74" s="817"/>
      <c r="G74" s="817"/>
      <c r="H74" s="817"/>
      <c r="I74" s="817"/>
      <c r="J74" s="817"/>
      <c r="K74" s="697"/>
    </row>
    <row r="75" spans="1:11" ht="21" customHeight="1" thickBot="1">
      <c r="A75" s="744"/>
      <c r="B75" s="542"/>
      <c r="C75" s="542"/>
      <c r="D75" s="542"/>
      <c r="E75" s="542"/>
      <c r="F75" s="542"/>
      <c r="G75" s="542"/>
      <c r="H75" s="542"/>
      <c r="I75" s="542"/>
      <c r="J75" s="542"/>
      <c r="K75" s="745"/>
    </row>
    <row r="76" spans="1:11" ht="21" customHeight="1" thickTop="1"/>
    <row r="79" spans="1:11" ht="21" customHeight="1">
      <c r="H79" s="742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66" orientation="portrait" verticalDpi="2" r:id="rId1"/>
  <headerFooter alignWithMargins="0"/>
  <rowBreaks count="1" manualBreakCount="1">
    <brk id="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5"/>
  <dimension ref="A1:U100"/>
  <sheetViews>
    <sheetView showGridLines="0" topLeftCell="A19" zoomScaleNormal="75" workbookViewId="0">
      <selection activeCell="B26" sqref="B26"/>
    </sheetView>
  </sheetViews>
  <sheetFormatPr baseColWidth="10" defaultRowHeight="21" customHeight="1"/>
  <cols>
    <col min="1" max="1" width="2.625" style="690" customWidth="1"/>
    <col min="2" max="2" width="48.25" style="690" customWidth="1"/>
    <col min="3" max="10" width="11" style="690"/>
    <col min="11" max="11" width="2.625" style="690" customWidth="1"/>
    <col min="12" max="16384" width="11" style="690"/>
  </cols>
  <sheetData>
    <row r="1" spans="1:11" ht="21" customHeight="1" thickTop="1">
      <c r="A1" s="762"/>
      <c r="B1" s="763"/>
      <c r="C1" s="763"/>
      <c r="D1" s="763"/>
      <c r="E1" s="763"/>
      <c r="F1" s="763"/>
      <c r="G1" s="763"/>
      <c r="H1" s="763"/>
      <c r="I1" s="763"/>
      <c r="J1" s="763"/>
      <c r="K1" s="764"/>
    </row>
    <row r="2" spans="1:11" ht="21" customHeight="1">
      <c r="A2" s="765"/>
      <c r="B2" s="595" t="s">
        <v>278</v>
      </c>
      <c r="C2" s="31"/>
      <c r="D2" s="31"/>
      <c r="E2" s="31"/>
      <c r="F2" s="31"/>
      <c r="G2" s="31"/>
      <c r="H2" s="31"/>
      <c r="I2" s="31"/>
      <c r="J2" s="31"/>
      <c r="K2" s="689"/>
    </row>
    <row r="3" spans="1:11" ht="21" customHeight="1">
      <c r="A3" s="544"/>
      <c r="B3" s="749"/>
      <c r="C3" s="33"/>
      <c r="D3" s="33"/>
      <c r="E3" s="33"/>
      <c r="F3" s="33"/>
      <c r="G3" s="33"/>
      <c r="H3" s="31"/>
      <c r="I3" s="31"/>
      <c r="J3" s="31"/>
      <c r="K3" s="689"/>
    </row>
    <row r="4" spans="1:11" ht="21" customHeight="1">
      <c r="A4" s="544"/>
      <c r="B4" s="16" t="s">
        <v>26</v>
      </c>
      <c r="C4" s="918"/>
      <c r="D4" s="750" t="s">
        <v>21</v>
      </c>
      <c r="E4" s="751" t="s">
        <v>20</v>
      </c>
      <c r="F4" s="752" t="s">
        <v>15</v>
      </c>
      <c r="G4" s="752" t="s">
        <v>16</v>
      </c>
      <c r="H4" s="752" t="s">
        <v>17</v>
      </c>
      <c r="I4" s="752" t="s">
        <v>18</v>
      </c>
      <c r="J4" s="751" t="s">
        <v>19</v>
      </c>
      <c r="K4" s="689"/>
    </row>
    <row r="5" spans="1:11" ht="21" customHeight="1">
      <c r="A5" s="544"/>
      <c r="B5" s="96"/>
      <c r="C5" s="38"/>
      <c r="D5" s="280"/>
      <c r="E5" s="220"/>
      <c r="F5" s="38"/>
      <c r="G5" s="38"/>
      <c r="H5" s="275"/>
      <c r="I5" s="275"/>
      <c r="J5" s="276"/>
      <c r="K5" s="689"/>
    </row>
    <row r="6" spans="1:11" ht="21" customHeight="1">
      <c r="A6" s="545"/>
      <c r="B6" s="97" t="s">
        <v>8</v>
      </c>
      <c r="C6" s="31"/>
      <c r="D6" s="179">
        <f>Assumptions!E25</f>
        <v>36.200000000000081</v>
      </c>
      <c r="E6" s="181">
        <f>Assumptions!F25</f>
        <v>47.800000000000018</v>
      </c>
      <c r="F6" s="180">
        <f>'Financial planning'!G26</f>
        <v>23.165202075687237</v>
      </c>
      <c r="G6" s="180">
        <f>'Financial planning'!H26</f>
        <v>27.689619616696309</v>
      </c>
      <c r="H6" s="180">
        <f>'Financial planning'!I26</f>
        <v>36.894100846292822</v>
      </c>
      <c r="I6" s="180">
        <f>'Financial planning'!J26</f>
        <v>39.199418428440993</v>
      </c>
      <c r="J6" s="181">
        <f>'Financial planning'!K26</f>
        <v>39.098427652653726</v>
      </c>
      <c r="K6" s="689"/>
    </row>
    <row r="7" spans="1:11" ht="21" customHeight="1">
      <c r="A7" s="545"/>
      <c r="B7" s="97" t="s">
        <v>255</v>
      </c>
      <c r="C7" s="31"/>
      <c r="D7" s="179">
        <f>Assumptions!E13+Assumptions!E14</f>
        <v>56.5</v>
      </c>
      <c r="E7" s="181">
        <f>Assumptions!F13+Assumptions!F14</f>
        <v>66.7</v>
      </c>
      <c r="F7" s="180">
        <f>'Financial planning'!G13+'Financial planning'!G14</f>
        <v>74.916784412082677</v>
      </c>
      <c r="G7" s="180">
        <f>'Financial planning'!H13+'Financial planning'!H14</f>
        <v>78.596809055454145</v>
      </c>
      <c r="H7" s="180">
        <f>'Financial planning'!I13+'Financial planning'!I14</f>
        <v>85.849412367208103</v>
      </c>
      <c r="I7" s="180">
        <f>'Financial planning'!J13+'Financial planning'!J14</f>
        <v>89.341406554348907</v>
      </c>
      <c r="J7" s="181">
        <f>'Financial planning'!K13+'Financial planning'!K14</f>
        <v>92.027555929072605</v>
      </c>
      <c r="K7" s="689"/>
    </row>
    <row r="8" spans="1:11" ht="21" customHeight="1">
      <c r="A8" s="545"/>
      <c r="B8" s="97" t="s">
        <v>256</v>
      </c>
      <c r="C8" s="13"/>
      <c r="D8" s="202">
        <f>Assumptions!E70-Assumptions!D70</f>
        <v>0</v>
      </c>
      <c r="E8" s="201">
        <f>Assumptions!F70-Assumptions!E70</f>
        <v>17.5</v>
      </c>
      <c r="F8" s="200">
        <f>'Financial planning'!G73-Assumptions!F70</f>
        <v>4.8513749999999902</v>
      </c>
      <c r="G8" s="200">
        <f>'Financial planning'!H73-'Financial planning'!G73</f>
        <v>5.09444400000001</v>
      </c>
      <c r="H8" s="200">
        <f>'Financial planning'!I73-'Financial planning'!H73</f>
        <v>7.5255698729999949</v>
      </c>
      <c r="I8" s="200">
        <f>'Financial planning'!J73-'Financial planning'!I73</f>
        <v>6.5314980547769892</v>
      </c>
      <c r="J8" s="201">
        <f>'Financial planning'!K73-'Financial planning'!J73</f>
        <v>6.0997183640388357</v>
      </c>
      <c r="K8" s="689"/>
    </row>
    <row r="9" spans="1:11" ht="21" customHeight="1">
      <c r="A9" s="545"/>
      <c r="B9" s="97" t="s">
        <v>257</v>
      </c>
      <c r="C9" s="17"/>
      <c r="D9" s="202">
        <f>-(Assumptions!E50-Assumptions!D50)</f>
        <v>-9.1000000000000227</v>
      </c>
      <c r="E9" s="201">
        <f>-(Assumptions!F50-Assumptions!E50)</f>
        <v>-74.199999999999989</v>
      </c>
      <c r="F9" s="200">
        <f>-('Financial planning'!G51-Assumptions!F50)</f>
        <v>-6.7038356164383117</v>
      </c>
      <c r="G9" s="200">
        <f>-('Financial planning'!H51-'Financial planning'!G51)</f>
        <v>-2.9525054794520713</v>
      </c>
      <c r="H9" s="200">
        <f>-('Financial planning'!I51-'Financial planning'!H51)</f>
        <v>-16.29147485342466</v>
      </c>
      <c r="I9" s="200">
        <f>-('Financial planning'!J51-'Financial planning'!I51)</f>
        <v>-12.712942981516449</v>
      </c>
      <c r="J9" s="201">
        <f>-('Financial planning'!K51-'Financial planning'!J51)</f>
        <v>-11.158591116164018</v>
      </c>
      <c r="K9" s="689"/>
    </row>
    <row r="10" spans="1:11" ht="21" customHeight="1">
      <c r="A10" s="545"/>
      <c r="B10" s="97" t="s">
        <v>258</v>
      </c>
      <c r="C10" s="17"/>
      <c r="D10" s="202">
        <f>-(Assumptions!E51-Assumptions!D51)</f>
        <v>-1.8999999999999995</v>
      </c>
      <c r="E10" s="201">
        <f>-(Assumptions!F51-Assumptions!E51)</f>
        <v>2</v>
      </c>
      <c r="F10" s="200">
        <f>-('Financial planning'!G52-Assumptions!F51)</f>
        <v>0</v>
      </c>
      <c r="G10" s="200">
        <f>-('Financial planning'!H52-'Financial planning'!G52)</f>
        <v>0</v>
      </c>
      <c r="H10" s="200">
        <f>-('Financial planning'!I52-'Financial planning'!H52)</f>
        <v>0</v>
      </c>
      <c r="I10" s="200">
        <f>-('Financial planning'!J52-'Financial planning'!I52)</f>
        <v>0</v>
      </c>
      <c r="J10" s="201">
        <f>-('Financial planning'!K52-'Financial planning'!J52)</f>
        <v>0</v>
      </c>
      <c r="K10" s="689"/>
    </row>
    <row r="11" spans="1:11" ht="21" customHeight="1">
      <c r="A11" s="545"/>
      <c r="B11" s="97" t="s">
        <v>259</v>
      </c>
      <c r="C11" s="17"/>
      <c r="D11" s="202">
        <f>-(Assumptions!E52-Assumptions!D52)</f>
        <v>-23.4</v>
      </c>
      <c r="E11" s="201">
        <f>-(Assumptions!F52-Assumptions!E52)</f>
        <v>0.79999999999999716</v>
      </c>
      <c r="F11" s="200">
        <f>-('Financial planning'!G53-Assumptions!F52)</f>
        <v>-0.44162499999999483</v>
      </c>
      <c r="G11" s="200">
        <f>-('Financial planning'!H53-'Financial planning'!G53)</f>
        <v>-1.4125319999999988</v>
      </c>
      <c r="H11" s="200">
        <f>-('Financial planning'!I53-'Financial planning'!H53)</f>
        <v>-3.052128519</v>
      </c>
      <c r="I11" s="200">
        <f>-('Financial planning'!J53-'Financial planning'!I53)</f>
        <v>-2.3817079904309963</v>
      </c>
      <c r="J11" s="201">
        <f>-('Financial planning'!K53-'Financial planning'!J53)</f>
        <v>-2.0905077338866676</v>
      </c>
      <c r="K11" s="689"/>
    </row>
    <row r="12" spans="1:11" ht="21" customHeight="1">
      <c r="A12" s="545"/>
      <c r="B12" s="97" t="s">
        <v>260</v>
      </c>
      <c r="C12" s="17"/>
      <c r="D12" s="202">
        <f>-(Assumptions!E49-Assumptions!D49)</f>
        <v>-20.799999999999969</v>
      </c>
      <c r="E12" s="201">
        <f>-(Assumptions!F49-Assumptions!E49)</f>
        <v>-17.600000000000023</v>
      </c>
      <c r="F12" s="200">
        <f>-('Financial planning'!G50-Assumptions!F49)</f>
        <v>4</v>
      </c>
      <c r="G12" s="200">
        <f>-('Financial planning'!H50-'Financial planning'!G50)</f>
        <v>-5.5</v>
      </c>
      <c r="H12" s="200">
        <f>-('Financial planning'!I50-'Financial planning'!H50)</f>
        <v>-10.400000000000006</v>
      </c>
      <c r="I12" s="200">
        <f>-('Financial planning'!J50-'Financial planning'!I50)</f>
        <v>-7.9000000000000057</v>
      </c>
      <c r="J12" s="201">
        <f>-('Financial planning'!K50-'Financial planning'!J50)</f>
        <v>-6</v>
      </c>
      <c r="K12" s="689"/>
    </row>
    <row r="13" spans="1:11" ht="21" customHeight="1">
      <c r="A13" s="545"/>
      <c r="B13" s="97" t="s">
        <v>261</v>
      </c>
      <c r="C13" s="17"/>
      <c r="D13" s="202">
        <f>Assumptions!E74-Assumptions!D74</f>
        <v>-0.5</v>
      </c>
      <c r="E13" s="201">
        <f>Assumptions!F74-Assumptions!E74</f>
        <v>1.7000000000000002</v>
      </c>
      <c r="F13" s="200">
        <f>'Financial planning'!G77-Assumptions!F74</f>
        <v>-8.9900000000000091E-2</v>
      </c>
      <c r="G13" s="200">
        <f>'Financial planning'!H77-'Financial planning'!G77</f>
        <v>0.11549999999999994</v>
      </c>
      <c r="H13" s="200">
        <f>'Financial planning'!I77-'Financial planning'!H77</f>
        <v>0.21840000000000037</v>
      </c>
      <c r="I13" s="200">
        <f>'Financial planning'!J77-'Financial planning'!I77</f>
        <v>0.16590000000000016</v>
      </c>
      <c r="J13" s="201">
        <f>'Financial planning'!K77-'Financial planning'!J77</f>
        <v>0.12599999999999989</v>
      </c>
      <c r="K13" s="689"/>
    </row>
    <row r="14" spans="1:11" s="754" customFormat="1" ht="21" customHeight="1">
      <c r="A14" s="545"/>
      <c r="B14" s="97" t="s">
        <v>262</v>
      </c>
      <c r="C14" s="20"/>
      <c r="D14" s="202">
        <f>Assumptions!E75-Assumptions!D75</f>
        <v>40.900000000000006</v>
      </c>
      <c r="E14" s="201">
        <f>Assumptions!F75-Assumptions!E75</f>
        <v>8.6999999999999886</v>
      </c>
      <c r="F14" s="200">
        <f>'Financial planning'!G78-Assumptions!F75</f>
        <v>2.1012978767123514</v>
      </c>
      <c r="G14" s="200">
        <f>'Financial planning'!H78-'Financial planning'!G78</f>
        <v>5.7295384427397096</v>
      </c>
      <c r="H14" s="200">
        <f>'Financial planning'!I78-'Financial planning'!H78</f>
        <v>11.338867364924397</v>
      </c>
      <c r="I14" s="200">
        <f>'Financial planning'!J78-'Financial planning'!I78</f>
        <v>8.9449567217947106</v>
      </c>
      <c r="J14" s="201">
        <f>'Financial planning'!K78-'Financial planning'!J78</f>
        <v>7.9209754676118962</v>
      </c>
      <c r="K14" s="766"/>
    </row>
    <row r="15" spans="1:11" ht="21" customHeight="1">
      <c r="A15" s="545"/>
      <c r="B15" s="97" t="s">
        <v>263</v>
      </c>
      <c r="C15" s="13"/>
      <c r="D15" s="202">
        <f>Assumptions!E78-Assumptions!D78</f>
        <v>32</v>
      </c>
      <c r="E15" s="201">
        <f>Assumptions!F78-Assumptions!E78</f>
        <v>14.5</v>
      </c>
      <c r="F15" s="200">
        <f>'Financial planning'!G81-Assumptions!F78</f>
        <v>2.1381249999999881</v>
      </c>
      <c r="G15" s="200">
        <f>'Financial planning'!H81-'Financial planning'!G81</f>
        <v>3.1660200000000032</v>
      </c>
      <c r="H15" s="200">
        <f>'Financial planning'!I81-'Financial planning'!H81</f>
        <v>6.8409777150000082</v>
      </c>
      <c r="I15" s="200">
        <f>'Financial planning'!J81-'Financial planning'!I81</f>
        <v>5.338311013034982</v>
      </c>
      <c r="J15" s="201">
        <f>'Financial planning'!K81-'Financial planning'!J81</f>
        <v>4.6856207828494263</v>
      </c>
      <c r="K15" s="689"/>
    </row>
    <row r="16" spans="1:11" ht="21" customHeight="1">
      <c r="A16" s="545"/>
      <c r="B16" s="915"/>
      <c r="C16" s="13"/>
      <c r="D16" s="281"/>
      <c r="E16" s="86"/>
      <c r="F16" s="13"/>
      <c r="G16" s="17"/>
      <c r="H16" s="31"/>
      <c r="I16" s="31"/>
      <c r="J16" s="277"/>
      <c r="K16" s="689"/>
    </row>
    <row r="17" spans="1:11" ht="21" customHeight="1">
      <c r="A17" s="545"/>
      <c r="B17" s="278" t="s">
        <v>264</v>
      </c>
      <c r="C17" s="27"/>
      <c r="D17" s="282">
        <f>D6+D7+D8+D9+D10+D12+D11+D13+D14+D15</f>
        <v>109.90000000000009</v>
      </c>
      <c r="E17" s="279">
        <f t="shared" ref="E17:J17" si="0">E6+E7+E8+E9+E10+E12+E11+E13+E14+E15</f>
        <v>67.900000000000006</v>
      </c>
      <c r="F17" s="205">
        <f t="shared" si="0"/>
        <v>103.93742374804394</v>
      </c>
      <c r="G17" s="205">
        <f t="shared" si="0"/>
        <v>110.5268936354381</v>
      </c>
      <c r="H17" s="205">
        <f t="shared" si="0"/>
        <v>118.92372479400066</v>
      </c>
      <c r="I17" s="205">
        <f t="shared" si="0"/>
        <v>126.52683980044912</v>
      </c>
      <c r="J17" s="279">
        <f t="shared" si="0"/>
        <v>130.70919934617581</v>
      </c>
      <c r="K17" s="689"/>
    </row>
    <row r="18" spans="1:11" ht="21" customHeight="1">
      <c r="A18" s="545"/>
      <c r="B18" s="97" t="s">
        <v>12</v>
      </c>
      <c r="C18" s="17"/>
      <c r="D18" s="281"/>
      <c r="E18" s="85"/>
      <c r="F18" s="17"/>
      <c r="G18" s="17"/>
      <c r="H18" s="31"/>
      <c r="I18" s="31"/>
      <c r="J18" s="277"/>
      <c r="K18" s="689"/>
    </row>
    <row r="19" spans="1:11" ht="21" customHeight="1">
      <c r="A19" s="545"/>
      <c r="B19" s="97" t="s">
        <v>265</v>
      </c>
      <c r="C19" s="23"/>
      <c r="D19" s="202">
        <f>Assumptions!E36-Assumptions!D36</f>
        <v>43.399999999999991</v>
      </c>
      <c r="E19" s="201">
        <f>Assumptions!F36-Assumptions!E36</f>
        <v>-10.999999999999986</v>
      </c>
      <c r="F19" s="200">
        <f>'Financial planning'!G37-Assumptions!F36</f>
        <v>-10.099999999999994</v>
      </c>
      <c r="G19" s="200">
        <f>'Financial planning'!H37-'Financial planning'!G37</f>
        <v>-10.099999999999994</v>
      </c>
      <c r="H19" s="200">
        <f>'Financial planning'!I37-'Financial planning'!H37</f>
        <v>-10.100000000000009</v>
      </c>
      <c r="I19" s="200">
        <f>'Financial planning'!J37-'Financial planning'!I37</f>
        <v>-10.100000000000009</v>
      </c>
      <c r="J19" s="201">
        <f>'Financial planning'!K37-'Financial planning'!J37</f>
        <v>-10.099999999999994</v>
      </c>
      <c r="K19" s="689"/>
    </row>
    <row r="20" spans="1:11" ht="21" customHeight="1">
      <c r="A20" s="545"/>
      <c r="B20" s="97" t="s">
        <v>266</v>
      </c>
      <c r="C20" s="17"/>
      <c r="D20" s="202">
        <f>Assumptions!E39-Assumptions!D39</f>
        <v>13</v>
      </c>
      <c r="E20" s="201">
        <f>Assumptions!F39-Assumptions!E39</f>
        <v>43.499999999999972</v>
      </c>
      <c r="F20" s="200">
        <f>'Financial planning'!G40-Assumptions!F39</f>
        <v>13.700000000000017</v>
      </c>
      <c r="G20" s="200">
        <f>'Financial planning'!H40-'Financial planning'!G40</f>
        <v>27</v>
      </c>
      <c r="H20" s="200">
        <f>'Financial planning'!I40-'Financial planning'!H40</f>
        <v>13</v>
      </c>
      <c r="I20" s="200">
        <f>'Financial planning'!J40-'Financial planning'!I40</f>
        <v>10</v>
      </c>
      <c r="J20" s="201">
        <f>'Financial planning'!K40-'Financial planning'!J40</f>
        <v>0</v>
      </c>
      <c r="K20" s="689"/>
    </row>
    <row r="21" spans="1:11" s="754" customFormat="1" ht="21" customHeight="1">
      <c r="A21" s="545"/>
      <c r="B21" s="97" t="s">
        <v>267</v>
      </c>
      <c r="C21" s="20"/>
      <c r="D21" s="202">
        <f>-(Assumptions!E43-Assumptions!D43)</f>
        <v>-4.5999999999999996</v>
      </c>
      <c r="E21" s="201">
        <f>-(Assumptions!F43-Assumptions!E43)</f>
        <v>1.8000000000000007</v>
      </c>
      <c r="F21" s="200">
        <f>-('Financial planning'!K44-Assumptions!F43)</f>
        <v>0</v>
      </c>
      <c r="G21" s="200">
        <f>-('Financial planning'!H44-'Financial planning'!G44)</f>
        <v>0</v>
      </c>
      <c r="H21" s="200">
        <f>-('Financial planning'!I44-'Financial planning'!H44)</f>
        <v>0</v>
      </c>
      <c r="I21" s="200">
        <f>-('Financial planning'!J44-'Financial planning'!I44)</f>
        <v>0</v>
      </c>
      <c r="J21" s="201">
        <f>-('Financial planning'!K44-'Financial planning'!J44)</f>
        <v>0</v>
      </c>
      <c r="K21" s="766"/>
    </row>
    <row r="22" spans="1:11" ht="21" customHeight="1">
      <c r="A22" s="545"/>
      <c r="B22" s="97" t="s">
        <v>255</v>
      </c>
      <c r="C22" s="23"/>
      <c r="D22" s="202">
        <f>D7</f>
        <v>56.5</v>
      </c>
      <c r="E22" s="201">
        <f t="shared" ref="E22:J22" si="1">E7</f>
        <v>66.7</v>
      </c>
      <c r="F22" s="200">
        <f t="shared" si="1"/>
        <v>74.916784412082677</v>
      </c>
      <c r="G22" s="200">
        <f t="shared" si="1"/>
        <v>78.596809055454145</v>
      </c>
      <c r="H22" s="200">
        <f t="shared" si="1"/>
        <v>85.849412367208103</v>
      </c>
      <c r="I22" s="200">
        <f t="shared" si="1"/>
        <v>89.341406554348907</v>
      </c>
      <c r="J22" s="201">
        <f t="shared" si="1"/>
        <v>92.027555929072605</v>
      </c>
      <c r="K22" s="689"/>
    </row>
    <row r="23" spans="1:11" ht="21" customHeight="1">
      <c r="A23" s="545"/>
      <c r="B23" s="97"/>
      <c r="C23" s="31"/>
      <c r="D23" s="283"/>
      <c r="E23" s="277"/>
      <c r="F23" s="31"/>
      <c r="G23" s="31"/>
      <c r="H23" s="31"/>
      <c r="I23" s="31"/>
      <c r="J23" s="277"/>
      <c r="K23" s="689"/>
    </row>
    <row r="24" spans="1:11" ht="21" customHeight="1">
      <c r="A24" s="544"/>
      <c r="B24" s="278" t="s">
        <v>268</v>
      </c>
      <c r="C24" s="29"/>
      <c r="D24" s="282">
        <f>D19+D20+D21+D22</f>
        <v>108.29999999999998</v>
      </c>
      <c r="E24" s="279">
        <f t="shared" ref="E24:J24" si="2">E19+E20+E21+E22</f>
        <v>100.99999999999999</v>
      </c>
      <c r="F24" s="205">
        <f t="shared" si="2"/>
        <v>78.5167844120827</v>
      </c>
      <c r="G24" s="205">
        <f t="shared" si="2"/>
        <v>95.49680905545415</v>
      </c>
      <c r="H24" s="205">
        <f t="shared" si="2"/>
        <v>88.749412367208095</v>
      </c>
      <c r="I24" s="205">
        <f t="shared" si="2"/>
        <v>89.241406554348899</v>
      </c>
      <c r="J24" s="279">
        <f t="shared" si="2"/>
        <v>81.927555929072611</v>
      </c>
      <c r="K24" s="689"/>
    </row>
    <row r="25" spans="1:11" ht="21" customHeight="1">
      <c r="A25" s="544"/>
      <c r="B25" s="97"/>
      <c r="C25" s="14"/>
      <c r="D25" s="39"/>
      <c r="E25" s="41"/>
      <c r="F25" s="14"/>
      <c r="G25" s="14"/>
      <c r="H25" s="31"/>
      <c r="I25" s="31"/>
      <c r="J25" s="277"/>
      <c r="K25" s="689"/>
    </row>
    <row r="26" spans="1:11" ht="21" customHeight="1">
      <c r="A26" s="544"/>
      <c r="B26" s="97" t="s">
        <v>269</v>
      </c>
      <c r="C26" s="14"/>
      <c r="D26" s="179">
        <f>Ratios!D72-Ratios!C72</f>
        <v>3.2000000000000171</v>
      </c>
      <c r="E26" s="181">
        <f>Ratios!E72-Ratios!D72</f>
        <v>49.699999999999989</v>
      </c>
      <c r="F26" s="180">
        <f>Ratios!F72-Ratios!E72</f>
        <v>-15.899999999999977</v>
      </c>
      <c r="G26" s="180">
        <f>Ratios!G72-Ratios!F72</f>
        <v>-3</v>
      </c>
      <c r="H26" s="180">
        <f>Ratios!H72-Ratios!G72</f>
        <v>-18</v>
      </c>
      <c r="I26" s="180">
        <f>Ratios!I72-Ratios!H72</f>
        <v>-24.400000000000006</v>
      </c>
      <c r="J26" s="181">
        <f>Ratios!J72-Ratios!I72</f>
        <v>-31.599999999999994</v>
      </c>
      <c r="K26" s="689"/>
    </row>
    <row r="27" spans="1:11" ht="21" customHeight="1">
      <c r="A27" s="545"/>
      <c r="B27" s="97" t="s">
        <v>270</v>
      </c>
      <c r="C27" s="14"/>
      <c r="D27" s="179">
        <f>Assumptions!E66-Assumptions!D66-Assumptions!E25</f>
        <v>-3.7000000000001094</v>
      </c>
      <c r="E27" s="181">
        <f>Assumptions!F66-Assumptions!E66-Assumptions!F25</f>
        <v>-24.40000000000007</v>
      </c>
      <c r="F27" s="180">
        <f>'Financial planning'!G69-Assumptions!F66-'Financial planning'!G26</f>
        <v>-6.9495606227062048</v>
      </c>
      <c r="G27" s="180">
        <f>'Financial planning'!H69-'Financial planning'!G69-'Financial planning'!H26</f>
        <v>-8.3068858850088709</v>
      </c>
      <c r="H27" s="180">
        <f>'Financial planning'!I69-'Financial planning'!H69-'Financial planning'!I26</f>
        <v>-11.06823025388784</v>
      </c>
      <c r="I27" s="180">
        <f>'Financial planning'!J69-'Financial planning'!I69-'Financial planning'!J26</f>
        <v>-11.759825528532332</v>
      </c>
      <c r="J27" s="181">
        <f>'Financial planning'!K69-'Financial planning'!J69-'Financial planning'!K26</f>
        <v>-11.729528295796086</v>
      </c>
      <c r="K27" s="689"/>
    </row>
    <row r="28" spans="1:11" ht="21" customHeight="1">
      <c r="A28" s="545"/>
      <c r="B28" s="97" t="s">
        <v>271</v>
      </c>
      <c r="C28" s="15"/>
      <c r="D28" s="179">
        <f>Assumptions!E67-Assumptions!D67</f>
        <v>11.8</v>
      </c>
      <c r="E28" s="181">
        <f>Assumptions!F67-Assumptions!E67</f>
        <v>1.1999999999999993</v>
      </c>
      <c r="F28" s="180">
        <f>'Financial planning'!G70-Assumptions!F67</f>
        <v>0</v>
      </c>
      <c r="G28" s="180">
        <f>'Financial planning'!H70-'Financial planning'!G70</f>
        <v>0</v>
      </c>
      <c r="H28" s="180">
        <f>'Financial planning'!I70-'Financial planning'!H70</f>
        <v>0</v>
      </c>
      <c r="I28" s="180">
        <f>'Financial planning'!J70-'Financial planning'!I70</f>
        <v>0</v>
      </c>
      <c r="J28" s="181">
        <f>'Financial planning'!K70-'Financial planning'!J70</f>
        <v>0</v>
      </c>
      <c r="K28" s="689"/>
    </row>
    <row r="29" spans="1:11" ht="21" customHeight="1">
      <c r="A29" s="545"/>
      <c r="B29" s="97"/>
      <c r="C29" s="14"/>
      <c r="D29" s="39"/>
      <c r="E29" s="41"/>
      <c r="F29" s="14"/>
      <c r="G29" s="14"/>
      <c r="H29" s="14"/>
      <c r="I29" s="14"/>
      <c r="J29" s="41"/>
      <c r="K29" s="689"/>
    </row>
    <row r="30" spans="1:11" ht="21" customHeight="1">
      <c r="A30" s="544"/>
      <c r="B30" s="278" t="s">
        <v>272</v>
      </c>
      <c r="C30" s="27"/>
      <c r="D30" s="282">
        <f>D26+D27+D28</f>
        <v>11.299999999999908</v>
      </c>
      <c r="E30" s="279">
        <f t="shared" ref="E30:J30" si="3">E26+E27+E28</f>
        <v>26.499999999999918</v>
      </c>
      <c r="F30" s="205">
        <f t="shared" si="3"/>
        <v>-22.849560622706182</v>
      </c>
      <c r="G30" s="205">
        <f t="shared" si="3"/>
        <v>-11.306885885008871</v>
      </c>
      <c r="H30" s="205">
        <f t="shared" si="3"/>
        <v>-29.06823025388784</v>
      </c>
      <c r="I30" s="205">
        <f t="shared" si="3"/>
        <v>-36.159825528532338</v>
      </c>
      <c r="J30" s="279">
        <f t="shared" si="3"/>
        <v>-43.329528295796081</v>
      </c>
      <c r="K30" s="689"/>
    </row>
    <row r="31" spans="1:11" ht="21" customHeight="1">
      <c r="A31" s="545"/>
      <c r="B31" s="97"/>
      <c r="C31" s="17"/>
      <c r="D31" s="281"/>
      <c r="E31" s="85"/>
      <c r="F31" s="17"/>
      <c r="G31" s="17"/>
      <c r="H31" s="31"/>
      <c r="I31" s="31"/>
      <c r="J31" s="277"/>
      <c r="K31" s="689"/>
    </row>
    <row r="32" spans="1:11" ht="21" customHeight="1">
      <c r="A32" s="545"/>
      <c r="B32" s="278" t="s">
        <v>273</v>
      </c>
      <c r="C32" s="28"/>
      <c r="D32" s="282">
        <f t="shared" ref="D32:E32" si="4">D17-D24+D30</f>
        <v>12.900000000000016</v>
      </c>
      <c r="E32" s="279">
        <f t="shared" si="4"/>
        <v>-6.6000000000000618</v>
      </c>
      <c r="F32" s="205">
        <f>F17-F24+F30</f>
        <v>2.5710787132550585</v>
      </c>
      <c r="G32" s="205">
        <f>G17-G24+G30</f>
        <v>3.7231986949750784</v>
      </c>
      <c r="H32" s="205">
        <f t="shared" ref="H32:J32" si="5">H17-H24+H30</f>
        <v>1.1060821729047277</v>
      </c>
      <c r="I32" s="205">
        <f t="shared" si="5"/>
        <v>1.1256077175678882</v>
      </c>
      <c r="J32" s="279">
        <f t="shared" si="5"/>
        <v>5.4521151213071164</v>
      </c>
      <c r="K32" s="689"/>
    </row>
    <row r="33" spans="1:21" ht="21" customHeight="1">
      <c r="A33" s="545"/>
      <c r="B33" s="30"/>
      <c r="C33" s="17"/>
      <c r="D33" s="17"/>
      <c r="E33" s="17"/>
      <c r="F33" s="17"/>
      <c r="G33" s="17"/>
      <c r="H33" s="31"/>
      <c r="I33" s="31"/>
      <c r="J33" s="31"/>
      <c r="K33" s="689"/>
    </row>
    <row r="34" spans="1:21" ht="21" customHeight="1">
      <c r="A34" s="545"/>
      <c r="B34" s="767"/>
      <c r="C34" s="17"/>
      <c r="D34" s="17"/>
      <c r="E34" s="17"/>
      <c r="F34" s="17"/>
      <c r="G34" s="17"/>
      <c r="H34" s="31"/>
      <c r="I34" s="31"/>
      <c r="J34" s="31"/>
      <c r="K34" s="689"/>
    </row>
    <row r="35" spans="1:21" ht="21" customHeight="1">
      <c r="A35" s="544"/>
      <c r="B35" s="96" t="s">
        <v>274</v>
      </c>
      <c r="C35" s="916"/>
      <c r="D35" s="176">
        <f>Assumptions!D54</f>
        <v>32.200000000000003</v>
      </c>
      <c r="E35" s="178">
        <f>Assumptions!E54</f>
        <v>35.9</v>
      </c>
      <c r="F35" s="177">
        <f>Assumptions!F54</f>
        <v>32.9</v>
      </c>
      <c r="G35" s="177">
        <f>'Financial planning'!G55</f>
        <v>35.47107871325494</v>
      </c>
      <c r="H35" s="177">
        <f>'Financial planning'!H55</f>
        <v>39.19427740823005</v>
      </c>
      <c r="I35" s="177">
        <f>'Financial planning'!I55</f>
        <v>40.300359581134785</v>
      </c>
      <c r="J35" s="178">
        <f>'Financial planning'!J55</f>
        <v>41.425967298702858</v>
      </c>
      <c r="K35" s="689"/>
    </row>
    <row r="36" spans="1:21" ht="21" customHeight="1">
      <c r="A36" s="545"/>
      <c r="B36" s="97" t="s">
        <v>275</v>
      </c>
      <c r="C36" s="85"/>
      <c r="D36" s="179">
        <f>Assumptions!E54</f>
        <v>35.9</v>
      </c>
      <c r="E36" s="181">
        <f>Assumptions!F54</f>
        <v>32.9</v>
      </c>
      <c r="F36" s="180">
        <f>'Financial planning'!G55</f>
        <v>35.47107871325494</v>
      </c>
      <c r="G36" s="180">
        <f>'Financial planning'!H55</f>
        <v>39.19427740823005</v>
      </c>
      <c r="H36" s="180">
        <f>'Financial planning'!I55</f>
        <v>40.300359581134785</v>
      </c>
      <c r="I36" s="180">
        <f>'Financial planning'!J55</f>
        <v>41.425967298702858</v>
      </c>
      <c r="J36" s="181">
        <f>'Financial planning'!K55</f>
        <v>46.878082420009832</v>
      </c>
      <c r="K36" s="689"/>
    </row>
    <row r="37" spans="1:21" ht="21" customHeight="1">
      <c r="A37" s="544"/>
      <c r="B37" s="285" t="s">
        <v>276</v>
      </c>
      <c r="C37" s="917"/>
      <c r="D37" s="182">
        <f t="shared" ref="D37:J37" si="6">D36-D35</f>
        <v>3.6999999999999957</v>
      </c>
      <c r="E37" s="184">
        <f t="shared" si="6"/>
        <v>-3</v>
      </c>
      <c r="F37" s="183">
        <f t="shared" si="6"/>
        <v>2.5710787132549413</v>
      </c>
      <c r="G37" s="183">
        <f t="shared" si="6"/>
        <v>3.7231986949751104</v>
      </c>
      <c r="H37" s="183">
        <f t="shared" si="6"/>
        <v>1.1060821729047348</v>
      </c>
      <c r="I37" s="183">
        <f t="shared" si="6"/>
        <v>1.125607717568073</v>
      </c>
      <c r="J37" s="184">
        <f t="shared" si="6"/>
        <v>5.4521151213069743</v>
      </c>
      <c r="K37" s="689"/>
    </row>
    <row r="38" spans="1:21" s="757" customFormat="1" ht="21" customHeight="1" thickBot="1">
      <c r="A38" s="768"/>
      <c r="B38" s="284" t="s">
        <v>277</v>
      </c>
      <c r="C38" s="753"/>
      <c r="D38" s="753">
        <f>D32-D37</f>
        <v>9.2000000000000206</v>
      </c>
      <c r="E38" s="753">
        <f t="shared" ref="E38:J38" si="7">E32-E37</f>
        <v>-3.6000000000000618</v>
      </c>
      <c r="F38" s="753">
        <f t="shared" si="7"/>
        <v>1.1723955140041653E-13</v>
      </c>
      <c r="G38" s="753">
        <f t="shared" si="7"/>
        <v>-3.1974423109204508E-14</v>
      </c>
      <c r="H38" s="753">
        <f t="shared" si="7"/>
        <v>-7.1054273576010019E-15</v>
      </c>
      <c r="I38" s="753">
        <f t="shared" si="7"/>
        <v>-1.8474111129762605E-13</v>
      </c>
      <c r="J38" s="753">
        <f t="shared" si="7"/>
        <v>1.4210854715202004E-13</v>
      </c>
      <c r="K38" s="614"/>
      <c r="L38" s="606"/>
      <c r="M38" s="606"/>
      <c r="N38" s="755"/>
      <c r="O38" s="755"/>
      <c r="P38" s="755"/>
      <c r="Q38" s="755"/>
      <c r="R38" s="755"/>
      <c r="S38" s="755"/>
      <c r="T38" s="756"/>
      <c r="U38" s="756"/>
    </row>
    <row r="39" spans="1:21" ht="21" customHeight="1" thickBot="1">
      <c r="A39" s="736"/>
      <c r="B39" s="546"/>
      <c r="C39" s="547"/>
      <c r="D39" s="547"/>
      <c r="E39" s="547"/>
      <c r="F39" s="547"/>
      <c r="G39" s="547"/>
      <c r="H39" s="691"/>
      <c r="I39" s="691"/>
      <c r="J39" s="691"/>
      <c r="K39" s="692"/>
    </row>
    <row r="40" spans="1:21" ht="21" customHeight="1" thickTop="1">
      <c r="A40" s="523"/>
      <c r="B40" s="758"/>
      <c r="C40" s="759"/>
      <c r="D40" s="759"/>
      <c r="E40" s="759"/>
      <c r="F40" s="759"/>
      <c r="G40" s="759"/>
    </row>
    <row r="41" spans="1:21" ht="21" customHeight="1">
      <c r="A41" s="701"/>
      <c r="B41" s="636"/>
      <c r="C41" s="760"/>
      <c r="D41" s="760"/>
      <c r="E41" s="760"/>
      <c r="F41" s="760"/>
      <c r="G41" s="760"/>
    </row>
    <row r="42" spans="1:21" ht="21" customHeight="1">
      <c r="A42" s="523"/>
      <c r="B42" s="758"/>
      <c r="C42" s="759"/>
      <c r="D42" s="759"/>
      <c r="E42" s="759"/>
      <c r="F42" s="759"/>
      <c r="G42" s="759"/>
    </row>
    <row r="43" spans="1:21" ht="21" customHeight="1">
      <c r="A43" s="701"/>
      <c r="B43" s="636"/>
      <c r="C43" s="760"/>
      <c r="D43" s="760"/>
      <c r="E43" s="760"/>
      <c r="F43" s="760"/>
      <c r="G43" s="760"/>
    </row>
    <row r="44" spans="1:21" ht="21" customHeight="1">
      <c r="A44" s="701"/>
      <c r="B44" s="639"/>
      <c r="C44" s="702"/>
      <c r="D44" s="702"/>
      <c r="E44" s="702"/>
      <c r="F44" s="702"/>
      <c r="G44" s="702"/>
    </row>
    <row r="45" spans="1:21" ht="21" customHeight="1">
      <c r="A45" s="523"/>
      <c r="B45" s="636"/>
    </row>
    <row r="46" spans="1:21" ht="21" customHeight="1">
      <c r="A46" s="523"/>
      <c r="B46" s="527"/>
    </row>
    <row r="47" spans="1:21" ht="21" customHeight="1">
      <c r="A47" s="523"/>
      <c r="B47" s="523"/>
      <c r="C47" s="761"/>
      <c r="D47" s="761"/>
      <c r="E47" s="761"/>
      <c r="F47" s="761"/>
      <c r="G47" s="761"/>
    </row>
    <row r="48" spans="1:21" ht="21" customHeight="1">
      <c r="A48" s="523"/>
      <c r="C48" s="660"/>
      <c r="D48" s="660"/>
      <c r="E48" s="660"/>
      <c r="F48" s="660"/>
      <c r="G48" s="660"/>
    </row>
    <row r="49" spans="1:7" ht="21" customHeight="1">
      <c r="A49" s="523"/>
      <c r="B49" s="636"/>
      <c r="C49" s="660"/>
      <c r="D49" s="660"/>
      <c r="E49" s="660"/>
      <c r="F49" s="660"/>
      <c r="G49" s="660"/>
    </row>
    <row r="50" spans="1:7" ht="21" customHeight="1">
      <c r="A50" s="701"/>
      <c r="B50" s="636"/>
      <c r="C50" s="660"/>
      <c r="D50" s="660"/>
      <c r="E50" s="660"/>
      <c r="F50" s="660"/>
      <c r="G50" s="660"/>
    </row>
    <row r="51" spans="1:7" ht="21" customHeight="1">
      <c r="A51" s="701"/>
      <c r="B51" s="636"/>
      <c r="C51" s="660"/>
      <c r="D51" s="660"/>
      <c r="E51" s="660"/>
      <c r="F51" s="660"/>
      <c r="G51" s="660"/>
    </row>
    <row r="52" spans="1:7" ht="21" customHeight="1">
      <c r="A52" s="701"/>
      <c r="B52" s="636"/>
      <c r="C52" s="636"/>
      <c r="D52" s="636"/>
      <c r="E52" s="636"/>
      <c r="F52" s="636"/>
      <c r="G52" s="636"/>
    </row>
    <row r="53" spans="1:7" ht="21" customHeight="1">
      <c r="A53" s="701"/>
      <c r="B53" s="639"/>
      <c r="C53" s="702"/>
      <c r="D53" s="702"/>
      <c r="E53" s="702"/>
      <c r="F53" s="702"/>
      <c r="G53" s="702"/>
    </row>
    <row r="54" spans="1:7" ht="21" customHeight="1">
      <c r="B54" s="636"/>
    </row>
    <row r="55" spans="1:7" ht="21" customHeight="1">
      <c r="B55" s="527"/>
    </row>
    <row r="56" spans="1:7" ht="21" customHeight="1">
      <c r="B56" s="636"/>
    </row>
    <row r="57" spans="1:7" ht="21" customHeight="1">
      <c r="B57" s="636"/>
    </row>
    <row r="58" spans="1:7" ht="21" customHeight="1">
      <c r="B58" s="636"/>
    </row>
    <row r="59" spans="1:7" ht="21" customHeight="1">
      <c r="B59" s="636"/>
    </row>
    <row r="60" spans="1:7" ht="21" customHeight="1">
      <c r="B60" s="636"/>
    </row>
    <row r="61" spans="1:7" ht="21" customHeight="1">
      <c r="B61" s="527"/>
    </row>
    <row r="62" spans="1:7" ht="21" customHeight="1">
      <c r="B62" s="636"/>
    </row>
    <row r="63" spans="1:7" ht="21" customHeight="1">
      <c r="B63" s="636"/>
    </row>
    <row r="64" spans="1:7" ht="21" customHeight="1">
      <c r="B64" s="636"/>
    </row>
    <row r="65" spans="2:2" ht="21" customHeight="1">
      <c r="B65" s="636"/>
    </row>
    <row r="66" spans="2:2" ht="21" customHeight="1">
      <c r="B66" s="636"/>
    </row>
    <row r="67" spans="2:2" ht="21" customHeight="1">
      <c r="B67" s="636"/>
    </row>
    <row r="68" spans="2:2" ht="21" customHeight="1">
      <c r="B68" s="636"/>
    </row>
    <row r="69" spans="2:2" ht="21" customHeight="1">
      <c r="B69" s="636"/>
    </row>
    <row r="70" spans="2:2" ht="21" customHeight="1">
      <c r="B70" s="636"/>
    </row>
    <row r="71" spans="2:2" ht="21" customHeight="1">
      <c r="B71" s="760"/>
    </row>
    <row r="74" spans="2:2" ht="21" customHeight="1">
      <c r="B74" s="707"/>
    </row>
    <row r="75" spans="2:2" ht="21" customHeight="1">
      <c r="B75" s="636"/>
    </row>
    <row r="76" spans="2:2" ht="21" customHeight="1">
      <c r="B76" s="527"/>
    </row>
    <row r="77" spans="2:2" ht="21" customHeight="1">
      <c r="B77" s="636"/>
    </row>
    <row r="78" spans="2:2" ht="21" customHeight="1">
      <c r="B78" s="636"/>
    </row>
    <row r="79" spans="2:2" ht="21" customHeight="1">
      <c r="B79" s="636"/>
    </row>
    <row r="80" spans="2:2" ht="21" customHeight="1">
      <c r="B80" s="636"/>
    </row>
    <row r="81" spans="2:2" ht="21" customHeight="1">
      <c r="B81" s="636"/>
    </row>
    <row r="82" spans="2:2" ht="21" customHeight="1">
      <c r="B82" s="636"/>
    </row>
    <row r="83" spans="2:2" ht="21" customHeight="1">
      <c r="B83" s="636"/>
    </row>
    <row r="84" spans="2:2" ht="21" customHeight="1">
      <c r="B84" s="636"/>
    </row>
    <row r="85" spans="2:2" ht="21" customHeight="1">
      <c r="B85" s="636"/>
    </row>
    <row r="86" spans="2:2" ht="21" customHeight="1">
      <c r="B86" s="636"/>
    </row>
    <row r="87" spans="2:2" ht="21" customHeight="1">
      <c r="B87" s="636"/>
    </row>
    <row r="88" spans="2:2" ht="21" customHeight="1">
      <c r="B88" s="636"/>
    </row>
    <row r="89" spans="2:2" ht="21" customHeight="1">
      <c r="B89" s="636"/>
    </row>
    <row r="92" spans="2:2" ht="21" customHeight="1">
      <c r="B92" s="707"/>
    </row>
    <row r="93" spans="2:2" ht="21" customHeight="1">
      <c r="B93" s="636"/>
    </row>
    <row r="94" spans="2:2" ht="21" customHeight="1">
      <c r="B94" s="527"/>
    </row>
    <row r="95" spans="2:2" ht="21" customHeight="1">
      <c r="B95" s="636"/>
    </row>
    <row r="96" spans="2:2" ht="21" customHeight="1">
      <c r="B96" s="636"/>
    </row>
    <row r="97" spans="2:2" ht="21" customHeight="1">
      <c r="B97" s="636"/>
    </row>
    <row r="98" spans="2:2" ht="21" customHeight="1">
      <c r="B98" s="636"/>
    </row>
    <row r="99" spans="2:2" ht="21" customHeight="1">
      <c r="B99" s="636"/>
    </row>
    <row r="100" spans="2:2" ht="21" customHeight="1">
      <c r="B100" s="636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63" orientation="portrait" verticalDpi="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6"/>
  <dimension ref="A1:M6693"/>
  <sheetViews>
    <sheetView showGridLines="0" topLeftCell="A19" zoomScaleNormal="75" workbookViewId="0">
      <selection activeCell="C43" sqref="C43"/>
    </sheetView>
  </sheetViews>
  <sheetFormatPr baseColWidth="10" defaultRowHeight="21" customHeight="1"/>
  <cols>
    <col min="1" max="1" width="2.625" style="695" customWidth="1"/>
    <col min="2" max="2" width="3.125" style="695" customWidth="1"/>
    <col min="3" max="3" width="41.625" style="695" customWidth="1"/>
    <col min="4" max="4" width="3.125" style="695" customWidth="1"/>
    <col min="5" max="5" width="11.875" style="695" bestFit="1" customWidth="1"/>
    <col min="6" max="10" width="11" style="695"/>
    <col min="11" max="11" width="2.625" style="695" customWidth="1"/>
    <col min="12" max="16384" width="11" style="695"/>
  </cols>
  <sheetData>
    <row r="1" spans="1:13" ht="21" customHeight="1" thickTop="1">
      <c r="A1" s="705"/>
      <c r="B1" s="550"/>
      <c r="C1" s="550"/>
      <c r="D1" s="550"/>
      <c r="E1" s="550"/>
      <c r="F1" s="550"/>
      <c r="G1" s="550"/>
      <c r="H1" s="550"/>
      <c r="I1" s="550"/>
      <c r="J1" s="550"/>
      <c r="K1" s="706"/>
    </row>
    <row r="2" spans="1:13" ht="21" customHeight="1">
      <c r="A2" s="544"/>
      <c r="B2" s="595" t="s">
        <v>182</v>
      </c>
      <c r="C2" s="741"/>
      <c r="D2" s="32"/>
      <c r="E2" s="32"/>
      <c r="F2" s="32"/>
      <c r="G2" s="32"/>
      <c r="H2" s="32"/>
      <c r="I2" s="32"/>
      <c r="J2" s="32"/>
      <c r="K2" s="698"/>
    </row>
    <row r="3" spans="1:13" ht="21" customHeight="1">
      <c r="A3" s="544"/>
      <c r="B3" s="32"/>
      <c r="C3" s="32"/>
      <c r="D3" s="32"/>
      <c r="E3" s="32"/>
      <c r="F3" s="32"/>
      <c r="G3" s="32"/>
      <c r="H3" s="32"/>
      <c r="I3" s="32"/>
      <c r="J3" s="32"/>
      <c r="K3" s="698"/>
    </row>
    <row r="4" spans="1:13" ht="21" customHeight="1">
      <c r="A4" s="696"/>
      <c r="B4" s="16"/>
      <c r="C4" s="6" t="s">
        <v>95</v>
      </c>
      <c r="D4" s="286"/>
      <c r="E4" s="746" t="s">
        <v>15</v>
      </c>
      <c r="F4" s="747" t="s">
        <v>16</v>
      </c>
      <c r="G4" s="747" t="s">
        <v>17</v>
      </c>
      <c r="H4" s="747" t="s">
        <v>18</v>
      </c>
      <c r="I4" s="747" t="s">
        <v>19</v>
      </c>
      <c r="J4" s="748" t="s">
        <v>14</v>
      </c>
      <c r="K4" s="697"/>
    </row>
    <row r="5" spans="1:13" ht="21" customHeight="1">
      <c r="A5" s="696"/>
      <c r="B5" s="40"/>
      <c r="C5" s="32"/>
      <c r="D5" s="42"/>
      <c r="E5" s="39"/>
      <c r="F5" s="14"/>
      <c r="G5" s="14"/>
      <c r="H5" s="14"/>
      <c r="I5" s="14"/>
      <c r="J5" s="41"/>
      <c r="K5" s="697"/>
    </row>
    <row r="6" spans="1:13" ht="21" customHeight="1">
      <c r="A6" s="696"/>
      <c r="B6" s="40"/>
      <c r="C6" s="13" t="s">
        <v>96</v>
      </c>
      <c r="D6" s="86"/>
      <c r="E6" s="179">
        <f>'Financial planning'!G17</f>
        <v>53.135840587917258</v>
      </c>
      <c r="F6" s="180">
        <f>'Financial planning'!H17</f>
        <v>59.819221944545802</v>
      </c>
      <c r="G6" s="180">
        <f>'Financial planning'!I17</f>
        <v>74.028255371791928</v>
      </c>
      <c r="H6" s="180">
        <f>'Financial planning'!J17</f>
        <v>76.374721777261954</v>
      </c>
      <c r="I6" s="180">
        <f>'Financial planning'!K17</f>
        <v>74.356339404272376</v>
      </c>
      <c r="J6" s="181">
        <f>I6*(1+Assumptions!D161)</f>
        <v>75.0999027983151</v>
      </c>
      <c r="K6" s="697"/>
    </row>
    <row r="7" spans="1:13" ht="21" customHeight="1">
      <c r="A7" s="696"/>
      <c r="B7" s="76" t="s">
        <v>11</v>
      </c>
      <c r="C7" s="19" t="s">
        <v>97</v>
      </c>
      <c r="D7" s="287"/>
      <c r="E7" s="182">
        <f>E6*Assumptions!G106</f>
        <v>20.537002387230022</v>
      </c>
      <c r="F7" s="183">
        <f>F6*Assumptions!H106</f>
        <v>23.120129281566953</v>
      </c>
      <c r="G7" s="183">
        <f>G6*Assumptions!I106</f>
        <v>28.61192070119758</v>
      </c>
      <c r="H7" s="183">
        <f>H6*Assumptions!J106</f>
        <v>29.518829966911746</v>
      </c>
      <c r="I7" s="183">
        <f>I6*Assumptions!K106</f>
        <v>28.738725179751274</v>
      </c>
      <c r="J7" s="184">
        <f>J6*Assumptions!K106</f>
        <v>29.026112431548786</v>
      </c>
      <c r="K7" s="697"/>
    </row>
    <row r="8" spans="1:13" ht="21" customHeight="1">
      <c r="A8" s="696"/>
      <c r="B8" s="43" t="s">
        <v>10</v>
      </c>
      <c r="C8" s="13" t="s">
        <v>2</v>
      </c>
      <c r="D8" s="86"/>
      <c r="E8" s="179">
        <f t="shared" ref="E8:J8" si="0">E6-E7</f>
        <v>32.59883820068724</v>
      </c>
      <c r="F8" s="180">
        <f t="shared" si="0"/>
        <v>36.699092662978849</v>
      </c>
      <c r="G8" s="180">
        <f t="shared" si="0"/>
        <v>45.416334670594352</v>
      </c>
      <c r="H8" s="180">
        <f t="shared" si="0"/>
        <v>46.855891810350208</v>
      </c>
      <c r="I8" s="180">
        <f t="shared" si="0"/>
        <v>45.617614224521105</v>
      </c>
      <c r="J8" s="181">
        <f t="shared" si="0"/>
        <v>46.073790366766318</v>
      </c>
      <c r="K8" s="697"/>
    </row>
    <row r="9" spans="1:13" ht="21" customHeight="1">
      <c r="A9" s="696"/>
      <c r="B9" s="43"/>
      <c r="C9" s="13"/>
      <c r="D9" s="86"/>
      <c r="E9" s="94"/>
      <c r="F9" s="13"/>
      <c r="G9" s="13"/>
      <c r="H9" s="13"/>
      <c r="I9" s="13"/>
      <c r="J9" s="86"/>
      <c r="K9" s="697"/>
    </row>
    <row r="10" spans="1:13" ht="21" customHeight="1">
      <c r="A10" s="696"/>
      <c r="B10" s="43" t="s">
        <v>9</v>
      </c>
      <c r="C10" s="13" t="s">
        <v>98</v>
      </c>
      <c r="D10" s="86"/>
      <c r="E10" s="202">
        <f>'Financial planning'!G13+ 'Financial planning'!G14</f>
        <v>74.916784412082677</v>
      </c>
      <c r="F10" s="200">
        <f>'Financial planning'!H13+ 'Financial planning'!H14</f>
        <v>78.596809055454145</v>
      </c>
      <c r="G10" s="200">
        <f>'Financial planning'!I13+ 'Financial planning'!I14</f>
        <v>85.849412367208103</v>
      </c>
      <c r="H10" s="200">
        <f>'Financial planning'!J13+ 'Financial planning'!J14</f>
        <v>89.341406554348907</v>
      </c>
      <c r="I10" s="200">
        <f>'Financial planning'!K13+ 'Financial planning'!K14</f>
        <v>92.027555929072605</v>
      </c>
      <c r="J10" s="201">
        <f>I10*(1+Assumptions!D161)</f>
        <v>92.947831488363335</v>
      </c>
      <c r="K10" s="697"/>
    </row>
    <row r="11" spans="1:13" ht="21" customHeight="1">
      <c r="A11" s="696"/>
      <c r="B11" s="43" t="s">
        <v>9</v>
      </c>
      <c r="C11" s="13" t="s">
        <v>99</v>
      </c>
      <c r="D11" s="86"/>
      <c r="E11" s="202">
        <f>'Financial planning'!G71-Assumptions!F68</f>
        <v>3</v>
      </c>
      <c r="F11" s="200">
        <f>'Financial planning'!H71-'Financial planning'!G71</f>
        <v>3</v>
      </c>
      <c r="G11" s="200">
        <f>'Financial planning'!I71-'Financial planning'!H71</f>
        <v>3</v>
      </c>
      <c r="H11" s="200">
        <f>'Financial planning'!J71-'Financial planning'!I71</f>
        <v>3</v>
      </c>
      <c r="I11" s="200">
        <f>'Financial planning'!K71-'Financial planning'!J71</f>
        <v>3</v>
      </c>
      <c r="J11" s="201">
        <f>'Financial planning'!K71-'Financial planning'!K71</f>
        <v>0</v>
      </c>
      <c r="K11" s="697"/>
    </row>
    <row r="12" spans="1:13" ht="21" customHeight="1">
      <c r="A12" s="696"/>
      <c r="B12" s="43" t="s">
        <v>9</v>
      </c>
      <c r="C12" s="13" t="s">
        <v>100</v>
      </c>
      <c r="D12" s="86"/>
      <c r="E12" s="202">
        <f>'Financial planning'!G72-Assumptions!F69</f>
        <v>1.8513749999999831</v>
      </c>
      <c r="F12" s="200">
        <f>'Financial planning'!H72-'Financial planning'!G72</f>
        <v>2.09444400000001</v>
      </c>
      <c r="G12" s="200">
        <f>'Financial planning'!I72-'Financial planning'!H72</f>
        <v>4.5255698729999949</v>
      </c>
      <c r="H12" s="200">
        <f>'Financial planning'!J72-'Financial planning'!I72</f>
        <v>3.5314980547769892</v>
      </c>
      <c r="I12" s="200">
        <f>'Financial planning'!K72-'Financial planning'!J72</f>
        <v>3.0997183640388499</v>
      </c>
      <c r="J12" s="201">
        <f>'Financial planning'!K72*(1+Assumptions!D161)-'Financial planning'!K72</f>
        <v>0.78702605291816496</v>
      </c>
      <c r="K12" s="697"/>
    </row>
    <row r="13" spans="1:13" ht="21" customHeight="1">
      <c r="A13" s="696"/>
      <c r="B13" s="43" t="s">
        <v>10</v>
      </c>
      <c r="C13" s="13" t="s">
        <v>101</v>
      </c>
      <c r="D13" s="86"/>
      <c r="E13" s="202">
        <f t="shared" ref="E13:J13" si="1">E8+E10+E12+E11</f>
        <v>112.36699761276989</v>
      </c>
      <c r="F13" s="200">
        <f t="shared" si="1"/>
        <v>120.390345718433</v>
      </c>
      <c r="G13" s="200">
        <f t="shared" si="1"/>
        <v>138.79131691080244</v>
      </c>
      <c r="H13" s="200">
        <f t="shared" si="1"/>
        <v>142.72879641947611</v>
      </c>
      <c r="I13" s="200">
        <f t="shared" si="1"/>
        <v>143.74488851763255</v>
      </c>
      <c r="J13" s="201">
        <f t="shared" si="1"/>
        <v>139.80864790804782</v>
      </c>
      <c r="K13" s="697"/>
    </row>
    <row r="14" spans="1:13" ht="21" customHeight="1">
      <c r="A14" s="696"/>
      <c r="B14" s="43" t="s">
        <v>11</v>
      </c>
      <c r="C14" s="13" t="s">
        <v>102</v>
      </c>
      <c r="D14" s="86"/>
      <c r="E14" s="202">
        <f>Ratios!F61</f>
        <v>78.5167844120827</v>
      </c>
      <c r="F14" s="200">
        <f>Ratios!G61</f>
        <v>95.496809055454122</v>
      </c>
      <c r="G14" s="200">
        <f>Ratios!H61</f>
        <v>88.74941236720808</v>
      </c>
      <c r="H14" s="200">
        <f>Ratios!I61</f>
        <v>89.241406554348885</v>
      </c>
      <c r="I14" s="200">
        <f>Ratios!J61</f>
        <v>81.927555929072582</v>
      </c>
      <c r="J14" s="201">
        <f>'Financial planning'!K45*(1+Assumptions!D161)-'Financial planning'!K45+J10</f>
        <v>96.691831488363363</v>
      </c>
      <c r="K14" s="697"/>
    </row>
    <row r="15" spans="1:13" ht="21" customHeight="1">
      <c r="A15" s="696"/>
      <c r="B15" s="76" t="s">
        <v>11</v>
      </c>
      <c r="C15" s="19" t="s">
        <v>103</v>
      </c>
      <c r="D15" s="287"/>
      <c r="E15" s="290">
        <f>Ratios!F50-Ratios!E50</f>
        <v>-1.0040622602740825</v>
      </c>
      <c r="F15" s="206">
        <f>Ratios!G50-Ratios!F50</f>
        <v>0.85397903671236008</v>
      </c>
      <c r="G15" s="206">
        <f>Ratios!H50-Ratios!G50</f>
        <v>11.345358292500237</v>
      </c>
      <c r="H15" s="206">
        <f>Ratios!I50-Ratios!H50</f>
        <v>8.5454832371178497</v>
      </c>
      <c r="I15" s="206">
        <f>Ratios!J50-Ratios!I50</f>
        <v>6.5165025995892734</v>
      </c>
      <c r="J15" s="291">
        <f>Ratios!J50*(1+Assumptions!D161)-Ratios!J50</f>
        <v>1.9245726090564688</v>
      </c>
      <c r="K15" s="697"/>
    </row>
    <row r="16" spans="1:13" ht="21" customHeight="1">
      <c r="A16" s="696"/>
      <c r="B16" s="76" t="s">
        <v>10</v>
      </c>
      <c r="C16" s="288" t="s">
        <v>104</v>
      </c>
      <c r="D16" s="289"/>
      <c r="E16" s="292">
        <f t="shared" ref="E16:J16" si="2">E13-E14-E15</f>
        <v>34.854275460961276</v>
      </c>
      <c r="F16" s="293">
        <f t="shared" si="2"/>
        <v>24.039557626266514</v>
      </c>
      <c r="G16" s="293">
        <f t="shared" si="2"/>
        <v>38.696546251094119</v>
      </c>
      <c r="H16" s="293">
        <f t="shared" si="2"/>
        <v>44.941906628009377</v>
      </c>
      <c r="I16" s="293">
        <f t="shared" si="2"/>
        <v>55.30082998897069</v>
      </c>
      <c r="J16" s="294">
        <f t="shared" si="2"/>
        <v>41.192243810627986</v>
      </c>
      <c r="K16" s="743"/>
      <c r="M16" s="742"/>
    </row>
    <row r="17" spans="1:11" ht="21" customHeight="1" thickBot="1">
      <c r="A17" s="744"/>
      <c r="B17" s="712"/>
      <c r="C17" s="720"/>
      <c r="D17" s="720"/>
      <c r="E17" s="549"/>
      <c r="F17" s="549"/>
      <c r="G17" s="549"/>
      <c r="H17" s="549"/>
      <c r="I17" s="549"/>
      <c r="J17" s="542"/>
      <c r="K17" s="745"/>
    </row>
    <row r="18" spans="1:11" ht="21" customHeight="1" thickTop="1">
      <c r="A18" s="696"/>
      <c r="B18" s="34"/>
      <c r="C18" s="13"/>
      <c r="D18" s="13"/>
      <c r="E18" s="32"/>
      <c r="F18" s="32"/>
      <c r="G18" s="32"/>
      <c r="H18" s="32"/>
      <c r="I18" s="32"/>
      <c r="J18" s="7"/>
      <c r="K18" s="697"/>
    </row>
    <row r="19" spans="1:11" ht="21" customHeight="1">
      <c r="A19" s="544"/>
      <c r="B19" s="595" t="s">
        <v>105</v>
      </c>
      <c r="C19" s="741"/>
      <c r="D19" s="32"/>
      <c r="E19" s="32"/>
      <c r="F19" s="32"/>
      <c r="G19" s="32"/>
      <c r="H19" s="32"/>
      <c r="I19" s="32"/>
      <c r="J19" s="32"/>
      <c r="K19" s="698"/>
    </row>
    <row r="20" spans="1:11" ht="21" customHeight="1">
      <c r="A20" s="696"/>
      <c r="B20" s="34"/>
      <c r="C20" s="13"/>
      <c r="D20" s="13"/>
      <c r="E20" s="32"/>
      <c r="F20" s="32"/>
      <c r="G20" s="32"/>
      <c r="H20" s="32"/>
      <c r="I20" s="32"/>
      <c r="J20" s="7"/>
      <c r="K20" s="697"/>
    </row>
    <row r="21" spans="1:11" ht="21" customHeight="1">
      <c r="A21" s="696"/>
      <c r="B21" s="16"/>
      <c r="C21" s="6" t="s">
        <v>95</v>
      </c>
      <c r="D21" s="286"/>
      <c r="E21" s="747" t="s">
        <v>15</v>
      </c>
      <c r="F21" s="747" t="s">
        <v>16</v>
      </c>
      <c r="G21" s="747" t="s">
        <v>17</v>
      </c>
      <c r="H21" s="747" t="s">
        <v>18</v>
      </c>
      <c r="I21" s="747" t="s">
        <v>19</v>
      </c>
      <c r="J21" s="748" t="s">
        <v>14</v>
      </c>
      <c r="K21" s="697"/>
    </row>
    <row r="22" spans="1:11" ht="21" customHeight="1">
      <c r="A22" s="696"/>
      <c r="B22" s="40"/>
      <c r="C22" s="32"/>
      <c r="D22" s="42"/>
      <c r="E22" s="14"/>
      <c r="F22" s="14"/>
      <c r="G22" s="14"/>
      <c r="H22" s="14"/>
      <c r="I22" s="14"/>
      <c r="J22" s="41"/>
      <c r="K22" s="697"/>
    </row>
    <row r="23" spans="1:11" ht="21" customHeight="1">
      <c r="A23" s="696"/>
      <c r="B23" s="40"/>
      <c r="C23" s="13" t="s">
        <v>96</v>
      </c>
      <c r="D23" s="86"/>
      <c r="E23" s="180">
        <f>'Financial planning'!G17</f>
        <v>53.135840587917258</v>
      </c>
      <c r="F23" s="180">
        <f>'Financial planning'!H17</f>
        <v>59.819221944545802</v>
      </c>
      <c r="G23" s="180">
        <f>'Financial planning'!I17</f>
        <v>74.028255371791928</v>
      </c>
      <c r="H23" s="180">
        <f>'Financial planning'!J17</f>
        <v>76.374721777261954</v>
      </c>
      <c r="I23" s="180">
        <f>'Financial planning'!K17</f>
        <v>74.356339404272376</v>
      </c>
      <c r="J23" s="181">
        <f>I23*(1+Assumptions!D161)</f>
        <v>75.0999027983151</v>
      </c>
      <c r="K23" s="697"/>
    </row>
    <row r="24" spans="1:11" ht="21" customHeight="1">
      <c r="A24" s="696"/>
      <c r="B24" s="76" t="s">
        <v>11</v>
      </c>
      <c r="C24" s="19" t="s">
        <v>184</v>
      </c>
      <c r="D24" s="287"/>
      <c r="E24" s="183">
        <f>'Financial planning'!G20</f>
        <v>16.36375</v>
      </c>
      <c r="F24" s="183">
        <f>'Financial planning'!H20</f>
        <v>15.749500000000001</v>
      </c>
      <c r="G24" s="183">
        <f>'Financial planning'!I20</f>
        <v>15.067000000000002</v>
      </c>
      <c r="H24" s="183">
        <f>'Financial planning'!J20</f>
        <v>13.689</v>
      </c>
      <c r="I24" s="183">
        <f>'Financial planning'!K20</f>
        <v>11.869</v>
      </c>
      <c r="J24" s="184">
        <f>Ratios!J72*(1+Assumptions!D161)*Assumptions!K105</f>
        <v>10.950420000000001</v>
      </c>
      <c r="K24" s="697"/>
    </row>
    <row r="25" spans="1:11" ht="21" customHeight="1">
      <c r="A25" s="696"/>
      <c r="B25" s="43" t="s">
        <v>10</v>
      </c>
      <c r="C25" s="13" t="s">
        <v>165</v>
      </c>
      <c r="D25" s="86"/>
      <c r="E25" s="180">
        <f t="shared" ref="E25:J25" si="3">E23-E24</f>
        <v>36.772090587917262</v>
      </c>
      <c r="F25" s="180">
        <f t="shared" si="3"/>
        <v>44.069721944545805</v>
      </c>
      <c r="G25" s="180">
        <f t="shared" si="3"/>
        <v>58.961255371791928</v>
      </c>
      <c r="H25" s="180">
        <f t="shared" si="3"/>
        <v>62.685721777261953</v>
      </c>
      <c r="I25" s="180">
        <f t="shared" si="3"/>
        <v>62.487339404272376</v>
      </c>
      <c r="J25" s="181">
        <f t="shared" si="3"/>
        <v>64.149482798315091</v>
      </c>
      <c r="K25" s="697"/>
    </row>
    <row r="26" spans="1:11" ht="21" customHeight="1">
      <c r="A26" s="696"/>
      <c r="B26" s="40"/>
      <c r="C26" s="13"/>
      <c r="D26" s="86"/>
      <c r="E26" s="13"/>
      <c r="F26" s="13"/>
      <c r="G26" s="13"/>
      <c r="H26" s="13"/>
      <c r="I26" s="13"/>
      <c r="J26" s="86"/>
      <c r="K26" s="697"/>
    </row>
    <row r="27" spans="1:11" ht="21" customHeight="1">
      <c r="A27" s="696"/>
      <c r="B27" s="76" t="s">
        <v>11</v>
      </c>
      <c r="C27" s="19" t="s">
        <v>106</v>
      </c>
      <c r="D27" s="287"/>
      <c r="E27" s="206">
        <f>E25*Assumptions!G106</f>
        <v>14.212413012230023</v>
      </c>
      <c r="F27" s="206">
        <f>F25*Assumptions!H106</f>
        <v>17.032947531566954</v>
      </c>
      <c r="G27" s="206">
        <f>G25*Assumptions!I106</f>
        <v>22.788525201197579</v>
      </c>
      <c r="H27" s="206">
        <f>H25*Assumptions!J106</f>
        <v>24.228031466911744</v>
      </c>
      <c r="I27" s="206">
        <f>I25*Assumptions!K106</f>
        <v>24.151356679751274</v>
      </c>
      <c r="J27" s="291">
        <f>J25*Assumptions!K106</f>
        <v>24.793775101548782</v>
      </c>
      <c r="K27" s="697"/>
    </row>
    <row r="28" spans="1:11" ht="21" customHeight="1">
      <c r="A28" s="696"/>
      <c r="B28" s="43" t="s">
        <v>10</v>
      </c>
      <c r="C28" s="13" t="s">
        <v>107</v>
      </c>
      <c r="D28" s="86"/>
      <c r="E28" s="200">
        <f t="shared" ref="E28:J28" si="4">E25-E27</f>
        <v>22.559677575687239</v>
      </c>
      <c r="F28" s="200">
        <f t="shared" si="4"/>
        <v>27.036774412978851</v>
      </c>
      <c r="G28" s="200">
        <f t="shared" si="4"/>
        <v>36.172730170594349</v>
      </c>
      <c r="H28" s="200">
        <f t="shared" si="4"/>
        <v>38.457690310350209</v>
      </c>
      <c r="I28" s="200">
        <f t="shared" si="4"/>
        <v>38.335982724521102</v>
      </c>
      <c r="J28" s="201">
        <f t="shared" si="4"/>
        <v>39.355707696766309</v>
      </c>
      <c r="K28" s="697"/>
    </row>
    <row r="29" spans="1:11" ht="21" customHeight="1">
      <c r="A29" s="696"/>
      <c r="B29" s="43"/>
      <c r="C29" s="13"/>
      <c r="D29" s="86"/>
      <c r="E29" s="17"/>
      <c r="F29" s="17"/>
      <c r="G29" s="17"/>
      <c r="H29" s="17"/>
      <c r="I29" s="17"/>
      <c r="J29" s="85"/>
      <c r="K29" s="697"/>
    </row>
    <row r="30" spans="1:11" ht="21" customHeight="1">
      <c r="A30" s="696"/>
      <c r="B30" s="43" t="s">
        <v>9</v>
      </c>
      <c r="C30" s="13" t="s">
        <v>98</v>
      </c>
      <c r="D30" s="86"/>
      <c r="E30" s="200">
        <f>'Financial planning'!G13+'Financial planning'!G14</f>
        <v>74.916784412082677</v>
      </c>
      <c r="F30" s="200">
        <f>'Financial planning'!H13+'Financial planning'!H14</f>
        <v>78.596809055454145</v>
      </c>
      <c r="G30" s="200">
        <f>'Financial planning'!I13+'Financial planning'!I14</f>
        <v>85.849412367208103</v>
      </c>
      <c r="H30" s="200">
        <f>'Financial planning'!J13+'Financial planning'!J14</f>
        <v>89.341406554348907</v>
      </c>
      <c r="I30" s="200">
        <f>'Financial planning'!K13+'Financial planning'!K14</f>
        <v>92.027555929072605</v>
      </c>
      <c r="J30" s="201">
        <f>I10*(1+Assumptions!D161)</f>
        <v>92.947831488363335</v>
      </c>
      <c r="K30" s="697"/>
    </row>
    <row r="31" spans="1:11" ht="21" customHeight="1">
      <c r="A31" s="696"/>
      <c r="B31" s="43" t="s">
        <v>9</v>
      </c>
      <c r="C31" s="13" t="s">
        <v>99</v>
      </c>
      <c r="D31" s="86"/>
      <c r="E31" s="200">
        <f>'Financial planning'!G71-Assumptions!F68</f>
        <v>3</v>
      </c>
      <c r="F31" s="200">
        <f>'Financial planning'!H71-'Financial planning'!G71</f>
        <v>3</v>
      </c>
      <c r="G31" s="200">
        <f>'Financial planning'!I71-'Financial planning'!H71</f>
        <v>3</v>
      </c>
      <c r="H31" s="200">
        <f>'Financial planning'!J71-'Financial planning'!I71</f>
        <v>3</v>
      </c>
      <c r="I31" s="200">
        <f>'Financial planning'!K71-'Financial planning'!J71</f>
        <v>3</v>
      </c>
      <c r="J31" s="201">
        <f>'Financial planning'!K71-'Financial planning'!K71</f>
        <v>0</v>
      </c>
      <c r="K31" s="697"/>
    </row>
    <row r="32" spans="1:11" ht="21" customHeight="1">
      <c r="A32" s="696"/>
      <c r="B32" s="43" t="s">
        <v>9</v>
      </c>
      <c r="C32" s="13" t="s">
        <v>100</v>
      </c>
      <c r="D32" s="86"/>
      <c r="E32" s="200">
        <f>'Financial planning'!G72-Assumptions!F69</f>
        <v>1.8513749999999831</v>
      </c>
      <c r="F32" s="200">
        <f>'Financial planning'!H72-'Financial planning'!G72</f>
        <v>2.09444400000001</v>
      </c>
      <c r="G32" s="200">
        <f>'Financial planning'!I72-'Financial planning'!H72</f>
        <v>4.5255698729999949</v>
      </c>
      <c r="H32" s="200">
        <f>'Financial planning'!J72-'Financial planning'!I72</f>
        <v>3.5314980547769892</v>
      </c>
      <c r="I32" s="200">
        <f>'Financial planning'!K72-'Financial planning'!J72</f>
        <v>3.0997183640388499</v>
      </c>
      <c r="J32" s="201">
        <f>'Financial planning'!K72*(1+Assumptions!D161)-'Financial planning'!K72</f>
        <v>0.78702605291816496</v>
      </c>
      <c r="K32" s="697"/>
    </row>
    <row r="33" spans="1:11" ht="21" customHeight="1">
      <c r="A33" s="696"/>
      <c r="B33" s="43" t="s">
        <v>11</v>
      </c>
      <c r="C33" s="13" t="s">
        <v>102</v>
      </c>
      <c r="D33" s="86"/>
      <c r="E33" s="200">
        <f>Ratios!F61</f>
        <v>78.5167844120827</v>
      </c>
      <c r="F33" s="200">
        <f>Ratios!G61</f>
        <v>95.496809055454122</v>
      </c>
      <c r="G33" s="200">
        <f>Ratios!H61</f>
        <v>88.74941236720808</v>
      </c>
      <c r="H33" s="200">
        <f>Ratios!I61</f>
        <v>89.241406554348885</v>
      </c>
      <c r="I33" s="200">
        <f>Ratios!J61</f>
        <v>81.927555929072582</v>
      </c>
      <c r="J33" s="201">
        <f>'Financial planning'!K45*(1+Assumptions!D161)-'Financial planning'!K45+J10</f>
        <v>96.691831488363363</v>
      </c>
      <c r="K33" s="697"/>
    </row>
    <row r="34" spans="1:11" ht="21" customHeight="1">
      <c r="A34" s="696"/>
      <c r="B34" s="43" t="s">
        <v>11</v>
      </c>
      <c r="C34" s="13" t="s">
        <v>103</v>
      </c>
      <c r="D34" s="86"/>
      <c r="E34" s="200">
        <f>Ratios!F50-Ratios!E50</f>
        <v>-1.0040622602740825</v>
      </c>
      <c r="F34" s="200">
        <f>Ratios!G50-Ratios!F50</f>
        <v>0.85397903671236008</v>
      </c>
      <c r="G34" s="200">
        <f>Ratios!H50-Ratios!G50</f>
        <v>11.345358292500237</v>
      </c>
      <c r="H34" s="200">
        <f>Ratios!I50-Ratios!H50</f>
        <v>8.5454832371178497</v>
      </c>
      <c r="I34" s="200">
        <f>Ratios!J50-Ratios!I50</f>
        <v>6.5165025995892734</v>
      </c>
      <c r="J34" s="201">
        <f>Ratios!J50*(1+Assumptions!D161)-Ratios!J50</f>
        <v>1.9245726090564688</v>
      </c>
      <c r="K34" s="697"/>
    </row>
    <row r="35" spans="1:11" ht="21" customHeight="1">
      <c r="A35" s="696"/>
      <c r="B35" s="43" t="s">
        <v>9</v>
      </c>
      <c r="C35" s="13" t="s">
        <v>108</v>
      </c>
      <c r="D35" s="86"/>
      <c r="E35" s="206">
        <f>Ratios!F72-Ratios!E72</f>
        <v>-15.899999999999977</v>
      </c>
      <c r="F35" s="206">
        <f>Ratios!G72-Ratios!F72</f>
        <v>-3</v>
      </c>
      <c r="G35" s="206">
        <f>Ratios!H72-Ratios!G72</f>
        <v>-18</v>
      </c>
      <c r="H35" s="206">
        <f>Ratios!I72-Ratios!H72</f>
        <v>-24.400000000000006</v>
      </c>
      <c r="I35" s="206">
        <f>Ratios!J72-Ratios!I72</f>
        <v>-31.599999999999994</v>
      </c>
      <c r="J35" s="291">
        <f>Ratios!J72*(1+Assumptions!D161)-Ratios!J72</f>
        <v>1.6680000000000064</v>
      </c>
      <c r="K35" s="697"/>
    </row>
    <row r="36" spans="1:11" ht="21" customHeight="1">
      <c r="A36" s="696"/>
      <c r="B36" s="740" t="s">
        <v>10</v>
      </c>
      <c r="C36" s="35" t="s">
        <v>109</v>
      </c>
      <c r="D36" s="295"/>
      <c r="E36" s="293">
        <f t="shared" ref="E36:J36" si="5">E28+E30+E32+E31-E33-E34+E35</f>
        <v>8.9151148359613046</v>
      </c>
      <c r="F36" s="293">
        <f t="shared" si="5"/>
        <v>11.377239376266516</v>
      </c>
      <c r="G36" s="293">
        <f t="shared" si="5"/>
        <v>11.452941751094116</v>
      </c>
      <c r="H36" s="293">
        <f t="shared" si="5"/>
        <v>12.143705128009373</v>
      </c>
      <c r="I36" s="293">
        <f t="shared" si="5"/>
        <v>16.419198488970693</v>
      </c>
      <c r="J36" s="297">
        <f t="shared" si="5"/>
        <v>36.142161140627991</v>
      </c>
      <c r="K36" s="697"/>
    </row>
    <row r="37" spans="1:11" ht="21" customHeight="1">
      <c r="A37" s="696"/>
      <c r="B37" s="32"/>
      <c r="C37" s="13"/>
      <c r="D37" s="13"/>
      <c r="E37" s="32"/>
      <c r="F37" s="32"/>
      <c r="G37" s="32"/>
      <c r="H37" s="32"/>
      <c r="I37" s="32"/>
      <c r="J37" s="7"/>
      <c r="K37" s="697"/>
    </row>
    <row r="38" spans="1:11" ht="21" customHeight="1">
      <c r="A38" s="696"/>
      <c r="B38" s="16"/>
      <c r="C38" s="6" t="s">
        <v>95</v>
      </c>
      <c r="D38" s="286"/>
      <c r="E38" s="747" t="s">
        <v>15</v>
      </c>
      <c r="F38" s="747" t="s">
        <v>16</v>
      </c>
      <c r="G38" s="747" t="s">
        <v>17</v>
      </c>
      <c r="H38" s="747" t="s">
        <v>18</v>
      </c>
      <c r="I38" s="747" t="s">
        <v>19</v>
      </c>
      <c r="J38" s="748" t="s">
        <v>14</v>
      </c>
      <c r="K38" s="697"/>
    </row>
    <row r="39" spans="1:11" ht="21" customHeight="1">
      <c r="A39" s="696"/>
      <c r="B39" s="40"/>
      <c r="C39" s="32"/>
      <c r="D39" s="42"/>
      <c r="E39" s="14"/>
      <c r="F39" s="14"/>
      <c r="G39" s="14"/>
      <c r="H39" s="14"/>
      <c r="I39" s="14"/>
      <c r="J39" s="41"/>
      <c r="K39" s="697"/>
    </row>
    <row r="40" spans="1:11" ht="21" customHeight="1">
      <c r="A40" s="696"/>
      <c r="B40" s="40"/>
      <c r="C40" s="13" t="s">
        <v>110</v>
      </c>
      <c r="D40" s="86"/>
      <c r="E40" s="180">
        <f t="shared" ref="E40:J40" si="6">E16</f>
        <v>34.854275460961276</v>
      </c>
      <c r="F40" s="180">
        <f t="shared" si="6"/>
        <v>24.039557626266514</v>
      </c>
      <c r="G40" s="180">
        <f t="shared" si="6"/>
        <v>38.696546251094119</v>
      </c>
      <c r="H40" s="180">
        <f t="shared" si="6"/>
        <v>44.941906628009377</v>
      </c>
      <c r="I40" s="180">
        <f t="shared" si="6"/>
        <v>55.30082998897069</v>
      </c>
      <c r="J40" s="181">
        <f t="shared" si="6"/>
        <v>41.192243810627986</v>
      </c>
      <c r="K40" s="697"/>
    </row>
    <row r="41" spans="1:11" ht="21" customHeight="1">
      <c r="A41" s="696"/>
      <c r="B41" s="43" t="s">
        <v>11</v>
      </c>
      <c r="C41" s="13" t="s">
        <v>184</v>
      </c>
      <c r="D41" s="86"/>
      <c r="E41" s="180">
        <f t="shared" ref="E41:J41" si="7">E24</f>
        <v>16.36375</v>
      </c>
      <c r="F41" s="180">
        <f t="shared" si="7"/>
        <v>15.749500000000001</v>
      </c>
      <c r="G41" s="180">
        <f t="shared" si="7"/>
        <v>15.067000000000002</v>
      </c>
      <c r="H41" s="180">
        <f t="shared" si="7"/>
        <v>13.689</v>
      </c>
      <c r="I41" s="180">
        <f t="shared" si="7"/>
        <v>11.869</v>
      </c>
      <c r="J41" s="181">
        <f t="shared" si="7"/>
        <v>10.950420000000001</v>
      </c>
      <c r="K41" s="697"/>
    </row>
    <row r="42" spans="1:11" ht="21" customHeight="1">
      <c r="A42" s="696"/>
      <c r="B42" s="43" t="s">
        <v>9</v>
      </c>
      <c r="C42" s="13" t="s">
        <v>111</v>
      </c>
      <c r="D42" s="86"/>
      <c r="E42" s="180">
        <f>'Financial planning'!G20*Assumptions!G106</f>
        <v>6.3245893750000004</v>
      </c>
      <c r="F42" s="180">
        <f>'Financial planning'!H20*Assumptions!H106</f>
        <v>6.0871817500000009</v>
      </c>
      <c r="G42" s="180">
        <f>'Financial planning'!I20*Assumptions!I106</f>
        <v>5.8233955000000011</v>
      </c>
      <c r="H42" s="180">
        <f>'Financial planning'!J20*Assumptions!J106</f>
        <v>5.2907985000000002</v>
      </c>
      <c r="I42" s="180">
        <f>'Financial planning'!K20*Assumptions!K106</f>
        <v>4.5873685000000002</v>
      </c>
      <c r="J42" s="181">
        <f>Ratios!J72*(1+Assumptions!D161)*Assumptions!K105*Assumptions!K106</f>
        <v>4.2323373300000009</v>
      </c>
      <c r="K42" s="697"/>
    </row>
    <row r="43" spans="1:11" ht="21" customHeight="1">
      <c r="A43" s="696"/>
      <c r="B43" s="43" t="s">
        <v>9</v>
      </c>
      <c r="C43" s="13" t="s">
        <v>323</v>
      </c>
      <c r="D43" s="86"/>
      <c r="E43" s="200">
        <f t="shared" ref="E43:J43" si="8">E35</f>
        <v>-15.899999999999977</v>
      </c>
      <c r="F43" s="200">
        <f t="shared" si="8"/>
        <v>-3</v>
      </c>
      <c r="G43" s="200">
        <f t="shared" si="8"/>
        <v>-18</v>
      </c>
      <c r="H43" s="200">
        <f t="shared" si="8"/>
        <v>-24.400000000000006</v>
      </c>
      <c r="I43" s="200">
        <f t="shared" si="8"/>
        <v>-31.599999999999994</v>
      </c>
      <c r="J43" s="201">
        <f t="shared" si="8"/>
        <v>1.6680000000000064</v>
      </c>
      <c r="K43" s="697"/>
    </row>
    <row r="44" spans="1:11" ht="21" customHeight="1">
      <c r="A44" s="696"/>
      <c r="B44" s="740" t="s">
        <v>10</v>
      </c>
      <c r="C44" s="35" t="s">
        <v>112</v>
      </c>
      <c r="D44" s="295"/>
      <c r="E44" s="296">
        <f t="shared" ref="E44:J44" si="9">E40-E41+E42+E43</f>
        <v>8.9151148359612975</v>
      </c>
      <c r="F44" s="296">
        <f t="shared" si="9"/>
        <v>11.377239376266514</v>
      </c>
      <c r="G44" s="296">
        <f t="shared" si="9"/>
        <v>11.452941751094119</v>
      </c>
      <c r="H44" s="296">
        <f t="shared" si="9"/>
        <v>12.143705128009373</v>
      </c>
      <c r="I44" s="296">
        <f t="shared" si="9"/>
        <v>16.419198488970693</v>
      </c>
      <c r="J44" s="297">
        <f t="shared" si="9"/>
        <v>36.142161140627991</v>
      </c>
      <c r="K44" s="697"/>
    </row>
    <row r="45" spans="1:11" ht="21" customHeight="1">
      <c r="A45" s="696"/>
      <c r="B45" s="34"/>
      <c r="C45" s="22"/>
      <c r="D45" s="22"/>
      <c r="E45" s="858"/>
      <c r="F45" s="858"/>
      <c r="G45" s="858"/>
      <c r="H45" s="858"/>
      <c r="I45" s="858"/>
      <c r="J45" s="858"/>
      <c r="K45" s="697"/>
    </row>
    <row r="46" spans="1:11" ht="21" customHeight="1">
      <c r="A46" s="696"/>
      <c r="B46" s="842"/>
      <c r="C46" s="843" t="s">
        <v>172</v>
      </c>
      <c r="D46" s="844">
        <v>0.01</v>
      </c>
      <c r="E46" s="924" t="s">
        <v>189</v>
      </c>
      <c r="F46" s="925"/>
      <c r="G46" s="845"/>
      <c r="H46" s="924" t="s">
        <v>188</v>
      </c>
      <c r="I46" s="925"/>
      <c r="J46" s="858"/>
      <c r="K46" s="697"/>
    </row>
    <row r="47" spans="1:11" ht="21" customHeight="1">
      <c r="A47" s="696"/>
      <c r="B47" s="846"/>
      <c r="C47" s="847" t="s">
        <v>173</v>
      </c>
      <c r="D47" s="847"/>
      <c r="E47" s="892" t="s">
        <v>168</v>
      </c>
      <c r="F47" s="893" t="s">
        <v>168</v>
      </c>
      <c r="G47" s="893"/>
      <c r="H47" s="892" t="s">
        <v>169</v>
      </c>
      <c r="I47" s="893" t="s">
        <v>169</v>
      </c>
      <c r="J47" s="858"/>
      <c r="K47" s="697"/>
    </row>
    <row r="48" spans="1:11" ht="21" customHeight="1">
      <c r="A48" s="696"/>
      <c r="B48" s="848"/>
      <c r="C48" s="859" t="s">
        <v>26</v>
      </c>
      <c r="D48" s="849"/>
      <c r="E48" s="894" t="s">
        <v>170</v>
      </c>
      <c r="F48" s="895" t="s">
        <v>14</v>
      </c>
      <c r="G48" s="895"/>
      <c r="H48" s="894" t="s">
        <v>170</v>
      </c>
      <c r="I48" s="895" t="s">
        <v>14</v>
      </c>
      <c r="J48" s="858"/>
      <c r="K48" s="697"/>
    </row>
    <row r="49" spans="1:11" ht="21" customHeight="1">
      <c r="A49" s="696"/>
      <c r="B49" s="850"/>
      <c r="C49" s="19" t="s">
        <v>171</v>
      </c>
      <c r="D49" s="851"/>
      <c r="E49" s="873">
        <f>'Financial planning'!K6</f>
        <v>1830.2931463212985</v>
      </c>
      <c r="F49" s="874">
        <f>E49*(1+D46)</f>
        <v>1848.5960777845116</v>
      </c>
      <c r="G49" s="852"/>
      <c r="H49" s="853"/>
      <c r="I49" s="854"/>
      <c r="J49" s="858"/>
      <c r="K49" s="697"/>
    </row>
    <row r="50" spans="1:11" ht="21" customHeight="1">
      <c r="A50" s="696"/>
      <c r="B50" s="855"/>
      <c r="C50" s="13" t="s">
        <v>1</v>
      </c>
      <c r="D50" s="13"/>
      <c r="E50" s="875">
        <f>'Financial planning'!K17</f>
        <v>74.356339404272376</v>
      </c>
      <c r="F50" s="876">
        <f>E50*(1+D46)</f>
        <v>75.0999027983151</v>
      </c>
      <c r="G50" s="41"/>
      <c r="H50" s="875">
        <f>'Financial planning'!K17</f>
        <v>74.356339404272376</v>
      </c>
      <c r="I50" s="876">
        <f>E50*(1+D46)</f>
        <v>75.0999027983151</v>
      </c>
      <c r="J50" s="858"/>
      <c r="K50" s="697"/>
    </row>
    <row r="51" spans="1:11" ht="21" customHeight="1">
      <c r="A51" s="696"/>
      <c r="B51" s="855" t="s">
        <v>11</v>
      </c>
      <c r="C51" s="13" t="s">
        <v>177</v>
      </c>
      <c r="D51" s="13"/>
      <c r="E51" s="40"/>
      <c r="F51" s="42"/>
      <c r="G51" s="42"/>
      <c r="H51" s="875">
        <f>'Financial planning'!K20</f>
        <v>11.869</v>
      </c>
      <c r="I51" s="876">
        <f>Ratios!J72*(1+Assumptions!D161)*Assumptions!K105</f>
        <v>10.950420000000001</v>
      </c>
      <c r="J51" s="858"/>
      <c r="K51" s="697"/>
    </row>
    <row r="52" spans="1:11" ht="21" customHeight="1">
      <c r="A52" s="696"/>
      <c r="B52" s="855" t="s">
        <v>11</v>
      </c>
      <c r="C52" s="13" t="s">
        <v>183</v>
      </c>
      <c r="D52" s="13"/>
      <c r="E52" s="875">
        <f>I6*Assumptions!K106</f>
        <v>28.738725179751274</v>
      </c>
      <c r="F52" s="876">
        <f>J6*Assumptions!K106</f>
        <v>29.026112431548786</v>
      </c>
      <c r="G52" s="41"/>
      <c r="H52" s="855"/>
      <c r="I52" s="856"/>
      <c r="J52" s="858"/>
      <c r="K52" s="697"/>
    </row>
    <row r="53" spans="1:11" ht="21" customHeight="1">
      <c r="A53" s="696"/>
      <c r="B53" s="855" t="s">
        <v>11</v>
      </c>
      <c r="C53" s="13" t="s">
        <v>174</v>
      </c>
      <c r="D53" s="13"/>
      <c r="E53" s="40"/>
      <c r="F53" s="42"/>
      <c r="G53" s="42"/>
      <c r="H53" s="875">
        <f>I25*Assumptions!K106</f>
        <v>24.151356679751274</v>
      </c>
      <c r="I53" s="876">
        <f>J25*Assumptions!K106</f>
        <v>24.793775101548782</v>
      </c>
      <c r="J53" s="858"/>
      <c r="K53" s="697"/>
    </row>
    <row r="54" spans="1:11" ht="21" customHeight="1">
      <c r="A54" s="696"/>
      <c r="B54" s="43" t="s">
        <v>9</v>
      </c>
      <c r="C54" s="13" t="s">
        <v>98</v>
      </c>
      <c r="D54" s="13"/>
      <c r="E54" s="875">
        <f>'Financial planning'!K13+'Financial planning'!K14</f>
        <v>92.027555929072605</v>
      </c>
      <c r="F54" s="876">
        <f>E54*(1+D46)</f>
        <v>92.947831488363335</v>
      </c>
      <c r="G54" s="41"/>
      <c r="H54" s="875">
        <f>'Financial planning'!K13+'Financial planning'!K14</f>
        <v>92.027555929072605</v>
      </c>
      <c r="I54" s="876">
        <f>H54*(1+D46)</f>
        <v>92.947831488363335</v>
      </c>
      <c r="J54" s="858"/>
      <c r="K54" s="697"/>
    </row>
    <row r="55" spans="1:11" ht="21" customHeight="1">
      <c r="A55" s="696"/>
      <c r="B55" s="43"/>
      <c r="C55" s="857" t="s">
        <v>77</v>
      </c>
      <c r="D55" s="857"/>
      <c r="E55" s="875">
        <f>Assumptions!K139*'Financial planning'!K6</f>
        <v>78.702605291815829</v>
      </c>
      <c r="F55" s="876">
        <f>E55*(1+D46)</f>
        <v>79.489631344733994</v>
      </c>
      <c r="G55" s="41"/>
      <c r="H55" s="875">
        <f>Assumptions!K139*'Financial planning'!K6</f>
        <v>78.702605291815829</v>
      </c>
      <c r="I55" s="876">
        <f>E55*(1+D46)</f>
        <v>79.489631344733994</v>
      </c>
      <c r="J55" s="858"/>
      <c r="K55" s="697"/>
    </row>
    <row r="56" spans="1:11" ht="21" customHeight="1">
      <c r="A56" s="696"/>
      <c r="B56" s="43" t="s">
        <v>9</v>
      </c>
      <c r="C56" s="13" t="s">
        <v>100</v>
      </c>
      <c r="D56" s="13"/>
      <c r="E56" s="875">
        <f>E55-'Financial planning'!J72</f>
        <v>3.0997183640388499</v>
      </c>
      <c r="F56" s="876">
        <f>F55-E55</f>
        <v>0.78702605291816496</v>
      </c>
      <c r="G56" s="41"/>
      <c r="H56" s="875">
        <f>E55-'Financial planning'!J72</f>
        <v>3.0997183640388499</v>
      </c>
      <c r="I56" s="876">
        <f>I55-H55</f>
        <v>0.78702605291816496</v>
      </c>
      <c r="J56" s="858"/>
      <c r="K56" s="697"/>
    </row>
    <row r="57" spans="1:11" ht="21" customHeight="1">
      <c r="A57" s="696"/>
      <c r="B57" s="43"/>
      <c r="C57" s="857" t="s">
        <v>76</v>
      </c>
      <c r="D57" s="857"/>
      <c r="E57" s="877">
        <f>'Financial planning'!K71</f>
        <v>54.5</v>
      </c>
      <c r="F57" s="878">
        <f>E57</f>
        <v>54.5</v>
      </c>
      <c r="G57" s="42"/>
      <c r="H57" s="877">
        <f>E57</f>
        <v>54.5</v>
      </c>
      <c r="I57" s="878">
        <f>E57</f>
        <v>54.5</v>
      </c>
      <c r="J57" s="858"/>
      <c r="K57" s="697"/>
    </row>
    <row r="58" spans="1:11" ht="21" customHeight="1">
      <c r="A58" s="696"/>
      <c r="B58" s="43" t="s">
        <v>9</v>
      </c>
      <c r="C58" s="13" t="s">
        <v>99</v>
      </c>
      <c r="D58" s="13"/>
      <c r="E58" s="875">
        <f>E57-'Financial planning'!J71</f>
        <v>3</v>
      </c>
      <c r="F58" s="876">
        <f>F57-E57</f>
        <v>0</v>
      </c>
      <c r="G58" s="41"/>
      <c r="H58" s="875">
        <f>E57-'Financial planning'!J71</f>
        <v>3</v>
      </c>
      <c r="I58" s="876">
        <f>I57-H57</f>
        <v>0</v>
      </c>
      <c r="J58" s="858"/>
      <c r="K58" s="697"/>
    </row>
    <row r="59" spans="1:11" ht="21" customHeight="1">
      <c r="A59" s="696"/>
      <c r="B59" s="43"/>
      <c r="C59" s="857" t="s">
        <v>175</v>
      </c>
      <c r="D59" s="857"/>
      <c r="E59" s="877">
        <f>'Financial planning'!K37+'Financial planning'!K40</f>
        <v>361.3</v>
      </c>
      <c r="F59" s="876">
        <f>('Financial planning'!K37+'Financial planning'!K40)*(1+D46)</f>
        <v>364.91300000000001</v>
      </c>
      <c r="G59" s="41"/>
      <c r="H59" s="877">
        <f>'Financial planning'!K37+'Financial planning'!K40</f>
        <v>361.3</v>
      </c>
      <c r="I59" s="876">
        <f>('Financial planning'!K37+'Financial planning'!K40)*(1+D46)</f>
        <v>364.91300000000001</v>
      </c>
      <c r="J59" s="858"/>
      <c r="K59" s="697"/>
    </row>
    <row r="60" spans="1:11" ht="21" customHeight="1">
      <c r="A60" s="696"/>
      <c r="B60" s="43" t="s">
        <v>11</v>
      </c>
      <c r="C60" s="13" t="s">
        <v>176</v>
      </c>
      <c r="D60" s="13"/>
      <c r="E60" s="875">
        <f>('Financial planning'!K37+'Financial planning'!K40)-('Financial planning'!J37+'Financial planning'!J40)+'Cash flow calculation'!I10</f>
        <v>81.927555929072639</v>
      </c>
      <c r="F60" s="876">
        <f>F59-E59+F54</f>
        <v>96.560831488363334</v>
      </c>
      <c r="G60" s="41"/>
      <c r="H60" s="875">
        <f>('Financial planning'!K37+'Financial planning'!K40)-('Financial planning'!J37+'Financial planning'!J40)+I30</f>
        <v>81.927555929072639</v>
      </c>
      <c r="I60" s="876">
        <f>F59-E59+F54</f>
        <v>96.560831488363334</v>
      </c>
      <c r="J60" s="858"/>
      <c r="K60" s="697"/>
    </row>
    <row r="61" spans="1:11" ht="21" customHeight="1">
      <c r="A61" s="696"/>
      <c r="B61" s="43"/>
      <c r="C61" s="857" t="s">
        <v>94</v>
      </c>
      <c r="D61" s="857"/>
      <c r="E61" s="875">
        <f>Ratios!J50</f>
        <v>192.45726090564568</v>
      </c>
      <c r="F61" s="876">
        <f>E61*(1+D46)</f>
        <v>194.38183351470215</v>
      </c>
      <c r="G61" s="41"/>
      <c r="H61" s="875">
        <f>Ratios!J50</f>
        <v>192.45726090564568</v>
      </c>
      <c r="I61" s="876">
        <f>E61*(1+D46)</f>
        <v>194.38183351470215</v>
      </c>
      <c r="J61" s="858"/>
      <c r="K61" s="697"/>
    </row>
    <row r="62" spans="1:11" ht="21" customHeight="1">
      <c r="A62" s="696"/>
      <c r="B62" s="43" t="s">
        <v>11</v>
      </c>
      <c r="C62" s="13" t="s">
        <v>103</v>
      </c>
      <c r="D62" s="13"/>
      <c r="E62" s="875">
        <f>Ratios!J50-Ratios!I50</f>
        <v>6.5165025995892734</v>
      </c>
      <c r="F62" s="876">
        <f>F61-E61</f>
        <v>1.9245726090564688</v>
      </c>
      <c r="G62" s="41"/>
      <c r="H62" s="875">
        <f>Ratios!J50-Ratios!I50</f>
        <v>6.5165025995892734</v>
      </c>
      <c r="I62" s="876">
        <f>I61-H61</f>
        <v>1.9245726090564688</v>
      </c>
      <c r="J62" s="858"/>
      <c r="K62" s="697"/>
    </row>
    <row r="63" spans="1:11" ht="21" customHeight="1">
      <c r="A63" s="696"/>
      <c r="B63" s="884" t="s">
        <v>10</v>
      </c>
      <c r="C63" s="885" t="s">
        <v>104</v>
      </c>
      <c r="D63" s="885"/>
      <c r="E63" s="879">
        <f>E50-E52+E54+E56+E58-E60-E62</f>
        <v>55.300829988970634</v>
      </c>
      <c r="F63" s="880">
        <f>F50-F52+F54+F56+F58-F60-F62</f>
        <v>41.323243810628014</v>
      </c>
      <c r="G63" s="883"/>
      <c r="H63" s="40"/>
      <c r="I63" s="42"/>
      <c r="J63" s="858"/>
      <c r="K63" s="697"/>
    </row>
    <row r="64" spans="1:11" ht="21" customHeight="1">
      <c r="A64" s="696"/>
      <c r="B64" s="40"/>
      <c r="C64" s="857" t="s">
        <v>91</v>
      </c>
      <c r="D64" s="857"/>
      <c r="E64" s="40"/>
      <c r="F64" s="42"/>
      <c r="G64" s="42"/>
      <c r="H64" s="875">
        <f>Ratios!J72</f>
        <v>166.8</v>
      </c>
      <c r="I64" s="876">
        <f>H64*(1+D47)</f>
        <v>166.8</v>
      </c>
      <c r="J64" s="858"/>
      <c r="K64" s="697"/>
    </row>
    <row r="65" spans="1:11" ht="21" customHeight="1">
      <c r="A65" s="696"/>
      <c r="B65" s="43" t="s">
        <v>9</v>
      </c>
      <c r="C65" s="13" t="s">
        <v>108</v>
      </c>
      <c r="D65" s="13"/>
      <c r="E65" s="40"/>
      <c r="F65" s="42"/>
      <c r="G65" s="42"/>
      <c r="H65" s="875">
        <f>Ratios!J72-Ratios!I72</f>
        <v>-31.599999999999994</v>
      </c>
      <c r="I65" s="876">
        <f>Ratios!J72*(1+Assumptions!D161)-Ratios!J72</f>
        <v>1.6680000000000064</v>
      </c>
      <c r="J65" s="858"/>
      <c r="K65" s="697"/>
    </row>
    <row r="66" spans="1:11" ht="21" customHeight="1">
      <c r="A66" s="696"/>
      <c r="B66" s="886" t="s">
        <v>10</v>
      </c>
      <c r="C66" s="885" t="s">
        <v>109</v>
      </c>
      <c r="D66" s="885"/>
      <c r="E66" s="884"/>
      <c r="F66" s="887"/>
      <c r="G66" s="887"/>
      <c r="H66" s="882">
        <f>H50-H51-H53+H54+H56+H58-H60-H62+H65</f>
        <v>16.419198488970636</v>
      </c>
      <c r="I66" s="881">
        <f>I50-I51-I53+I54+I56+I58-I60-I62+I65</f>
        <v>36.273161140628019</v>
      </c>
      <c r="J66" s="858"/>
      <c r="K66" s="697"/>
    </row>
    <row r="67" spans="1:11" ht="21" customHeight="1">
      <c r="A67" s="696"/>
      <c r="B67" s="888"/>
      <c r="C67" s="889" t="s">
        <v>187</v>
      </c>
      <c r="D67" s="889"/>
      <c r="E67" s="884"/>
      <c r="F67" s="881">
        <f ca="1">F63/('Cost of capital'!F49-'Cash flow calculation'!D46)</f>
        <v>608.07858446114221</v>
      </c>
      <c r="G67" s="890"/>
      <c r="H67" s="891"/>
      <c r="I67" s="881">
        <f>I66/('Cost of capital'!E98-'Cash flow calculation'!D46)</f>
        <v>434.66939653239081</v>
      </c>
      <c r="J67" s="858"/>
      <c r="K67" s="697"/>
    </row>
    <row r="68" spans="1:11" ht="21" customHeight="1">
      <c r="A68" s="696"/>
      <c r="B68" s="863" t="s">
        <v>178</v>
      </c>
      <c r="C68" s="860"/>
      <c r="D68" s="860"/>
      <c r="E68" s="861"/>
      <c r="F68" s="862"/>
      <c r="G68" s="862"/>
      <c r="H68" s="817"/>
      <c r="I68" s="862"/>
      <c r="J68" s="858"/>
      <c r="K68" s="697"/>
    </row>
    <row r="69" spans="1:11" ht="21" customHeight="1">
      <c r="A69" s="696"/>
      <c r="B69" s="863" t="s">
        <v>179</v>
      </c>
      <c r="C69" s="860"/>
      <c r="D69" s="860"/>
      <c r="E69" s="861"/>
      <c r="F69" s="862"/>
      <c r="G69" s="862"/>
      <c r="H69" s="817"/>
      <c r="I69" s="862"/>
      <c r="J69" s="858"/>
      <c r="K69" s="697"/>
    </row>
    <row r="70" spans="1:11" ht="21" customHeight="1">
      <c r="A70" s="696"/>
      <c r="B70" s="863" t="s">
        <v>180</v>
      </c>
      <c r="C70" s="860"/>
      <c r="D70" s="860"/>
      <c r="E70" s="861"/>
      <c r="F70" s="862"/>
      <c r="G70" s="862"/>
      <c r="H70" s="817"/>
      <c r="I70" s="862"/>
      <c r="J70" s="858"/>
      <c r="K70" s="697"/>
    </row>
    <row r="71" spans="1:11" ht="21" customHeight="1">
      <c r="A71" s="696"/>
      <c r="B71" s="863" t="s">
        <v>181</v>
      </c>
      <c r="C71" s="860"/>
      <c r="D71" s="860"/>
      <c r="E71" s="861"/>
      <c r="F71" s="862"/>
      <c r="G71" s="862"/>
      <c r="H71" s="817"/>
      <c r="I71" s="862"/>
      <c r="J71" s="858"/>
      <c r="K71" s="697"/>
    </row>
    <row r="72" spans="1:11" ht="21" customHeight="1" thickBot="1">
      <c r="A72" s="744"/>
      <c r="B72" s="712"/>
      <c r="C72" s="713"/>
      <c r="D72" s="713"/>
      <c r="E72" s="714"/>
      <c r="F72" s="714"/>
      <c r="G72" s="714"/>
      <c r="H72" s="714"/>
      <c r="I72" s="714"/>
      <c r="J72" s="542"/>
      <c r="K72" s="745"/>
    </row>
    <row r="73" spans="1:11" ht="21" customHeight="1" thickTop="1">
      <c r="C73" s="636"/>
      <c r="D73" s="636"/>
    </row>
    <row r="74" spans="1:11" ht="21" customHeight="1">
      <c r="C74" s="636"/>
      <c r="D74" s="636"/>
    </row>
    <row r="75" spans="1:11" ht="21" customHeight="1">
      <c r="C75" s="636"/>
      <c r="D75" s="636"/>
    </row>
    <row r="76" spans="1:11" ht="21" customHeight="1">
      <c r="C76" s="636"/>
      <c r="D76" s="636"/>
    </row>
    <row r="77" spans="1:11" ht="21" customHeight="1">
      <c r="C77" s="636"/>
      <c r="D77" s="636"/>
    </row>
    <row r="78" spans="1:11" ht="21" customHeight="1">
      <c r="C78" s="636"/>
      <c r="D78" s="636"/>
    </row>
    <row r="79" spans="1:11" ht="21" customHeight="1">
      <c r="C79" s="636"/>
      <c r="D79" s="636"/>
    </row>
    <row r="80" spans="1:11" ht="21" customHeight="1">
      <c r="C80" s="636"/>
      <c r="D80" s="636"/>
    </row>
    <row r="81" spans="3:4" ht="21" customHeight="1">
      <c r="C81" s="636"/>
      <c r="D81" s="636"/>
    </row>
    <row r="82" spans="3:4" ht="21" customHeight="1">
      <c r="C82" s="636"/>
      <c r="D82" s="636"/>
    </row>
    <row r="83" spans="3:4" ht="21" customHeight="1">
      <c r="C83" s="636"/>
      <c r="D83" s="636"/>
    </row>
    <row r="84" spans="3:4" ht="21" customHeight="1">
      <c r="C84" s="523"/>
      <c r="D84" s="523"/>
    </row>
    <row r="85" spans="3:4" ht="21" customHeight="1">
      <c r="C85" s="523"/>
      <c r="D85" s="523"/>
    </row>
    <row r="86" spans="3:4" ht="21" customHeight="1">
      <c r="C86" s="596"/>
      <c r="D86" s="596"/>
    </row>
    <row r="87" spans="3:4" ht="21" customHeight="1">
      <c r="C87" s="636"/>
      <c r="D87" s="636"/>
    </row>
    <row r="88" spans="3:4" ht="21" customHeight="1">
      <c r="C88" s="527"/>
      <c r="D88" s="527"/>
    </row>
    <row r="89" spans="3:4" ht="21" customHeight="1">
      <c r="C89" s="636"/>
      <c r="D89" s="636"/>
    </row>
    <row r="90" spans="3:4" ht="21" customHeight="1">
      <c r="C90" s="636"/>
      <c r="D90" s="636"/>
    </row>
    <row r="91" spans="3:4" ht="21" customHeight="1">
      <c r="C91" s="636"/>
      <c r="D91" s="636"/>
    </row>
    <row r="92" spans="3:4" ht="21" customHeight="1">
      <c r="C92" s="636"/>
      <c r="D92" s="636"/>
    </row>
    <row r="93" spans="3:4" ht="21" customHeight="1">
      <c r="C93" s="636"/>
      <c r="D93" s="636"/>
    </row>
    <row r="94" spans="3:4" ht="21" customHeight="1">
      <c r="C94" s="636"/>
      <c r="D94" s="636"/>
    </row>
    <row r="95" spans="3:4" ht="21" customHeight="1">
      <c r="C95" s="523"/>
      <c r="D95" s="523"/>
    </row>
    <row r="96" spans="3:4" ht="21" customHeight="1">
      <c r="C96" s="523"/>
      <c r="D96" s="523"/>
    </row>
    <row r="97" spans="3:4" ht="21" customHeight="1">
      <c r="C97" s="523"/>
      <c r="D97" s="523"/>
    </row>
    <row r="98" spans="3:4" ht="21" customHeight="1">
      <c r="C98" s="523"/>
      <c r="D98" s="523"/>
    </row>
    <row r="99" spans="3:4" ht="21" customHeight="1">
      <c r="C99" s="523"/>
      <c r="D99" s="523"/>
    </row>
    <row r="100" spans="3:4" ht="21" customHeight="1">
      <c r="C100" s="523"/>
      <c r="D100" s="523"/>
    </row>
    <row r="101" spans="3:4" ht="21" customHeight="1">
      <c r="C101" s="523"/>
      <c r="D101" s="523"/>
    </row>
    <row r="102" spans="3:4" ht="21" customHeight="1">
      <c r="C102" s="523"/>
      <c r="D102" s="523"/>
    </row>
    <row r="103" spans="3:4" ht="21" customHeight="1">
      <c r="C103" s="523"/>
      <c r="D103" s="523"/>
    </row>
    <row r="104" spans="3:4" ht="21" customHeight="1">
      <c r="C104" s="523"/>
      <c r="D104" s="523"/>
    </row>
    <row r="105" spans="3:4" ht="21" customHeight="1">
      <c r="C105" s="523"/>
      <c r="D105" s="523"/>
    </row>
    <row r="106" spans="3:4" ht="21" customHeight="1">
      <c r="C106" s="523"/>
      <c r="D106" s="523"/>
    </row>
    <row r="107" spans="3:4" ht="21" customHeight="1">
      <c r="C107" s="523"/>
      <c r="D107" s="523"/>
    </row>
    <row r="108" spans="3:4" ht="21" customHeight="1">
      <c r="C108" s="523"/>
      <c r="D108" s="523"/>
    </row>
    <row r="109" spans="3:4" ht="21" customHeight="1">
      <c r="C109" s="523"/>
      <c r="D109" s="523"/>
    </row>
    <row r="110" spans="3:4" ht="21" customHeight="1">
      <c r="C110" s="523"/>
      <c r="D110" s="523"/>
    </row>
    <row r="111" spans="3:4" ht="21" customHeight="1">
      <c r="C111" s="523"/>
      <c r="D111" s="523"/>
    </row>
    <row r="112" spans="3:4" ht="21" customHeight="1">
      <c r="C112" s="523"/>
      <c r="D112" s="523"/>
    </row>
    <row r="113" spans="3:4" ht="21" customHeight="1">
      <c r="C113" s="523"/>
      <c r="D113" s="523"/>
    </row>
    <row r="114" spans="3:4" ht="21" customHeight="1">
      <c r="C114" s="523"/>
      <c r="D114" s="523"/>
    </row>
    <row r="115" spans="3:4" ht="21" customHeight="1">
      <c r="C115" s="523"/>
      <c r="D115" s="523"/>
    </row>
    <row r="116" spans="3:4" ht="21" customHeight="1">
      <c r="C116" s="523"/>
      <c r="D116" s="523"/>
    </row>
    <row r="117" spans="3:4" ht="21" customHeight="1">
      <c r="C117" s="523"/>
      <c r="D117" s="523"/>
    </row>
    <row r="118" spans="3:4" ht="21" customHeight="1">
      <c r="C118" s="523"/>
      <c r="D118" s="523"/>
    </row>
    <row r="119" spans="3:4" ht="21" customHeight="1">
      <c r="C119" s="523"/>
      <c r="D119" s="523"/>
    </row>
    <row r="120" spans="3:4" ht="21" customHeight="1">
      <c r="C120" s="523"/>
      <c r="D120" s="523"/>
    </row>
    <row r="121" spans="3:4" ht="21" customHeight="1">
      <c r="C121" s="523"/>
      <c r="D121" s="523"/>
    </row>
    <row r="122" spans="3:4" ht="21" customHeight="1">
      <c r="C122" s="523"/>
      <c r="D122" s="523"/>
    </row>
    <row r="123" spans="3:4" ht="21" customHeight="1">
      <c r="C123" s="523"/>
      <c r="D123" s="523"/>
    </row>
    <row r="124" spans="3:4" ht="21" customHeight="1">
      <c r="C124" s="523"/>
      <c r="D124" s="523"/>
    </row>
    <row r="125" spans="3:4" ht="21" customHeight="1">
      <c r="C125" s="523"/>
      <c r="D125" s="523"/>
    </row>
    <row r="126" spans="3:4" ht="21" customHeight="1">
      <c r="C126" s="523"/>
      <c r="D126" s="523"/>
    </row>
    <row r="127" spans="3:4" ht="21" customHeight="1">
      <c r="C127" s="523"/>
      <c r="D127" s="523"/>
    </row>
    <row r="128" spans="3:4" ht="21" customHeight="1">
      <c r="C128" s="523"/>
      <c r="D128" s="523"/>
    </row>
    <row r="129" spans="3:4" ht="21" customHeight="1">
      <c r="C129" s="523"/>
      <c r="D129" s="523"/>
    </row>
    <row r="130" spans="3:4" ht="21" customHeight="1">
      <c r="C130" s="523"/>
      <c r="D130" s="523"/>
    </row>
    <row r="131" spans="3:4" ht="21" customHeight="1">
      <c r="C131" s="523"/>
      <c r="D131" s="523"/>
    </row>
    <row r="132" spans="3:4" ht="21" customHeight="1">
      <c r="C132" s="523"/>
      <c r="D132" s="523"/>
    </row>
    <row r="133" spans="3:4" ht="21" customHeight="1">
      <c r="C133" s="523"/>
      <c r="D133" s="523"/>
    </row>
    <row r="134" spans="3:4" ht="21" customHeight="1">
      <c r="C134" s="523"/>
      <c r="D134" s="523"/>
    </row>
    <row r="135" spans="3:4" ht="21" customHeight="1">
      <c r="C135" s="523"/>
      <c r="D135" s="523"/>
    </row>
    <row r="136" spans="3:4" ht="21" customHeight="1">
      <c r="C136" s="523"/>
      <c r="D136" s="523"/>
    </row>
    <row r="137" spans="3:4" ht="21" customHeight="1">
      <c r="C137" s="523"/>
      <c r="D137" s="523"/>
    </row>
    <row r="138" spans="3:4" ht="21" customHeight="1">
      <c r="C138" s="523"/>
      <c r="D138" s="523"/>
    </row>
    <row r="139" spans="3:4" ht="21" customHeight="1">
      <c r="C139" s="523"/>
      <c r="D139" s="523"/>
    </row>
    <row r="140" spans="3:4" ht="21" customHeight="1">
      <c r="C140" s="523"/>
      <c r="D140" s="523"/>
    </row>
    <row r="141" spans="3:4" ht="21" customHeight="1">
      <c r="C141" s="523"/>
      <c r="D141" s="523"/>
    </row>
    <row r="142" spans="3:4" ht="21" customHeight="1">
      <c r="C142" s="523"/>
      <c r="D142" s="523"/>
    </row>
    <row r="143" spans="3:4" ht="21" customHeight="1">
      <c r="C143" s="523"/>
      <c r="D143" s="523"/>
    </row>
    <row r="144" spans="3:4" ht="21" customHeight="1">
      <c r="C144" s="523"/>
      <c r="D144" s="523"/>
    </row>
    <row r="145" spans="3:4" ht="21" customHeight="1">
      <c r="C145" s="523"/>
      <c r="D145" s="523"/>
    </row>
    <row r="146" spans="3:4" ht="21" customHeight="1">
      <c r="C146" s="523"/>
      <c r="D146" s="523"/>
    </row>
    <row r="147" spans="3:4" ht="21" customHeight="1">
      <c r="C147" s="523"/>
      <c r="D147" s="523"/>
    </row>
    <row r="148" spans="3:4" ht="21" customHeight="1">
      <c r="C148" s="523"/>
      <c r="D148" s="523"/>
    </row>
    <row r="149" spans="3:4" ht="21" customHeight="1">
      <c r="C149" s="523"/>
      <c r="D149" s="523"/>
    </row>
    <row r="150" spans="3:4" ht="21" customHeight="1">
      <c r="C150" s="523"/>
      <c r="D150" s="523"/>
    </row>
    <row r="151" spans="3:4" ht="21" customHeight="1">
      <c r="C151" s="523"/>
      <c r="D151" s="523"/>
    </row>
    <row r="152" spans="3:4" ht="21" customHeight="1">
      <c r="C152" s="523"/>
      <c r="D152" s="523"/>
    </row>
    <row r="153" spans="3:4" ht="21" customHeight="1">
      <c r="C153" s="523"/>
      <c r="D153" s="523"/>
    </row>
    <row r="154" spans="3:4" ht="21" customHeight="1">
      <c r="C154" s="523"/>
      <c r="D154" s="523"/>
    </row>
    <row r="155" spans="3:4" ht="21" customHeight="1">
      <c r="C155" s="523"/>
      <c r="D155" s="523"/>
    </row>
    <row r="156" spans="3:4" ht="21" customHeight="1">
      <c r="C156" s="523"/>
      <c r="D156" s="523"/>
    </row>
    <row r="157" spans="3:4" ht="21" customHeight="1">
      <c r="C157" s="523"/>
      <c r="D157" s="523"/>
    </row>
    <row r="158" spans="3:4" ht="21" customHeight="1">
      <c r="C158" s="523"/>
      <c r="D158" s="523"/>
    </row>
    <row r="159" spans="3:4" ht="21" customHeight="1">
      <c r="C159" s="523"/>
      <c r="D159" s="523"/>
    </row>
    <row r="160" spans="3:4" ht="21" customHeight="1">
      <c r="C160" s="523"/>
      <c r="D160" s="523"/>
    </row>
    <row r="161" spans="3:4" ht="21" customHeight="1">
      <c r="C161" s="523"/>
      <c r="D161" s="523"/>
    </row>
    <row r="162" spans="3:4" ht="21" customHeight="1">
      <c r="C162" s="523"/>
      <c r="D162" s="523"/>
    </row>
    <row r="163" spans="3:4" ht="21" customHeight="1">
      <c r="C163" s="523"/>
      <c r="D163" s="523"/>
    </row>
    <row r="164" spans="3:4" ht="21" customHeight="1">
      <c r="C164" s="523"/>
      <c r="D164" s="523"/>
    </row>
    <row r="165" spans="3:4" ht="21" customHeight="1">
      <c r="C165" s="523"/>
      <c r="D165" s="523"/>
    </row>
    <row r="166" spans="3:4" ht="21" customHeight="1">
      <c r="C166" s="523"/>
      <c r="D166" s="523"/>
    </row>
    <row r="167" spans="3:4" ht="21" customHeight="1">
      <c r="C167" s="523"/>
      <c r="D167" s="523"/>
    </row>
    <row r="168" spans="3:4" ht="21" customHeight="1">
      <c r="C168" s="523"/>
      <c r="D168" s="523"/>
    </row>
    <row r="169" spans="3:4" ht="21" customHeight="1">
      <c r="C169" s="523"/>
      <c r="D169" s="523"/>
    </row>
    <row r="170" spans="3:4" ht="21" customHeight="1">
      <c r="C170" s="523"/>
      <c r="D170" s="523"/>
    </row>
    <row r="171" spans="3:4" ht="21" customHeight="1">
      <c r="C171" s="523"/>
      <c r="D171" s="523"/>
    </row>
    <row r="172" spans="3:4" ht="21" customHeight="1">
      <c r="C172" s="523"/>
      <c r="D172" s="523"/>
    </row>
    <row r="173" spans="3:4" ht="21" customHeight="1">
      <c r="C173" s="523"/>
      <c r="D173" s="523"/>
    </row>
    <row r="174" spans="3:4" ht="21" customHeight="1">
      <c r="C174" s="523"/>
      <c r="D174" s="523"/>
    </row>
    <row r="175" spans="3:4" ht="21" customHeight="1">
      <c r="C175" s="523"/>
      <c r="D175" s="523"/>
    </row>
    <row r="176" spans="3:4" ht="21" customHeight="1">
      <c r="C176" s="523"/>
      <c r="D176" s="523"/>
    </row>
    <row r="177" spans="3:4" ht="21" customHeight="1">
      <c r="C177" s="523"/>
      <c r="D177" s="523"/>
    </row>
    <row r="178" spans="3:4" ht="21" customHeight="1">
      <c r="C178" s="523"/>
      <c r="D178" s="523"/>
    </row>
    <row r="179" spans="3:4" ht="21" customHeight="1">
      <c r="C179" s="523"/>
      <c r="D179" s="523"/>
    </row>
    <row r="180" spans="3:4" ht="21" customHeight="1">
      <c r="C180" s="523"/>
      <c r="D180" s="523"/>
    </row>
    <row r="181" spans="3:4" ht="21" customHeight="1">
      <c r="C181" s="523"/>
      <c r="D181" s="523"/>
    </row>
    <row r="182" spans="3:4" ht="21" customHeight="1">
      <c r="C182" s="523"/>
      <c r="D182" s="523"/>
    </row>
    <row r="183" spans="3:4" ht="21" customHeight="1">
      <c r="C183" s="523"/>
      <c r="D183" s="523"/>
    </row>
    <row r="184" spans="3:4" ht="21" customHeight="1">
      <c r="C184" s="523"/>
      <c r="D184" s="523"/>
    </row>
    <row r="185" spans="3:4" ht="21" customHeight="1">
      <c r="C185" s="523"/>
      <c r="D185" s="523"/>
    </row>
    <row r="186" spans="3:4" ht="21" customHeight="1">
      <c r="C186" s="523"/>
      <c r="D186" s="523"/>
    </row>
    <row r="187" spans="3:4" ht="21" customHeight="1">
      <c r="C187" s="523"/>
      <c r="D187" s="523"/>
    </row>
    <row r="188" spans="3:4" ht="21" customHeight="1">
      <c r="C188" s="523"/>
      <c r="D188" s="523"/>
    </row>
    <row r="189" spans="3:4" ht="21" customHeight="1">
      <c r="C189" s="523"/>
      <c r="D189" s="523"/>
    </row>
    <row r="190" spans="3:4" ht="21" customHeight="1">
      <c r="C190" s="523"/>
      <c r="D190" s="523"/>
    </row>
    <row r="191" spans="3:4" ht="21" customHeight="1">
      <c r="C191" s="523"/>
      <c r="D191" s="523"/>
    </row>
    <row r="192" spans="3:4" ht="21" customHeight="1">
      <c r="C192" s="523"/>
      <c r="D192" s="523"/>
    </row>
    <row r="193" spans="3:4" ht="21" customHeight="1">
      <c r="C193" s="523"/>
      <c r="D193" s="523"/>
    </row>
    <row r="194" spans="3:4" ht="21" customHeight="1">
      <c r="C194" s="523"/>
      <c r="D194" s="523"/>
    </row>
    <row r="195" spans="3:4" ht="21" customHeight="1">
      <c r="C195" s="523"/>
      <c r="D195" s="523"/>
    </row>
    <row r="196" spans="3:4" ht="21" customHeight="1">
      <c r="C196" s="523"/>
      <c r="D196" s="523"/>
    </row>
    <row r="197" spans="3:4" ht="21" customHeight="1">
      <c r="C197" s="523"/>
      <c r="D197" s="523"/>
    </row>
    <row r="198" spans="3:4" ht="21" customHeight="1">
      <c r="C198" s="523"/>
      <c r="D198" s="523"/>
    </row>
    <row r="199" spans="3:4" ht="21" customHeight="1">
      <c r="C199" s="523"/>
      <c r="D199" s="523"/>
    </row>
    <row r="200" spans="3:4" ht="21" customHeight="1">
      <c r="C200" s="523"/>
      <c r="D200" s="523"/>
    </row>
    <row r="201" spans="3:4" ht="21" customHeight="1">
      <c r="C201" s="523"/>
      <c r="D201" s="523"/>
    </row>
    <row r="202" spans="3:4" ht="21" customHeight="1">
      <c r="C202" s="523"/>
      <c r="D202" s="523"/>
    </row>
    <row r="203" spans="3:4" ht="21" customHeight="1">
      <c r="C203" s="523"/>
      <c r="D203" s="523"/>
    </row>
    <row r="204" spans="3:4" ht="21" customHeight="1">
      <c r="C204" s="523"/>
      <c r="D204" s="523"/>
    </row>
    <row r="205" spans="3:4" ht="21" customHeight="1">
      <c r="C205" s="523"/>
      <c r="D205" s="523"/>
    </row>
    <row r="206" spans="3:4" ht="21" customHeight="1">
      <c r="C206" s="523"/>
      <c r="D206" s="523"/>
    </row>
    <row r="207" spans="3:4" ht="21" customHeight="1">
      <c r="C207" s="523"/>
      <c r="D207" s="523"/>
    </row>
    <row r="208" spans="3:4" ht="21" customHeight="1">
      <c r="C208" s="523"/>
      <c r="D208" s="523"/>
    </row>
    <row r="209" spans="3:4" ht="21" customHeight="1">
      <c r="C209" s="523"/>
      <c r="D209" s="523"/>
    </row>
    <row r="210" spans="3:4" ht="21" customHeight="1">
      <c r="C210" s="523"/>
      <c r="D210" s="523"/>
    </row>
    <row r="211" spans="3:4" ht="21" customHeight="1">
      <c r="C211" s="523"/>
      <c r="D211" s="523"/>
    </row>
    <row r="212" spans="3:4" ht="21" customHeight="1">
      <c r="C212" s="523"/>
      <c r="D212" s="523"/>
    </row>
    <row r="213" spans="3:4" ht="21" customHeight="1">
      <c r="C213" s="523"/>
      <c r="D213" s="523"/>
    </row>
    <row r="214" spans="3:4" ht="21" customHeight="1">
      <c r="C214" s="523"/>
      <c r="D214" s="523"/>
    </row>
    <row r="215" spans="3:4" ht="21" customHeight="1">
      <c r="C215" s="523"/>
      <c r="D215" s="523"/>
    </row>
    <row r="216" spans="3:4" ht="21" customHeight="1">
      <c r="C216" s="523"/>
      <c r="D216" s="523"/>
    </row>
    <row r="217" spans="3:4" ht="21" customHeight="1">
      <c r="C217" s="523"/>
      <c r="D217" s="523"/>
    </row>
    <row r="218" spans="3:4" ht="21" customHeight="1">
      <c r="C218" s="523"/>
      <c r="D218" s="523"/>
    </row>
    <row r="219" spans="3:4" ht="21" customHeight="1">
      <c r="C219" s="523"/>
      <c r="D219" s="523"/>
    </row>
    <row r="220" spans="3:4" ht="21" customHeight="1">
      <c r="C220" s="523"/>
      <c r="D220" s="523"/>
    </row>
    <row r="221" spans="3:4" ht="21" customHeight="1">
      <c r="C221" s="523"/>
      <c r="D221" s="523"/>
    </row>
    <row r="222" spans="3:4" ht="21" customHeight="1">
      <c r="C222" s="523"/>
      <c r="D222" s="523"/>
    </row>
    <row r="223" spans="3:4" ht="21" customHeight="1">
      <c r="C223" s="523"/>
      <c r="D223" s="523"/>
    </row>
    <row r="224" spans="3:4" ht="21" customHeight="1">
      <c r="C224" s="523"/>
      <c r="D224" s="523"/>
    </row>
    <row r="225" spans="3:4" ht="21" customHeight="1">
      <c r="C225" s="523"/>
      <c r="D225" s="523"/>
    </row>
    <row r="226" spans="3:4" ht="21" customHeight="1">
      <c r="C226" s="523"/>
      <c r="D226" s="523"/>
    </row>
    <row r="227" spans="3:4" ht="21" customHeight="1">
      <c r="C227" s="523"/>
      <c r="D227" s="523"/>
    </row>
    <row r="228" spans="3:4" ht="21" customHeight="1">
      <c r="C228" s="523"/>
      <c r="D228" s="523"/>
    </row>
    <row r="229" spans="3:4" ht="21" customHeight="1">
      <c r="C229" s="523"/>
      <c r="D229" s="523"/>
    </row>
    <row r="230" spans="3:4" ht="21" customHeight="1">
      <c r="C230" s="523"/>
      <c r="D230" s="523"/>
    </row>
    <row r="231" spans="3:4" ht="21" customHeight="1">
      <c r="C231" s="523"/>
      <c r="D231" s="523"/>
    </row>
    <row r="232" spans="3:4" ht="21" customHeight="1">
      <c r="C232" s="523"/>
      <c r="D232" s="523"/>
    </row>
    <row r="233" spans="3:4" ht="21" customHeight="1">
      <c r="C233" s="523"/>
      <c r="D233" s="523"/>
    </row>
    <row r="234" spans="3:4" ht="21" customHeight="1">
      <c r="C234" s="523"/>
      <c r="D234" s="523"/>
    </row>
    <row r="235" spans="3:4" ht="21" customHeight="1">
      <c r="C235" s="523"/>
      <c r="D235" s="523"/>
    </row>
    <row r="236" spans="3:4" ht="21" customHeight="1">
      <c r="C236" s="523"/>
      <c r="D236" s="523"/>
    </row>
    <row r="237" spans="3:4" ht="21" customHeight="1">
      <c r="C237" s="523"/>
      <c r="D237" s="523"/>
    </row>
    <row r="238" spans="3:4" ht="21" customHeight="1">
      <c r="C238" s="523"/>
      <c r="D238" s="523"/>
    </row>
    <row r="239" spans="3:4" ht="21" customHeight="1">
      <c r="C239" s="523"/>
      <c r="D239" s="523"/>
    </row>
    <row r="240" spans="3:4" ht="21" customHeight="1">
      <c r="C240" s="523"/>
      <c r="D240" s="523"/>
    </row>
    <row r="241" spans="3:4" ht="21" customHeight="1">
      <c r="C241" s="523"/>
      <c r="D241" s="523"/>
    </row>
    <row r="242" spans="3:4" ht="21" customHeight="1">
      <c r="C242" s="523"/>
      <c r="D242" s="523"/>
    </row>
    <row r="243" spans="3:4" ht="21" customHeight="1">
      <c r="C243" s="523"/>
      <c r="D243" s="523"/>
    </row>
    <row r="244" spans="3:4" ht="21" customHeight="1">
      <c r="C244" s="523"/>
      <c r="D244" s="523"/>
    </row>
    <row r="245" spans="3:4" ht="21" customHeight="1">
      <c r="C245" s="523"/>
      <c r="D245" s="523"/>
    </row>
    <row r="246" spans="3:4" ht="21" customHeight="1">
      <c r="C246" s="523"/>
      <c r="D246" s="523"/>
    </row>
    <row r="247" spans="3:4" ht="21" customHeight="1">
      <c r="C247" s="523"/>
      <c r="D247" s="523"/>
    </row>
    <row r="248" spans="3:4" ht="21" customHeight="1">
      <c r="C248" s="523"/>
      <c r="D248" s="523"/>
    </row>
    <row r="249" spans="3:4" ht="21" customHeight="1">
      <c r="C249" s="523"/>
      <c r="D249" s="523"/>
    </row>
    <row r="250" spans="3:4" ht="21" customHeight="1">
      <c r="C250" s="523"/>
      <c r="D250" s="523"/>
    </row>
    <row r="251" spans="3:4" ht="21" customHeight="1">
      <c r="C251" s="523"/>
      <c r="D251" s="523"/>
    </row>
    <row r="252" spans="3:4" ht="21" customHeight="1">
      <c r="C252" s="523"/>
      <c r="D252" s="523"/>
    </row>
    <row r="253" spans="3:4" ht="21" customHeight="1">
      <c r="C253" s="523"/>
      <c r="D253" s="523"/>
    </row>
    <row r="254" spans="3:4" ht="21" customHeight="1">
      <c r="C254" s="523"/>
      <c r="D254" s="523"/>
    </row>
    <row r="255" spans="3:4" ht="21" customHeight="1">
      <c r="C255" s="523"/>
      <c r="D255" s="523"/>
    </row>
    <row r="256" spans="3:4" ht="21" customHeight="1">
      <c r="C256" s="523"/>
      <c r="D256" s="523"/>
    </row>
    <row r="257" spans="3:4" ht="21" customHeight="1">
      <c r="C257" s="523"/>
      <c r="D257" s="523"/>
    </row>
    <row r="258" spans="3:4" ht="21" customHeight="1">
      <c r="C258" s="523"/>
      <c r="D258" s="523"/>
    </row>
    <row r="259" spans="3:4" ht="21" customHeight="1">
      <c r="C259" s="523"/>
      <c r="D259" s="523"/>
    </row>
    <row r="260" spans="3:4" ht="21" customHeight="1">
      <c r="C260" s="523"/>
      <c r="D260" s="523"/>
    </row>
    <row r="261" spans="3:4" ht="21" customHeight="1">
      <c r="C261" s="523"/>
      <c r="D261" s="523"/>
    </row>
    <row r="262" spans="3:4" ht="21" customHeight="1">
      <c r="C262" s="523"/>
      <c r="D262" s="523"/>
    </row>
    <row r="263" spans="3:4" ht="21" customHeight="1">
      <c r="C263" s="523"/>
      <c r="D263" s="523"/>
    </row>
    <row r="264" spans="3:4" ht="21" customHeight="1">
      <c r="C264" s="523"/>
      <c r="D264" s="523"/>
    </row>
    <row r="265" spans="3:4" ht="21" customHeight="1">
      <c r="C265" s="523"/>
      <c r="D265" s="523"/>
    </row>
    <row r="266" spans="3:4" ht="21" customHeight="1">
      <c r="C266" s="523"/>
      <c r="D266" s="523"/>
    </row>
    <row r="267" spans="3:4" ht="21" customHeight="1">
      <c r="C267" s="523"/>
      <c r="D267" s="523"/>
    </row>
    <row r="268" spans="3:4" ht="21" customHeight="1">
      <c r="C268" s="523"/>
      <c r="D268" s="523"/>
    </row>
    <row r="269" spans="3:4" ht="21" customHeight="1">
      <c r="C269" s="523"/>
      <c r="D269" s="523"/>
    </row>
    <row r="270" spans="3:4" ht="21" customHeight="1">
      <c r="C270" s="523"/>
      <c r="D270" s="523"/>
    </row>
    <row r="271" spans="3:4" ht="21" customHeight="1">
      <c r="C271" s="523"/>
      <c r="D271" s="523"/>
    </row>
    <row r="272" spans="3:4" ht="21" customHeight="1">
      <c r="C272" s="523"/>
      <c r="D272" s="523"/>
    </row>
    <row r="273" spans="3:4" ht="21" customHeight="1">
      <c r="C273" s="523"/>
      <c r="D273" s="523"/>
    </row>
    <row r="274" spans="3:4" ht="21" customHeight="1">
      <c r="C274" s="523"/>
      <c r="D274" s="523"/>
    </row>
    <row r="275" spans="3:4" ht="21" customHeight="1">
      <c r="C275" s="523"/>
      <c r="D275" s="523"/>
    </row>
    <row r="276" spans="3:4" ht="21" customHeight="1">
      <c r="C276" s="523"/>
      <c r="D276" s="523"/>
    </row>
    <row r="277" spans="3:4" ht="21" customHeight="1">
      <c r="C277" s="523"/>
      <c r="D277" s="523"/>
    </row>
    <row r="278" spans="3:4" ht="21" customHeight="1">
      <c r="C278" s="523"/>
      <c r="D278" s="523"/>
    </row>
    <row r="279" spans="3:4" ht="21" customHeight="1">
      <c r="C279" s="523"/>
      <c r="D279" s="523"/>
    </row>
    <row r="280" spans="3:4" ht="21" customHeight="1">
      <c r="C280" s="523"/>
      <c r="D280" s="523"/>
    </row>
    <row r="281" spans="3:4" ht="21" customHeight="1">
      <c r="C281" s="523"/>
      <c r="D281" s="523"/>
    </row>
    <row r="282" spans="3:4" ht="21" customHeight="1">
      <c r="C282" s="523"/>
      <c r="D282" s="523"/>
    </row>
    <row r="283" spans="3:4" ht="21" customHeight="1">
      <c r="C283" s="523"/>
      <c r="D283" s="523"/>
    </row>
    <row r="284" spans="3:4" ht="21" customHeight="1">
      <c r="C284" s="523"/>
      <c r="D284" s="523"/>
    </row>
    <row r="285" spans="3:4" ht="21" customHeight="1">
      <c r="C285" s="523"/>
      <c r="D285" s="523"/>
    </row>
    <row r="286" spans="3:4" ht="21" customHeight="1">
      <c r="C286" s="523"/>
      <c r="D286" s="523"/>
    </row>
    <row r="287" spans="3:4" ht="21" customHeight="1">
      <c r="C287" s="523"/>
      <c r="D287" s="523"/>
    </row>
    <row r="288" spans="3:4" ht="21" customHeight="1">
      <c r="C288" s="523"/>
      <c r="D288" s="523"/>
    </row>
    <row r="289" spans="3:4" ht="21" customHeight="1">
      <c r="C289" s="523"/>
      <c r="D289" s="523"/>
    </row>
    <row r="290" spans="3:4" ht="21" customHeight="1">
      <c r="C290" s="523"/>
      <c r="D290" s="523"/>
    </row>
    <row r="291" spans="3:4" ht="21" customHeight="1">
      <c r="C291" s="523"/>
      <c r="D291" s="523"/>
    </row>
    <row r="292" spans="3:4" ht="21" customHeight="1">
      <c r="C292" s="523"/>
      <c r="D292" s="523"/>
    </row>
    <row r="293" spans="3:4" ht="21" customHeight="1">
      <c r="C293" s="523"/>
      <c r="D293" s="523"/>
    </row>
    <row r="294" spans="3:4" ht="21" customHeight="1">
      <c r="C294" s="523"/>
      <c r="D294" s="523"/>
    </row>
    <row r="295" spans="3:4" ht="21" customHeight="1">
      <c r="C295" s="523"/>
      <c r="D295" s="523"/>
    </row>
    <row r="296" spans="3:4" ht="21" customHeight="1">
      <c r="C296" s="523"/>
      <c r="D296" s="523"/>
    </row>
    <row r="297" spans="3:4" ht="21" customHeight="1">
      <c r="C297" s="523"/>
      <c r="D297" s="523"/>
    </row>
    <row r="298" spans="3:4" ht="21" customHeight="1">
      <c r="C298" s="523"/>
      <c r="D298" s="523"/>
    </row>
    <row r="299" spans="3:4" ht="21" customHeight="1">
      <c r="C299" s="523"/>
      <c r="D299" s="523"/>
    </row>
    <row r="300" spans="3:4" ht="21" customHeight="1">
      <c r="C300" s="523"/>
      <c r="D300" s="523"/>
    </row>
    <row r="301" spans="3:4" ht="21" customHeight="1">
      <c r="C301" s="523"/>
      <c r="D301" s="523"/>
    </row>
    <row r="302" spans="3:4" ht="21" customHeight="1">
      <c r="C302" s="523"/>
      <c r="D302" s="523"/>
    </row>
    <row r="303" spans="3:4" ht="21" customHeight="1">
      <c r="C303" s="523"/>
      <c r="D303" s="523"/>
    </row>
    <row r="304" spans="3:4" ht="21" customHeight="1">
      <c r="C304" s="523"/>
      <c r="D304" s="523"/>
    </row>
    <row r="305" spans="3:4" ht="21" customHeight="1">
      <c r="C305" s="523"/>
      <c r="D305" s="523"/>
    </row>
    <row r="306" spans="3:4" ht="21" customHeight="1">
      <c r="C306" s="523"/>
      <c r="D306" s="523"/>
    </row>
    <row r="307" spans="3:4" ht="21" customHeight="1">
      <c r="C307" s="523"/>
      <c r="D307" s="523"/>
    </row>
    <row r="308" spans="3:4" ht="21" customHeight="1">
      <c r="C308" s="523"/>
      <c r="D308" s="523"/>
    </row>
    <row r="309" spans="3:4" ht="21" customHeight="1">
      <c r="C309" s="523"/>
      <c r="D309" s="523"/>
    </row>
    <row r="310" spans="3:4" ht="21" customHeight="1">
      <c r="C310" s="523"/>
      <c r="D310" s="523"/>
    </row>
    <row r="311" spans="3:4" ht="21" customHeight="1">
      <c r="C311" s="523"/>
      <c r="D311" s="523"/>
    </row>
    <row r="312" spans="3:4" ht="21" customHeight="1">
      <c r="C312" s="523"/>
      <c r="D312" s="523"/>
    </row>
    <row r="313" spans="3:4" ht="21" customHeight="1">
      <c r="C313" s="523"/>
      <c r="D313" s="523"/>
    </row>
    <row r="314" spans="3:4" ht="21" customHeight="1">
      <c r="C314" s="523"/>
      <c r="D314" s="523"/>
    </row>
    <row r="315" spans="3:4" ht="21" customHeight="1">
      <c r="C315" s="523"/>
      <c r="D315" s="523"/>
    </row>
    <row r="316" spans="3:4" ht="21" customHeight="1">
      <c r="C316" s="523"/>
      <c r="D316" s="523"/>
    </row>
    <row r="317" spans="3:4" ht="21" customHeight="1">
      <c r="C317" s="523"/>
      <c r="D317" s="523"/>
    </row>
    <row r="318" spans="3:4" ht="21" customHeight="1">
      <c r="C318" s="523"/>
      <c r="D318" s="523"/>
    </row>
    <row r="319" spans="3:4" ht="21" customHeight="1">
      <c r="C319" s="523"/>
      <c r="D319" s="523"/>
    </row>
    <row r="320" spans="3:4" ht="21" customHeight="1">
      <c r="C320" s="523"/>
      <c r="D320" s="523"/>
    </row>
    <row r="321" spans="3:4" ht="21" customHeight="1">
      <c r="C321" s="523"/>
      <c r="D321" s="523"/>
    </row>
    <row r="322" spans="3:4" ht="21" customHeight="1">
      <c r="C322" s="523"/>
      <c r="D322" s="523"/>
    </row>
    <row r="323" spans="3:4" ht="21" customHeight="1">
      <c r="C323" s="523"/>
      <c r="D323" s="523"/>
    </row>
    <row r="324" spans="3:4" ht="21" customHeight="1">
      <c r="C324" s="523"/>
      <c r="D324" s="523"/>
    </row>
    <row r="325" spans="3:4" ht="21" customHeight="1">
      <c r="C325" s="523"/>
      <c r="D325" s="523"/>
    </row>
    <row r="326" spans="3:4" ht="21" customHeight="1">
      <c r="C326" s="523"/>
      <c r="D326" s="523"/>
    </row>
    <row r="327" spans="3:4" ht="21" customHeight="1">
      <c r="C327" s="523"/>
      <c r="D327" s="523"/>
    </row>
    <row r="328" spans="3:4" ht="21" customHeight="1">
      <c r="C328" s="523"/>
      <c r="D328" s="523"/>
    </row>
    <row r="329" spans="3:4" ht="21" customHeight="1">
      <c r="C329" s="523"/>
      <c r="D329" s="523"/>
    </row>
    <row r="330" spans="3:4" ht="21" customHeight="1">
      <c r="C330" s="523"/>
      <c r="D330" s="523"/>
    </row>
    <row r="331" spans="3:4" ht="21" customHeight="1">
      <c r="C331" s="523"/>
      <c r="D331" s="523"/>
    </row>
    <row r="332" spans="3:4" ht="21" customHeight="1">
      <c r="C332" s="523"/>
      <c r="D332" s="523"/>
    </row>
    <row r="333" spans="3:4" ht="21" customHeight="1">
      <c r="C333" s="523"/>
      <c r="D333" s="523"/>
    </row>
    <row r="334" spans="3:4" ht="21" customHeight="1">
      <c r="C334" s="523"/>
      <c r="D334" s="523"/>
    </row>
    <row r="335" spans="3:4" ht="21" customHeight="1">
      <c r="C335" s="523"/>
      <c r="D335" s="523"/>
    </row>
    <row r="336" spans="3:4" ht="21" customHeight="1">
      <c r="C336" s="523"/>
      <c r="D336" s="523"/>
    </row>
    <row r="337" spans="3:4" ht="21" customHeight="1">
      <c r="C337" s="523"/>
      <c r="D337" s="523"/>
    </row>
    <row r="338" spans="3:4" ht="21" customHeight="1">
      <c r="C338" s="523"/>
      <c r="D338" s="523"/>
    </row>
    <row r="339" spans="3:4" ht="21" customHeight="1">
      <c r="C339" s="523"/>
      <c r="D339" s="523"/>
    </row>
    <row r="340" spans="3:4" ht="21" customHeight="1">
      <c r="C340" s="523"/>
      <c r="D340" s="523"/>
    </row>
    <row r="341" spans="3:4" ht="21" customHeight="1">
      <c r="C341" s="523"/>
      <c r="D341" s="523"/>
    </row>
    <row r="342" spans="3:4" ht="21" customHeight="1">
      <c r="C342" s="523"/>
      <c r="D342" s="523"/>
    </row>
    <row r="343" spans="3:4" ht="21" customHeight="1">
      <c r="C343" s="523"/>
      <c r="D343" s="523"/>
    </row>
    <row r="344" spans="3:4" ht="21" customHeight="1">
      <c r="C344" s="523"/>
      <c r="D344" s="523"/>
    </row>
    <row r="345" spans="3:4" ht="21" customHeight="1">
      <c r="C345" s="523"/>
      <c r="D345" s="523"/>
    </row>
    <row r="346" spans="3:4" ht="21" customHeight="1">
      <c r="C346" s="523"/>
      <c r="D346" s="523"/>
    </row>
    <row r="347" spans="3:4" ht="21" customHeight="1">
      <c r="C347" s="523"/>
      <c r="D347" s="523"/>
    </row>
    <row r="348" spans="3:4" ht="21" customHeight="1">
      <c r="C348" s="523"/>
      <c r="D348" s="523"/>
    </row>
    <row r="349" spans="3:4" ht="21" customHeight="1">
      <c r="C349" s="523"/>
      <c r="D349" s="523"/>
    </row>
    <row r="350" spans="3:4" ht="21" customHeight="1">
      <c r="C350" s="523"/>
      <c r="D350" s="523"/>
    </row>
    <row r="351" spans="3:4" ht="21" customHeight="1">
      <c r="C351" s="523"/>
      <c r="D351" s="523"/>
    </row>
    <row r="352" spans="3:4" ht="21" customHeight="1">
      <c r="C352" s="523"/>
      <c r="D352" s="523"/>
    </row>
    <row r="353" spans="3:4" ht="21" customHeight="1">
      <c r="C353" s="523"/>
      <c r="D353" s="523"/>
    </row>
    <row r="354" spans="3:4" ht="21" customHeight="1">
      <c r="C354" s="523"/>
      <c r="D354" s="523"/>
    </row>
    <row r="355" spans="3:4" ht="21" customHeight="1">
      <c r="C355" s="523"/>
      <c r="D355" s="523"/>
    </row>
    <row r="356" spans="3:4" ht="21" customHeight="1">
      <c r="C356" s="523"/>
      <c r="D356" s="523"/>
    </row>
    <row r="357" spans="3:4" ht="21" customHeight="1">
      <c r="C357" s="523"/>
      <c r="D357" s="523"/>
    </row>
    <row r="358" spans="3:4" ht="21" customHeight="1">
      <c r="C358" s="523"/>
      <c r="D358" s="523"/>
    </row>
    <row r="359" spans="3:4" ht="21" customHeight="1">
      <c r="C359" s="523"/>
      <c r="D359" s="523"/>
    </row>
    <row r="360" spans="3:4" ht="21" customHeight="1">
      <c r="C360" s="523"/>
      <c r="D360" s="523"/>
    </row>
    <row r="361" spans="3:4" ht="21" customHeight="1">
      <c r="C361" s="523"/>
      <c r="D361" s="523"/>
    </row>
    <row r="362" spans="3:4" ht="21" customHeight="1">
      <c r="C362" s="523"/>
      <c r="D362" s="523"/>
    </row>
    <row r="363" spans="3:4" ht="21" customHeight="1">
      <c r="C363" s="523"/>
      <c r="D363" s="523"/>
    </row>
    <row r="364" spans="3:4" ht="21" customHeight="1">
      <c r="C364" s="523"/>
      <c r="D364" s="523"/>
    </row>
    <row r="365" spans="3:4" ht="21" customHeight="1">
      <c r="C365" s="523"/>
      <c r="D365" s="523"/>
    </row>
    <row r="366" spans="3:4" ht="21" customHeight="1">
      <c r="C366" s="523"/>
      <c r="D366" s="523"/>
    </row>
    <row r="367" spans="3:4" ht="21" customHeight="1">
      <c r="C367" s="523"/>
      <c r="D367" s="523"/>
    </row>
    <row r="368" spans="3:4" ht="21" customHeight="1">
      <c r="C368" s="523"/>
      <c r="D368" s="523"/>
    </row>
    <row r="369" spans="3:4" ht="21" customHeight="1">
      <c r="C369" s="523"/>
      <c r="D369" s="523"/>
    </row>
    <row r="370" spans="3:4" ht="21" customHeight="1">
      <c r="C370" s="523"/>
      <c r="D370" s="523"/>
    </row>
    <row r="371" spans="3:4" ht="21" customHeight="1">
      <c r="C371" s="523"/>
      <c r="D371" s="523"/>
    </row>
    <row r="372" spans="3:4" ht="21" customHeight="1">
      <c r="C372" s="523"/>
      <c r="D372" s="523"/>
    </row>
    <row r="373" spans="3:4" ht="21" customHeight="1">
      <c r="C373" s="523"/>
      <c r="D373" s="523"/>
    </row>
    <row r="374" spans="3:4" ht="21" customHeight="1">
      <c r="C374" s="523"/>
      <c r="D374" s="523"/>
    </row>
    <row r="375" spans="3:4" ht="21" customHeight="1">
      <c r="C375" s="523"/>
      <c r="D375" s="523"/>
    </row>
    <row r="376" spans="3:4" ht="21" customHeight="1">
      <c r="C376" s="523"/>
      <c r="D376" s="523"/>
    </row>
    <row r="377" spans="3:4" ht="21" customHeight="1">
      <c r="C377" s="523"/>
      <c r="D377" s="523"/>
    </row>
    <row r="378" spans="3:4" ht="21" customHeight="1">
      <c r="C378" s="523"/>
      <c r="D378" s="523"/>
    </row>
    <row r="379" spans="3:4" ht="21" customHeight="1">
      <c r="C379" s="523"/>
      <c r="D379" s="523"/>
    </row>
    <row r="380" spans="3:4" ht="21" customHeight="1">
      <c r="C380" s="523"/>
      <c r="D380" s="523"/>
    </row>
    <row r="381" spans="3:4" ht="21" customHeight="1">
      <c r="C381" s="523"/>
      <c r="D381" s="523"/>
    </row>
    <row r="382" spans="3:4" ht="21" customHeight="1">
      <c r="C382" s="523"/>
      <c r="D382" s="523"/>
    </row>
    <row r="383" spans="3:4" ht="21" customHeight="1">
      <c r="C383" s="523"/>
      <c r="D383" s="523"/>
    </row>
    <row r="384" spans="3:4" ht="21" customHeight="1">
      <c r="C384" s="523"/>
      <c r="D384" s="523"/>
    </row>
    <row r="385" spans="3:4" ht="21" customHeight="1">
      <c r="C385" s="523"/>
      <c r="D385" s="523"/>
    </row>
    <row r="386" spans="3:4" ht="21" customHeight="1">
      <c r="C386" s="523"/>
      <c r="D386" s="523"/>
    </row>
    <row r="387" spans="3:4" ht="21" customHeight="1">
      <c r="C387" s="523"/>
      <c r="D387" s="523"/>
    </row>
    <row r="388" spans="3:4" ht="21" customHeight="1">
      <c r="C388" s="523"/>
      <c r="D388" s="523"/>
    </row>
    <row r="389" spans="3:4" ht="21" customHeight="1">
      <c r="C389" s="523"/>
      <c r="D389" s="523"/>
    </row>
    <row r="390" spans="3:4" ht="21" customHeight="1">
      <c r="C390" s="523"/>
      <c r="D390" s="523"/>
    </row>
    <row r="391" spans="3:4" ht="21" customHeight="1">
      <c r="C391" s="523"/>
      <c r="D391" s="523"/>
    </row>
    <row r="392" spans="3:4" ht="21" customHeight="1">
      <c r="C392" s="523"/>
      <c r="D392" s="523"/>
    </row>
    <row r="393" spans="3:4" ht="21" customHeight="1">
      <c r="C393" s="523"/>
      <c r="D393" s="523"/>
    </row>
    <row r="394" spans="3:4" ht="21" customHeight="1">
      <c r="C394" s="523"/>
      <c r="D394" s="523"/>
    </row>
    <row r="395" spans="3:4" ht="21" customHeight="1">
      <c r="C395" s="523"/>
      <c r="D395" s="523"/>
    </row>
    <row r="396" spans="3:4" ht="21" customHeight="1">
      <c r="C396" s="523"/>
      <c r="D396" s="523"/>
    </row>
    <row r="397" spans="3:4" ht="21" customHeight="1">
      <c r="C397" s="523"/>
      <c r="D397" s="523"/>
    </row>
    <row r="398" spans="3:4" ht="21" customHeight="1">
      <c r="C398" s="523"/>
      <c r="D398" s="523"/>
    </row>
    <row r="399" spans="3:4" ht="21" customHeight="1">
      <c r="C399" s="523"/>
      <c r="D399" s="523"/>
    </row>
    <row r="400" spans="3:4" ht="21" customHeight="1">
      <c r="C400" s="523"/>
      <c r="D400" s="523"/>
    </row>
    <row r="401" spans="3:4" ht="21" customHeight="1">
      <c r="C401" s="523"/>
      <c r="D401" s="523"/>
    </row>
    <row r="402" spans="3:4" ht="21" customHeight="1">
      <c r="C402" s="523"/>
      <c r="D402" s="523"/>
    </row>
    <row r="403" spans="3:4" ht="21" customHeight="1">
      <c r="C403" s="523"/>
      <c r="D403" s="523"/>
    </row>
    <row r="404" spans="3:4" ht="21" customHeight="1">
      <c r="C404" s="523"/>
      <c r="D404" s="523"/>
    </row>
    <row r="405" spans="3:4" ht="21" customHeight="1">
      <c r="C405" s="523"/>
      <c r="D405" s="523"/>
    </row>
    <row r="406" spans="3:4" ht="21" customHeight="1">
      <c r="C406" s="523"/>
      <c r="D406" s="523"/>
    </row>
    <row r="407" spans="3:4" ht="21" customHeight="1">
      <c r="C407" s="523"/>
      <c r="D407" s="523"/>
    </row>
    <row r="408" spans="3:4" ht="21" customHeight="1">
      <c r="C408" s="523"/>
      <c r="D408" s="523"/>
    </row>
    <row r="409" spans="3:4" ht="21" customHeight="1">
      <c r="C409" s="523"/>
      <c r="D409" s="523"/>
    </row>
    <row r="410" spans="3:4" ht="21" customHeight="1">
      <c r="C410" s="523"/>
      <c r="D410" s="523"/>
    </row>
    <row r="411" spans="3:4" ht="21" customHeight="1">
      <c r="C411" s="523"/>
      <c r="D411" s="523"/>
    </row>
    <row r="412" spans="3:4" ht="21" customHeight="1">
      <c r="C412" s="523"/>
      <c r="D412" s="523"/>
    </row>
    <row r="413" spans="3:4" ht="21" customHeight="1">
      <c r="C413" s="523"/>
      <c r="D413" s="523"/>
    </row>
    <row r="414" spans="3:4" ht="21" customHeight="1">
      <c r="C414" s="523"/>
      <c r="D414" s="523"/>
    </row>
    <row r="415" spans="3:4" ht="21" customHeight="1">
      <c r="C415" s="523"/>
      <c r="D415" s="523"/>
    </row>
    <row r="416" spans="3:4" ht="21" customHeight="1">
      <c r="C416" s="523"/>
      <c r="D416" s="523"/>
    </row>
    <row r="417" spans="3:4" ht="21" customHeight="1">
      <c r="C417" s="523"/>
      <c r="D417" s="523"/>
    </row>
    <row r="418" spans="3:4" ht="21" customHeight="1">
      <c r="C418" s="523"/>
      <c r="D418" s="523"/>
    </row>
    <row r="419" spans="3:4" ht="21" customHeight="1">
      <c r="C419" s="523"/>
      <c r="D419" s="523"/>
    </row>
    <row r="420" spans="3:4" ht="21" customHeight="1">
      <c r="C420" s="523"/>
      <c r="D420" s="523"/>
    </row>
    <row r="421" spans="3:4" ht="21" customHeight="1">
      <c r="C421" s="523"/>
      <c r="D421" s="523"/>
    </row>
    <row r="422" spans="3:4" ht="21" customHeight="1">
      <c r="C422" s="523"/>
      <c r="D422" s="523"/>
    </row>
    <row r="423" spans="3:4" ht="21" customHeight="1">
      <c r="C423" s="523"/>
      <c r="D423" s="523"/>
    </row>
    <row r="424" spans="3:4" ht="21" customHeight="1">
      <c r="C424" s="523"/>
      <c r="D424" s="523"/>
    </row>
    <row r="425" spans="3:4" ht="21" customHeight="1">
      <c r="C425" s="523"/>
      <c r="D425" s="523"/>
    </row>
    <row r="426" spans="3:4" ht="21" customHeight="1">
      <c r="C426" s="523"/>
      <c r="D426" s="523"/>
    </row>
    <row r="427" spans="3:4" ht="21" customHeight="1">
      <c r="C427" s="523"/>
      <c r="D427" s="523"/>
    </row>
    <row r="428" spans="3:4" ht="21" customHeight="1">
      <c r="C428" s="523"/>
      <c r="D428" s="523"/>
    </row>
    <row r="429" spans="3:4" ht="21" customHeight="1">
      <c r="C429" s="523"/>
      <c r="D429" s="523"/>
    </row>
    <row r="430" spans="3:4" ht="21" customHeight="1">
      <c r="C430" s="523"/>
      <c r="D430" s="523"/>
    </row>
    <row r="431" spans="3:4" ht="21" customHeight="1">
      <c r="C431" s="523"/>
      <c r="D431" s="523"/>
    </row>
    <row r="432" spans="3:4" ht="21" customHeight="1">
      <c r="C432" s="523"/>
      <c r="D432" s="523"/>
    </row>
    <row r="433" spans="3:4" ht="21" customHeight="1">
      <c r="C433" s="523"/>
      <c r="D433" s="523"/>
    </row>
    <row r="434" spans="3:4" ht="21" customHeight="1">
      <c r="C434" s="523"/>
      <c r="D434" s="523"/>
    </row>
    <row r="435" spans="3:4" ht="21" customHeight="1">
      <c r="C435" s="523"/>
      <c r="D435" s="523"/>
    </row>
    <row r="436" spans="3:4" ht="21" customHeight="1">
      <c r="C436" s="523"/>
      <c r="D436" s="523"/>
    </row>
    <row r="437" spans="3:4" ht="21" customHeight="1">
      <c r="C437" s="523"/>
      <c r="D437" s="523"/>
    </row>
    <row r="438" spans="3:4" ht="21" customHeight="1">
      <c r="C438" s="523"/>
      <c r="D438" s="523"/>
    </row>
    <row r="439" spans="3:4" ht="21" customHeight="1">
      <c r="C439" s="523"/>
      <c r="D439" s="523"/>
    </row>
    <row r="440" spans="3:4" ht="21" customHeight="1">
      <c r="C440" s="523"/>
      <c r="D440" s="523"/>
    </row>
    <row r="441" spans="3:4" ht="21" customHeight="1">
      <c r="C441" s="523"/>
      <c r="D441" s="523"/>
    </row>
    <row r="442" spans="3:4" ht="21" customHeight="1">
      <c r="C442" s="523"/>
      <c r="D442" s="523"/>
    </row>
    <row r="443" spans="3:4" ht="21" customHeight="1">
      <c r="C443" s="523"/>
      <c r="D443" s="523"/>
    </row>
    <row r="444" spans="3:4" ht="21" customHeight="1">
      <c r="C444" s="523"/>
      <c r="D444" s="523"/>
    </row>
    <row r="445" spans="3:4" ht="21" customHeight="1">
      <c r="C445" s="523"/>
      <c r="D445" s="523"/>
    </row>
    <row r="446" spans="3:4" ht="21" customHeight="1">
      <c r="C446" s="523"/>
      <c r="D446" s="523"/>
    </row>
    <row r="447" spans="3:4" ht="21" customHeight="1">
      <c r="C447" s="523"/>
      <c r="D447" s="523"/>
    </row>
    <row r="448" spans="3:4" ht="21" customHeight="1">
      <c r="C448" s="523"/>
      <c r="D448" s="523"/>
    </row>
    <row r="449" spans="3:4" ht="21" customHeight="1">
      <c r="C449" s="523"/>
      <c r="D449" s="523"/>
    </row>
    <row r="450" spans="3:4" ht="21" customHeight="1">
      <c r="C450" s="523"/>
      <c r="D450" s="523"/>
    </row>
    <row r="451" spans="3:4" ht="21" customHeight="1">
      <c r="C451" s="523"/>
      <c r="D451" s="523"/>
    </row>
    <row r="452" spans="3:4" ht="21" customHeight="1">
      <c r="C452" s="523"/>
      <c r="D452" s="523"/>
    </row>
    <row r="453" spans="3:4" ht="21" customHeight="1">
      <c r="C453" s="523"/>
      <c r="D453" s="523"/>
    </row>
    <row r="454" spans="3:4" ht="21" customHeight="1">
      <c r="C454" s="523"/>
      <c r="D454" s="523"/>
    </row>
    <row r="455" spans="3:4" ht="21" customHeight="1">
      <c r="C455" s="523"/>
      <c r="D455" s="523"/>
    </row>
    <row r="456" spans="3:4" ht="21" customHeight="1">
      <c r="C456" s="523"/>
      <c r="D456" s="523"/>
    </row>
    <row r="457" spans="3:4" ht="21" customHeight="1">
      <c r="C457" s="523"/>
      <c r="D457" s="523"/>
    </row>
    <row r="458" spans="3:4" ht="21" customHeight="1">
      <c r="C458" s="523"/>
      <c r="D458" s="523"/>
    </row>
    <row r="459" spans="3:4" ht="21" customHeight="1">
      <c r="C459" s="523"/>
      <c r="D459" s="523"/>
    </row>
    <row r="460" spans="3:4" ht="21" customHeight="1">
      <c r="C460" s="523"/>
      <c r="D460" s="523"/>
    </row>
    <row r="461" spans="3:4" ht="21" customHeight="1">
      <c r="C461" s="523"/>
      <c r="D461" s="523"/>
    </row>
    <row r="462" spans="3:4" ht="21" customHeight="1">
      <c r="C462" s="523"/>
      <c r="D462" s="523"/>
    </row>
    <row r="463" spans="3:4" ht="21" customHeight="1">
      <c r="C463" s="523"/>
      <c r="D463" s="523"/>
    </row>
    <row r="464" spans="3:4" ht="21" customHeight="1">
      <c r="C464" s="523"/>
      <c r="D464" s="523"/>
    </row>
    <row r="465" spans="3:4" ht="21" customHeight="1">
      <c r="C465" s="523"/>
      <c r="D465" s="523"/>
    </row>
    <row r="466" spans="3:4" ht="21" customHeight="1">
      <c r="C466" s="523"/>
      <c r="D466" s="523"/>
    </row>
    <row r="467" spans="3:4" ht="21" customHeight="1">
      <c r="C467" s="523"/>
      <c r="D467" s="523"/>
    </row>
    <row r="468" spans="3:4" ht="21" customHeight="1">
      <c r="C468" s="523"/>
      <c r="D468" s="523"/>
    </row>
    <row r="469" spans="3:4" ht="21" customHeight="1">
      <c r="C469" s="523"/>
      <c r="D469" s="523"/>
    </row>
    <row r="470" spans="3:4" ht="21" customHeight="1">
      <c r="C470" s="523"/>
      <c r="D470" s="523"/>
    </row>
    <row r="471" spans="3:4" ht="21" customHeight="1">
      <c r="C471" s="523"/>
      <c r="D471" s="523"/>
    </row>
    <row r="472" spans="3:4" ht="21" customHeight="1">
      <c r="C472" s="523"/>
      <c r="D472" s="523"/>
    </row>
    <row r="473" spans="3:4" ht="21" customHeight="1">
      <c r="C473" s="523"/>
      <c r="D473" s="523"/>
    </row>
    <row r="474" spans="3:4" ht="21" customHeight="1">
      <c r="C474" s="523"/>
      <c r="D474" s="523"/>
    </row>
    <row r="475" spans="3:4" ht="21" customHeight="1">
      <c r="C475" s="523"/>
      <c r="D475" s="523"/>
    </row>
    <row r="476" spans="3:4" ht="21" customHeight="1">
      <c r="C476" s="523"/>
      <c r="D476" s="523"/>
    </row>
    <row r="477" spans="3:4" ht="21" customHeight="1">
      <c r="C477" s="523"/>
      <c r="D477" s="523"/>
    </row>
    <row r="478" spans="3:4" ht="21" customHeight="1">
      <c r="C478" s="523"/>
      <c r="D478" s="523"/>
    </row>
    <row r="479" spans="3:4" ht="21" customHeight="1">
      <c r="C479" s="523"/>
      <c r="D479" s="523"/>
    </row>
    <row r="480" spans="3:4" ht="21" customHeight="1">
      <c r="C480" s="523"/>
      <c r="D480" s="523"/>
    </row>
    <row r="481" spans="3:4" ht="21" customHeight="1">
      <c r="C481" s="523"/>
      <c r="D481" s="523"/>
    </row>
    <row r="482" spans="3:4" ht="21" customHeight="1">
      <c r="C482" s="523"/>
      <c r="D482" s="523"/>
    </row>
    <row r="483" spans="3:4" ht="21" customHeight="1">
      <c r="C483" s="523"/>
      <c r="D483" s="523"/>
    </row>
    <row r="484" spans="3:4" ht="21" customHeight="1">
      <c r="C484" s="523"/>
      <c r="D484" s="523"/>
    </row>
    <row r="485" spans="3:4" ht="21" customHeight="1">
      <c r="C485" s="523"/>
      <c r="D485" s="523"/>
    </row>
    <row r="486" spans="3:4" ht="21" customHeight="1">
      <c r="C486" s="523"/>
      <c r="D486" s="523"/>
    </row>
    <row r="487" spans="3:4" ht="21" customHeight="1">
      <c r="C487" s="523"/>
      <c r="D487" s="523"/>
    </row>
    <row r="488" spans="3:4" ht="21" customHeight="1">
      <c r="C488" s="523"/>
      <c r="D488" s="523"/>
    </row>
    <row r="489" spans="3:4" ht="21" customHeight="1">
      <c r="C489" s="523"/>
      <c r="D489" s="523"/>
    </row>
    <row r="490" spans="3:4" ht="21" customHeight="1">
      <c r="C490" s="523"/>
      <c r="D490" s="523"/>
    </row>
    <row r="491" spans="3:4" ht="21" customHeight="1">
      <c r="C491" s="523"/>
      <c r="D491" s="523"/>
    </row>
    <row r="492" spans="3:4" ht="21" customHeight="1">
      <c r="C492" s="523"/>
      <c r="D492" s="523"/>
    </row>
    <row r="493" spans="3:4" ht="21" customHeight="1">
      <c r="C493" s="523"/>
      <c r="D493" s="523"/>
    </row>
    <row r="494" spans="3:4" ht="21" customHeight="1">
      <c r="C494" s="523"/>
      <c r="D494" s="523"/>
    </row>
    <row r="495" spans="3:4" ht="21" customHeight="1">
      <c r="C495" s="523"/>
      <c r="D495" s="523"/>
    </row>
    <row r="496" spans="3:4" ht="21" customHeight="1">
      <c r="C496" s="523"/>
      <c r="D496" s="523"/>
    </row>
    <row r="497" spans="3:4" ht="21" customHeight="1">
      <c r="C497" s="523"/>
      <c r="D497" s="523"/>
    </row>
    <row r="498" spans="3:4" ht="21" customHeight="1">
      <c r="C498" s="523"/>
      <c r="D498" s="523"/>
    </row>
    <row r="499" spans="3:4" ht="21" customHeight="1">
      <c r="C499" s="523"/>
      <c r="D499" s="523"/>
    </row>
    <row r="500" spans="3:4" ht="21" customHeight="1">
      <c r="C500" s="523"/>
      <c r="D500" s="523"/>
    </row>
    <row r="501" spans="3:4" ht="21" customHeight="1">
      <c r="C501" s="523"/>
      <c r="D501" s="523"/>
    </row>
    <row r="502" spans="3:4" ht="21" customHeight="1">
      <c r="C502" s="523"/>
      <c r="D502" s="523"/>
    </row>
    <row r="503" spans="3:4" ht="21" customHeight="1">
      <c r="C503" s="523"/>
      <c r="D503" s="523"/>
    </row>
    <row r="504" spans="3:4" ht="21" customHeight="1">
      <c r="C504" s="523"/>
      <c r="D504" s="523"/>
    </row>
    <row r="505" spans="3:4" ht="21" customHeight="1">
      <c r="C505" s="523"/>
      <c r="D505" s="523"/>
    </row>
    <row r="506" spans="3:4" ht="21" customHeight="1">
      <c r="C506" s="523"/>
      <c r="D506" s="523"/>
    </row>
    <row r="507" spans="3:4" ht="21" customHeight="1">
      <c r="C507" s="523"/>
      <c r="D507" s="523"/>
    </row>
    <row r="508" spans="3:4" ht="21" customHeight="1">
      <c r="C508" s="523"/>
      <c r="D508" s="523"/>
    </row>
    <row r="509" spans="3:4" ht="21" customHeight="1">
      <c r="C509" s="523"/>
      <c r="D509" s="523"/>
    </row>
    <row r="510" spans="3:4" ht="21" customHeight="1">
      <c r="C510" s="523"/>
      <c r="D510" s="523"/>
    </row>
    <row r="511" spans="3:4" ht="21" customHeight="1">
      <c r="C511" s="523"/>
      <c r="D511" s="523"/>
    </row>
    <row r="512" spans="3:4" ht="21" customHeight="1">
      <c r="C512" s="523"/>
      <c r="D512" s="523"/>
    </row>
    <row r="513" spans="3:4" ht="21" customHeight="1">
      <c r="C513" s="523"/>
      <c r="D513" s="523"/>
    </row>
    <row r="514" spans="3:4" ht="21" customHeight="1">
      <c r="C514" s="523"/>
      <c r="D514" s="523"/>
    </row>
    <row r="515" spans="3:4" ht="21" customHeight="1">
      <c r="C515" s="523"/>
      <c r="D515" s="523"/>
    </row>
    <row r="516" spans="3:4" ht="21" customHeight="1">
      <c r="C516" s="523"/>
      <c r="D516" s="523"/>
    </row>
    <row r="517" spans="3:4" ht="21" customHeight="1">
      <c r="C517" s="523"/>
      <c r="D517" s="523"/>
    </row>
    <row r="518" spans="3:4" ht="21" customHeight="1">
      <c r="C518" s="523"/>
      <c r="D518" s="523"/>
    </row>
    <row r="519" spans="3:4" ht="21" customHeight="1">
      <c r="C519" s="523"/>
      <c r="D519" s="523"/>
    </row>
    <row r="520" spans="3:4" ht="21" customHeight="1">
      <c r="C520" s="523"/>
      <c r="D520" s="523"/>
    </row>
    <row r="521" spans="3:4" ht="21" customHeight="1">
      <c r="C521" s="523"/>
      <c r="D521" s="523"/>
    </row>
    <row r="522" spans="3:4" ht="21" customHeight="1">
      <c r="C522" s="523"/>
      <c r="D522" s="523"/>
    </row>
    <row r="523" spans="3:4" ht="21" customHeight="1">
      <c r="C523" s="523"/>
      <c r="D523" s="523"/>
    </row>
    <row r="524" spans="3:4" ht="21" customHeight="1">
      <c r="C524" s="523"/>
      <c r="D524" s="523"/>
    </row>
    <row r="525" spans="3:4" ht="21" customHeight="1">
      <c r="C525" s="523"/>
      <c r="D525" s="523"/>
    </row>
    <row r="526" spans="3:4" ht="21" customHeight="1">
      <c r="C526" s="523"/>
      <c r="D526" s="523"/>
    </row>
    <row r="527" spans="3:4" ht="21" customHeight="1">
      <c r="C527" s="523"/>
      <c r="D527" s="523"/>
    </row>
    <row r="528" spans="3:4" ht="21" customHeight="1">
      <c r="C528" s="523"/>
      <c r="D528" s="523"/>
    </row>
    <row r="529" spans="3:4" ht="21" customHeight="1">
      <c r="C529" s="523"/>
      <c r="D529" s="523"/>
    </row>
    <row r="530" spans="3:4" ht="21" customHeight="1">
      <c r="C530" s="523"/>
      <c r="D530" s="523"/>
    </row>
    <row r="531" spans="3:4" ht="21" customHeight="1">
      <c r="C531" s="523"/>
      <c r="D531" s="523"/>
    </row>
    <row r="532" spans="3:4" ht="21" customHeight="1">
      <c r="C532" s="523"/>
      <c r="D532" s="523"/>
    </row>
    <row r="533" spans="3:4" ht="21" customHeight="1">
      <c r="C533" s="523"/>
      <c r="D533" s="523"/>
    </row>
    <row r="534" spans="3:4" ht="21" customHeight="1">
      <c r="C534" s="523"/>
      <c r="D534" s="523"/>
    </row>
    <row r="535" spans="3:4" ht="21" customHeight="1">
      <c r="C535" s="523"/>
      <c r="D535" s="523"/>
    </row>
    <row r="536" spans="3:4" ht="21" customHeight="1">
      <c r="C536" s="523"/>
      <c r="D536" s="523"/>
    </row>
    <row r="537" spans="3:4" ht="21" customHeight="1">
      <c r="C537" s="523"/>
      <c r="D537" s="523"/>
    </row>
    <row r="538" spans="3:4" ht="21" customHeight="1">
      <c r="C538" s="523"/>
      <c r="D538" s="523"/>
    </row>
    <row r="539" spans="3:4" ht="21" customHeight="1">
      <c r="C539" s="523"/>
      <c r="D539" s="523"/>
    </row>
    <row r="540" spans="3:4" ht="21" customHeight="1">
      <c r="C540" s="523"/>
      <c r="D540" s="523"/>
    </row>
    <row r="541" spans="3:4" ht="21" customHeight="1">
      <c r="C541" s="523"/>
      <c r="D541" s="523"/>
    </row>
    <row r="542" spans="3:4" ht="21" customHeight="1">
      <c r="C542" s="523"/>
      <c r="D542" s="523"/>
    </row>
    <row r="543" spans="3:4" ht="21" customHeight="1">
      <c r="C543" s="523"/>
      <c r="D543" s="523"/>
    </row>
    <row r="544" spans="3:4" ht="21" customHeight="1">
      <c r="C544" s="523"/>
      <c r="D544" s="523"/>
    </row>
    <row r="545" spans="3:4" ht="21" customHeight="1">
      <c r="C545" s="523"/>
      <c r="D545" s="523"/>
    </row>
    <row r="546" spans="3:4" ht="21" customHeight="1">
      <c r="C546" s="523"/>
      <c r="D546" s="523"/>
    </row>
    <row r="547" spans="3:4" ht="21" customHeight="1">
      <c r="C547" s="523"/>
      <c r="D547" s="523"/>
    </row>
    <row r="548" spans="3:4" ht="21" customHeight="1">
      <c r="C548" s="523"/>
      <c r="D548" s="523"/>
    </row>
    <row r="549" spans="3:4" ht="21" customHeight="1">
      <c r="C549" s="523"/>
      <c r="D549" s="523"/>
    </row>
    <row r="550" spans="3:4" ht="21" customHeight="1">
      <c r="C550" s="523"/>
      <c r="D550" s="523"/>
    </row>
    <row r="551" spans="3:4" ht="21" customHeight="1">
      <c r="C551" s="523"/>
      <c r="D551" s="523"/>
    </row>
    <row r="552" spans="3:4" ht="21" customHeight="1">
      <c r="C552" s="523"/>
      <c r="D552" s="523"/>
    </row>
    <row r="553" spans="3:4" ht="21" customHeight="1">
      <c r="C553" s="523"/>
      <c r="D553" s="523"/>
    </row>
    <row r="554" spans="3:4" ht="21" customHeight="1">
      <c r="C554" s="523"/>
      <c r="D554" s="523"/>
    </row>
    <row r="555" spans="3:4" ht="21" customHeight="1">
      <c r="C555" s="523"/>
      <c r="D555" s="523"/>
    </row>
    <row r="556" spans="3:4" ht="21" customHeight="1">
      <c r="C556" s="523"/>
      <c r="D556" s="523"/>
    </row>
    <row r="557" spans="3:4" ht="21" customHeight="1">
      <c r="C557" s="523"/>
      <c r="D557" s="523"/>
    </row>
    <row r="558" spans="3:4" ht="21" customHeight="1">
      <c r="C558" s="523"/>
      <c r="D558" s="523"/>
    </row>
    <row r="559" spans="3:4" ht="21" customHeight="1">
      <c r="C559" s="523"/>
      <c r="D559" s="523"/>
    </row>
    <row r="560" spans="3:4" ht="21" customHeight="1">
      <c r="C560" s="523"/>
      <c r="D560" s="523"/>
    </row>
    <row r="561" spans="3:4" ht="21" customHeight="1">
      <c r="C561" s="523"/>
      <c r="D561" s="523"/>
    </row>
    <row r="562" spans="3:4" ht="21" customHeight="1">
      <c r="C562" s="523"/>
      <c r="D562" s="523"/>
    </row>
    <row r="563" spans="3:4" ht="21" customHeight="1">
      <c r="C563" s="523"/>
      <c r="D563" s="523"/>
    </row>
    <row r="564" spans="3:4" ht="21" customHeight="1">
      <c r="C564" s="523"/>
      <c r="D564" s="523"/>
    </row>
    <row r="565" spans="3:4" ht="21" customHeight="1">
      <c r="C565" s="523"/>
      <c r="D565" s="523"/>
    </row>
    <row r="566" spans="3:4" ht="21" customHeight="1">
      <c r="C566" s="523"/>
      <c r="D566" s="523"/>
    </row>
    <row r="567" spans="3:4" ht="21" customHeight="1">
      <c r="C567" s="523"/>
      <c r="D567" s="523"/>
    </row>
    <row r="568" spans="3:4" ht="21" customHeight="1">
      <c r="C568" s="523"/>
      <c r="D568" s="523"/>
    </row>
    <row r="569" spans="3:4" ht="21" customHeight="1">
      <c r="C569" s="523"/>
      <c r="D569" s="523"/>
    </row>
    <row r="570" spans="3:4" ht="21" customHeight="1">
      <c r="C570" s="523"/>
      <c r="D570" s="523"/>
    </row>
    <row r="571" spans="3:4" ht="21" customHeight="1">
      <c r="C571" s="523"/>
      <c r="D571" s="523"/>
    </row>
    <row r="572" spans="3:4" ht="21" customHeight="1">
      <c r="C572" s="523"/>
      <c r="D572" s="523"/>
    </row>
    <row r="573" spans="3:4" ht="21" customHeight="1">
      <c r="C573" s="523"/>
      <c r="D573" s="523"/>
    </row>
    <row r="574" spans="3:4" ht="21" customHeight="1">
      <c r="C574" s="523"/>
      <c r="D574" s="523"/>
    </row>
    <row r="575" spans="3:4" ht="21" customHeight="1">
      <c r="C575" s="523"/>
      <c r="D575" s="523"/>
    </row>
    <row r="576" spans="3:4" ht="21" customHeight="1">
      <c r="C576" s="523"/>
      <c r="D576" s="523"/>
    </row>
    <row r="577" spans="3:4" ht="21" customHeight="1">
      <c r="C577" s="523"/>
      <c r="D577" s="523"/>
    </row>
    <row r="578" spans="3:4" ht="21" customHeight="1">
      <c r="C578" s="523"/>
      <c r="D578" s="523"/>
    </row>
    <row r="579" spans="3:4" ht="21" customHeight="1">
      <c r="C579" s="523"/>
      <c r="D579" s="523"/>
    </row>
    <row r="580" spans="3:4" ht="21" customHeight="1">
      <c r="C580" s="523"/>
      <c r="D580" s="523"/>
    </row>
    <row r="581" spans="3:4" ht="21" customHeight="1">
      <c r="C581" s="523"/>
      <c r="D581" s="523"/>
    </row>
    <row r="582" spans="3:4" ht="21" customHeight="1">
      <c r="C582" s="523"/>
      <c r="D582" s="523"/>
    </row>
    <row r="583" spans="3:4" ht="21" customHeight="1">
      <c r="C583" s="523"/>
      <c r="D583" s="523"/>
    </row>
    <row r="584" spans="3:4" ht="21" customHeight="1">
      <c r="C584" s="523"/>
      <c r="D584" s="523"/>
    </row>
    <row r="585" spans="3:4" ht="21" customHeight="1">
      <c r="C585" s="523"/>
      <c r="D585" s="523"/>
    </row>
    <row r="586" spans="3:4" ht="21" customHeight="1">
      <c r="C586" s="523"/>
      <c r="D586" s="523"/>
    </row>
    <row r="587" spans="3:4" ht="21" customHeight="1">
      <c r="C587" s="523"/>
      <c r="D587" s="523"/>
    </row>
    <row r="588" spans="3:4" ht="21" customHeight="1">
      <c r="C588" s="523"/>
      <c r="D588" s="523"/>
    </row>
    <row r="589" spans="3:4" ht="21" customHeight="1">
      <c r="C589" s="523"/>
      <c r="D589" s="523"/>
    </row>
    <row r="590" spans="3:4" ht="21" customHeight="1">
      <c r="C590" s="523"/>
      <c r="D590" s="523"/>
    </row>
    <row r="591" spans="3:4" ht="21" customHeight="1">
      <c r="C591" s="523"/>
      <c r="D591" s="523"/>
    </row>
    <row r="592" spans="3:4" ht="21" customHeight="1">
      <c r="C592" s="523"/>
      <c r="D592" s="523"/>
    </row>
    <row r="593" spans="3:4" ht="21" customHeight="1">
      <c r="C593" s="523"/>
      <c r="D593" s="523"/>
    </row>
    <row r="594" spans="3:4" ht="21" customHeight="1">
      <c r="C594" s="523"/>
      <c r="D594" s="523"/>
    </row>
    <row r="595" spans="3:4" ht="21" customHeight="1">
      <c r="C595" s="523"/>
      <c r="D595" s="523"/>
    </row>
    <row r="596" spans="3:4" ht="21" customHeight="1">
      <c r="C596" s="523"/>
      <c r="D596" s="523"/>
    </row>
    <row r="597" spans="3:4" ht="21" customHeight="1">
      <c r="C597" s="523"/>
      <c r="D597" s="523"/>
    </row>
    <row r="598" spans="3:4" ht="21" customHeight="1">
      <c r="C598" s="523"/>
      <c r="D598" s="523"/>
    </row>
    <row r="599" spans="3:4" ht="21" customHeight="1">
      <c r="C599" s="523"/>
      <c r="D599" s="523"/>
    </row>
    <row r="600" spans="3:4" ht="21" customHeight="1">
      <c r="C600" s="523"/>
      <c r="D600" s="523"/>
    </row>
    <row r="601" spans="3:4" ht="21" customHeight="1">
      <c r="C601" s="523"/>
      <c r="D601" s="523"/>
    </row>
    <row r="602" spans="3:4" ht="21" customHeight="1">
      <c r="C602" s="523"/>
      <c r="D602" s="523"/>
    </row>
    <row r="603" spans="3:4" ht="21" customHeight="1">
      <c r="C603" s="523"/>
      <c r="D603" s="523"/>
    </row>
    <row r="604" spans="3:4" ht="21" customHeight="1">
      <c r="C604" s="523"/>
      <c r="D604" s="523"/>
    </row>
    <row r="605" spans="3:4" ht="21" customHeight="1">
      <c r="C605" s="523"/>
      <c r="D605" s="523"/>
    </row>
    <row r="606" spans="3:4" ht="21" customHeight="1">
      <c r="C606" s="523"/>
      <c r="D606" s="523"/>
    </row>
    <row r="607" spans="3:4" ht="21" customHeight="1">
      <c r="C607" s="523"/>
      <c r="D607" s="523"/>
    </row>
    <row r="608" spans="3:4" ht="21" customHeight="1">
      <c r="C608" s="523"/>
      <c r="D608" s="523"/>
    </row>
    <row r="609" spans="3:4" ht="21" customHeight="1">
      <c r="C609" s="523"/>
      <c r="D609" s="523"/>
    </row>
    <row r="610" spans="3:4" ht="21" customHeight="1">
      <c r="C610" s="523"/>
      <c r="D610" s="523"/>
    </row>
    <row r="611" spans="3:4" ht="21" customHeight="1">
      <c r="C611" s="523"/>
      <c r="D611" s="523"/>
    </row>
    <row r="612" spans="3:4" ht="21" customHeight="1">
      <c r="C612" s="523"/>
      <c r="D612" s="523"/>
    </row>
    <row r="613" spans="3:4" ht="21" customHeight="1">
      <c r="C613" s="523"/>
      <c r="D613" s="523"/>
    </row>
    <row r="614" spans="3:4" ht="21" customHeight="1">
      <c r="C614" s="523"/>
      <c r="D614" s="523"/>
    </row>
    <row r="615" spans="3:4" ht="21" customHeight="1">
      <c r="C615" s="523"/>
      <c r="D615" s="523"/>
    </row>
    <row r="616" spans="3:4" ht="21" customHeight="1">
      <c r="C616" s="523"/>
      <c r="D616" s="523"/>
    </row>
    <row r="617" spans="3:4" ht="21" customHeight="1">
      <c r="C617" s="523"/>
      <c r="D617" s="523"/>
    </row>
    <row r="618" spans="3:4" ht="21" customHeight="1">
      <c r="C618" s="523"/>
      <c r="D618" s="523"/>
    </row>
    <row r="619" spans="3:4" ht="21" customHeight="1">
      <c r="C619" s="523"/>
      <c r="D619" s="523"/>
    </row>
    <row r="620" spans="3:4" ht="21" customHeight="1">
      <c r="C620" s="523"/>
      <c r="D620" s="523"/>
    </row>
    <row r="621" spans="3:4" ht="21" customHeight="1">
      <c r="C621" s="523"/>
      <c r="D621" s="523"/>
    </row>
    <row r="622" spans="3:4" ht="21" customHeight="1">
      <c r="C622" s="523"/>
      <c r="D622" s="523"/>
    </row>
    <row r="623" spans="3:4" ht="21" customHeight="1">
      <c r="C623" s="523"/>
      <c r="D623" s="523"/>
    </row>
    <row r="624" spans="3:4" ht="21" customHeight="1">
      <c r="C624" s="523"/>
      <c r="D624" s="523"/>
    </row>
    <row r="625" spans="3:4" ht="21" customHeight="1">
      <c r="C625" s="523"/>
      <c r="D625" s="523"/>
    </row>
    <row r="626" spans="3:4" ht="21" customHeight="1">
      <c r="C626" s="523"/>
      <c r="D626" s="523"/>
    </row>
    <row r="627" spans="3:4" ht="21" customHeight="1">
      <c r="C627" s="523"/>
      <c r="D627" s="523"/>
    </row>
    <row r="628" spans="3:4" ht="21" customHeight="1">
      <c r="C628" s="523"/>
      <c r="D628" s="523"/>
    </row>
    <row r="629" spans="3:4" ht="21" customHeight="1">
      <c r="C629" s="523"/>
      <c r="D629" s="523"/>
    </row>
    <row r="630" spans="3:4" ht="21" customHeight="1">
      <c r="C630" s="523"/>
      <c r="D630" s="523"/>
    </row>
    <row r="631" spans="3:4" ht="21" customHeight="1">
      <c r="C631" s="523"/>
      <c r="D631" s="523"/>
    </row>
    <row r="632" spans="3:4" ht="21" customHeight="1">
      <c r="C632" s="523"/>
      <c r="D632" s="523"/>
    </row>
    <row r="633" spans="3:4" ht="21" customHeight="1">
      <c r="C633" s="523"/>
      <c r="D633" s="523"/>
    </row>
    <row r="634" spans="3:4" ht="21" customHeight="1">
      <c r="C634" s="523"/>
      <c r="D634" s="523"/>
    </row>
    <row r="635" spans="3:4" ht="21" customHeight="1">
      <c r="C635" s="523"/>
      <c r="D635" s="523"/>
    </row>
    <row r="636" spans="3:4" ht="21" customHeight="1">
      <c r="C636" s="523"/>
      <c r="D636" s="523"/>
    </row>
    <row r="637" spans="3:4" ht="21" customHeight="1">
      <c r="C637" s="523"/>
      <c r="D637" s="523"/>
    </row>
    <row r="638" spans="3:4" ht="21" customHeight="1">
      <c r="C638" s="523"/>
      <c r="D638" s="523"/>
    </row>
    <row r="639" spans="3:4" ht="21" customHeight="1">
      <c r="C639" s="523"/>
      <c r="D639" s="523"/>
    </row>
    <row r="640" spans="3:4" ht="21" customHeight="1">
      <c r="C640" s="523"/>
      <c r="D640" s="523"/>
    </row>
    <row r="641" spans="3:4" ht="21" customHeight="1">
      <c r="C641" s="523"/>
      <c r="D641" s="523"/>
    </row>
    <row r="642" spans="3:4" ht="21" customHeight="1">
      <c r="C642" s="523"/>
      <c r="D642" s="523"/>
    </row>
    <row r="643" spans="3:4" ht="21" customHeight="1">
      <c r="C643" s="523"/>
      <c r="D643" s="523"/>
    </row>
    <row r="644" spans="3:4" ht="21" customHeight="1">
      <c r="C644" s="523"/>
      <c r="D644" s="523"/>
    </row>
    <row r="645" spans="3:4" ht="21" customHeight="1">
      <c r="C645" s="523"/>
      <c r="D645" s="523"/>
    </row>
    <row r="646" spans="3:4" ht="21" customHeight="1">
      <c r="C646" s="523"/>
      <c r="D646" s="523"/>
    </row>
    <row r="647" spans="3:4" ht="21" customHeight="1">
      <c r="C647" s="523"/>
      <c r="D647" s="523"/>
    </row>
    <row r="648" spans="3:4" ht="21" customHeight="1">
      <c r="C648" s="523"/>
      <c r="D648" s="523"/>
    </row>
    <row r="649" spans="3:4" ht="21" customHeight="1">
      <c r="C649" s="523"/>
      <c r="D649" s="523"/>
    </row>
    <row r="650" spans="3:4" ht="21" customHeight="1">
      <c r="C650" s="523"/>
      <c r="D650" s="523"/>
    </row>
    <row r="651" spans="3:4" ht="21" customHeight="1">
      <c r="C651" s="523"/>
      <c r="D651" s="523"/>
    </row>
    <row r="652" spans="3:4" ht="21" customHeight="1">
      <c r="C652" s="523"/>
      <c r="D652" s="523"/>
    </row>
    <row r="653" spans="3:4" ht="21" customHeight="1">
      <c r="C653" s="523"/>
      <c r="D653" s="523"/>
    </row>
    <row r="654" spans="3:4" ht="21" customHeight="1">
      <c r="C654" s="523"/>
      <c r="D654" s="523"/>
    </row>
    <row r="655" spans="3:4" ht="21" customHeight="1">
      <c r="C655" s="523"/>
      <c r="D655" s="523"/>
    </row>
    <row r="656" spans="3:4" ht="21" customHeight="1">
      <c r="C656" s="523"/>
      <c r="D656" s="523"/>
    </row>
    <row r="657" spans="3:4" ht="21" customHeight="1">
      <c r="C657" s="523"/>
      <c r="D657" s="523"/>
    </row>
    <row r="658" spans="3:4" ht="21" customHeight="1">
      <c r="C658" s="523"/>
      <c r="D658" s="523"/>
    </row>
    <row r="659" spans="3:4" ht="21" customHeight="1">
      <c r="C659" s="523"/>
      <c r="D659" s="523"/>
    </row>
    <row r="660" spans="3:4" ht="21" customHeight="1">
      <c r="C660" s="523"/>
      <c r="D660" s="523"/>
    </row>
    <row r="661" spans="3:4" ht="21" customHeight="1">
      <c r="C661" s="523"/>
      <c r="D661" s="523"/>
    </row>
    <row r="662" spans="3:4" ht="21" customHeight="1">
      <c r="C662" s="523"/>
      <c r="D662" s="523"/>
    </row>
    <row r="663" spans="3:4" ht="21" customHeight="1">
      <c r="C663" s="523"/>
      <c r="D663" s="523"/>
    </row>
    <row r="664" spans="3:4" ht="21" customHeight="1">
      <c r="C664" s="523"/>
      <c r="D664" s="523"/>
    </row>
    <row r="665" spans="3:4" ht="21" customHeight="1">
      <c r="C665" s="523"/>
      <c r="D665" s="523"/>
    </row>
    <row r="666" spans="3:4" ht="21" customHeight="1">
      <c r="C666" s="523"/>
      <c r="D666" s="523"/>
    </row>
    <row r="667" spans="3:4" ht="21" customHeight="1">
      <c r="C667" s="523"/>
      <c r="D667" s="523"/>
    </row>
    <row r="668" spans="3:4" ht="21" customHeight="1">
      <c r="C668" s="523"/>
      <c r="D668" s="523"/>
    </row>
    <row r="669" spans="3:4" ht="21" customHeight="1">
      <c r="C669" s="523"/>
      <c r="D669" s="523"/>
    </row>
    <row r="670" spans="3:4" ht="21" customHeight="1">
      <c r="C670" s="523"/>
      <c r="D670" s="523"/>
    </row>
    <row r="671" spans="3:4" ht="21" customHeight="1">
      <c r="C671" s="523"/>
      <c r="D671" s="523"/>
    </row>
    <row r="672" spans="3:4" ht="21" customHeight="1">
      <c r="C672" s="523"/>
      <c r="D672" s="523"/>
    </row>
    <row r="673" spans="3:4" ht="21" customHeight="1">
      <c r="C673" s="523"/>
      <c r="D673" s="523"/>
    </row>
    <row r="674" spans="3:4" ht="21" customHeight="1">
      <c r="C674" s="523"/>
      <c r="D674" s="523"/>
    </row>
    <row r="675" spans="3:4" ht="21" customHeight="1">
      <c r="C675" s="523"/>
      <c r="D675" s="523"/>
    </row>
    <row r="676" spans="3:4" ht="21" customHeight="1">
      <c r="C676" s="523"/>
      <c r="D676" s="523"/>
    </row>
    <row r="677" spans="3:4" ht="21" customHeight="1">
      <c r="C677" s="523"/>
      <c r="D677" s="523"/>
    </row>
    <row r="678" spans="3:4" ht="21" customHeight="1">
      <c r="C678" s="523"/>
      <c r="D678" s="523"/>
    </row>
    <row r="679" spans="3:4" ht="21" customHeight="1">
      <c r="C679" s="523"/>
      <c r="D679" s="523"/>
    </row>
    <row r="680" spans="3:4" ht="21" customHeight="1">
      <c r="C680" s="523"/>
      <c r="D680" s="523"/>
    </row>
    <row r="681" spans="3:4" ht="21" customHeight="1">
      <c r="C681" s="523"/>
      <c r="D681" s="523"/>
    </row>
    <row r="682" spans="3:4" ht="21" customHeight="1">
      <c r="C682" s="523"/>
      <c r="D682" s="523"/>
    </row>
    <row r="683" spans="3:4" ht="21" customHeight="1">
      <c r="C683" s="523"/>
      <c r="D683" s="523"/>
    </row>
    <row r="684" spans="3:4" ht="21" customHeight="1">
      <c r="C684" s="523"/>
      <c r="D684" s="523"/>
    </row>
    <row r="685" spans="3:4" ht="21" customHeight="1">
      <c r="C685" s="523"/>
      <c r="D685" s="523"/>
    </row>
    <row r="686" spans="3:4" ht="21" customHeight="1">
      <c r="C686" s="523"/>
      <c r="D686" s="523"/>
    </row>
    <row r="687" spans="3:4" ht="21" customHeight="1">
      <c r="C687" s="523"/>
      <c r="D687" s="523"/>
    </row>
    <row r="688" spans="3:4" ht="21" customHeight="1">
      <c r="C688" s="523"/>
      <c r="D688" s="523"/>
    </row>
    <row r="689" spans="3:4" ht="21" customHeight="1">
      <c r="C689" s="523"/>
      <c r="D689" s="523"/>
    </row>
    <row r="690" spans="3:4" ht="21" customHeight="1">
      <c r="C690" s="523"/>
      <c r="D690" s="523"/>
    </row>
    <row r="691" spans="3:4" ht="21" customHeight="1">
      <c r="C691" s="523"/>
      <c r="D691" s="523"/>
    </row>
    <row r="692" spans="3:4" ht="21" customHeight="1">
      <c r="C692" s="523"/>
      <c r="D692" s="523"/>
    </row>
    <row r="693" spans="3:4" ht="21" customHeight="1">
      <c r="C693" s="523"/>
      <c r="D693" s="523"/>
    </row>
    <row r="694" spans="3:4" ht="21" customHeight="1">
      <c r="C694" s="523"/>
      <c r="D694" s="523"/>
    </row>
    <row r="695" spans="3:4" ht="21" customHeight="1">
      <c r="C695" s="523"/>
      <c r="D695" s="523"/>
    </row>
    <row r="696" spans="3:4" ht="21" customHeight="1">
      <c r="C696" s="523"/>
      <c r="D696" s="523"/>
    </row>
    <row r="697" spans="3:4" ht="21" customHeight="1">
      <c r="C697" s="523"/>
      <c r="D697" s="523"/>
    </row>
    <row r="698" spans="3:4" ht="21" customHeight="1">
      <c r="C698" s="523"/>
      <c r="D698" s="523"/>
    </row>
    <row r="699" spans="3:4" ht="21" customHeight="1">
      <c r="C699" s="523"/>
      <c r="D699" s="523"/>
    </row>
    <row r="700" spans="3:4" ht="21" customHeight="1">
      <c r="C700" s="523"/>
      <c r="D700" s="523"/>
    </row>
    <row r="701" spans="3:4" ht="21" customHeight="1">
      <c r="C701" s="523"/>
      <c r="D701" s="523"/>
    </row>
    <row r="702" spans="3:4" ht="21" customHeight="1">
      <c r="C702" s="523"/>
      <c r="D702" s="523"/>
    </row>
    <row r="703" spans="3:4" ht="21" customHeight="1">
      <c r="C703" s="523"/>
      <c r="D703" s="523"/>
    </row>
    <row r="704" spans="3:4" ht="21" customHeight="1">
      <c r="C704" s="523"/>
      <c r="D704" s="523"/>
    </row>
    <row r="705" spans="3:4" ht="21" customHeight="1">
      <c r="C705" s="523"/>
      <c r="D705" s="523"/>
    </row>
    <row r="706" spans="3:4" ht="21" customHeight="1">
      <c r="C706" s="523"/>
      <c r="D706" s="523"/>
    </row>
    <row r="707" spans="3:4" ht="21" customHeight="1">
      <c r="C707" s="523"/>
      <c r="D707" s="523"/>
    </row>
    <row r="708" spans="3:4" ht="21" customHeight="1">
      <c r="C708" s="523"/>
      <c r="D708" s="523"/>
    </row>
    <row r="709" spans="3:4" ht="21" customHeight="1">
      <c r="C709" s="523"/>
      <c r="D709" s="523"/>
    </row>
    <row r="710" spans="3:4" ht="21" customHeight="1">
      <c r="C710" s="523"/>
      <c r="D710" s="523"/>
    </row>
    <row r="711" spans="3:4" ht="21" customHeight="1">
      <c r="C711" s="523"/>
      <c r="D711" s="523"/>
    </row>
    <row r="712" spans="3:4" ht="21" customHeight="1">
      <c r="C712" s="523"/>
      <c r="D712" s="523"/>
    </row>
    <row r="713" spans="3:4" ht="21" customHeight="1">
      <c r="C713" s="523"/>
      <c r="D713" s="523"/>
    </row>
    <row r="714" spans="3:4" ht="21" customHeight="1">
      <c r="C714" s="523"/>
      <c r="D714" s="523"/>
    </row>
    <row r="715" spans="3:4" ht="21" customHeight="1">
      <c r="C715" s="523"/>
      <c r="D715" s="523"/>
    </row>
    <row r="716" spans="3:4" ht="21" customHeight="1">
      <c r="C716" s="523"/>
      <c r="D716" s="523"/>
    </row>
    <row r="717" spans="3:4" ht="21" customHeight="1">
      <c r="C717" s="523"/>
      <c r="D717" s="523"/>
    </row>
    <row r="718" spans="3:4" ht="21" customHeight="1">
      <c r="C718" s="523"/>
      <c r="D718" s="523"/>
    </row>
    <row r="719" spans="3:4" ht="21" customHeight="1">
      <c r="C719" s="523"/>
      <c r="D719" s="523"/>
    </row>
    <row r="720" spans="3:4" ht="21" customHeight="1">
      <c r="C720" s="523"/>
      <c r="D720" s="523"/>
    </row>
    <row r="721" spans="3:4" ht="21" customHeight="1">
      <c r="C721" s="523"/>
      <c r="D721" s="523"/>
    </row>
    <row r="722" spans="3:4" ht="21" customHeight="1">
      <c r="C722" s="523"/>
      <c r="D722" s="523"/>
    </row>
    <row r="723" spans="3:4" ht="21" customHeight="1">
      <c r="C723" s="523"/>
      <c r="D723" s="523"/>
    </row>
    <row r="724" spans="3:4" ht="21" customHeight="1">
      <c r="C724" s="523"/>
      <c r="D724" s="523"/>
    </row>
    <row r="725" spans="3:4" ht="21" customHeight="1">
      <c r="C725" s="523"/>
      <c r="D725" s="523"/>
    </row>
    <row r="726" spans="3:4" ht="21" customHeight="1">
      <c r="C726" s="523"/>
      <c r="D726" s="523"/>
    </row>
    <row r="727" spans="3:4" ht="21" customHeight="1">
      <c r="C727" s="523"/>
      <c r="D727" s="523"/>
    </row>
    <row r="728" spans="3:4" ht="21" customHeight="1">
      <c r="C728" s="523"/>
      <c r="D728" s="523"/>
    </row>
    <row r="729" spans="3:4" ht="21" customHeight="1">
      <c r="C729" s="523"/>
      <c r="D729" s="523"/>
    </row>
    <row r="730" spans="3:4" ht="21" customHeight="1">
      <c r="C730" s="523"/>
      <c r="D730" s="523"/>
    </row>
    <row r="731" spans="3:4" ht="21" customHeight="1">
      <c r="C731" s="523"/>
      <c r="D731" s="523"/>
    </row>
    <row r="732" spans="3:4" ht="21" customHeight="1">
      <c r="C732" s="523"/>
      <c r="D732" s="523"/>
    </row>
    <row r="733" spans="3:4" ht="21" customHeight="1">
      <c r="C733" s="523"/>
      <c r="D733" s="523"/>
    </row>
    <row r="734" spans="3:4" ht="21" customHeight="1">
      <c r="C734" s="523"/>
      <c r="D734" s="523"/>
    </row>
    <row r="735" spans="3:4" ht="21" customHeight="1">
      <c r="C735" s="523"/>
      <c r="D735" s="523"/>
    </row>
    <row r="736" spans="3:4" ht="21" customHeight="1">
      <c r="C736" s="523"/>
      <c r="D736" s="523"/>
    </row>
    <row r="737" spans="3:4" ht="21" customHeight="1">
      <c r="C737" s="523"/>
      <c r="D737" s="523"/>
    </row>
    <row r="738" spans="3:4" ht="21" customHeight="1">
      <c r="C738" s="523"/>
      <c r="D738" s="523"/>
    </row>
    <row r="739" spans="3:4" ht="21" customHeight="1">
      <c r="C739" s="523"/>
      <c r="D739" s="523"/>
    </row>
    <row r="740" spans="3:4" ht="21" customHeight="1">
      <c r="C740" s="523"/>
      <c r="D740" s="523"/>
    </row>
    <row r="741" spans="3:4" ht="21" customHeight="1">
      <c r="C741" s="523"/>
      <c r="D741" s="523"/>
    </row>
    <row r="742" spans="3:4" ht="21" customHeight="1">
      <c r="C742" s="523"/>
      <c r="D742" s="523"/>
    </row>
    <row r="743" spans="3:4" ht="21" customHeight="1">
      <c r="C743" s="523"/>
      <c r="D743" s="523"/>
    </row>
    <row r="744" spans="3:4" ht="21" customHeight="1">
      <c r="C744" s="523"/>
      <c r="D744" s="523"/>
    </row>
    <row r="745" spans="3:4" ht="21" customHeight="1">
      <c r="C745" s="523"/>
      <c r="D745" s="523"/>
    </row>
    <row r="746" spans="3:4" ht="21" customHeight="1">
      <c r="C746" s="523"/>
      <c r="D746" s="523"/>
    </row>
    <row r="747" spans="3:4" ht="21" customHeight="1">
      <c r="C747" s="523"/>
      <c r="D747" s="523"/>
    </row>
    <row r="748" spans="3:4" ht="21" customHeight="1">
      <c r="C748" s="523"/>
      <c r="D748" s="523"/>
    </row>
    <row r="749" spans="3:4" ht="21" customHeight="1">
      <c r="C749" s="523"/>
      <c r="D749" s="523"/>
    </row>
    <row r="750" spans="3:4" ht="21" customHeight="1">
      <c r="C750" s="523"/>
      <c r="D750" s="523"/>
    </row>
    <row r="751" spans="3:4" ht="21" customHeight="1">
      <c r="C751" s="523"/>
      <c r="D751" s="523"/>
    </row>
    <row r="752" spans="3:4" ht="21" customHeight="1">
      <c r="C752" s="523"/>
      <c r="D752" s="523"/>
    </row>
    <row r="753" spans="3:4" ht="21" customHeight="1">
      <c r="C753" s="523"/>
      <c r="D753" s="523"/>
    </row>
    <row r="754" spans="3:4" ht="21" customHeight="1">
      <c r="C754" s="523"/>
      <c r="D754" s="523"/>
    </row>
    <row r="755" spans="3:4" ht="21" customHeight="1">
      <c r="C755" s="523"/>
      <c r="D755" s="523"/>
    </row>
    <row r="756" spans="3:4" ht="21" customHeight="1">
      <c r="C756" s="523"/>
      <c r="D756" s="523"/>
    </row>
    <row r="757" spans="3:4" ht="21" customHeight="1">
      <c r="C757" s="523"/>
      <c r="D757" s="523"/>
    </row>
    <row r="758" spans="3:4" ht="21" customHeight="1">
      <c r="C758" s="523"/>
      <c r="D758" s="523"/>
    </row>
    <row r="759" spans="3:4" ht="21" customHeight="1">
      <c r="C759" s="523"/>
      <c r="D759" s="523"/>
    </row>
    <row r="760" spans="3:4" ht="21" customHeight="1">
      <c r="C760" s="523"/>
      <c r="D760" s="523"/>
    </row>
    <row r="761" spans="3:4" ht="21" customHeight="1">
      <c r="C761" s="523"/>
      <c r="D761" s="523"/>
    </row>
    <row r="762" spans="3:4" ht="21" customHeight="1">
      <c r="C762" s="523"/>
      <c r="D762" s="523"/>
    </row>
    <row r="763" spans="3:4" ht="21" customHeight="1">
      <c r="C763" s="523"/>
      <c r="D763" s="523"/>
    </row>
    <row r="764" spans="3:4" ht="21" customHeight="1">
      <c r="C764" s="523"/>
      <c r="D764" s="523"/>
    </row>
    <row r="765" spans="3:4" ht="21" customHeight="1">
      <c r="C765" s="523"/>
      <c r="D765" s="523"/>
    </row>
    <row r="766" spans="3:4" ht="21" customHeight="1">
      <c r="C766" s="523"/>
      <c r="D766" s="523"/>
    </row>
    <row r="767" spans="3:4" ht="21" customHeight="1">
      <c r="C767" s="523"/>
      <c r="D767" s="523"/>
    </row>
    <row r="768" spans="3:4" ht="21" customHeight="1">
      <c r="C768" s="523"/>
      <c r="D768" s="523"/>
    </row>
    <row r="769" spans="3:4" ht="21" customHeight="1">
      <c r="C769" s="523"/>
      <c r="D769" s="523"/>
    </row>
    <row r="770" spans="3:4" ht="21" customHeight="1">
      <c r="C770" s="523"/>
      <c r="D770" s="523"/>
    </row>
    <row r="771" spans="3:4" ht="21" customHeight="1">
      <c r="C771" s="523"/>
      <c r="D771" s="523"/>
    </row>
    <row r="772" spans="3:4" ht="21" customHeight="1">
      <c r="C772" s="523"/>
      <c r="D772" s="523"/>
    </row>
    <row r="773" spans="3:4" ht="21" customHeight="1">
      <c r="C773" s="523"/>
      <c r="D773" s="523"/>
    </row>
    <row r="774" spans="3:4" ht="21" customHeight="1">
      <c r="C774" s="523"/>
      <c r="D774" s="523"/>
    </row>
    <row r="775" spans="3:4" ht="21" customHeight="1">
      <c r="C775" s="523"/>
      <c r="D775" s="523"/>
    </row>
    <row r="776" spans="3:4" ht="21" customHeight="1">
      <c r="C776" s="523"/>
      <c r="D776" s="523"/>
    </row>
    <row r="777" spans="3:4" ht="21" customHeight="1">
      <c r="C777" s="523"/>
      <c r="D777" s="523"/>
    </row>
    <row r="778" spans="3:4" ht="21" customHeight="1">
      <c r="C778" s="523"/>
      <c r="D778" s="523"/>
    </row>
    <row r="779" spans="3:4" ht="21" customHeight="1">
      <c r="C779" s="523"/>
      <c r="D779" s="523"/>
    </row>
    <row r="780" spans="3:4" ht="21" customHeight="1">
      <c r="C780" s="523"/>
      <c r="D780" s="523"/>
    </row>
    <row r="781" spans="3:4" ht="21" customHeight="1">
      <c r="C781" s="523"/>
      <c r="D781" s="523"/>
    </row>
    <row r="782" spans="3:4" ht="21" customHeight="1">
      <c r="C782" s="523"/>
      <c r="D782" s="523"/>
    </row>
    <row r="783" spans="3:4" ht="21" customHeight="1">
      <c r="C783" s="523"/>
      <c r="D783" s="523"/>
    </row>
    <row r="784" spans="3:4" ht="21" customHeight="1">
      <c r="C784" s="523"/>
      <c r="D784" s="523"/>
    </row>
    <row r="785" spans="3:4" ht="21" customHeight="1">
      <c r="C785" s="523"/>
      <c r="D785" s="523"/>
    </row>
    <row r="786" spans="3:4" ht="21" customHeight="1">
      <c r="C786" s="523"/>
      <c r="D786" s="523"/>
    </row>
    <row r="787" spans="3:4" ht="21" customHeight="1">
      <c r="C787" s="523"/>
      <c r="D787" s="523"/>
    </row>
    <row r="788" spans="3:4" ht="21" customHeight="1">
      <c r="C788" s="523"/>
      <c r="D788" s="523"/>
    </row>
    <row r="789" spans="3:4" ht="21" customHeight="1">
      <c r="C789" s="523"/>
      <c r="D789" s="523"/>
    </row>
    <row r="790" spans="3:4" ht="21" customHeight="1">
      <c r="C790" s="523"/>
      <c r="D790" s="523"/>
    </row>
    <row r="791" spans="3:4" ht="21" customHeight="1">
      <c r="C791" s="523"/>
      <c r="D791" s="523"/>
    </row>
    <row r="792" spans="3:4" ht="21" customHeight="1">
      <c r="C792" s="523"/>
      <c r="D792" s="523"/>
    </row>
    <row r="793" spans="3:4" ht="21" customHeight="1">
      <c r="C793" s="523"/>
      <c r="D793" s="523"/>
    </row>
    <row r="794" spans="3:4" ht="21" customHeight="1">
      <c r="C794" s="523"/>
      <c r="D794" s="523"/>
    </row>
    <row r="795" spans="3:4" ht="21" customHeight="1">
      <c r="C795" s="523"/>
      <c r="D795" s="523"/>
    </row>
    <row r="796" spans="3:4" ht="21" customHeight="1">
      <c r="C796" s="523"/>
      <c r="D796" s="523"/>
    </row>
    <row r="797" spans="3:4" ht="21" customHeight="1">
      <c r="C797" s="523"/>
      <c r="D797" s="523"/>
    </row>
    <row r="798" spans="3:4" ht="21" customHeight="1">
      <c r="C798" s="523"/>
      <c r="D798" s="523"/>
    </row>
    <row r="799" spans="3:4" ht="21" customHeight="1">
      <c r="C799" s="523"/>
      <c r="D799" s="523"/>
    </row>
    <row r="800" spans="3:4" ht="21" customHeight="1">
      <c r="C800" s="523"/>
      <c r="D800" s="523"/>
    </row>
    <row r="801" spans="3:4" ht="21" customHeight="1">
      <c r="C801" s="523"/>
      <c r="D801" s="523"/>
    </row>
    <row r="802" spans="3:4" ht="21" customHeight="1">
      <c r="C802" s="523"/>
      <c r="D802" s="523"/>
    </row>
    <row r="803" spans="3:4" ht="21" customHeight="1">
      <c r="C803" s="523"/>
      <c r="D803" s="523"/>
    </row>
    <row r="804" spans="3:4" ht="21" customHeight="1">
      <c r="C804" s="523"/>
      <c r="D804" s="523"/>
    </row>
    <row r="805" spans="3:4" ht="21" customHeight="1">
      <c r="C805" s="523"/>
      <c r="D805" s="523"/>
    </row>
    <row r="806" spans="3:4" ht="21" customHeight="1">
      <c r="C806" s="523"/>
      <c r="D806" s="523"/>
    </row>
    <row r="807" spans="3:4" ht="21" customHeight="1">
      <c r="C807" s="523"/>
      <c r="D807" s="523"/>
    </row>
    <row r="808" spans="3:4" ht="21" customHeight="1">
      <c r="C808" s="523"/>
      <c r="D808" s="523"/>
    </row>
    <row r="809" spans="3:4" ht="21" customHeight="1">
      <c r="C809" s="523"/>
      <c r="D809" s="523"/>
    </row>
    <row r="810" spans="3:4" ht="21" customHeight="1">
      <c r="C810" s="523"/>
      <c r="D810" s="523"/>
    </row>
    <row r="811" spans="3:4" ht="21" customHeight="1">
      <c r="C811" s="523"/>
      <c r="D811" s="523"/>
    </row>
    <row r="812" spans="3:4" ht="21" customHeight="1">
      <c r="C812" s="523"/>
      <c r="D812" s="523"/>
    </row>
    <row r="813" spans="3:4" ht="21" customHeight="1">
      <c r="C813" s="523"/>
      <c r="D813" s="523"/>
    </row>
    <row r="814" spans="3:4" ht="21" customHeight="1">
      <c r="C814" s="523"/>
      <c r="D814" s="523"/>
    </row>
    <row r="815" spans="3:4" ht="21" customHeight="1">
      <c r="C815" s="523"/>
      <c r="D815" s="523"/>
    </row>
    <row r="816" spans="3:4" ht="21" customHeight="1">
      <c r="C816" s="523"/>
      <c r="D816" s="523"/>
    </row>
    <row r="817" spans="3:4" ht="21" customHeight="1">
      <c r="C817" s="523"/>
      <c r="D817" s="523"/>
    </row>
    <row r="818" spans="3:4" ht="21" customHeight="1">
      <c r="C818" s="523"/>
      <c r="D818" s="523"/>
    </row>
    <row r="819" spans="3:4" ht="21" customHeight="1">
      <c r="C819" s="523"/>
      <c r="D819" s="523"/>
    </row>
    <row r="820" spans="3:4" ht="21" customHeight="1">
      <c r="C820" s="523"/>
      <c r="D820" s="523"/>
    </row>
    <row r="821" spans="3:4" ht="21" customHeight="1">
      <c r="C821" s="523"/>
      <c r="D821" s="523"/>
    </row>
    <row r="822" spans="3:4" ht="21" customHeight="1">
      <c r="C822" s="523"/>
      <c r="D822" s="523"/>
    </row>
    <row r="823" spans="3:4" ht="21" customHeight="1">
      <c r="C823" s="523"/>
      <c r="D823" s="523"/>
    </row>
    <row r="824" spans="3:4" ht="21" customHeight="1">
      <c r="C824" s="523"/>
      <c r="D824" s="523"/>
    </row>
    <row r="825" spans="3:4" ht="21" customHeight="1">
      <c r="C825" s="523"/>
      <c r="D825" s="523"/>
    </row>
    <row r="826" spans="3:4" ht="21" customHeight="1">
      <c r="C826" s="523"/>
      <c r="D826" s="523"/>
    </row>
    <row r="827" spans="3:4" ht="21" customHeight="1">
      <c r="C827" s="523"/>
      <c r="D827" s="523"/>
    </row>
    <row r="828" spans="3:4" ht="21" customHeight="1">
      <c r="C828" s="523"/>
      <c r="D828" s="523"/>
    </row>
    <row r="829" spans="3:4" ht="21" customHeight="1">
      <c r="C829" s="523"/>
      <c r="D829" s="523"/>
    </row>
    <row r="830" spans="3:4" ht="21" customHeight="1">
      <c r="C830" s="523"/>
      <c r="D830" s="523"/>
    </row>
    <row r="831" spans="3:4" ht="21" customHeight="1">
      <c r="C831" s="523"/>
      <c r="D831" s="523"/>
    </row>
    <row r="832" spans="3:4" ht="21" customHeight="1">
      <c r="C832" s="523"/>
      <c r="D832" s="523"/>
    </row>
    <row r="833" spans="3:4" ht="21" customHeight="1">
      <c r="C833" s="523"/>
      <c r="D833" s="523"/>
    </row>
    <row r="834" spans="3:4" ht="21" customHeight="1">
      <c r="C834" s="523"/>
      <c r="D834" s="523"/>
    </row>
    <row r="835" spans="3:4" ht="21" customHeight="1">
      <c r="C835" s="523"/>
      <c r="D835" s="523"/>
    </row>
    <row r="836" spans="3:4" ht="21" customHeight="1">
      <c r="C836" s="523"/>
      <c r="D836" s="523"/>
    </row>
    <row r="837" spans="3:4" ht="21" customHeight="1">
      <c r="C837" s="523"/>
      <c r="D837" s="523"/>
    </row>
    <row r="838" spans="3:4" ht="21" customHeight="1">
      <c r="C838" s="523"/>
      <c r="D838" s="523"/>
    </row>
    <row r="839" spans="3:4" ht="21" customHeight="1">
      <c r="C839" s="523"/>
      <c r="D839" s="523"/>
    </row>
    <row r="840" spans="3:4" ht="21" customHeight="1">
      <c r="C840" s="523"/>
      <c r="D840" s="523"/>
    </row>
    <row r="841" spans="3:4" ht="21" customHeight="1">
      <c r="C841" s="523"/>
      <c r="D841" s="523"/>
    </row>
    <row r="842" spans="3:4" ht="21" customHeight="1">
      <c r="C842" s="523"/>
      <c r="D842" s="523"/>
    </row>
    <row r="843" spans="3:4" ht="21" customHeight="1">
      <c r="C843" s="523"/>
      <c r="D843" s="523"/>
    </row>
    <row r="844" spans="3:4" ht="21" customHeight="1">
      <c r="C844" s="523"/>
      <c r="D844" s="523"/>
    </row>
    <row r="845" spans="3:4" ht="21" customHeight="1">
      <c r="C845" s="523"/>
      <c r="D845" s="523"/>
    </row>
    <row r="846" spans="3:4" ht="21" customHeight="1">
      <c r="C846" s="523"/>
      <c r="D846" s="523"/>
    </row>
    <row r="847" spans="3:4" ht="21" customHeight="1">
      <c r="C847" s="523"/>
      <c r="D847" s="523"/>
    </row>
    <row r="848" spans="3:4" ht="21" customHeight="1">
      <c r="C848" s="523"/>
      <c r="D848" s="523"/>
    </row>
    <row r="849" spans="3:4" ht="21" customHeight="1">
      <c r="C849" s="523"/>
      <c r="D849" s="523"/>
    </row>
    <row r="850" spans="3:4" ht="21" customHeight="1">
      <c r="C850" s="523"/>
      <c r="D850" s="523"/>
    </row>
    <row r="851" spans="3:4" ht="21" customHeight="1">
      <c r="C851" s="523"/>
      <c r="D851" s="523"/>
    </row>
    <row r="852" spans="3:4" ht="21" customHeight="1">
      <c r="C852" s="523"/>
      <c r="D852" s="523"/>
    </row>
    <row r="853" spans="3:4" ht="21" customHeight="1">
      <c r="C853" s="523"/>
      <c r="D853" s="523"/>
    </row>
    <row r="854" spans="3:4" ht="21" customHeight="1">
      <c r="C854" s="523"/>
      <c r="D854" s="523"/>
    </row>
    <row r="855" spans="3:4" ht="21" customHeight="1">
      <c r="C855" s="523"/>
      <c r="D855" s="523"/>
    </row>
    <row r="856" spans="3:4" ht="21" customHeight="1">
      <c r="C856" s="523"/>
      <c r="D856" s="523"/>
    </row>
    <row r="857" spans="3:4" ht="21" customHeight="1">
      <c r="C857" s="523"/>
      <c r="D857" s="523"/>
    </row>
    <row r="858" spans="3:4" ht="21" customHeight="1">
      <c r="C858" s="523"/>
      <c r="D858" s="523"/>
    </row>
    <row r="859" spans="3:4" ht="21" customHeight="1">
      <c r="C859" s="523"/>
      <c r="D859" s="523"/>
    </row>
    <row r="860" spans="3:4" ht="21" customHeight="1">
      <c r="C860" s="523"/>
      <c r="D860" s="523"/>
    </row>
    <row r="861" spans="3:4" ht="21" customHeight="1">
      <c r="C861" s="523"/>
      <c r="D861" s="523"/>
    </row>
    <row r="862" spans="3:4" ht="21" customHeight="1">
      <c r="C862" s="523"/>
      <c r="D862" s="523"/>
    </row>
    <row r="863" spans="3:4" ht="21" customHeight="1">
      <c r="C863" s="523"/>
      <c r="D863" s="523"/>
    </row>
    <row r="864" spans="3:4" ht="21" customHeight="1">
      <c r="C864" s="523"/>
      <c r="D864" s="523"/>
    </row>
    <row r="865" spans="3:4" ht="21" customHeight="1">
      <c r="C865" s="523"/>
      <c r="D865" s="523"/>
    </row>
    <row r="866" spans="3:4" ht="21" customHeight="1">
      <c r="C866" s="523"/>
      <c r="D866" s="523"/>
    </row>
    <row r="867" spans="3:4" ht="21" customHeight="1">
      <c r="C867" s="523"/>
      <c r="D867" s="523"/>
    </row>
    <row r="868" spans="3:4" ht="21" customHeight="1">
      <c r="C868" s="523"/>
      <c r="D868" s="523"/>
    </row>
    <row r="869" spans="3:4" ht="21" customHeight="1">
      <c r="C869" s="523"/>
      <c r="D869" s="523"/>
    </row>
    <row r="870" spans="3:4" ht="21" customHeight="1">
      <c r="C870" s="523"/>
      <c r="D870" s="523"/>
    </row>
    <row r="871" spans="3:4" ht="21" customHeight="1">
      <c r="C871" s="523"/>
      <c r="D871" s="523"/>
    </row>
    <row r="872" spans="3:4" ht="21" customHeight="1">
      <c r="C872" s="523"/>
      <c r="D872" s="523"/>
    </row>
    <row r="873" spans="3:4" ht="21" customHeight="1">
      <c r="C873" s="523"/>
      <c r="D873" s="523"/>
    </row>
    <row r="874" spans="3:4" ht="21" customHeight="1">
      <c r="C874" s="523"/>
      <c r="D874" s="523"/>
    </row>
    <row r="875" spans="3:4" ht="21" customHeight="1">
      <c r="C875" s="523"/>
      <c r="D875" s="523"/>
    </row>
    <row r="876" spans="3:4" ht="21" customHeight="1">
      <c r="C876" s="523"/>
      <c r="D876" s="523"/>
    </row>
    <row r="877" spans="3:4" ht="21" customHeight="1">
      <c r="C877" s="523"/>
      <c r="D877" s="523"/>
    </row>
    <row r="878" spans="3:4" ht="21" customHeight="1">
      <c r="C878" s="523"/>
      <c r="D878" s="523"/>
    </row>
    <row r="879" spans="3:4" ht="21" customHeight="1">
      <c r="C879" s="523"/>
      <c r="D879" s="523"/>
    </row>
    <row r="880" spans="3:4" ht="21" customHeight="1">
      <c r="C880" s="523"/>
      <c r="D880" s="523"/>
    </row>
    <row r="881" spans="3:4" ht="21" customHeight="1">
      <c r="C881" s="523"/>
      <c r="D881" s="523"/>
    </row>
    <row r="882" spans="3:4" ht="21" customHeight="1">
      <c r="C882" s="523"/>
      <c r="D882" s="523"/>
    </row>
    <row r="883" spans="3:4" ht="21" customHeight="1">
      <c r="C883" s="523"/>
      <c r="D883" s="523"/>
    </row>
    <row r="884" spans="3:4" ht="21" customHeight="1">
      <c r="C884" s="523"/>
      <c r="D884" s="523"/>
    </row>
    <row r="885" spans="3:4" ht="21" customHeight="1">
      <c r="C885" s="523"/>
      <c r="D885" s="523"/>
    </row>
    <row r="886" spans="3:4" ht="21" customHeight="1">
      <c r="C886" s="523"/>
      <c r="D886" s="523"/>
    </row>
    <row r="887" spans="3:4" ht="21" customHeight="1">
      <c r="C887" s="523"/>
      <c r="D887" s="523"/>
    </row>
    <row r="888" spans="3:4" ht="21" customHeight="1">
      <c r="C888" s="523"/>
      <c r="D888" s="523"/>
    </row>
    <row r="889" spans="3:4" ht="21" customHeight="1">
      <c r="C889" s="523"/>
      <c r="D889" s="523"/>
    </row>
    <row r="890" spans="3:4" ht="21" customHeight="1">
      <c r="C890" s="523"/>
      <c r="D890" s="523"/>
    </row>
    <row r="891" spans="3:4" ht="21" customHeight="1">
      <c r="C891" s="523"/>
      <c r="D891" s="523"/>
    </row>
    <row r="892" spans="3:4" ht="21" customHeight="1">
      <c r="C892" s="523"/>
      <c r="D892" s="523"/>
    </row>
    <row r="893" spans="3:4" ht="21" customHeight="1">
      <c r="C893" s="523"/>
      <c r="D893" s="523"/>
    </row>
    <row r="894" spans="3:4" ht="21" customHeight="1">
      <c r="C894" s="523"/>
      <c r="D894" s="523"/>
    </row>
    <row r="895" spans="3:4" ht="21" customHeight="1">
      <c r="C895" s="523"/>
      <c r="D895" s="523"/>
    </row>
    <row r="896" spans="3:4" ht="21" customHeight="1">
      <c r="C896" s="523"/>
      <c r="D896" s="523"/>
    </row>
    <row r="897" spans="3:4" ht="21" customHeight="1">
      <c r="C897" s="523"/>
      <c r="D897" s="523"/>
    </row>
    <row r="898" spans="3:4" ht="21" customHeight="1">
      <c r="C898" s="523"/>
      <c r="D898" s="523"/>
    </row>
    <row r="899" spans="3:4" ht="21" customHeight="1">
      <c r="C899" s="523"/>
      <c r="D899" s="523"/>
    </row>
    <row r="900" spans="3:4" ht="21" customHeight="1">
      <c r="C900" s="523"/>
      <c r="D900" s="523"/>
    </row>
    <row r="901" spans="3:4" ht="21" customHeight="1">
      <c r="C901" s="523"/>
      <c r="D901" s="523"/>
    </row>
    <row r="902" spans="3:4" ht="21" customHeight="1">
      <c r="C902" s="523"/>
      <c r="D902" s="523"/>
    </row>
    <row r="903" spans="3:4" ht="21" customHeight="1">
      <c r="C903" s="523"/>
      <c r="D903" s="523"/>
    </row>
    <row r="904" spans="3:4" ht="21" customHeight="1">
      <c r="C904" s="523"/>
      <c r="D904" s="523"/>
    </row>
    <row r="905" spans="3:4" ht="21" customHeight="1">
      <c r="C905" s="523"/>
      <c r="D905" s="523"/>
    </row>
    <row r="906" spans="3:4" ht="21" customHeight="1">
      <c r="C906" s="523"/>
      <c r="D906" s="523"/>
    </row>
    <row r="907" spans="3:4" ht="21" customHeight="1">
      <c r="C907" s="523"/>
      <c r="D907" s="523"/>
    </row>
    <row r="908" spans="3:4" ht="21" customHeight="1">
      <c r="C908" s="523"/>
      <c r="D908" s="523"/>
    </row>
    <row r="909" spans="3:4" ht="21" customHeight="1">
      <c r="C909" s="523"/>
      <c r="D909" s="523"/>
    </row>
    <row r="910" spans="3:4" ht="21" customHeight="1">
      <c r="C910" s="523"/>
      <c r="D910" s="523"/>
    </row>
    <row r="911" spans="3:4" ht="21" customHeight="1">
      <c r="C911" s="523"/>
      <c r="D911" s="523"/>
    </row>
    <row r="912" spans="3:4" ht="21" customHeight="1">
      <c r="C912" s="523"/>
      <c r="D912" s="523"/>
    </row>
    <row r="913" spans="3:4" ht="21" customHeight="1">
      <c r="C913" s="523"/>
      <c r="D913" s="523"/>
    </row>
    <row r="914" spans="3:4" ht="21" customHeight="1">
      <c r="C914" s="523"/>
      <c r="D914" s="523"/>
    </row>
    <row r="915" spans="3:4" ht="21" customHeight="1">
      <c r="C915" s="523"/>
      <c r="D915" s="523"/>
    </row>
    <row r="916" spans="3:4" ht="21" customHeight="1">
      <c r="C916" s="523"/>
      <c r="D916" s="523"/>
    </row>
    <row r="917" spans="3:4" ht="21" customHeight="1">
      <c r="C917" s="523"/>
      <c r="D917" s="523"/>
    </row>
    <row r="918" spans="3:4" ht="21" customHeight="1">
      <c r="C918" s="523"/>
      <c r="D918" s="523"/>
    </row>
    <row r="919" spans="3:4" ht="21" customHeight="1">
      <c r="C919" s="523"/>
      <c r="D919" s="523"/>
    </row>
    <row r="920" spans="3:4" ht="21" customHeight="1">
      <c r="C920" s="523"/>
      <c r="D920" s="523"/>
    </row>
    <row r="921" spans="3:4" ht="21" customHeight="1">
      <c r="C921" s="523"/>
      <c r="D921" s="523"/>
    </row>
    <row r="922" spans="3:4" ht="21" customHeight="1">
      <c r="C922" s="523"/>
      <c r="D922" s="523"/>
    </row>
    <row r="923" spans="3:4" ht="21" customHeight="1">
      <c r="C923" s="523"/>
      <c r="D923" s="523"/>
    </row>
    <row r="924" spans="3:4" ht="21" customHeight="1">
      <c r="C924" s="523"/>
      <c r="D924" s="523"/>
    </row>
    <row r="925" spans="3:4" ht="21" customHeight="1">
      <c r="C925" s="523"/>
      <c r="D925" s="523"/>
    </row>
    <row r="926" spans="3:4" ht="21" customHeight="1">
      <c r="C926" s="523"/>
      <c r="D926" s="523"/>
    </row>
    <row r="927" spans="3:4" ht="21" customHeight="1">
      <c r="C927" s="523"/>
      <c r="D927" s="523"/>
    </row>
    <row r="928" spans="3:4" ht="21" customHeight="1">
      <c r="C928" s="523"/>
      <c r="D928" s="523"/>
    </row>
    <row r="929" spans="3:4" ht="21" customHeight="1">
      <c r="C929" s="523"/>
      <c r="D929" s="523"/>
    </row>
    <row r="930" spans="3:4" ht="21" customHeight="1">
      <c r="C930" s="523"/>
      <c r="D930" s="523"/>
    </row>
    <row r="931" spans="3:4" ht="21" customHeight="1">
      <c r="C931" s="523"/>
      <c r="D931" s="523"/>
    </row>
    <row r="932" spans="3:4" ht="21" customHeight="1">
      <c r="C932" s="523"/>
      <c r="D932" s="523"/>
    </row>
    <row r="933" spans="3:4" ht="21" customHeight="1">
      <c r="C933" s="523"/>
      <c r="D933" s="523"/>
    </row>
    <row r="934" spans="3:4" ht="21" customHeight="1">
      <c r="C934" s="523"/>
      <c r="D934" s="523"/>
    </row>
    <row r="935" spans="3:4" ht="21" customHeight="1">
      <c r="C935" s="523"/>
      <c r="D935" s="523"/>
    </row>
    <row r="936" spans="3:4" ht="21" customHeight="1">
      <c r="C936" s="523"/>
      <c r="D936" s="523"/>
    </row>
    <row r="937" spans="3:4" ht="21" customHeight="1">
      <c r="C937" s="523"/>
      <c r="D937" s="523"/>
    </row>
    <row r="938" spans="3:4" ht="21" customHeight="1">
      <c r="C938" s="523"/>
      <c r="D938" s="523"/>
    </row>
    <row r="939" spans="3:4" ht="21" customHeight="1">
      <c r="C939" s="523"/>
      <c r="D939" s="523"/>
    </row>
    <row r="940" spans="3:4" ht="21" customHeight="1">
      <c r="C940" s="523"/>
      <c r="D940" s="523"/>
    </row>
    <row r="941" spans="3:4" ht="21" customHeight="1">
      <c r="C941" s="523"/>
      <c r="D941" s="523"/>
    </row>
    <row r="942" spans="3:4" ht="21" customHeight="1">
      <c r="C942" s="523"/>
      <c r="D942" s="523"/>
    </row>
    <row r="943" spans="3:4" ht="21" customHeight="1">
      <c r="C943" s="523"/>
      <c r="D943" s="523"/>
    </row>
    <row r="944" spans="3:4" ht="21" customHeight="1">
      <c r="C944" s="523"/>
      <c r="D944" s="523"/>
    </row>
    <row r="945" spans="3:4" ht="21" customHeight="1">
      <c r="C945" s="523"/>
      <c r="D945" s="523"/>
    </row>
    <row r="946" spans="3:4" ht="21" customHeight="1">
      <c r="C946" s="523"/>
      <c r="D946" s="523"/>
    </row>
    <row r="947" spans="3:4" ht="21" customHeight="1">
      <c r="C947" s="523"/>
      <c r="D947" s="523"/>
    </row>
    <row r="948" spans="3:4" ht="21" customHeight="1">
      <c r="C948" s="523"/>
      <c r="D948" s="523"/>
    </row>
    <row r="949" spans="3:4" ht="21" customHeight="1">
      <c r="C949" s="523"/>
      <c r="D949" s="523"/>
    </row>
    <row r="950" spans="3:4" ht="21" customHeight="1">
      <c r="C950" s="523"/>
      <c r="D950" s="523"/>
    </row>
    <row r="951" spans="3:4" ht="21" customHeight="1">
      <c r="C951" s="523"/>
      <c r="D951" s="523"/>
    </row>
    <row r="952" spans="3:4" ht="21" customHeight="1">
      <c r="C952" s="523"/>
      <c r="D952" s="523"/>
    </row>
    <row r="953" spans="3:4" ht="21" customHeight="1">
      <c r="C953" s="523"/>
      <c r="D953" s="523"/>
    </row>
    <row r="954" spans="3:4" ht="21" customHeight="1">
      <c r="C954" s="523"/>
      <c r="D954" s="523"/>
    </row>
    <row r="955" spans="3:4" ht="21" customHeight="1">
      <c r="C955" s="523"/>
      <c r="D955" s="523"/>
    </row>
    <row r="956" spans="3:4" ht="21" customHeight="1">
      <c r="C956" s="523"/>
      <c r="D956" s="523"/>
    </row>
    <row r="957" spans="3:4" ht="21" customHeight="1">
      <c r="C957" s="523"/>
      <c r="D957" s="523"/>
    </row>
    <row r="958" spans="3:4" ht="21" customHeight="1">
      <c r="C958" s="523"/>
      <c r="D958" s="523"/>
    </row>
    <row r="959" spans="3:4" ht="21" customHeight="1">
      <c r="C959" s="523"/>
      <c r="D959" s="523"/>
    </row>
    <row r="960" spans="3:4" ht="21" customHeight="1">
      <c r="C960" s="523"/>
      <c r="D960" s="523"/>
    </row>
    <row r="961" spans="3:4" ht="21" customHeight="1">
      <c r="C961" s="523"/>
      <c r="D961" s="523"/>
    </row>
    <row r="962" spans="3:4" ht="21" customHeight="1">
      <c r="C962" s="523"/>
      <c r="D962" s="523"/>
    </row>
    <row r="963" spans="3:4" ht="21" customHeight="1">
      <c r="C963" s="523"/>
      <c r="D963" s="523"/>
    </row>
    <row r="964" spans="3:4" ht="21" customHeight="1">
      <c r="C964" s="523"/>
      <c r="D964" s="523"/>
    </row>
    <row r="965" spans="3:4" ht="21" customHeight="1">
      <c r="C965" s="523"/>
      <c r="D965" s="523"/>
    </row>
    <row r="966" spans="3:4" ht="21" customHeight="1">
      <c r="C966" s="523"/>
      <c r="D966" s="523"/>
    </row>
    <row r="967" spans="3:4" ht="21" customHeight="1">
      <c r="C967" s="523"/>
      <c r="D967" s="523"/>
    </row>
    <row r="968" spans="3:4" ht="21" customHeight="1">
      <c r="C968" s="523"/>
      <c r="D968" s="523"/>
    </row>
    <row r="969" spans="3:4" ht="21" customHeight="1">
      <c r="C969" s="523"/>
      <c r="D969" s="523"/>
    </row>
    <row r="970" spans="3:4" ht="21" customHeight="1">
      <c r="C970" s="523"/>
      <c r="D970" s="523"/>
    </row>
    <row r="971" spans="3:4" ht="21" customHeight="1">
      <c r="C971" s="523"/>
      <c r="D971" s="523"/>
    </row>
    <row r="972" spans="3:4" ht="21" customHeight="1">
      <c r="C972" s="523"/>
      <c r="D972" s="523"/>
    </row>
    <row r="973" spans="3:4" ht="21" customHeight="1">
      <c r="C973" s="523"/>
      <c r="D973" s="523"/>
    </row>
    <row r="974" spans="3:4" ht="21" customHeight="1">
      <c r="C974" s="523"/>
      <c r="D974" s="523"/>
    </row>
    <row r="975" spans="3:4" ht="21" customHeight="1">
      <c r="C975" s="523"/>
      <c r="D975" s="523"/>
    </row>
    <row r="976" spans="3:4" ht="21" customHeight="1">
      <c r="C976" s="523"/>
      <c r="D976" s="523"/>
    </row>
    <row r="977" spans="3:4" ht="21" customHeight="1">
      <c r="C977" s="523"/>
      <c r="D977" s="523"/>
    </row>
    <row r="978" spans="3:4" ht="21" customHeight="1">
      <c r="C978" s="523"/>
      <c r="D978" s="523"/>
    </row>
    <row r="979" spans="3:4" ht="21" customHeight="1">
      <c r="C979" s="523"/>
      <c r="D979" s="523"/>
    </row>
    <row r="980" spans="3:4" ht="21" customHeight="1">
      <c r="C980" s="523"/>
      <c r="D980" s="523"/>
    </row>
    <row r="981" spans="3:4" ht="21" customHeight="1">
      <c r="C981" s="523"/>
      <c r="D981" s="523"/>
    </row>
    <row r="982" spans="3:4" ht="21" customHeight="1">
      <c r="C982" s="523"/>
      <c r="D982" s="523"/>
    </row>
    <row r="983" spans="3:4" ht="21" customHeight="1">
      <c r="C983" s="523"/>
      <c r="D983" s="523"/>
    </row>
    <row r="984" spans="3:4" ht="21" customHeight="1">
      <c r="C984" s="523"/>
      <c r="D984" s="523"/>
    </row>
    <row r="985" spans="3:4" ht="21" customHeight="1">
      <c r="C985" s="523"/>
      <c r="D985" s="523"/>
    </row>
    <row r="986" spans="3:4" ht="21" customHeight="1">
      <c r="C986" s="523"/>
      <c r="D986" s="523"/>
    </row>
    <row r="987" spans="3:4" ht="21" customHeight="1">
      <c r="C987" s="523"/>
      <c r="D987" s="523"/>
    </row>
    <row r="988" spans="3:4" ht="21" customHeight="1">
      <c r="C988" s="523"/>
      <c r="D988" s="523"/>
    </row>
    <row r="989" spans="3:4" ht="21" customHeight="1">
      <c r="C989" s="523"/>
      <c r="D989" s="523"/>
    </row>
    <row r="990" spans="3:4" ht="21" customHeight="1">
      <c r="C990" s="523"/>
      <c r="D990" s="523"/>
    </row>
    <row r="991" spans="3:4" ht="21" customHeight="1">
      <c r="C991" s="523"/>
      <c r="D991" s="523"/>
    </row>
    <row r="992" spans="3:4" ht="21" customHeight="1">
      <c r="C992" s="523"/>
      <c r="D992" s="523"/>
    </row>
    <row r="993" spans="3:4" ht="21" customHeight="1">
      <c r="C993" s="523"/>
      <c r="D993" s="523"/>
    </row>
    <row r="994" spans="3:4" ht="21" customHeight="1">
      <c r="C994" s="523"/>
      <c r="D994" s="523"/>
    </row>
    <row r="995" spans="3:4" ht="21" customHeight="1">
      <c r="C995" s="523"/>
      <c r="D995" s="523"/>
    </row>
    <row r="996" spans="3:4" ht="21" customHeight="1">
      <c r="C996" s="523"/>
      <c r="D996" s="523"/>
    </row>
    <row r="997" spans="3:4" ht="21" customHeight="1">
      <c r="C997" s="523"/>
      <c r="D997" s="523"/>
    </row>
    <row r="998" spans="3:4" ht="21" customHeight="1">
      <c r="C998" s="523"/>
      <c r="D998" s="523"/>
    </row>
    <row r="999" spans="3:4" ht="21" customHeight="1">
      <c r="C999" s="523"/>
      <c r="D999" s="523"/>
    </row>
    <row r="1000" spans="3:4" ht="21" customHeight="1">
      <c r="C1000" s="523"/>
      <c r="D1000" s="523"/>
    </row>
    <row r="1001" spans="3:4" ht="21" customHeight="1">
      <c r="C1001" s="523"/>
      <c r="D1001" s="523"/>
    </row>
    <row r="1002" spans="3:4" ht="21" customHeight="1">
      <c r="C1002" s="523"/>
      <c r="D1002" s="523"/>
    </row>
    <row r="1003" spans="3:4" ht="21" customHeight="1">
      <c r="C1003" s="523"/>
      <c r="D1003" s="523"/>
    </row>
    <row r="1004" spans="3:4" ht="21" customHeight="1">
      <c r="C1004" s="523"/>
      <c r="D1004" s="523"/>
    </row>
    <row r="1005" spans="3:4" ht="21" customHeight="1">
      <c r="C1005" s="523"/>
      <c r="D1005" s="523"/>
    </row>
    <row r="1006" spans="3:4" ht="21" customHeight="1">
      <c r="C1006" s="523"/>
      <c r="D1006" s="523"/>
    </row>
    <row r="1007" spans="3:4" ht="21" customHeight="1">
      <c r="C1007" s="523"/>
      <c r="D1007" s="523"/>
    </row>
    <row r="1008" spans="3:4" ht="21" customHeight="1">
      <c r="C1008" s="523"/>
      <c r="D1008" s="523"/>
    </row>
    <row r="1009" spans="3:4" ht="21" customHeight="1">
      <c r="C1009" s="523"/>
      <c r="D1009" s="523"/>
    </row>
    <row r="1010" spans="3:4" ht="21" customHeight="1">
      <c r="C1010" s="523"/>
      <c r="D1010" s="523"/>
    </row>
    <row r="1011" spans="3:4" ht="21" customHeight="1">
      <c r="C1011" s="523"/>
      <c r="D1011" s="523"/>
    </row>
    <row r="1012" spans="3:4" ht="21" customHeight="1">
      <c r="C1012" s="523"/>
      <c r="D1012" s="523"/>
    </row>
    <row r="1013" spans="3:4" ht="21" customHeight="1">
      <c r="C1013" s="523"/>
      <c r="D1013" s="523"/>
    </row>
    <row r="1014" spans="3:4" ht="21" customHeight="1">
      <c r="C1014" s="523"/>
      <c r="D1014" s="523"/>
    </row>
    <row r="1015" spans="3:4" ht="21" customHeight="1">
      <c r="C1015" s="523"/>
      <c r="D1015" s="523"/>
    </row>
    <row r="1016" spans="3:4" ht="21" customHeight="1">
      <c r="C1016" s="523"/>
      <c r="D1016" s="523"/>
    </row>
    <row r="1017" spans="3:4" ht="21" customHeight="1">
      <c r="C1017" s="523"/>
      <c r="D1017" s="523"/>
    </row>
    <row r="1018" spans="3:4" ht="21" customHeight="1">
      <c r="C1018" s="523"/>
      <c r="D1018" s="523"/>
    </row>
    <row r="1019" spans="3:4" ht="21" customHeight="1">
      <c r="C1019" s="523"/>
      <c r="D1019" s="523"/>
    </row>
    <row r="1020" spans="3:4" ht="21" customHeight="1">
      <c r="C1020" s="523"/>
      <c r="D1020" s="523"/>
    </row>
    <row r="1021" spans="3:4" ht="21" customHeight="1">
      <c r="C1021" s="523"/>
      <c r="D1021" s="523"/>
    </row>
    <row r="1022" spans="3:4" ht="21" customHeight="1">
      <c r="C1022" s="523"/>
      <c r="D1022" s="523"/>
    </row>
    <row r="1023" spans="3:4" ht="21" customHeight="1">
      <c r="C1023" s="523"/>
      <c r="D1023" s="523"/>
    </row>
    <row r="1024" spans="3:4" ht="21" customHeight="1">
      <c r="C1024" s="523"/>
      <c r="D1024" s="523"/>
    </row>
    <row r="1025" spans="3:4" ht="21" customHeight="1">
      <c r="C1025" s="523"/>
      <c r="D1025" s="523"/>
    </row>
    <row r="1026" spans="3:4" ht="21" customHeight="1">
      <c r="C1026" s="523"/>
      <c r="D1026" s="523"/>
    </row>
    <row r="1027" spans="3:4" ht="21" customHeight="1">
      <c r="C1027" s="523"/>
      <c r="D1027" s="523"/>
    </row>
    <row r="1028" spans="3:4" ht="21" customHeight="1">
      <c r="C1028" s="523"/>
      <c r="D1028" s="523"/>
    </row>
    <row r="1029" spans="3:4" ht="21" customHeight="1">
      <c r="C1029" s="523"/>
      <c r="D1029" s="523"/>
    </row>
    <row r="1030" spans="3:4" ht="21" customHeight="1">
      <c r="C1030" s="523"/>
      <c r="D1030" s="523"/>
    </row>
    <row r="1031" spans="3:4" ht="21" customHeight="1">
      <c r="C1031" s="523"/>
      <c r="D1031" s="523"/>
    </row>
    <row r="1032" spans="3:4" ht="21" customHeight="1">
      <c r="C1032" s="523"/>
      <c r="D1032" s="523"/>
    </row>
    <row r="1033" spans="3:4" ht="21" customHeight="1">
      <c r="C1033" s="523"/>
      <c r="D1033" s="523"/>
    </row>
    <row r="1034" spans="3:4" ht="21" customHeight="1">
      <c r="C1034" s="523"/>
      <c r="D1034" s="523"/>
    </row>
    <row r="1035" spans="3:4" ht="21" customHeight="1">
      <c r="C1035" s="523"/>
      <c r="D1035" s="523"/>
    </row>
    <row r="1036" spans="3:4" ht="21" customHeight="1">
      <c r="C1036" s="523"/>
      <c r="D1036" s="523"/>
    </row>
    <row r="1037" spans="3:4" ht="21" customHeight="1">
      <c r="C1037" s="523"/>
      <c r="D1037" s="523"/>
    </row>
    <row r="1038" spans="3:4" ht="21" customHeight="1">
      <c r="C1038" s="523"/>
      <c r="D1038" s="523"/>
    </row>
    <row r="1039" spans="3:4" ht="21" customHeight="1">
      <c r="C1039" s="523"/>
      <c r="D1039" s="523"/>
    </row>
    <row r="1040" spans="3:4" ht="21" customHeight="1">
      <c r="C1040" s="523"/>
      <c r="D1040" s="523"/>
    </row>
    <row r="1041" spans="3:4" ht="21" customHeight="1">
      <c r="C1041" s="523"/>
      <c r="D1041" s="523"/>
    </row>
    <row r="1042" spans="3:4" ht="21" customHeight="1">
      <c r="C1042" s="523"/>
      <c r="D1042" s="523"/>
    </row>
    <row r="1043" spans="3:4" ht="21" customHeight="1">
      <c r="C1043" s="523"/>
      <c r="D1043" s="523"/>
    </row>
    <row r="1044" spans="3:4" ht="21" customHeight="1">
      <c r="C1044" s="523"/>
      <c r="D1044" s="523"/>
    </row>
    <row r="1045" spans="3:4" ht="21" customHeight="1">
      <c r="C1045" s="523"/>
      <c r="D1045" s="523"/>
    </row>
    <row r="1046" spans="3:4" ht="21" customHeight="1">
      <c r="C1046" s="523"/>
      <c r="D1046" s="523"/>
    </row>
    <row r="1047" spans="3:4" ht="21" customHeight="1">
      <c r="C1047" s="523"/>
      <c r="D1047" s="523"/>
    </row>
    <row r="1048" spans="3:4" ht="21" customHeight="1">
      <c r="C1048" s="523"/>
      <c r="D1048" s="523"/>
    </row>
    <row r="1049" spans="3:4" ht="21" customHeight="1">
      <c r="C1049" s="523"/>
      <c r="D1049" s="523"/>
    </row>
    <row r="1050" spans="3:4" ht="21" customHeight="1">
      <c r="C1050" s="523"/>
      <c r="D1050" s="523"/>
    </row>
    <row r="1051" spans="3:4" ht="21" customHeight="1">
      <c r="C1051" s="523"/>
      <c r="D1051" s="523"/>
    </row>
    <row r="1052" spans="3:4" ht="21" customHeight="1">
      <c r="C1052" s="523"/>
      <c r="D1052" s="523"/>
    </row>
    <row r="1053" spans="3:4" ht="21" customHeight="1">
      <c r="C1053" s="523"/>
      <c r="D1053" s="523"/>
    </row>
    <row r="1054" spans="3:4" ht="21" customHeight="1">
      <c r="C1054" s="523"/>
      <c r="D1054" s="523"/>
    </row>
    <row r="1055" spans="3:4" ht="21" customHeight="1">
      <c r="C1055" s="523"/>
      <c r="D1055" s="523"/>
    </row>
    <row r="1056" spans="3:4" ht="21" customHeight="1">
      <c r="C1056" s="523"/>
      <c r="D1056" s="523"/>
    </row>
    <row r="1057" spans="3:4" ht="21" customHeight="1">
      <c r="C1057" s="523"/>
      <c r="D1057" s="523"/>
    </row>
    <row r="1058" spans="3:4" ht="21" customHeight="1">
      <c r="C1058" s="523"/>
      <c r="D1058" s="523"/>
    </row>
    <row r="1059" spans="3:4" ht="21" customHeight="1">
      <c r="C1059" s="523"/>
      <c r="D1059" s="523"/>
    </row>
    <row r="1060" spans="3:4" ht="21" customHeight="1">
      <c r="C1060" s="523"/>
      <c r="D1060" s="523"/>
    </row>
    <row r="1061" spans="3:4" ht="21" customHeight="1">
      <c r="C1061" s="523"/>
      <c r="D1061" s="523"/>
    </row>
    <row r="1062" spans="3:4" ht="21" customHeight="1">
      <c r="C1062" s="523"/>
      <c r="D1062" s="523"/>
    </row>
    <row r="1063" spans="3:4" ht="21" customHeight="1">
      <c r="C1063" s="523"/>
      <c r="D1063" s="523"/>
    </row>
    <row r="1064" spans="3:4" ht="21" customHeight="1">
      <c r="C1064" s="523"/>
      <c r="D1064" s="523"/>
    </row>
    <row r="1065" spans="3:4" ht="21" customHeight="1">
      <c r="C1065" s="523"/>
      <c r="D1065" s="523"/>
    </row>
    <row r="1066" spans="3:4" ht="21" customHeight="1">
      <c r="C1066" s="523"/>
      <c r="D1066" s="523"/>
    </row>
    <row r="1067" spans="3:4" ht="21" customHeight="1">
      <c r="C1067" s="523"/>
      <c r="D1067" s="523"/>
    </row>
    <row r="1068" spans="3:4" ht="21" customHeight="1">
      <c r="C1068" s="523"/>
      <c r="D1068" s="523"/>
    </row>
    <row r="1069" spans="3:4" ht="21" customHeight="1">
      <c r="C1069" s="523"/>
      <c r="D1069" s="523"/>
    </row>
    <row r="1070" spans="3:4" ht="21" customHeight="1">
      <c r="C1070" s="523"/>
      <c r="D1070" s="523"/>
    </row>
    <row r="1071" spans="3:4" ht="21" customHeight="1">
      <c r="C1071" s="523"/>
      <c r="D1071" s="523"/>
    </row>
    <row r="1072" spans="3:4" ht="21" customHeight="1">
      <c r="C1072" s="523"/>
      <c r="D1072" s="523"/>
    </row>
    <row r="1073" spans="3:4" ht="21" customHeight="1">
      <c r="C1073" s="523"/>
      <c r="D1073" s="523"/>
    </row>
    <row r="1074" spans="3:4" ht="21" customHeight="1">
      <c r="C1074" s="523"/>
      <c r="D1074" s="523"/>
    </row>
    <row r="1075" spans="3:4" ht="21" customHeight="1">
      <c r="C1075" s="523"/>
      <c r="D1075" s="523"/>
    </row>
    <row r="1076" spans="3:4" ht="21" customHeight="1">
      <c r="C1076" s="523"/>
      <c r="D1076" s="523"/>
    </row>
    <row r="1077" spans="3:4" ht="21" customHeight="1">
      <c r="C1077" s="523"/>
      <c r="D1077" s="523"/>
    </row>
    <row r="1078" spans="3:4" ht="21" customHeight="1">
      <c r="C1078" s="523"/>
      <c r="D1078" s="523"/>
    </row>
    <row r="1079" spans="3:4" ht="21" customHeight="1">
      <c r="C1079" s="523"/>
      <c r="D1079" s="523"/>
    </row>
    <row r="1080" spans="3:4" ht="21" customHeight="1">
      <c r="C1080" s="523"/>
      <c r="D1080" s="523"/>
    </row>
    <row r="1081" spans="3:4" ht="21" customHeight="1">
      <c r="C1081" s="523"/>
      <c r="D1081" s="523"/>
    </row>
    <row r="1082" spans="3:4" ht="21" customHeight="1">
      <c r="C1082" s="523"/>
      <c r="D1082" s="523"/>
    </row>
    <row r="1083" spans="3:4" ht="21" customHeight="1">
      <c r="C1083" s="523"/>
      <c r="D1083" s="523"/>
    </row>
    <row r="1084" spans="3:4" ht="21" customHeight="1">
      <c r="C1084" s="523"/>
      <c r="D1084" s="523"/>
    </row>
    <row r="1085" spans="3:4" ht="21" customHeight="1">
      <c r="C1085" s="523"/>
      <c r="D1085" s="523"/>
    </row>
    <row r="1086" spans="3:4" ht="21" customHeight="1">
      <c r="C1086" s="523"/>
      <c r="D1086" s="523"/>
    </row>
    <row r="1087" spans="3:4" ht="21" customHeight="1">
      <c r="C1087" s="523"/>
      <c r="D1087" s="523"/>
    </row>
    <row r="1088" spans="3:4" ht="21" customHeight="1">
      <c r="C1088" s="523"/>
      <c r="D1088" s="523"/>
    </row>
    <row r="1089" spans="3:4" ht="21" customHeight="1">
      <c r="C1089" s="523"/>
      <c r="D1089" s="523"/>
    </row>
    <row r="1090" spans="3:4" ht="21" customHeight="1">
      <c r="C1090" s="523"/>
      <c r="D1090" s="523"/>
    </row>
    <row r="1091" spans="3:4" ht="21" customHeight="1">
      <c r="C1091" s="523"/>
      <c r="D1091" s="523"/>
    </row>
    <row r="1092" spans="3:4" ht="21" customHeight="1">
      <c r="C1092" s="523"/>
      <c r="D1092" s="523"/>
    </row>
    <row r="1093" spans="3:4" ht="21" customHeight="1">
      <c r="C1093" s="523"/>
      <c r="D1093" s="523"/>
    </row>
    <row r="1094" spans="3:4" ht="21" customHeight="1">
      <c r="C1094" s="523"/>
      <c r="D1094" s="523"/>
    </row>
    <row r="1095" spans="3:4" ht="21" customHeight="1">
      <c r="C1095" s="523"/>
      <c r="D1095" s="523"/>
    </row>
    <row r="1096" spans="3:4" ht="21" customHeight="1">
      <c r="C1096" s="523"/>
      <c r="D1096" s="523"/>
    </row>
    <row r="1097" spans="3:4" ht="21" customHeight="1">
      <c r="C1097" s="523"/>
      <c r="D1097" s="523"/>
    </row>
    <row r="1098" spans="3:4" ht="21" customHeight="1">
      <c r="C1098" s="523"/>
      <c r="D1098" s="523"/>
    </row>
    <row r="1099" spans="3:4" ht="21" customHeight="1">
      <c r="C1099" s="523"/>
      <c r="D1099" s="523"/>
    </row>
    <row r="1100" spans="3:4" ht="21" customHeight="1">
      <c r="C1100" s="523"/>
      <c r="D1100" s="523"/>
    </row>
    <row r="1101" spans="3:4" ht="21" customHeight="1">
      <c r="C1101" s="523"/>
      <c r="D1101" s="523"/>
    </row>
    <row r="1102" spans="3:4" ht="21" customHeight="1">
      <c r="C1102" s="523"/>
      <c r="D1102" s="523"/>
    </row>
    <row r="1103" spans="3:4" ht="21" customHeight="1">
      <c r="C1103" s="523"/>
      <c r="D1103" s="523"/>
    </row>
    <row r="1104" spans="3:4" ht="21" customHeight="1">
      <c r="C1104" s="523"/>
      <c r="D1104" s="523"/>
    </row>
    <row r="1105" spans="3:4" ht="21" customHeight="1">
      <c r="C1105" s="523"/>
      <c r="D1105" s="523"/>
    </row>
    <row r="1106" spans="3:4" ht="21" customHeight="1">
      <c r="C1106" s="523"/>
      <c r="D1106" s="523"/>
    </row>
    <row r="1107" spans="3:4" ht="21" customHeight="1">
      <c r="C1107" s="523"/>
      <c r="D1107" s="523"/>
    </row>
    <row r="1108" spans="3:4" ht="21" customHeight="1">
      <c r="C1108" s="523"/>
      <c r="D1108" s="523"/>
    </row>
    <row r="1109" spans="3:4" ht="21" customHeight="1">
      <c r="C1109" s="523"/>
      <c r="D1109" s="523"/>
    </row>
    <row r="1110" spans="3:4" ht="21" customHeight="1">
      <c r="C1110" s="523"/>
      <c r="D1110" s="523"/>
    </row>
    <row r="1111" spans="3:4" ht="21" customHeight="1">
      <c r="C1111" s="523"/>
      <c r="D1111" s="523"/>
    </row>
    <row r="1112" spans="3:4" ht="21" customHeight="1">
      <c r="C1112" s="523"/>
      <c r="D1112" s="523"/>
    </row>
    <row r="1113" spans="3:4" ht="21" customHeight="1">
      <c r="C1113" s="523"/>
      <c r="D1113" s="523"/>
    </row>
    <row r="1114" spans="3:4" ht="21" customHeight="1">
      <c r="C1114" s="523"/>
      <c r="D1114" s="523"/>
    </row>
    <row r="1115" spans="3:4" ht="21" customHeight="1">
      <c r="C1115" s="523"/>
      <c r="D1115" s="523"/>
    </row>
    <row r="1116" spans="3:4" ht="21" customHeight="1">
      <c r="C1116" s="523"/>
      <c r="D1116" s="523"/>
    </row>
    <row r="1117" spans="3:4" ht="21" customHeight="1">
      <c r="C1117" s="523"/>
      <c r="D1117" s="523"/>
    </row>
    <row r="1118" spans="3:4" ht="21" customHeight="1">
      <c r="C1118" s="523"/>
      <c r="D1118" s="523"/>
    </row>
    <row r="1119" spans="3:4" ht="21" customHeight="1">
      <c r="C1119" s="523"/>
      <c r="D1119" s="523"/>
    </row>
    <row r="1120" spans="3:4" ht="21" customHeight="1">
      <c r="C1120" s="523"/>
      <c r="D1120" s="523"/>
    </row>
    <row r="1121" spans="3:4" ht="21" customHeight="1">
      <c r="C1121" s="523"/>
      <c r="D1121" s="523"/>
    </row>
    <row r="1122" spans="3:4" ht="21" customHeight="1">
      <c r="C1122" s="523"/>
      <c r="D1122" s="523"/>
    </row>
    <row r="1123" spans="3:4" ht="21" customHeight="1">
      <c r="C1123" s="523"/>
      <c r="D1123" s="523"/>
    </row>
    <row r="1124" spans="3:4" ht="21" customHeight="1">
      <c r="C1124" s="523"/>
      <c r="D1124" s="523"/>
    </row>
    <row r="1125" spans="3:4" ht="21" customHeight="1">
      <c r="C1125" s="523"/>
      <c r="D1125" s="523"/>
    </row>
    <row r="1126" spans="3:4" ht="21" customHeight="1">
      <c r="C1126" s="523"/>
      <c r="D1126" s="523"/>
    </row>
    <row r="1127" spans="3:4" ht="21" customHeight="1">
      <c r="C1127" s="523"/>
      <c r="D1127" s="523"/>
    </row>
    <row r="1128" spans="3:4" ht="21" customHeight="1">
      <c r="C1128" s="523"/>
      <c r="D1128" s="523"/>
    </row>
    <row r="1129" spans="3:4" ht="21" customHeight="1">
      <c r="C1129" s="523"/>
      <c r="D1129" s="523"/>
    </row>
    <row r="1130" spans="3:4" ht="21" customHeight="1">
      <c r="C1130" s="523"/>
      <c r="D1130" s="523"/>
    </row>
    <row r="1131" spans="3:4" ht="21" customHeight="1">
      <c r="C1131" s="523"/>
      <c r="D1131" s="523"/>
    </row>
    <row r="1132" spans="3:4" ht="21" customHeight="1">
      <c r="C1132" s="523"/>
      <c r="D1132" s="523"/>
    </row>
    <row r="1133" spans="3:4" ht="21" customHeight="1">
      <c r="C1133" s="523"/>
      <c r="D1133" s="523"/>
    </row>
    <row r="1134" spans="3:4" ht="21" customHeight="1">
      <c r="C1134" s="523"/>
      <c r="D1134" s="523"/>
    </row>
    <row r="1135" spans="3:4" ht="21" customHeight="1">
      <c r="C1135" s="523"/>
      <c r="D1135" s="523"/>
    </row>
    <row r="1136" spans="3:4" ht="21" customHeight="1">
      <c r="C1136" s="523"/>
      <c r="D1136" s="523"/>
    </row>
    <row r="1137" spans="3:4" ht="21" customHeight="1">
      <c r="C1137" s="523"/>
      <c r="D1137" s="523"/>
    </row>
    <row r="1138" spans="3:4" ht="21" customHeight="1">
      <c r="C1138" s="523"/>
      <c r="D1138" s="523"/>
    </row>
    <row r="1139" spans="3:4" ht="21" customHeight="1">
      <c r="C1139" s="523"/>
      <c r="D1139" s="523"/>
    </row>
    <row r="1140" spans="3:4" ht="21" customHeight="1">
      <c r="C1140" s="523"/>
      <c r="D1140" s="523"/>
    </row>
    <row r="1141" spans="3:4" ht="21" customHeight="1">
      <c r="C1141" s="523"/>
      <c r="D1141" s="523"/>
    </row>
    <row r="1142" spans="3:4" ht="21" customHeight="1">
      <c r="C1142" s="523"/>
      <c r="D1142" s="523"/>
    </row>
    <row r="1143" spans="3:4" ht="21" customHeight="1">
      <c r="C1143" s="523"/>
      <c r="D1143" s="523"/>
    </row>
    <row r="1144" spans="3:4" ht="21" customHeight="1">
      <c r="C1144" s="523"/>
      <c r="D1144" s="523"/>
    </row>
    <row r="1145" spans="3:4" ht="21" customHeight="1">
      <c r="C1145" s="523"/>
      <c r="D1145" s="523"/>
    </row>
    <row r="1146" spans="3:4" ht="21" customHeight="1">
      <c r="C1146" s="523"/>
      <c r="D1146" s="523"/>
    </row>
    <row r="1147" spans="3:4" ht="21" customHeight="1">
      <c r="C1147" s="523"/>
      <c r="D1147" s="523"/>
    </row>
    <row r="1148" spans="3:4" ht="21" customHeight="1">
      <c r="C1148" s="523"/>
      <c r="D1148" s="523"/>
    </row>
    <row r="1149" spans="3:4" ht="21" customHeight="1">
      <c r="C1149" s="523"/>
      <c r="D1149" s="523"/>
    </row>
    <row r="1150" spans="3:4" ht="21" customHeight="1">
      <c r="C1150" s="523"/>
      <c r="D1150" s="523"/>
    </row>
    <row r="1151" spans="3:4" ht="21" customHeight="1">
      <c r="C1151" s="523"/>
      <c r="D1151" s="523"/>
    </row>
    <row r="1152" spans="3:4" ht="21" customHeight="1">
      <c r="C1152" s="523"/>
      <c r="D1152" s="523"/>
    </row>
    <row r="1153" spans="3:4" ht="21" customHeight="1">
      <c r="C1153" s="523"/>
      <c r="D1153" s="523"/>
    </row>
    <row r="1154" spans="3:4" ht="21" customHeight="1">
      <c r="C1154" s="523"/>
      <c r="D1154" s="523"/>
    </row>
    <row r="1155" spans="3:4" ht="21" customHeight="1">
      <c r="C1155" s="523"/>
      <c r="D1155" s="523"/>
    </row>
    <row r="1156" spans="3:4" ht="21" customHeight="1">
      <c r="C1156" s="523"/>
      <c r="D1156" s="523"/>
    </row>
    <row r="1157" spans="3:4" ht="21" customHeight="1">
      <c r="C1157" s="523"/>
      <c r="D1157" s="523"/>
    </row>
    <row r="1158" spans="3:4" ht="21" customHeight="1">
      <c r="C1158" s="523"/>
      <c r="D1158" s="523"/>
    </row>
    <row r="1159" spans="3:4" ht="21" customHeight="1">
      <c r="C1159" s="523"/>
      <c r="D1159" s="523"/>
    </row>
    <row r="1160" spans="3:4" ht="21" customHeight="1">
      <c r="C1160" s="523"/>
      <c r="D1160" s="523"/>
    </row>
    <row r="1161" spans="3:4" ht="21" customHeight="1">
      <c r="C1161" s="523"/>
      <c r="D1161" s="523"/>
    </row>
    <row r="1162" spans="3:4" ht="21" customHeight="1">
      <c r="C1162" s="523"/>
      <c r="D1162" s="523"/>
    </row>
    <row r="1163" spans="3:4" ht="21" customHeight="1">
      <c r="C1163" s="523"/>
      <c r="D1163" s="523"/>
    </row>
    <row r="1164" spans="3:4" ht="21" customHeight="1">
      <c r="C1164" s="523"/>
      <c r="D1164" s="523"/>
    </row>
    <row r="1165" spans="3:4" ht="21" customHeight="1">
      <c r="C1165" s="523"/>
      <c r="D1165" s="523"/>
    </row>
    <row r="1166" spans="3:4" ht="21" customHeight="1">
      <c r="C1166" s="523"/>
      <c r="D1166" s="523"/>
    </row>
    <row r="1167" spans="3:4" ht="21" customHeight="1">
      <c r="C1167" s="523"/>
      <c r="D1167" s="523"/>
    </row>
    <row r="1168" spans="3:4" ht="21" customHeight="1">
      <c r="C1168" s="523"/>
      <c r="D1168" s="523"/>
    </row>
    <row r="1169" spans="3:4" ht="21" customHeight="1">
      <c r="C1169" s="523"/>
      <c r="D1169" s="523"/>
    </row>
    <row r="1170" spans="3:4" ht="21" customHeight="1">
      <c r="C1170" s="523"/>
      <c r="D1170" s="523"/>
    </row>
    <row r="1171" spans="3:4" ht="21" customHeight="1">
      <c r="C1171" s="523"/>
      <c r="D1171" s="523"/>
    </row>
    <row r="1172" spans="3:4" ht="21" customHeight="1">
      <c r="C1172" s="523"/>
      <c r="D1172" s="523"/>
    </row>
    <row r="1173" spans="3:4" ht="21" customHeight="1">
      <c r="C1173" s="523"/>
      <c r="D1173" s="523"/>
    </row>
    <row r="1174" spans="3:4" ht="21" customHeight="1">
      <c r="C1174" s="523"/>
      <c r="D1174" s="523"/>
    </row>
    <row r="1175" spans="3:4" ht="21" customHeight="1">
      <c r="C1175" s="523"/>
      <c r="D1175" s="523"/>
    </row>
    <row r="1176" spans="3:4" ht="21" customHeight="1">
      <c r="C1176" s="523"/>
      <c r="D1176" s="523"/>
    </row>
    <row r="1177" spans="3:4" ht="21" customHeight="1">
      <c r="C1177" s="523"/>
      <c r="D1177" s="523"/>
    </row>
    <row r="1178" spans="3:4" ht="21" customHeight="1">
      <c r="C1178" s="523"/>
      <c r="D1178" s="523"/>
    </row>
    <row r="1179" spans="3:4" ht="21" customHeight="1">
      <c r="C1179" s="523"/>
      <c r="D1179" s="523"/>
    </row>
    <row r="1180" spans="3:4" ht="21" customHeight="1">
      <c r="C1180" s="523"/>
      <c r="D1180" s="523"/>
    </row>
    <row r="1181" spans="3:4" ht="21" customHeight="1">
      <c r="C1181" s="523"/>
      <c r="D1181" s="523"/>
    </row>
    <row r="1182" spans="3:4" ht="21" customHeight="1">
      <c r="C1182" s="523"/>
      <c r="D1182" s="523"/>
    </row>
    <row r="1183" spans="3:4" ht="21" customHeight="1">
      <c r="C1183" s="523"/>
      <c r="D1183" s="523"/>
    </row>
    <row r="1184" spans="3:4" ht="21" customHeight="1">
      <c r="C1184" s="523"/>
      <c r="D1184" s="523"/>
    </row>
    <row r="1185" spans="3:4" ht="21" customHeight="1">
      <c r="C1185" s="523"/>
      <c r="D1185" s="523"/>
    </row>
    <row r="1186" spans="3:4" ht="21" customHeight="1">
      <c r="C1186" s="523"/>
      <c r="D1186" s="523"/>
    </row>
    <row r="1187" spans="3:4" ht="21" customHeight="1">
      <c r="C1187" s="523"/>
      <c r="D1187" s="523"/>
    </row>
    <row r="1188" spans="3:4" ht="21" customHeight="1">
      <c r="C1188" s="523"/>
      <c r="D1188" s="523"/>
    </row>
    <row r="1189" spans="3:4" ht="21" customHeight="1">
      <c r="C1189" s="523"/>
      <c r="D1189" s="523"/>
    </row>
    <row r="1190" spans="3:4" ht="21" customHeight="1">
      <c r="C1190" s="523"/>
      <c r="D1190" s="523"/>
    </row>
    <row r="1191" spans="3:4" ht="21" customHeight="1">
      <c r="C1191" s="523"/>
      <c r="D1191" s="523"/>
    </row>
    <row r="1192" spans="3:4" ht="21" customHeight="1">
      <c r="C1192" s="523"/>
      <c r="D1192" s="523"/>
    </row>
    <row r="1193" spans="3:4" ht="21" customHeight="1">
      <c r="C1193" s="523"/>
      <c r="D1193" s="523"/>
    </row>
    <row r="1194" spans="3:4" ht="21" customHeight="1">
      <c r="C1194" s="523"/>
      <c r="D1194" s="523"/>
    </row>
    <row r="1195" spans="3:4" ht="21" customHeight="1">
      <c r="C1195" s="523"/>
      <c r="D1195" s="523"/>
    </row>
    <row r="1196" spans="3:4" ht="21" customHeight="1">
      <c r="C1196" s="523"/>
      <c r="D1196" s="523"/>
    </row>
    <row r="1197" spans="3:4" ht="21" customHeight="1">
      <c r="C1197" s="523"/>
      <c r="D1197" s="523"/>
    </row>
    <row r="1198" spans="3:4" ht="21" customHeight="1">
      <c r="C1198" s="523"/>
      <c r="D1198" s="523"/>
    </row>
    <row r="1199" spans="3:4" ht="21" customHeight="1">
      <c r="C1199" s="523"/>
      <c r="D1199" s="523"/>
    </row>
    <row r="1200" spans="3:4" ht="21" customHeight="1">
      <c r="C1200" s="523"/>
      <c r="D1200" s="523"/>
    </row>
    <row r="1201" spans="3:4" ht="21" customHeight="1">
      <c r="C1201" s="523"/>
      <c r="D1201" s="523"/>
    </row>
    <row r="1202" spans="3:4" ht="21" customHeight="1">
      <c r="C1202" s="523"/>
      <c r="D1202" s="523"/>
    </row>
    <row r="1203" spans="3:4" ht="21" customHeight="1">
      <c r="C1203" s="523"/>
      <c r="D1203" s="523"/>
    </row>
    <row r="1204" spans="3:4" ht="21" customHeight="1">
      <c r="C1204" s="523"/>
      <c r="D1204" s="523"/>
    </row>
    <row r="1205" spans="3:4" ht="21" customHeight="1">
      <c r="C1205" s="523"/>
      <c r="D1205" s="523"/>
    </row>
    <row r="1206" spans="3:4" ht="21" customHeight="1">
      <c r="C1206" s="523"/>
      <c r="D1206" s="523"/>
    </row>
    <row r="1207" spans="3:4" ht="21" customHeight="1">
      <c r="C1207" s="523"/>
      <c r="D1207" s="523"/>
    </row>
    <row r="1208" spans="3:4" ht="21" customHeight="1">
      <c r="C1208" s="523"/>
      <c r="D1208" s="523"/>
    </row>
    <row r="1209" spans="3:4" ht="21" customHeight="1">
      <c r="C1209" s="523"/>
      <c r="D1209" s="523"/>
    </row>
    <row r="1210" spans="3:4" ht="21" customHeight="1">
      <c r="C1210" s="523"/>
      <c r="D1210" s="523"/>
    </row>
    <row r="1211" spans="3:4" ht="21" customHeight="1">
      <c r="C1211" s="523"/>
      <c r="D1211" s="523"/>
    </row>
    <row r="1212" spans="3:4" ht="21" customHeight="1">
      <c r="C1212" s="523"/>
      <c r="D1212" s="523"/>
    </row>
    <row r="1213" spans="3:4" ht="21" customHeight="1">
      <c r="C1213" s="523"/>
      <c r="D1213" s="523"/>
    </row>
    <row r="1214" spans="3:4" ht="21" customHeight="1">
      <c r="C1214" s="523"/>
      <c r="D1214" s="523"/>
    </row>
    <row r="1215" spans="3:4" ht="21" customHeight="1">
      <c r="C1215" s="523"/>
      <c r="D1215" s="523"/>
    </row>
    <row r="1216" spans="3:4" ht="21" customHeight="1">
      <c r="C1216" s="523"/>
      <c r="D1216" s="523"/>
    </row>
    <row r="1217" spans="3:4" ht="21" customHeight="1">
      <c r="C1217" s="523"/>
      <c r="D1217" s="523"/>
    </row>
    <row r="1218" spans="3:4" ht="21" customHeight="1">
      <c r="C1218" s="523"/>
      <c r="D1218" s="523"/>
    </row>
    <row r="1219" spans="3:4" ht="21" customHeight="1">
      <c r="C1219" s="523"/>
      <c r="D1219" s="523"/>
    </row>
    <row r="1220" spans="3:4" ht="21" customHeight="1">
      <c r="C1220" s="523"/>
      <c r="D1220" s="523"/>
    </row>
    <row r="1221" spans="3:4" ht="21" customHeight="1">
      <c r="C1221" s="523"/>
      <c r="D1221" s="523"/>
    </row>
    <row r="1222" spans="3:4" ht="21" customHeight="1">
      <c r="C1222" s="523"/>
      <c r="D1222" s="523"/>
    </row>
    <row r="1223" spans="3:4" ht="21" customHeight="1">
      <c r="C1223" s="523"/>
      <c r="D1223" s="523"/>
    </row>
    <row r="1224" spans="3:4" ht="21" customHeight="1">
      <c r="C1224" s="523"/>
      <c r="D1224" s="523"/>
    </row>
    <row r="1225" spans="3:4" ht="21" customHeight="1">
      <c r="C1225" s="523"/>
      <c r="D1225" s="523"/>
    </row>
    <row r="1226" spans="3:4" ht="21" customHeight="1">
      <c r="C1226" s="523"/>
      <c r="D1226" s="523"/>
    </row>
    <row r="1227" spans="3:4" ht="21" customHeight="1">
      <c r="C1227" s="523"/>
      <c r="D1227" s="523"/>
    </row>
    <row r="1228" spans="3:4" ht="21" customHeight="1">
      <c r="C1228" s="523"/>
      <c r="D1228" s="523"/>
    </row>
    <row r="1229" spans="3:4" ht="21" customHeight="1">
      <c r="C1229" s="523"/>
      <c r="D1229" s="523"/>
    </row>
    <row r="1230" spans="3:4" ht="21" customHeight="1">
      <c r="C1230" s="523"/>
      <c r="D1230" s="523"/>
    </row>
    <row r="1231" spans="3:4" ht="21" customHeight="1">
      <c r="C1231" s="523"/>
      <c r="D1231" s="523"/>
    </row>
    <row r="1232" spans="3:4" ht="21" customHeight="1">
      <c r="C1232" s="523"/>
      <c r="D1232" s="523"/>
    </row>
    <row r="1233" spans="3:4" ht="21" customHeight="1">
      <c r="C1233" s="523"/>
      <c r="D1233" s="523"/>
    </row>
    <row r="1234" spans="3:4" ht="21" customHeight="1">
      <c r="C1234" s="523"/>
      <c r="D1234" s="523"/>
    </row>
    <row r="1235" spans="3:4" ht="21" customHeight="1">
      <c r="C1235" s="523"/>
      <c r="D1235" s="523"/>
    </row>
    <row r="1236" spans="3:4" ht="21" customHeight="1">
      <c r="C1236" s="523"/>
      <c r="D1236" s="523"/>
    </row>
    <row r="1237" spans="3:4" ht="21" customHeight="1">
      <c r="C1237" s="523"/>
      <c r="D1237" s="523"/>
    </row>
    <row r="1238" spans="3:4" ht="21" customHeight="1">
      <c r="C1238" s="523"/>
      <c r="D1238" s="523"/>
    </row>
    <row r="1239" spans="3:4" ht="21" customHeight="1">
      <c r="C1239" s="523"/>
      <c r="D1239" s="523"/>
    </row>
    <row r="1240" spans="3:4" ht="21" customHeight="1">
      <c r="C1240" s="523"/>
      <c r="D1240" s="523"/>
    </row>
    <row r="1241" spans="3:4" ht="21" customHeight="1">
      <c r="C1241" s="523"/>
      <c r="D1241" s="523"/>
    </row>
    <row r="1242" spans="3:4" ht="21" customHeight="1">
      <c r="C1242" s="523"/>
      <c r="D1242" s="523"/>
    </row>
    <row r="1243" spans="3:4" ht="21" customHeight="1">
      <c r="C1243" s="523"/>
      <c r="D1243" s="523"/>
    </row>
    <row r="1244" spans="3:4" ht="21" customHeight="1">
      <c r="C1244" s="523"/>
      <c r="D1244" s="523"/>
    </row>
    <row r="1245" spans="3:4" ht="21" customHeight="1">
      <c r="C1245" s="523"/>
      <c r="D1245" s="523"/>
    </row>
    <row r="1246" spans="3:4" ht="21" customHeight="1">
      <c r="C1246" s="523"/>
      <c r="D1246" s="523"/>
    </row>
    <row r="1247" spans="3:4" ht="21" customHeight="1">
      <c r="C1247" s="523"/>
      <c r="D1247" s="523"/>
    </row>
    <row r="1248" spans="3:4" ht="21" customHeight="1">
      <c r="C1248" s="523"/>
      <c r="D1248" s="523"/>
    </row>
    <row r="1249" spans="3:4" ht="21" customHeight="1">
      <c r="C1249" s="523"/>
      <c r="D1249" s="523"/>
    </row>
    <row r="1250" spans="3:4" ht="21" customHeight="1">
      <c r="C1250" s="523"/>
      <c r="D1250" s="523"/>
    </row>
    <row r="1251" spans="3:4" ht="21" customHeight="1">
      <c r="C1251" s="523"/>
      <c r="D1251" s="523"/>
    </row>
    <row r="1252" spans="3:4" ht="21" customHeight="1">
      <c r="C1252" s="523"/>
      <c r="D1252" s="523"/>
    </row>
    <row r="1253" spans="3:4" ht="21" customHeight="1">
      <c r="C1253" s="523"/>
      <c r="D1253" s="523"/>
    </row>
    <row r="1254" spans="3:4" ht="21" customHeight="1">
      <c r="C1254" s="523"/>
      <c r="D1254" s="523"/>
    </row>
    <row r="1255" spans="3:4" ht="21" customHeight="1">
      <c r="C1255" s="523"/>
      <c r="D1255" s="523"/>
    </row>
    <row r="1256" spans="3:4" ht="21" customHeight="1">
      <c r="C1256" s="523"/>
      <c r="D1256" s="523"/>
    </row>
    <row r="1257" spans="3:4" ht="21" customHeight="1">
      <c r="C1257" s="523"/>
      <c r="D1257" s="523"/>
    </row>
    <row r="1258" spans="3:4" ht="21" customHeight="1">
      <c r="C1258" s="523"/>
      <c r="D1258" s="523"/>
    </row>
    <row r="1259" spans="3:4" ht="21" customHeight="1">
      <c r="C1259" s="523"/>
      <c r="D1259" s="523"/>
    </row>
    <row r="1260" spans="3:4" ht="21" customHeight="1">
      <c r="C1260" s="523"/>
      <c r="D1260" s="523"/>
    </row>
    <row r="1261" spans="3:4" ht="21" customHeight="1">
      <c r="C1261" s="523"/>
      <c r="D1261" s="523"/>
    </row>
    <row r="1262" spans="3:4" ht="21" customHeight="1">
      <c r="C1262" s="523"/>
      <c r="D1262" s="523"/>
    </row>
    <row r="1263" spans="3:4" ht="21" customHeight="1">
      <c r="C1263" s="523"/>
      <c r="D1263" s="523"/>
    </row>
    <row r="1264" spans="3:4" ht="21" customHeight="1">
      <c r="C1264" s="523"/>
      <c r="D1264" s="523"/>
    </row>
    <row r="1265" spans="3:4" ht="21" customHeight="1">
      <c r="C1265" s="523"/>
      <c r="D1265" s="523"/>
    </row>
    <row r="1266" spans="3:4" ht="21" customHeight="1">
      <c r="C1266" s="523"/>
      <c r="D1266" s="523"/>
    </row>
    <row r="1267" spans="3:4" ht="21" customHeight="1">
      <c r="C1267" s="523"/>
      <c r="D1267" s="523"/>
    </row>
    <row r="1268" spans="3:4" ht="21" customHeight="1">
      <c r="C1268" s="523"/>
      <c r="D1268" s="523"/>
    </row>
    <row r="1269" spans="3:4" ht="21" customHeight="1">
      <c r="C1269" s="523"/>
      <c r="D1269" s="523"/>
    </row>
    <row r="1270" spans="3:4" ht="21" customHeight="1">
      <c r="C1270" s="523"/>
      <c r="D1270" s="523"/>
    </row>
    <row r="1271" spans="3:4" ht="21" customHeight="1">
      <c r="C1271" s="523"/>
      <c r="D1271" s="523"/>
    </row>
    <row r="1272" spans="3:4" ht="21" customHeight="1">
      <c r="C1272" s="523"/>
      <c r="D1272" s="523"/>
    </row>
    <row r="1273" spans="3:4" ht="21" customHeight="1">
      <c r="C1273" s="523"/>
      <c r="D1273" s="523"/>
    </row>
    <row r="1274" spans="3:4" ht="21" customHeight="1">
      <c r="C1274" s="523"/>
      <c r="D1274" s="523"/>
    </row>
    <row r="1275" spans="3:4" ht="21" customHeight="1">
      <c r="C1275" s="523"/>
      <c r="D1275" s="523"/>
    </row>
    <row r="1276" spans="3:4" ht="21" customHeight="1">
      <c r="C1276" s="523"/>
      <c r="D1276" s="523"/>
    </row>
    <row r="1277" spans="3:4" ht="21" customHeight="1">
      <c r="C1277" s="523"/>
      <c r="D1277" s="523"/>
    </row>
    <row r="1278" spans="3:4" ht="21" customHeight="1">
      <c r="C1278" s="523"/>
      <c r="D1278" s="523"/>
    </row>
    <row r="1279" spans="3:4" ht="21" customHeight="1">
      <c r="C1279" s="523"/>
      <c r="D1279" s="523"/>
    </row>
    <row r="1280" spans="3:4" ht="21" customHeight="1">
      <c r="C1280" s="523"/>
      <c r="D1280" s="523"/>
    </row>
    <row r="1281" spans="3:4" ht="21" customHeight="1">
      <c r="C1281" s="523"/>
      <c r="D1281" s="523"/>
    </row>
    <row r="1282" spans="3:4" ht="21" customHeight="1">
      <c r="C1282" s="523"/>
      <c r="D1282" s="523"/>
    </row>
    <row r="1283" spans="3:4" ht="21" customHeight="1">
      <c r="C1283" s="523"/>
      <c r="D1283" s="523"/>
    </row>
    <row r="1284" spans="3:4" ht="21" customHeight="1">
      <c r="C1284" s="523"/>
      <c r="D1284" s="523"/>
    </row>
    <row r="1285" spans="3:4" ht="21" customHeight="1">
      <c r="C1285" s="523"/>
      <c r="D1285" s="523"/>
    </row>
    <row r="1286" spans="3:4" ht="21" customHeight="1">
      <c r="C1286" s="523"/>
      <c r="D1286" s="523"/>
    </row>
    <row r="1287" spans="3:4" ht="21" customHeight="1">
      <c r="C1287" s="523"/>
      <c r="D1287" s="523"/>
    </row>
    <row r="1288" spans="3:4" ht="21" customHeight="1">
      <c r="C1288" s="523"/>
      <c r="D1288" s="523"/>
    </row>
    <row r="1289" spans="3:4" ht="21" customHeight="1">
      <c r="C1289" s="523"/>
      <c r="D1289" s="523"/>
    </row>
    <row r="1290" spans="3:4" ht="21" customHeight="1">
      <c r="C1290" s="523"/>
      <c r="D1290" s="523"/>
    </row>
    <row r="1291" spans="3:4" ht="21" customHeight="1">
      <c r="C1291" s="523"/>
      <c r="D1291" s="523"/>
    </row>
    <row r="1292" spans="3:4" ht="21" customHeight="1">
      <c r="C1292" s="523"/>
      <c r="D1292" s="523"/>
    </row>
    <row r="1293" spans="3:4" ht="21" customHeight="1">
      <c r="C1293" s="523"/>
      <c r="D1293" s="523"/>
    </row>
    <row r="1294" spans="3:4" ht="21" customHeight="1">
      <c r="C1294" s="523"/>
      <c r="D1294" s="523"/>
    </row>
    <row r="1295" spans="3:4" ht="21" customHeight="1">
      <c r="C1295" s="523"/>
      <c r="D1295" s="523"/>
    </row>
    <row r="1296" spans="3:4" ht="21" customHeight="1">
      <c r="C1296" s="523"/>
      <c r="D1296" s="523"/>
    </row>
    <row r="1297" spans="3:4" ht="21" customHeight="1">
      <c r="C1297" s="523"/>
      <c r="D1297" s="523"/>
    </row>
    <row r="1298" spans="3:4" ht="21" customHeight="1">
      <c r="C1298" s="523"/>
      <c r="D1298" s="523"/>
    </row>
    <row r="1299" spans="3:4" ht="21" customHeight="1">
      <c r="C1299" s="523"/>
      <c r="D1299" s="523"/>
    </row>
    <row r="1300" spans="3:4" ht="21" customHeight="1">
      <c r="C1300" s="523"/>
      <c r="D1300" s="523"/>
    </row>
    <row r="1301" spans="3:4" ht="21" customHeight="1">
      <c r="C1301" s="523"/>
      <c r="D1301" s="523"/>
    </row>
    <row r="1302" spans="3:4" ht="21" customHeight="1">
      <c r="C1302" s="523"/>
      <c r="D1302" s="523"/>
    </row>
    <row r="1303" spans="3:4" ht="21" customHeight="1">
      <c r="C1303" s="523"/>
      <c r="D1303" s="523"/>
    </row>
    <row r="1304" spans="3:4" ht="21" customHeight="1">
      <c r="C1304" s="523"/>
      <c r="D1304" s="523"/>
    </row>
    <row r="1305" spans="3:4" ht="21" customHeight="1">
      <c r="C1305" s="523"/>
      <c r="D1305" s="523"/>
    </row>
    <row r="1306" spans="3:4" ht="21" customHeight="1">
      <c r="C1306" s="523"/>
      <c r="D1306" s="523"/>
    </row>
    <row r="1307" spans="3:4" ht="21" customHeight="1">
      <c r="C1307" s="523"/>
      <c r="D1307" s="523"/>
    </row>
    <row r="1308" spans="3:4" ht="21" customHeight="1">
      <c r="C1308" s="523"/>
      <c r="D1308" s="523"/>
    </row>
    <row r="1309" spans="3:4" ht="21" customHeight="1">
      <c r="C1309" s="523"/>
      <c r="D1309" s="523"/>
    </row>
    <row r="1310" spans="3:4" ht="21" customHeight="1">
      <c r="C1310" s="523"/>
      <c r="D1310" s="523"/>
    </row>
    <row r="1311" spans="3:4" ht="21" customHeight="1">
      <c r="C1311" s="523"/>
      <c r="D1311" s="523"/>
    </row>
    <row r="1312" spans="3:4" ht="21" customHeight="1">
      <c r="C1312" s="523"/>
      <c r="D1312" s="523"/>
    </row>
    <row r="1313" spans="3:4" ht="21" customHeight="1">
      <c r="C1313" s="523"/>
      <c r="D1313" s="523"/>
    </row>
    <row r="1314" spans="3:4" ht="21" customHeight="1">
      <c r="C1314" s="523"/>
      <c r="D1314" s="523"/>
    </row>
    <row r="1315" spans="3:4" ht="21" customHeight="1">
      <c r="C1315" s="523"/>
      <c r="D1315" s="523"/>
    </row>
    <row r="1316" spans="3:4" ht="21" customHeight="1">
      <c r="C1316" s="523"/>
      <c r="D1316" s="523"/>
    </row>
    <row r="1317" spans="3:4" ht="21" customHeight="1">
      <c r="C1317" s="523"/>
      <c r="D1317" s="523"/>
    </row>
    <row r="1318" spans="3:4" ht="21" customHeight="1">
      <c r="C1318" s="523"/>
      <c r="D1318" s="523"/>
    </row>
    <row r="1319" spans="3:4" ht="21" customHeight="1">
      <c r="C1319" s="523"/>
      <c r="D1319" s="523"/>
    </row>
    <row r="1320" spans="3:4" ht="21" customHeight="1">
      <c r="C1320" s="523"/>
      <c r="D1320" s="523"/>
    </row>
    <row r="1321" spans="3:4" ht="21" customHeight="1">
      <c r="C1321" s="523"/>
      <c r="D1321" s="523"/>
    </row>
    <row r="1322" spans="3:4" ht="21" customHeight="1">
      <c r="C1322" s="523"/>
      <c r="D1322" s="523"/>
    </row>
    <row r="1323" spans="3:4" ht="21" customHeight="1">
      <c r="C1323" s="523"/>
      <c r="D1323" s="523"/>
    </row>
    <row r="1324" spans="3:4" ht="21" customHeight="1">
      <c r="C1324" s="523"/>
      <c r="D1324" s="523"/>
    </row>
    <row r="1325" spans="3:4" ht="21" customHeight="1">
      <c r="C1325" s="523"/>
      <c r="D1325" s="523"/>
    </row>
    <row r="1326" spans="3:4" ht="21" customHeight="1">
      <c r="C1326" s="523"/>
      <c r="D1326" s="523"/>
    </row>
    <row r="1327" spans="3:4" ht="21" customHeight="1">
      <c r="C1327" s="523"/>
      <c r="D1327" s="523"/>
    </row>
    <row r="1328" spans="3:4" ht="21" customHeight="1">
      <c r="C1328" s="523"/>
      <c r="D1328" s="523"/>
    </row>
    <row r="1329" spans="3:4" ht="21" customHeight="1">
      <c r="C1329" s="523"/>
      <c r="D1329" s="523"/>
    </row>
    <row r="1330" spans="3:4" ht="21" customHeight="1">
      <c r="C1330" s="523"/>
      <c r="D1330" s="523"/>
    </row>
    <row r="1331" spans="3:4" ht="21" customHeight="1">
      <c r="C1331" s="523"/>
      <c r="D1331" s="523"/>
    </row>
    <row r="1332" spans="3:4" ht="21" customHeight="1">
      <c r="C1332" s="523"/>
      <c r="D1332" s="523"/>
    </row>
    <row r="1333" spans="3:4" ht="21" customHeight="1">
      <c r="C1333" s="523"/>
      <c r="D1333" s="523"/>
    </row>
    <row r="1334" spans="3:4" ht="21" customHeight="1">
      <c r="C1334" s="523"/>
      <c r="D1334" s="523"/>
    </row>
    <row r="1335" spans="3:4" ht="21" customHeight="1">
      <c r="C1335" s="523"/>
      <c r="D1335" s="523"/>
    </row>
    <row r="1336" spans="3:4" ht="21" customHeight="1">
      <c r="C1336" s="523"/>
      <c r="D1336" s="523"/>
    </row>
    <row r="1337" spans="3:4" ht="21" customHeight="1">
      <c r="C1337" s="523"/>
      <c r="D1337" s="523"/>
    </row>
    <row r="1338" spans="3:4" ht="21" customHeight="1">
      <c r="C1338" s="523"/>
      <c r="D1338" s="523"/>
    </row>
    <row r="1339" spans="3:4" ht="21" customHeight="1">
      <c r="C1339" s="523"/>
      <c r="D1339" s="523"/>
    </row>
    <row r="1340" spans="3:4" ht="21" customHeight="1">
      <c r="C1340" s="523"/>
      <c r="D1340" s="523"/>
    </row>
    <row r="1341" spans="3:4" ht="21" customHeight="1">
      <c r="C1341" s="523"/>
      <c r="D1341" s="523"/>
    </row>
    <row r="1342" spans="3:4" ht="21" customHeight="1">
      <c r="C1342" s="523"/>
      <c r="D1342" s="523"/>
    </row>
    <row r="1343" spans="3:4" ht="21" customHeight="1">
      <c r="C1343" s="523"/>
      <c r="D1343" s="523"/>
    </row>
    <row r="1344" spans="3:4" ht="21" customHeight="1">
      <c r="C1344" s="523"/>
      <c r="D1344" s="523"/>
    </row>
    <row r="1345" spans="3:4" ht="21" customHeight="1">
      <c r="C1345" s="523"/>
      <c r="D1345" s="523"/>
    </row>
    <row r="1346" spans="3:4" ht="21" customHeight="1">
      <c r="C1346" s="523"/>
      <c r="D1346" s="523"/>
    </row>
    <row r="1347" spans="3:4" ht="21" customHeight="1">
      <c r="C1347" s="523"/>
      <c r="D1347" s="523"/>
    </row>
    <row r="1348" spans="3:4" ht="21" customHeight="1">
      <c r="C1348" s="523"/>
      <c r="D1348" s="523"/>
    </row>
    <row r="1349" spans="3:4" ht="21" customHeight="1">
      <c r="C1349" s="523"/>
      <c r="D1349" s="523"/>
    </row>
    <row r="1350" spans="3:4" ht="21" customHeight="1">
      <c r="C1350" s="523"/>
      <c r="D1350" s="523"/>
    </row>
    <row r="1351" spans="3:4" ht="21" customHeight="1">
      <c r="C1351" s="523"/>
      <c r="D1351" s="523"/>
    </row>
    <row r="1352" spans="3:4" ht="21" customHeight="1">
      <c r="C1352" s="523"/>
      <c r="D1352" s="523"/>
    </row>
    <row r="1353" spans="3:4" ht="21" customHeight="1">
      <c r="C1353" s="523"/>
      <c r="D1353" s="523"/>
    </row>
    <row r="1354" spans="3:4" ht="21" customHeight="1">
      <c r="C1354" s="523"/>
      <c r="D1354" s="523"/>
    </row>
    <row r="1355" spans="3:4" ht="21" customHeight="1">
      <c r="C1355" s="523"/>
      <c r="D1355" s="523"/>
    </row>
    <row r="1356" spans="3:4" ht="21" customHeight="1">
      <c r="C1356" s="523"/>
      <c r="D1356" s="523"/>
    </row>
    <row r="1357" spans="3:4" ht="21" customHeight="1">
      <c r="C1357" s="523"/>
      <c r="D1357" s="523"/>
    </row>
    <row r="1358" spans="3:4" ht="21" customHeight="1">
      <c r="C1358" s="523"/>
      <c r="D1358" s="523"/>
    </row>
    <row r="1359" spans="3:4" ht="21" customHeight="1">
      <c r="C1359" s="523"/>
      <c r="D1359" s="523"/>
    </row>
    <row r="1360" spans="3:4" ht="21" customHeight="1">
      <c r="C1360" s="523"/>
      <c r="D1360" s="523"/>
    </row>
    <row r="1361" spans="3:4" ht="21" customHeight="1">
      <c r="C1361" s="523"/>
      <c r="D1361" s="523"/>
    </row>
    <row r="1362" spans="3:4" ht="21" customHeight="1">
      <c r="C1362" s="523"/>
      <c r="D1362" s="523"/>
    </row>
    <row r="1363" spans="3:4" ht="21" customHeight="1">
      <c r="C1363" s="523"/>
      <c r="D1363" s="523"/>
    </row>
    <row r="1364" spans="3:4" ht="21" customHeight="1">
      <c r="C1364" s="523"/>
      <c r="D1364" s="523"/>
    </row>
    <row r="1365" spans="3:4" ht="21" customHeight="1">
      <c r="C1365" s="523"/>
      <c r="D1365" s="523"/>
    </row>
    <row r="1366" spans="3:4" ht="21" customHeight="1">
      <c r="C1366" s="523"/>
      <c r="D1366" s="523"/>
    </row>
    <row r="1367" spans="3:4" ht="21" customHeight="1">
      <c r="C1367" s="523"/>
      <c r="D1367" s="523"/>
    </row>
    <row r="1368" spans="3:4" ht="21" customHeight="1">
      <c r="C1368" s="523"/>
      <c r="D1368" s="523"/>
    </row>
    <row r="1369" spans="3:4" ht="21" customHeight="1">
      <c r="C1369" s="523"/>
      <c r="D1369" s="523"/>
    </row>
    <row r="1370" spans="3:4" ht="21" customHeight="1">
      <c r="C1370" s="523"/>
      <c r="D1370" s="523"/>
    </row>
    <row r="1371" spans="3:4" ht="21" customHeight="1">
      <c r="C1371" s="523"/>
      <c r="D1371" s="523"/>
    </row>
    <row r="1372" spans="3:4" ht="21" customHeight="1">
      <c r="C1372" s="523"/>
      <c r="D1372" s="523"/>
    </row>
    <row r="1373" spans="3:4" ht="21" customHeight="1">
      <c r="C1373" s="523"/>
      <c r="D1373" s="523"/>
    </row>
    <row r="1374" spans="3:4" ht="21" customHeight="1">
      <c r="C1374" s="523"/>
      <c r="D1374" s="523"/>
    </row>
    <row r="1375" spans="3:4" ht="21" customHeight="1">
      <c r="C1375" s="523"/>
      <c r="D1375" s="523"/>
    </row>
    <row r="1376" spans="3:4" ht="21" customHeight="1">
      <c r="C1376" s="523"/>
      <c r="D1376" s="523"/>
    </row>
    <row r="1377" spans="3:4" ht="21" customHeight="1">
      <c r="C1377" s="523"/>
      <c r="D1377" s="523"/>
    </row>
    <row r="1378" spans="3:4" ht="21" customHeight="1">
      <c r="C1378" s="523"/>
      <c r="D1378" s="523"/>
    </row>
    <row r="1379" spans="3:4" ht="21" customHeight="1">
      <c r="C1379" s="523"/>
      <c r="D1379" s="523"/>
    </row>
    <row r="1380" spans="3:4" ht="21" customHeight="1">
      <c r="C1380" s="523"/>
      <c r="D1380" s="523"/>
    </row>
    <row r="1381" spans="3:4" ht="21" customHeight="1">
      <c r="C1381" s="523"/>
      <c r="D1381" s="523"/>
    </row>
    <row r="1382" spans="3:4" ht="21" customHeight="1">
      <c r="C1382" s="523"/>
      <c r="D1382" s="523"/>
    </row>
    <row r="1383" spans="3:4" ht="21" customHeight="1">
      <c r="C1383" s="523"/>
      <c r="D1383" s="523"/>
    </row>
    <row r="1384" spans="3:4" ht="21" customHeight="1">
      <c r="C1384" s="523"/>
      <c r="D1384" s="523"/>
    </row>
    <row r="1385" spans="3:4" ht="21" customHeight="1">
      <c r="C1385" s="523"/>
      <c r="D1385" s="523"/>
    </row>
    <row r="1386" spans="3:4" ht="21" customHeight="1">
      <c r="C1386" s="523"/>
      <c r="D1386" s="523"/>
    </row>
    <row r="1387" spans="3:4" ht="21" customHeight="1">
      <c r="C1387" s="523"/>
      <c r="D1387" s="523"/>
    </row>
    <row r="1388" spans="3:4" ht="21" customHeight="1">
      <c r="C1388" s="523"/>
      <c r="D1388" s="523"/>
    </row>
    <row r="1389" spans="3:4" ht="21" customHeight="1">
      <c r="C1389" s="523"/>
      <c r="D1389" s="523"/>
    </row>
    <row r="1390" spans="3:4" ht="21" customHeight="1">
      <c r="C1390" s="523"/>
      <c r="D1390" s="523"/>
    </row>
    <row r="1391" spans="3:4" ht="21" customHeight="1">
      <c r="C1391" s="523"/>
      <c r="D1391" s="523"/>
    </row>
    <row r="1392" spans="3:4" ht="21" customHeight="1">
      <c r="C1392" s="523"/>
      <c r="D1392" s="523"/>
    </row>
    <row r="1393" spans="3:4" ht="21" customHeight="1">
      <c r="C1393" s="523"/>
      <c r="D1393" s="523"/>
    </row>
    <row r="1394" spans="3:4" ht="21" customHeight="1">
      <c r="C1394" s="523"/>
      <c r="D1394" s="523"/>
    </row>
    <row r="1395" spans="3:4" ht="21" customHeight="1">
      <c r="C1395" s="523"/>
      <c r="D1395" s="523"/>
    </row>
    <row r="1396" spans="3:4" ht="21" customHeight="1">
      <c r="C1396" s="523"/>
      <c r="D1396" s="523"/>
    </row>
    <row r="1397" spans="3:4" ht="21" customHeight="1">
      <c r="C1397" s="523"/>
      <c r="D1397" s="523"/>
    </row>
    <row r="1398" spans="3:4" ht="21" customHeight="1">
      <c r="C1398" s="523"/>
      <c r="D1398" s="523"/>
    </row>
    <row r="1399" spans="3:4" ht="21" customHeight="1">
      <c r="C1399" s="523"/>
      <c r="D1399" s="523"/>
    </row>
    <row r="1400" spans="3:4" ht="21" customHeight="1">
      <c r="C1400" s="523"/>
      <c r="D1400" s="523"/>
    </row>
    <row r="1401" spans="3:4" ht="21" customHeight="1">
      <c r="C1401" s="523"/>
      <c r="D1401" s="523"/>
    </row>
    <row r="1402" spans="3:4" ht="21" customHeight="1">
      <c r="C1402" s="523"/>
      <c r="D1402" s="523"/>
    </row>
    <row r="1403" spans="3:4" ht="21" customHeight="1">
      <c r="C1403" s="523"/>
      <c r="D1403" s="523"/>
    </row>
    <row r="1404" spans="3:4" ht="21" customHeight="1">
      <c r="C1404" s="523"/>
      <c r="D1404" s="523"/>
    </row>
    <row r="1405" spans="3:4" ht="21" customHeight="1">
      <c r="C1405" s="523"/>
      <c r="D1405" s="523"/>
    </row>
    <row r="1406" spans="3:4" ht="21" customHeight="1">
      <c r="C1406" s="523"/>
      <c r="D1406" s="523"/>
    </row>
    <row r="1407" spans="3:4" ht="21" customHeight="1">
      <c r="C1407" s="523"/>
      <c r="D1407" s="523"/>
    </row>
    <row r="1408" spans="3:4" ht="21" customHeight="1">
      <c r="C1408" s="523"/>
      <c r="D1408" s="523"/>
    </row>
    <row r="1409" spans="3:4" ht="21" customHeight="1">
      <c r="C1409" s="523"/>
      <c r="D1409" s="523"/>
    </row>
    <row r="1410" spans="3:4" ht="21" customHeight="1">
      <c r="C1410" s="523"/>
      <c r="D1410" s="523"/>
    </row>
    <row r="1411" spans="3:4" ht="21" customHeight="1">
      <c r="C1411" s="523"/>
      <c r="D1411" s="523"/>
    </row>
    <row r="1412" spans="3:4" ht="21" customHeight="1">
      <c r="C1412" s="523"/>
      <c r="D1412" s="523"/>
    </row>
    <row r="1413" spans="3:4" ht="21" customHeight="1">
      <c r="C1413" s="523"/>
      <c r="D1413" s="523"/>
    </row>
    <row r="1414" spans="3:4" ht="21" customHeight="1">
      <c r="C1414" s="523"/>
      <c r="D1414" s="523"/>
    </row>
    <row r="1415" spans="3:4" ht="21" customHeight="1">
      <c r="C1415" s="523"/>
      <c r="D1415" s="523"/>
    </row>
    <row r="1416" spans="3:4" ht="21" customHeight="1">
      <c r="C1416" s="523"/>
      <c r="D1416" s="523"/>
    </row>
    <row r="1417" spans="3:4" ht="21" customHeight="1">
      <c r="C1417" s="523"/>
      <c r="D1417" s="523"/>
    </row>
    <row r="1418" spans="3:4" ht="21" customHeight="1">
      <c r="C1418" s="523"/>
      <c r="D1418" s="523"/>
    </row>
    <row r="1419" spans="3:4" ht="21" customHeight="1">
      <c r="C1419" s="523"/>
      <c r="D1419" s="523"/>
    </row>
    <row r="1420" spans="3:4" ht="21" customHeight="1">
      <c r="C1420" s="523"/>
      <c r="D1420" s="523"/>
    </row>
    <row r="1421" spans="3:4" ht="21" customHeight="1">
      <c r="C1421" s="523"/>
      <c r="D1421" s="523"/>
    </row>
    <row r="1422" spans="3:4" ht="21" customHeight="1">
      <c r="C1422" s="523"/>
      <c r="D1422" s="523"/>
    </row>
    <row r="1423" spans="3:4" ht="21" customHeight="1">
      <c r="C1423" s="523"/>
      <c r="D1423" s="523"/>
    </row>
    <row r="1424" spans="3:4" ht="21" customHeight="1">
      <c r="C1424" s="523"/>
      <c r="D1424" s="523"/>
    </row>
    <row r="1425" spans="3:4" ht="21" customHeight="1">
      <c r="C1425" s="523"/>
      <c r="D1425" s="523"/>
    </row>
    <row r="1426" spans="3:4" ht="21" customHeight="1">
      <c r="C1426" s="523"/>
      <c r="D1426" s="523"/>
    </row>
    <row r="1427" spans="3:4" ht="21" customHeight="1">
      <c r="C1427" s="523"/>
      <c r="D1427" s="523"/>
    </row>
    <row r="1428" spans="3:4" ht="21" customHeight="1">
      <c r="C1428" s="523"/>
      <c r="D1428" s="523"/>
    </row>
    <row r="1429" spans="3:4" ht="21" customHeight="1">
      <c r="C1429" s="523"/>
      <c r="D1429" s="523"/>
    </row>
    <row r="1430" spans="3:4" ht="21" customHeight="1">
      <c r="C1430" s="523"/>
      <c r="D1430" s="523"/>
    </row>
    <row r="1431" spans="3:4" ht="21" customHeight="1">
      <c r="C1431" s="523"/>
      <c r="D1431" s="523"/>
    </row>
    <row r="1432" spans="3:4" ht="21" customHeight="1">
      <c r="C1432" s="523"/>
      <c r="D1432" s="523"/>
    </row>
    <row r="1433" spans="3:4" ht="21" customHeight="1">
      <c r="C1433" s="523"/>
      <c r="D1433" s="523"/>
    </row>
    <row r="1434" spans="3:4" ht="21" customHeight="1">
      <c r="C1434" s="523"/>
      <c r="D1434" s="523"/>
    </row>
    <row r="1435" spans="3:4" ht="21" customHeight="1">
      <c r="C1435" s="523"/>
      <c r="D1435" s="523"/>
    </row>
    <row r="1436" spans="3:4" ht="21" customHeight="1">
      <c r="C1436" s="523"/>
      <c r="D1436" s="523"/>
    </row>
    <row r="1437" spans="3:4" ht="21" customHeight="1">
      <c r="C1437" s="523"/>
      <c r="D1437" s="523"/>
    </row>
    <row r="1438" spans="3:4" ht="21" customHeight="1">
      <c r="C1438" s="523"/>
      <c r="D1438" s="523"/>
    </row>
    <row r="1439" spans="3:4" ht="21" customHeight="1">
      <c r="C1439" s="523"/>
      <c r="D1439" s="523"/>
    </row>
    <row r="1440" spans="3:4" ht="21" customHeight="1">
      <c r="C1440" s="523"/>
      <c r="D1440" s="523"/>
    </row>
    <row r="1441" spans="3:4" ht="21" customHeight="1">
      <c r="C1441" s="523"/>
      <c r="D1441" s="523"/>
    </row>
    <row r="1442" spans="3:4" ht="21" customHeight="1">
      <c r="C1442" s="523"/>
      <c r="D1442" s="523"/>
    </row>
    <row r="1443" spans="3:4" ht="21" customHeight="1">
      <c r="C1443" s="523"/>
      <c r="D1443" s="523"/>
    </row>
    <row r="1444" spans="3:4" ht="21" customHeight="1">
      <c r="C1444" s="523"/>
      <c r="D1444" s="523"/>
    </row>
    <row r="1445" spans="3:4" ht="21" customHeight="1">
      <c r="C1445" s="523"/>
      <c r="D1445" s="523"/>
    </row>
    <row r="1446" spans="3:4" ht="21" customHeight="1">
      <c r="C1446" s="523"/>
      <c r="D1446" s="523"/>
    </row>
    <row r="1447" spans="3:4" ht="21" customHeight="1">
      <c r="C1447" s="523"/>
      <c r="D1447" s="523"/>
    </row>
    <row r="1448" spans="3:4" ht="21" customHeight="1">
      <c r="C1448" s="523"/>
      <c r="D1448" s="523"/>
    </row>
    <row r="1449" spans="3:4" ht="21" customHeight="1">
      <c r="C1449" s="523"/>
      <c r="D1449" s="523"/>
    </row>
    <row r="1450" spans="3:4" ht="21" customHeight="1">
      <c r="C1450" s="523"/>
      <c r="D1450" s="523"/>
    </row>
    <row r="1451" spans="3:4" ht="21" customHeight="1">
      <c r="C1451" s="523"/>
      <c r="D1451" s="523"/>
    </row>
    <row r="1452" spans="3:4" ht="21" customHeight="1">
      <c r="C1452" s="523"/>
      <c r="D1452" s="523"/>
    </row>
    <row r="1453" spans="3:4" ht="21" customHeight="1">
      <c r="C1453" s="523"/>
      <c r="D1453" s="523"/>
    </row>
    <row r="1454" spans="3:4" ht="21" customHeight="1">
      <c r="C1454" s="523"/>
      <c r="D1454" s="523"/>
    </row>
    <row r="1455" spans="3:4" ht="21" customHeight="1">
      <c r="C1455" s="523"/>
      <c r="D1455" s="523"/>
    </row>
    <row r="1456" spans="3:4" ht="21" customHeight="1">
      <c r="C1456" s="523"/>
      <c r="D1456" s="523"/>
    </row>
    <row r="1457" spans="3:4" ht="21" customHeight="1">
      <c r="C1457" s="523"/>
      <c r="D1457" s="523"/>
    </row>
    <row r="1458" spans="3:4" ht="21" customHeight="1">
      <c r="C1458" s="523"/>
      <c r="D1458" s="523"/>
    </row>
    <row r="1459" spans="3:4" ht="21" customHeight="1">
      <c r="C1459" s="523"/>
      <c r="D1459" s="523"/>
    </row>
    <row r="1460" spans="3:4" ht="21" customHeight="1">
      <c r="C1460" s="523"/>
      <c r="D1460" s="523"/>
    </row>
    <row r="1461" spans="3:4" ht="21" customHeight="1">
      <c r="C1461" s="523"/>
      <c r="D1461" s="523"/>
    </row>
    <row r="1462" spans="3:4" ht="21" customHeight="1">
      <c r="C1462" s="523"/>
      <c r="D1462" s="523"/>
    </row>
    <row r="1463" spans="3:4" ht="21" customHeight="1">
      <c r="C1463" s="523"/>
      <c r="D1463" s="523"/>
    </row>
    <row r="1464" spans="3:4" ht="21" customHeight="1">
      <c r="C1464" s="523"/>
      <c r="D1464" s="523"/>
    </row>
    <row r="1465" spans="3:4" ht="21" customHeight="1">
      <c r="C1465" s="523"/>
      <c r="D1465" s="523"/>
    </row>
    <row r="1466" spans="3:4" ht="21" customHeight="1">
      <c r="C1466" s="523"/>
      <c r="D1466" s="523"/>
    </row>
    <row r="1467" spans="3:4" ht="21" customHeight="1">
      <c r="C1467" s="523"/>
      <c r="D1467" s="523"/>
    </row>
    <row r="1468" spans="3:4" ht="21" customHeight="1">
      <c r="C1468" s="523"/>
      <c r="D1468" s="523"/>
    </row>
    <row r="1469" spans="3:4" ht="21" customHeight="1">
      <c r="C1469" s="523"/>
      <c r="D1469" s="523"/>
    </row>
    <row r="1470" spans="3:4" ht="21" customHeight="1">
      <c r="C1470" s="523"/>
      <c r="D1470" s="523"/>
    </row>
    <row r="1471" spans="3:4" ht="21" customHeight="1">
      <c r="C1471" s="523"/>
      <c r="D1471" s="523"/>
    </row>
    <row r="1472" spans="3:4" ht="21" customHeight="1">
      <c r="C1472" s="523"/>
      <c r="D1472" s="523"/>
    </row>
    <row r="1473" spans="3:4" ht="21" customHeight="1">
      <c r="C1473" s="523"/>
      <c r="D1473" s="523"/>
    </row>
    <row r="1474" spans="3:4" ht="21" customHeight="1">
      <c r="C1474" s="523"/>
      <c r="D1474" s="523"/>
    </row>
    <row r="1475" spans="3:4" ht="21" customHeight="1">
      <c r="C1475" s="523"/>
      <c r="D1475" s="523"/>
    </row>
    <row r="1476" spans="3:4" ht="21" customHeight="1">
      <c r="C1476" s="523"/>
      <c r="D1476" s="523"/>
    </row>
    <row r="1477" spans="3:4" ht="21" customHeight="1">
      <c r="C1477" s="523"/>
      <c r="D1477" s="523"/>
    </row>
    <row r="1478" spans="3:4" ht="21" customHeight="1">
      <c r="C1478" s="523"/>
      <c r="D1478" s="523"/>
    </row>
    <row r="1479" spans="3:4" ht="21" customHeight="1">
      <c r="C1479" s="523"/>
      <c r="D1479" s="523"/>
    </row>
    <row r="1480" spans="3:4" ht="21" customHeight="1">
      <c r="C1480" s="523"/>
      <c r="D1480" s="523"/>
    </row>
    <row r="1481" spans="3:4" ht="21" customHeight="1">
      <c r="C1481" s="523"/>
      <c r="D1481" s="523"/>
    </row>
    <row r="1482" spans="3:4" ht="21" customHeight="1">
      <c r="C1482" s="523"/>
      <c r="D1482" s="523"/>
    </row>
    <row r="1483" spans="3:4" ht="21" customHeight="1">
      <c r="C1483" s="523"/>
      <c r="D1483" s="523"/>
    </row>
    <row r="1484" spans="3:4" ht="21" customHeight="1">
      <c r="C1484" s="523"/>
      <c r="D1484" s="523"/>
    </row>
    <row r="1485" spans="3:4" ht="21" customHeight="1">
      <c r="C1485" s="523"/>
      <c r="D1485" s="523"/>
    </row>
    <row r="1486" spans="3:4" ht="21" customHeight="1">
      <c r="C1486" s="523"/>
      <c r="D1486" s="523"/>
    </row>
    <row r="1487" spans="3:4" ht="21" customHeight="1">
      <c r="C1487" s="523"/>
      <c r="D1487" s="523"/>
    </row>
    <row r="1488" spans="3:4" ht="21" customHeight="1">
      <c r="C1488" s="523"/>
      <c r="D1488" s="523"/>
    </row>
    <row r="1489" spans="3:4" ht="21" customHeight="1">
      <c r="C1489" s="523"/>
      <c r="D1489" s="523"/>
    </row>
    <row r="1490" spans="3:4" ht="21" customHeight="1">
      <c r="C1490" s="523"/>
      <c r="D1490" s="523"/>
    </row>
    <row r="1491" spans="3:4" ht="21" customHeight="1">
      <c r="C1491" s="523"/>
      <c r="D1491" s="523"/>
    </row>
    <row r="1492" spans="3:4" ht="21" customHeight="1">
      <c r="C1492" s="523"/>
      <c r="D1492" s="523"/>
    </row>
    <row r="1493" spans="3:4" ht="21" customHeight="1">
      <c r="C1493" s="523"/>
      <c r="D1493" s="523"/>
    </row>
    <row r="1494" spans="3:4" ht="21" customHeight="1">
      <c r="C1494" s="523"/>
      <c r="D1494" s="523"/>
    </row>
    <row r="1495" spans="3:4" ht="21" customHeight="1">
      <c r="C1495" s="523"/>
      <c r="D1495" s="523"/>
    </row>
    <row r="1496" spans="3:4" ht="21" customHeight="1">
      <c r="C1496" s="523"/>
      <c r="D1496" s="523"/>
    </row>
    <row r="1497" spans="3:4" ht="21" customHeight="1">
      <c r="C1497" s="523"/>
      <c r="D1497" s="523"/>
    </row>
    <row r="1498" spans="3:4" ht="21" customHeight="1">
      <c r="C1498" s="523"/>
      <c r="D1498" s="523"/>
    </row>
    <row r="1499" spans="3:4" ht="21" customHeight="1">
      <c r="C1499" s="523"/>
      <c r="D1499" s="523"/>
    </row>
    <row r="1500" spans="3:4" ht="21" customHeight="1">
      <c r="C1500" s="523"/>
      <c r="D1500" s="523"/>
    </row>
    <row r="1501" spans="3:4" ht="21" customHeight="1">
      <c r="C1501" s="523"/>
      <c r="D1501" s="523"/>
    </row>
    <row r="1502" spans="3:4" ht="21" customHeight="1">
      <c r="C1502" s="523"/>
      <c r="D1502" s="523"/>
    </row>
    <row r="1503" spans="3:4" ht="21" customHeight="1">
      <c r="C1503" s="523"/>
      <c r="D1503" s="523"/>
    </row>
    <row r="1504" spans="3:4" ht="21" customHeight="1">
      <c r="C1504" s="523"/>
      <c r="D1504" s="523"/>
    </row>
    <row r="1505" spans="3:4" ht="21" customHeight="1">
      <c r="C1505" s="523"/>
      <c r="D1505" s="523"/>
    </row>
    <row r="1506" spans="3:4" ht="21" customHeight="1">
      <c r="C1506" s="523"/>
      <c r="D1506" s="523"/>
    </row>
    <row r="1507" spans="3:4" ht="21" customHeight="1">
      <c r="C1507" s="523"/>
      <c r="D1507" s="523"/>
    </row>
    <row r="1508" spans="3:4" ht="21" customHeight="1">
      <c r="C1508" s="523"/>
      <c r="D1508" s="523"/>
    </row>
    <row r="1509" spans="3:4" ht="21" customHeight="1">
      <c r="C1509" s="523"/>
      <c r="D1509" s="523"/>
    </row>
    <row r="1510" spans="3:4" ht="21" customHeight="1">
      <c r="C1510" s="523"/>
      <c r="D1510" s="523"/>
    </row>
    <row r="1511" spans="3:4" ht="21" customHeight="1">
      <c r="C1511" s="523"/>
      <c r="D1511" s="523"/>
    </row>
    <row r="1512" spans="3:4" ht="21" customHeight="1">
      <c r="C1512" s="523"/>
      <c r="D1512" s="523"/>
    </row>
    <row r="1513" spans="3:4" ht="21" customHeight="1">
      <c r="C1513" s="523"/>
      <c r="D1513" s="523"/>
    </row>
    <row r="1514" spans="3:4" ht="21" customHeight="1">
      <c r="C1514" s="523"/>
      <c r="D1514" s="523"/>
    </row>
    <row r="1515" spans="3:4" ht="21" customHeight="1">
      <c r="C1515" s="523"/>
      <c r="D1515" s="523"/>
    </row>
    <row r="1516" spans="3:4" ht="21" customHeight="1">
      <c r="C1516" s="523"/>
      <c r="D1516" s="523"/>
    </row>
    <row r="1517" spans="3:4" ht="21" customHeight="1">
      <c r="C1517" s="523"/>
      <c r="D1517" s="523"/>
    </row>
    <row r="1518" spans="3:4" ht="21" customHeight="1">
      <c r="C1518" s="523"/>
      <c r="D1518" s="523"/>
    </row>
    <row r="1519" spans="3:4" ht="21" customHeight="1">
      <c r="C1519" s="523"/>
      <c r="D1519" s="523"/>
    </row>
    <row r="1520" spans="3:4" ht="21" customHeight="1">
      <c r="C1520" s="523"/>
      <c r="D1520" s="523"/>
    </row>
    <row r="1521" spans="3:4" ht="21" customHeight="1">
      <c r="C1521" s="523"/>
      <c r="D1521" s="523"/>
    </row>
    <row r="1522" spans="3:4" ht="21" customHeight="1">
      <c r="C1522" s="523"/>
      <c r="D1522" s="523"/>
    </row>
    <row r="1523" spans="3:4" ht="21" customHeight="1">
      <c r="C1523" s="523"/>
      <c r="D1523" s="523"/>
    </row>
    <row r="1524" spans="3:4" ht="21" customHeight="1">
      <c r="C1524" s="523"/>
      <c r="D1524" s="523"/>
    </row>
    <row r="1525" spans="3:4" ht="21" customHeight="1">
      <c r="C1525" s="523"/>
      <c r="D1525" s="523"/>
    </row>
    <row r="1526" spans="3:4" ht="21" customHeight="1">
      <c r="C1526" s="523"/>
      <c r="D1526" s="523"/>
    </row>
    <row r="1527" spans="3:4" ht="21" customHeight="1">
      <c r="C1527" s="523"/>
      <c r="D1527" s="523"/>
    </row>
    <row r="1528" spans="3:4" ht="21" customHeight="1">
      <c r="C1528" s="523"/>
      <c r="D1528" s="523"/>
    </row>
    <row r="1529" spans="3:4" ht="21" customHeight="1">
      <c r="C1529" s="523"/>
      <c r="D1529" s="523"/>
    </row>
    <row r="1530" spans="3:4" ht="21" customHeight="1">
      <c r="C1530" s="523"/>
      <c r="D1530" s="523"/>
    </row>
    <row r="1531" spans="3:4" ht="21" customHeight="1">
      <c r="C1531" s="523"/>
      <c r="D1531" s="523"/>
    </row>
    <row r="1532" spans="3:4" ht="21" customHeight="1">
      <c r="C1532" s="523"/>
      <c r="D1532" s="523"/>
    </row>
    <row r="1533" spans="3:4" ht="21" customHeight="1">
      <c r="C1533" s="523"/>
      <c r="D1533" s="523"/>
    </row>
    <row r="1534" spans="3:4" ht="21" customHeight="1">
      <c r="C1534" s="523"/>
      <c r="D1534" s="523"/>
    </row>
    <row r="1535" spans="3:4" ht="21" customHeight="1">
      <c r="C1535" s="523"/>
      <c r="D1535" s="523"/>
    </row>
    <row r="1536" spans="3:4" ht="21" customHeight="1">
      <c r="C1536" s="523"/>
      <c r="D1536" s="523"/>
    </row>
    <row r="1537" spans="3:4" ht="21" customHeight="1">
      <c r="C1537" s="523"/>
      <c r="D1537" s="523"/>
    </row>
    <row r="1538" spans="3:4" ht="21" customHeight="1">
      <c r="C1538" s="523"/>
      <c r="D1538" s="523"/>
    </row>
    <row r="1539" spans="3:4" ht="21" customHeight="1">
      <c r="C1539" s="523"/>
      <c r="D1539" s="523"/>
    </row>
    <row r="1540" spans="3:4" ht="21" customHeight="1">
      <c r="C1540" s="523"/>
      <c r="D1540" s="523"/>
    </row>
    <row r="1541" spans="3:4" ht="21" customHeight="1">
      <c r="C1541" s="523"/>
      <c r="D1541" s="523"/>
    </row>
    <row r="1542" spans="3:4" ht="21" customHeight="1">
      <c r="C1542" s="523"/>
      <c r="D1542" s="523"/>
    </row>
    <row r="1543" spans="3:4" ht="21" customHeight="1">
      <c r="C1543" s="523"/>
      <c r="D1543" s="523"/>
    </row>
    <row r="1544" spans="3:4" ht="21" customHeight="1">
      <c r="C1544" s="523"/>
      <c r="D1544" s="523"/>
    </row>
    <row r="1545" spans="3:4" ht="21" customHeight="1">
      <c r="C1545" s="523"/>
      <c r="D1545" s="523"/>
    </row>
    <row r="1546" spans="3:4" ht="21" customHeight="1">
      <c r="C1546" s="523"/>
      <c r="D1546" s="523"/>
    </row>
    <row r="1547" spans="3:4" ht="21" customHeight="1">
      <c r="C1547" s="523"/>
      <c r="D1547" s="523"/>
    </row>
    <row r="1548" spans="3:4" ht="21" customHeight="1">
      <c r="C1548" s="523"/>
      <c r="D1548" s="523"/>
    </row>
    <row r="1549" spans="3:4" ht="21" customHeight="1">
      <c r="C1549" s="523"/>
      <c r="D1549" s="523"/>
    </row>
    <row r="1550" spans="3:4" ht="21" customHeight="1">
      <c r="C1550" s="523"/>
      <c r="D1550" s="523"/>
    </row>
    <row r="1551" spans="3:4" ht="21" customHeight="1">
      <c r="C1551" s="523"/>
      <c r="D1551" s="523"/>
    </row>
    <row r="1552" spans="3:4" ht="21" customHeight="1">
      <c r="C1552" s="523"/>
      <c r="D1552" s="523"/>
    </row>
    <row r="1553" spans="3:4" ht="21" customHeight="1">
      <c r="C1553" s="523"/>
      <c r="D1553" s="523"/>
    </row>
    <row r="1554" spans="3:4" ht="21" customHeight="1">
      <c r="C1554" s="523"/>
      <c r="D1554" s="523"/>
    </row>
    <row r="1555" spans="3:4" ht="21" customHeight="1">
      <c r="C1555" s="523"/>
      <c r="D1555" s="523"/>
    </row>
    <row r="1556" spans="3:4" ht="21" customHeight="1">
      <c r="C1556" s="523"/>
      <c r="D1556" s="523"/>
    </row>
    <row r="1557" spans="3:4" ht="21" customHeight="1">
      <c r="C1557" s="523"/>
      <c r="D1557" s="523"/>
    </row>
    <row r="1558" spans="3:4" ht="21" customHeight="1">
      <c r="C1558" s="523"/>
      <c r="D1558" s="523"/>
    </row>
    <row r="1559" spans="3:4" ht="21" customHeight="1">
      <c r="C1559" s="523"/>
      <c r="D1559" s="523"/>
    </row>
    <row r="1560" spans="3:4" ht="21" customHeight="1">
      <c r="C1560" s="523"/>
      <c r="D1560" s="523"/>
    </row>
    <row r="1561" spans="3:4" ht="21" customHeight="1">
      <c r="C1561" s="523"/>
      <c r="D1561" s="523"/>
    </row>
    <row r="1562" spans="3:4" ht="21" customHeight="1">
      <c r="C1562" s="523"/>
      <c r="D1562" s="523"/>
    </row>
    <row r="1563" spans="3:4" ht="21" customHeight="1">
      <c r="C1563" s="523"/>
      <c r="D1563" s="523"/>
    </row>
    <row r="1564" spans="3:4" ht="21" customHeight="1">
      <c r="C1564" s="523"/>
      <c r="D1564" s="523"/>
    </row>
    <row r="1565" spans="3:4" ht="21" customHeight="1">
      <c r="C1565" s="523"/>
      <c r="D1565" s="523"/>
    </row>
    <row r="1566" spans="3:4" ht="21" customHeight="1">
      <c r="C1566" s="523"/>
      <c r="D1566" s="523"/>
    </row>
    <row r="1567" spans="3:4" ht="21" customHeight="1">
      <c r="C1567" s="523"/>
      <c r="D1567" s="523"/>
    </row>
    <row r="1568" spans="3:4" ht="21" customHeight="1">
      <c r="C1568" s="523"/>
      <c r="D1568" s="523"/>
    </row>
    <row r="1569" spans="3:4" ht="21" customHeight="1">
      <c r="C1569" s="523"/>
      <c r="D1569" s="523"/>
    </row>
    <row r="1570" spans="3:4" ht="21" customHeight="1">
      <c r="C1570" s="523"/>
      <c r="D1570" s="523"/>
    </row>
    <row r="1571" spans="3:4" ht="21" customHeight="1">
      <c r="C1571" s="523"/>
      <c r="D1571" s="523"/>
    </row>
    <row r="1572" spans="3:4" ht="21" customHeight="1">
      <c r="C1572" s="523"/>
      <c r="D1572" s="523"/>
    </row>
    <row r="1573" spans="3:4" ht="21" customHeight="1">
      <c r="C1573" s="523"/>
      <c r="D1573" s="523"/>
    </row>
    <row r="1574" spans="3:4" ht="21" customHeight="1">
      <c r="C1574" s="523"/>
      <c r="D1574" s="523"/>
    </row>
    <row r="1575" spans="3:4" ht="21" customHeight="1">
      <c r="C1575" s="523"/>
      <c r="D1575" s="523"/>
    </row>
    <row r="1576" spans="3:4" ht="21" customHeight="1">
      <c r="C1576" s="523"/>
      <c r="D1576" s="523"/>
    </row>
    <row r="1577" spans="3:4" ht="21" customHeight="1">
      <c r="C1577" s="523"/>
      <c r="D1577" s="523"/>
    </row>
    <row r="1578" spans="3:4" ht="21" customHeight="1">
      <c r="C1578" s="523"/>
      <c r="D1578" s="523"/>
    </row>
    <row r="1579" spans="3:4" ht="21" customHeight="1">
      <c r="C1579" s="523"/>
      <c r="D1579" s="523"/>
    </row>
    <row r="1580" spans="3:4" ht="21" customHeight="1">
      <c r="C1580" s="523"/>
      <c r="D1580" s="523"/>
    </row>
    <row r="1581" spans="3:4" ht="21" customHeight="1">
      <c r="C1581" s="523"/>
      <c r="D1581" s="523"/>
    </row>
    <row r="1582" spans="3:4" ht="21" customHeight="1">
      <c r="C1582" s="523"/>
      <c r="D1582" s="523"/>
    </row>
    <row r="1583" spans="3:4" ht="21" customHeight="1">
      <c r="C1583" s="523"/>
      <c r="D1583" s="523"/>
    </row>
    <row r="1584" spans="3:4" ht="21" customHeight="1">
      <c r="C1584" s="523"/>
      <c r="D1584" s="523"/>
    </row>
    <row r="1585" spans="3:4" ht="21" customHeight="1">
      <c r="C1585" s="523"/>
      <c r="D1585" s="523"/>
    </row>
    <row r="1586" spans="3:4" ht="21" customHeight="1">
      <c r="C1586" s="523"/>
      <c r="D1586" s="523"/>
    </row>
    <row r="1587" spans="3:4" ht="21" customHeight="1">
      <c r="C1587" s="523"/>
      <c r="D1587" s="523"/>
    </row>
    <row r="1588" spans="3:4" ht="21" customHeight="1">
      <c r="C1588" s="523"/>
      <c r="D1588" s="523"/>
    </row>
    <row r="1589" spans="3:4" ht="21" customHeight="1">
      <c r="C1589" s="523"/>
      <c r="D1589" s="523"/>
    </row>
    <row r="1590" spans="3:4" ht="21" customHeight="1">
      <c r="C1590" s="523"/>
      <c r="D1590" s="523"/>
    </row>
    <row r="1591" spans="3:4" ht="21" customHeight="1">
      <c r="C1591" s="523"/>
      <c r="D1591" s="523"/>
    </row>
    <row r="1592" spans="3:4" ht="21" customHeight="1">
      <c r="C1592" s="523"/>
      <c r="D1592" s="523"/>
    </row>
    <row r="1593" spans="3:4" ht="21" customHeight="1">
      <c r="C1593" s="523"/>
      <c r="D1593" s="523"/>
    </row>
    <row r="1594" spans="3:4" ht="21" customHeight="1">
      <c r="C1594" s="523"/>
      <c r="D1594" s="523"/>
    </row>
    <row r="1595" spans="3:4" ht="21" customHeight="1">
      <c r="C1595" s="523"/>
      <c r="D1595" s="523"/>
    </row>
    <row r="1596" spans="3:4" ht="21" customHeight="1">
      <c r="C1596" s="523"/>
      <c r="D1596" s="523"/>
    </row>
    <row r="1597" spans="3:4" ht="21" customHeight="1">
      <c r="C1597" s="523"/>
      <c r="D1597" s="523"/>
    </row>
    <row r="1598" spans="3:4" ht="21" customHeight="1">
      <c r="C1598" s="523"/>
      <c r="D1598" s="523"/>
    </row>
    <row r="1599" spans="3:4" ht="21" customHeight="1">
      <c r="C1599" s="523"/>
      <c r="D1599" s="523"/>
    </row>
    <row r="1600" spans="3:4" ht="21" customHeight="1">
      <c r="C1600" s="523"/>
      <c r="D1600" s="523"/>
    </row>
    <row r="1601" spans="3:4" ht="21" customHeight="1">
      <c r="C1601" s="523"/>
      <c r="D1601" s="523"/>
    </row>
    <row r="1602" spans="3:4" ht="21" customHeight="1">
      <c r="C1602" s="523"/>
      <c r="D1602" s="523"/>
    </row>
    <row r="1603" spans="3:4" ht="21" customHeight="1">
      <c r="C1603" s="523"/>
      <c r="D1603" s="523"/>
    </row>
    <row r="1604" spans="3:4" ht="21" customHeight="1">
      <c r="C1604" s="523"/>
      <c r="D1604" s="523"/>
    </row>
    <row r="1605" spans="3:4" ht="21" customHeight="1">
      <c r="C1605" s="523"/>
      <c r="D1605" s="523"/>
    </row>
    <row r="1606" spans="3:4" ht="21" customHeight="1">
      <c r="C1606" s="523"/>
      <c r="D1606" s="523"/>
    </row>
    <row r="1607" spans="3:4" ht="21" customHeight="1">
      <c r="C1607" s="523"/>
      <c r="D1607" s="523"/>
    </row>
    <row r="1608" spans="3:4" ht="21" customHeight="1">
      <c r="C1608" s="523"/>
      <c r="D1608" s="523"/>
    </row>
    <row r="1609" spans="3:4" ht="21" customHeight="1">
      <c r="C1609" s="523"/>
      <c r="D1609" s="523"/>
    </row>
    <row r="1610" spans="3:4" ht="21" customHeight="1">
      <c r="C1610" s="523"/>
      <c r="D1610" s="523"/>
    </row>
    <row r="1611" spans="3:4" ht="21" customHeight="1">
      <c r="C1611" s="523"/>
      <c r="D1611" s="523"/>
    </row>
    <row r="1612" spans="3:4" ht="21" customHeight="1">
      <c r="C1612" s="523"/>
      <c r="D1612" s="523"/>
    </row>
    <row r="1613" spans="3:4" ht="21" customHeight="1">
      <c r="C1613" s="523"/>
      <c r="D1613" s="523"/>
    </row>
    <row r="1614" spans="3:4" ht="21" customHeight="1">
      <c r="C1614" s="523"/>
      <c r="D1614" s="523"/>
    </row>
    <row r="1615" spans="3:4" ht="21" customHeight="1">
      <c r="C1615" s="523"/>
      <c r="D1615" s="523"/>
    </row>
    <row r="1616" spans="3:4" ht="21" customHeight="1">
      <c r="C1616" s="523"/>
      <c r="D1616" s="523"/>
    </row>
    <row r="1617" spans="3:4" ht="21" customHeight="1">
      <c r="C1617" s="523"/>
      <c r="D1617" s="523"/>
    </row>
    <row r="1618" spans="3:4" ht="21" customHeight="1">
      <c r="C1618" s="523"/>
      <c r="D1618" s="523"/>
    </row>
    <row r="1619" spans="3:4" ht="21" customHeight="1">
      <c r="C1619" s="523"/>
      <c r="D1619" s="523"/>
    </row>
    <row r="1620" spans="3:4" ht="21" customHeight="1">
      <c r="C1620" s="523"/>
      <c r="D1620" s="523"/>
    </row>
    <row r="1621" spans="3:4" ht="21" customHeight="1">
      <c r="C1621" s="523"/>
      <c r="D1621" s="523"/>
    </row>
    <row r="1622" spans="3:4" ht="21" customHeight="1">
      <c r="C1622" s="523"/>
      <c r="D1622" s="523"/>
    </row>
    <row r="1623" spans="3:4" ht="21" customHeight="1">
      <c r="C1623" s="523"/>
      <c r="D1623" s="523"/>
    </row>
    <row r="1624" spans="3:4" ht="21" customHeight="1">
      <c r="C1624" s="523"/>
      <c r="D1624" s="523"/>
    </row>
    <row r="1625" spans="3:4" ht="21" customHeight="1">
      <c r="C1625" s="523"/>
      <c r="D1625" s="523"/>
    </row>
    <row r="1626" spans="3:4" ht="21" customHeight="1">
      <c r="C1626" s="523"/>
      <c r="D1626" s="523"/>
    </row>
    <row r="1627" spans="3:4" ht="21" customHeight="1">
      <c r="C1627" s="523"/>
      <c r="D1627" s="523"/>
    </row>
    <row r="1628" spans="3:4" ht="21" customHeight="1">
      <c r="C1628" s="523"/>
      <c r="D1628" s="523"/>
    </row>
    <row r="1629" spans="3:4" ht="21" customHeight="1">
      <c r="C1629" s="523"/>
      <c r="D1629" s="523"/>
    </row>
    <row r="1630" spans="3:4" ht="21" customHeight="1">
      <c r="C1630" s="523"/>
      <c r="D1630" s="523"/>
    </row>
    <row r="1631" spans="3:4" ht="21" customHeight="1">
      <c r="C1631" s="523"/>
      <c r="D1631" s="523"/>
    </row>
    <row r="1632" spans="3:4" ht="21" customHeight="1">
      <c r="C1632" s="523"/>
      <c r="D1632" s="523"/>
    </row>
    <row r="1633" spans="3:4" ht="21" customHeight="1">
      <c r="C1633" s="523"/>
      <c r="D1633" s="523"/>
    </row>
    <row r="1634" spans="3:4" ht="21" customHeight="1">
      <c r="C1634" s="523"/>
      <c r="D1634" s="523"/>
    </row>
    <row r="1635" spans="3:4" ht="21" customHeight="1">
      <c r="C1635" s="523"/>
      <c r="D1635" s="523"/>
    </row>
    <row r="1636" spans="3:4" ht="21" customHeight="1">
      <c r="C1636" s="523"/>
      <c r="D1636" s="523"/>
    </row>
    <row r="1637" spans="3:4" ht="21" customHeight="1">
      <c r="C1637" s="523"/>
      <c r="D1637" s="523"/>
    </row>
    <row r="1638" spans="3:4" ht="21" customHeight="1">
      <c r="C1638" s="523"/>
      <c r="D1638" s="523"/>
    </row>
    <row r="1639" spans="3:4" ht="21" customHeight="1">
      <c r="C1639" s="523"/>
      <c r="D1639" s="523"/>
    </row>
    <row r="1640" spans="3:4" ht="21" customHeight="1">
      <c r="C1640" s="523"/>
      <c r="D1640" s="523"/>
    </row>
    <row r="1641" spans="3:4" ht="21" customHeight="1">
      <c r="C1641" s="523"/>
      <c r="D1641" s="523"/>
    </row>
    <row r="1642" spans="3:4" ht="21" customHeight="1">
      <c r="C1642" s="523"/>
      <c r="D1642" s="523"/>
    </row>
    <row r="1643" spans="3:4" ht="21" customHeight="1">
      <c r="C1643" s="523"/>
      <c r="D1643" s="523"/>
    </row>
    <row r="1644" spans="3:4" ht="21" customHeight="1">
      <c r="C1644" s="523"/>
      <c r="D1644" s="523"/>
    </row>
    <row r="1645" spans="3:4" ht="21" customHeight="1">
      <c r="C1645" s="523"/>
      <c r="D1645" s="523"/>
    </row>
    <row r="1646" spans="3:4" ht="21" customHeight="1">
      <c r="C1646" s="523"/>
      <c r="D1646" s="523"/>
    </row>
    <row r="1647" spans="3:4" ht="21" customHeight="1">
      <c r="C1647" s="523"/>
      <c r="D1647" s="523"/>
    </row>
    <row r="1648" spans="3:4" ht="21" customHeight="1">
      <c r="C1648" s="523"/>
      <c r="D1648" s="523"/>
    </row>
    <row r="1649" spans="3:4" ht="21" customHeight="1">
      <c r="C1649" s="523"/>
      <c r="D1649" s="523"/>
    </row>
    <row r="1650" spans="3:4" ht="21" customHeight="1">
      <c r="C1650" s="523"/>
      <c r="D1650" s="523"/>
    </row>
    <row r="1651" spans="3:4" ht="21" customHeight="1">
      <c r="C1651" s="523"/>
      <c r="D1651" s="523"/>
    </row>
    <row r="1652" spans="3:4" ht="21" customHeight="1">
      <c r="C1652" s="523"/>
      <c r="D1652" s="523"/>
    </row>
    <row r="1653" spans="3:4" ht="21" customHeight="1">
      <c r="C1653" s="523"/>
      <c r="D1653" s="523"/>
    </row>
    <row r="1654" spans="3:4" ht="21" customHeight="1">
      <c r="C1654" s="523"/>
      <c r="D1654" s="523"/>
    </row>
    <row r="1655" spans="3:4" ht="21" customHeight="1">
      <c r="C1655" s="523"/>
      <c r="D1655" s="523"/>
    </row>
    <row r="1656" spans="3:4" ht="21" customHeight="1">
      <c r="C1656" s="523"/>
      <c r="D1656" s="523"/>
    </row>
    <row r="1657" spans="3:4" ht="21" customHeight="1">
      <c r="C1657" s="523"/>
      <c r="D1657" s="523"/>
    </row>
    <row r="1658" spans="3:4" ht="21" customHeight="1">
      <c r="C1658" s="523"/>
      <c r="D1658" s="523"/>
    </row>
    <row r="1659" spans="3:4" ht="21" customHeight="1">
      <c r="C1659" s="523"/>
      <c r="D1659" s="523"/>
    </row>
    <row r="1660" spans="3:4" ht="21" customHeight="1">
      <c r="C1660" s="523"/>
      <c r="D1660" s="523"/>
    </row>
    <row r="1661" spans="3:4" ht="21" customHeight="1">
      <c r="C1661" s="523"/>
      <c r="D1661" s="523"/>
    </row>
    <row r="1662" spans="3:4" ht="21" customHeight="1">
      <c r="C1662" s="523"/>
      <c r="D1662" s="523"/>
    </row>
    <row r="1663" spans="3:4" ht="21" customHeight="1">
      <c r="C1663" s="523"/>
      <c r="D1663" s="523"/>
    </row>
    <row r="1664" spans="3:4" ht="21" customHeight="1">
      <c r="C1664" s="523"/>
      <c r="D1664" s="523"/>
    </row>
    <row r="1665" spans="3:4" ht="21" customHeight="1">
      <c r="C1665" s="523"/>
      <c r="D1665" s="523"/>
    </row>
    <row r="1666" spans="3:4" ht="21" customHeight="1">
      <c r="C1666" s="523"/>
      <c r="D1666" s="523"/>
    </row>
    <row r="1667" spans="3:4" ht="21" customHeight="1">
      <c r="C1667" s="523"/>
      <c r="D1667" s="523"/>
    </row>
    <row r="1668" spans="3:4" ht="21" customHeight="1">
      <c r="C1668" s="523"/>
      <c r="D1668" s="523"/>
    </row>
    <row r="1669" spans="3:4" ht="21" customHeight="1">
      <c r="C1669" s="523"/>
      <c r="D1669" s="523"/>
    </row>
    <row r="1670" spans="3:4" ht="21" customHeight="1">
      <c r="C1670" s="523"/>
      <c r="D1670" s="523"/>
    </row>
    <row r="1671" spans="3:4" ht="21" customHeight="1">
      <c r="C1671" s="523"/>
      <c r="D1671" s="523"/>
    </row>
    <row r="1672" spans="3:4" ht="21" customHeight="1">
      <c r="C1672" s="523"/>
      <c r="D1672" s="523"/>
    </row>
    <row r="1673" spans="3:4" ht="21" customHeight="1">
      <c r="C1673" s="523"/>
      <c r="D1673" s="523"/>
    </row>
    <row r="1674" spans="3:4" ht="21" customHeight="1">
      <c r="C1674" s="523"/>
      <c r="D1674" s="523"/>
    </row>
    <row r="1675" spans="3:4" ht="21" customHeight="1">
      <c r="C1675" s="523"/>
      <c r="D1675" s="523"/>
    </row>
    <row r="1676" spans="3:4" ht="21" customHeight="1">
      <c r="C1676" s="523"/>
      <c r="D1676" s="523"/>
    </row>
    <row r="1677" spans="3:4" ht="21" customHeight="1">
      <c r="C1677" s="523"/>
      <c r="D1677" s="523"/>
    </row>
    <row r="1678" spans="3:4" ht="21" customHeight="1">
      <c r="C1678" s="523"/>
      <c r="D1678" s="523"/>
    </row>
    <row r="1679" spans="3:4" ht="21" customHeight="1">
      <c r="C1679" s="523"/>
      <c r="D1679" s="523"/>
    </row>
    <row r="1680" spans="3:4" ht="21" customHeight="1">
      <c r="C1680" s="523"/>
      <c r="D1680" s="523"/>
    </row>
    <row r="1681" spans="3:4" ht="21" customHeight="1">
      <c r="C1681" s="523"/>
      <c r="D1681" s="523"/>
    </row>
    <row r="1682" spans="3:4" ht="21" customHeight="1">
      <c r="C1682" s="523"/>
      <c r="D1682" s="523"/>
    </row>
    <row r="1683" spans="3:4" ht="21" customHeight="1">
      <c r="C1683" s="523"/>
      <c r="D1683" s="523"/>
    </row>
    <row r="1684" spans="3:4" ht="21" customHeight="1">
      <c r="C1684" s="523"/>
      <c r="D1684" s="523"/>
    </row>
    <row r="1685" spans="3:4" ht="21" customHeight="1">
      <c r="C1685" s="523"/>
      <c r="D1685" s="523"/>
    </row>
    <row r="1686" spans="3:4" ht="21" customHeight="1">
      <c r="C1686" s="523"/>
      <c r="D1686" s="523"/>
    </row>
    <row r="1687" spans="3:4" ht="21" customHeight="1">
      <c r="C1687" s="523"/>
      <c r="D1687" s="523"/>
    </row>
    <row r="1688" spans="3:4" ht="21" customHeight="1">
      <c r="C1688" s="523"/>
      <c r="D1688" s="523"/>
    </row>
    <row r="1689" spans="3:4" ht="21" customHeight="1">
      <c r="C1689" s="523"/>
      <c r="D1689" s="523"/>
    </row>
    <row r="1690" spans="3:4" ht="21" customHeight="1">
      <c r="C1690" s="523"/>
      <c r="D1690" s="523"/>
    </row>
    <row r="1691" spans="3:4" ht="21" customHeight="1">
      <c r="C1691" s="523"/>
      <c r="D1691" s="523"/>
    </row>
    <row r="1692" spans="3:4" ht="21" customHeight="1">
      <c r="C1692" s="523"/>
      <c r="D1692" s="523"/>
    </row>
    <row r="1693" spans="3:4" ht="21" customHeight="1">
      <c r="C1693" s="523"/>
      <c r="D1693" s="523"/>
    </row>
    <row r="1694" spans="3:4" ht="21" customHeight="1">
      <c r="C1694" s="523"/>
      <c r="D1694" s="523"/>
    </row>
    <row r="1695" spans="3:4" ht="21" customHeight="1">
      <c r="C1695" s="523"/>
      <c r="D1695" s="523"/>
    </row>
    <row r="1696" spans="3:4" ht="21" customHeight="1">
      <c r="C1696" s="523"/>
      <c r="D1696" s="523"/>
    </row>
    <row r="1697" spans="3:4" ht="21" customHeight="1">
      <c r="C1697" s="523"/>
      <c r="D1697" s="523"/>
    </row>
    <row r="1698" spans="3:4" ht="21" customHeight="1">
      <c r="C1698" s="523"/>
      <c r="D1698" s="523"/>
    </row>
    <row r="1699" spans="3:4" ht="21" customHeight="1">
      <c r="C1699" s="523"/>
      <c r="D1699" s="523"/>
    </row>
    <row r="1700" spans="3:4" ht="21" customHeight="1">
      <c r="C1700" s="523"/>
      <c r="D1700" s="523"/>
    </row>
    <row r="1701" spans="3:4" ht="21" customHeight="1">
      <c r="C1701" s="523"/>
      <c r="D1701" s="523"/>
    </row>
    <row r="1702" spans="3:4" ht="21" customHeight="1">
      <c r="C1702" s="523"/>
      <c r="D1702" s="523"/>
    </row>
    <row r="1703" spans="3:4" ht="21" customHeight="1">
      <c r="C1703" s="523"/>
      <c r="D1703" s="523"/>
    </row>
    <row r="1704" spans="3:4" ht="21" customHeight="1">
      <c r="C1704" s="523"/>
      <c r="D1704" s="523"/>
    </row>
    <row r="1705" spans="3:4" ht="21" customHeight="1">
      <c r="C1705" s="523"/>
      <c r="D1705" s="523"/>
    </row>
    <row r="1706" spans="3:4" ht="21" customHeight="1">
      <c r="C1706" s="523"/>
      <c r="D1706" s="523"/>
    </row>
    <row r="1707" spans="3:4" ht="21" customHeight="1">
      <c r="C1707" s="523"/>
      <c r="D1707" s="523"/>
    </row>
    <row r="1708" spans="3:4" ht="21" customHeight="1">
      <c r="C1708" s="523"/>
      <c r="D1708" s="523"/>
    </row>
    <row r="1709" spans="3:4" ht="21" customHeight="1">
      <c r="C1709" s="523"/>
      <c r="D1709" s="523"/>
    </row>
    <row r="1710" spans="3:4" ht="21" customHeight="1">
      <c r="C1710" s="523"/>
      <c r="D1710" s="523"/>
    </row>
    <row r="1711" spans="3:4" ht="21" customHeight="1">
      <c r="C1711" s="523"/>
      <c r="D1711" s="523"/>
    </row>
    <row r="1712" spans="3:4" ht="21" customHeight="1">
      <c r="C1712" s="523"/>
      <c r="D1712" s="523"/>
    </row>
    <row r="1713" spans="3:4" ht="21" customHeight="1">
      <c r="C1713" s="523"/>
      <c r="D1713" s="523"/>
    </row>
    <row r="1714" spans="3:4" ht="21" customHeight="1">
      <c r="C1714" s="523"/>
      <c r="D1714" s="523"/>
    </row>
    <row r="1715" spans="3:4" ht="21" customHeight="1">
      <c r="C1715" s="523"/>
      <c r="D1715" s="523"/>
    </row>
    <row r="1716" spans="3:4" ht="21" customHeight="1">
      <c r="C1716" s="523"/>
      <c r="D1716" s="523"/>
    </row>
    <row r="1717" spans="3:4" ht="21" customHeight="1">
      <c r="C1717" s="523"/>
      <c r="D1717" s="523"/>
    </row>
    <row r="1718" spans="3:4" ht="21" customHeight="1">
      <c r="C1718" s="523"/>
      <c r="D1718" s="523"/>
    </row>
    <row r="1719" spans="3:4" ht="21" customHeight="1">
      <c r="C1719" s="523"/>
      <c r="D1719" s="523"/>
    </row>
    <row r="1720" spans="3:4" ht="21" customHeight="1">
      <c r="C1720" s="523"/>
      <c r="D1720" s="523"/>
    </row>
    <row r="1721" spans="3:4" ht="21" customHeight="1">
      <c r="C1721" s="523"/>
      <c r="D1721" s="523"/>
    </row>
    <row r="1722" spans="3:4" ht="21" customHeight="1">
      <c r="C1722" s="523"/>
      <c r="D1722" s="523"/>
    </row>
    <row r="1723" spans="3:4" ht="21" customHeight="1">
      <c r="C1723" s="523"/>
      <c r="D1723" s="523"/>
    </row>
    <row r="1724" spans="3:4" ht="21" customHeight="1">
      <c r="C1724" s="523"/>
      <c r="D1724" s="523"/>
    </row>
    <row r="1725" spans="3:4" ht="21" customHeight="1">
      <c r="C1725" s="523"/>
      <c r="D1725" s="523"/>
    </row>
    <row r="1726" spans="3:4" ht="21" customHeight="1">
      <c r="C1726" s="523"/>
      <c r="D1726" s="523"/>
    </row>
    <row r="1727" spans="3:4" ht="21" customHeight="1">
      <c r="C1727" s="523"/>
      <c r="D1727" s="523"/>
    </row>
    <row r="1728" spans="3:4" ht="21" customHeight="1">
      <c r="C1728" s="523"/>
      <c r="D1728" s="523"/>
    </row>
    <row r="1729" spans="3:4" ht="21" customHeight="1">
      <c r="C1729" s="523"/>
      <c r="D1729" s="523"/>
    </row>
    <row r="1730" spans="3:4" ht="21" customHeight="1">
      <c r="C1730" s="523"/>
      <c r="D1730" s="523"/>
    </row>
    <row r="1731" spans="3:4" ht="21" customHeight="1">
      <c r="C1731" s="523"/>
      <c r="D1731" s="523"/>
    </row>
    <row r="1732" spans="3:4" ht="21" customHeight="1">
      <c r="C1732" s="523"/>
      <c r="D1732" s="523"/>
    </row>
    <row r="1733" spans="3:4" ht="21" customHeight="1">
      <c r="C1733" s="523"/>
      <c r="D1733" s="523"/>
    </row>
    <row r="1734" spans="3:4" ht="21" customHeight="1">
      <c r="C1734" s="523"/>
      <c r="D1734" s="523"/>
    </row>
    <row r="1735" spans="3:4" ht="21" customHeight="1">
      <c r="C1735" s="523"/>
      <c r="D1735" s="523"/>
    </row>
    <row r="1736" spans="3:4" ht="21" customHeight="1">
      <c r="C1736" s="523"/>
      <c r="D1736" s="523"/>
    </row>
    <row r="1737" spans="3:4" ht="21" customHeight="1">
      <c r="C1737" s="523"/>
      <c r="D1737" s="523"/>
    </row>
    <row r="1738" spans="3:4" ht="21" customHeight="1">
      <c r="C1738" s="523"/>
      <c r="D1738" s="523"/>
    </row>
    <row r="1739" spans="3:4" ht="21" customHeight="1">
      <c r="C1739" s="523"/>
      <c r="D1739" s="523"/>
    </row>
    <row r="1740" spans="3:4" ht="21" customHeight="1">
      <c r="C1740" s="523"/>
      <c r="D1740" s="523"/>
    </row>
    <row r="1741" spans="3:4" ht="21" customHeight="1">
      <c r="C1741" s="523"/>
      <c r="D1741" s="523"/>
    </row>
    <row r="1742" spans="3:4" ht="21" customHeight="1">
      <c r="C1742" s="523"/>
      <c r="D1742" s="523"/>
    </row>
    <row r="1743" spans="3:4" ht="21" customHeight="1">
      <c r="C1743" s="523"/>
      <c r="D1743" s="523"/>
    </row>
    <row r="1744" spans="3:4" ht="21" customHeight="1">
      <c r="C1744" s="523"/>
      <c r="D1744" s="523"/>
    </row>
    <row r="1745" spans="3:4" ht="21" customHeight="1">
      <c r="C1745" s="523"/>
      <c r="D1745" s="523"/>
    </row>
    <row r="1746" spans="3:4" ht="21" customHeight="1">
      <c r="C1746" s="523"/>
      <c r="D1746" s="523"/>
    </row>
    <row r="1747" spans="3:4" ht="21" customHeight="1">
      <c r="C1747" s="523"/>
      <c r="D1747" s="523"/>
    </row>
    <row r="1748" spans="3:4" ht="21" customHeight="1">
      <c r="C1748" s="523"/>
      <c r="D1748" s="523"/>
    </row>
    <row r="1749" spans="3:4" ht="21" customHeight="1">
      <c r="C1749" s="523"/>
      <c r="D1749" s="523"/>
    </row>
    <row r="1750" spans="3:4" ht="21" customHeight="1">
      <c r="C1750" s="523"/>
      <c r="D1750" s="523"/>
    </row>
    <row r="1751" spans="3:4" ht="21" customHeight="1">
      <c r="C1751" s="523"/>
      <c r="D1751" s="523"/>
    </row>
    <row r="1752" spans="3:4" ht="21" customHeight="1">
      <c r="C1752" s="523"/>
      <c r="D1752" s="523"/>
    </row>
    <row r="1753" spans="3:4" ht="21" customHeight="1">
      <c r="C1753" s="523"/>
      <c r="D1753" s="523"/>
    </row>
    <row r="1754" spans="3:4" ht="21" customHeight="1">
      <c r="C1754" s="523"/>
      <c r="D1754" s="523"/>
    </row>
    <row r="1755" spans="3:4" ht="21" customHeight="1">
      <c r="C1755" s="523"/>
      <c r="D1755" s="523"/>
    </row>
    <row r="1756" spans="3:4" ht="21" customHeight="1">
      <c r="C1756" s="523"/>
      <c r="D1756" s="523"/>
    </row>
    <row r="1757" spans="3:4" ht="21" customHeight="1">
      <c r="C1757" s="523"/>
      <c r="D1757" s="523"/>
    </row>
    <row r="1758" spans="3:4" ht="21" customHeight="1">
      <c r="C1758" s="523"/>
      <c r="D1758" s="523"/>
    </row>
    <row r="1759" spans="3:4" ht="21" customHeight="1">
      <c r="C1759" s="523"/>
      <c r="D1759" s="523"/>
    </row>
    <row r="1760" spans="3:4" ht="21" customHeight="1">
      <c r="C1760" s="523"/>
      <c r="D1760" s="523"/>
    </row>
    <row r="1761" spans="3:4" ht="21" customHeight="1">
      <c r="C1761" s="523"/>
      <c r="D1761" s="523"/>
    </row>
    <row r="1762" spans="3:4" ht="21" customHeight="1">
      <c r="C1762" s="523"/>
      <c r="D1762" s="523"/>
    </row>
    <row r="1763" spans="3:4" ht="21" customHeight="1">
      <c r="C1763" s="523"/>
      <c r="D1763" s="523"/>
    </row>
    <row r="1764" spans="3:4" ht="21" customHeight="1">
      <c r="C1764" s="523"/>
      <c r="D1764" s="523"/>
    </row>
    <row r="1765" spans="3:4" ht="21" customHeight="1">
      <c r="C1765" s="523"/>
      <c r="D1765" s="523"/>
    </row>
    <row r="1766" spans="3:4" ht="21" customHeight="1">
      <c r="C1766" s="523"/>
      <c r="D1766" s="523"/>
    </row>
    <row r="1767" spans="3:4" ht="21" customHeight="1">
      <c r="C1767" s="523"/>
      <c r="D1767" s="523"/>
    </row>
    <row r="1768" spans="3:4" ht="21" customHeight="1">
      <c r="C1768" s="523"/>
      <c r="D1768" s="523"/>
    </row>
    <row r="1769" spans="3:4" ht="21" customHeight="1">
      <c r="C1769" s="523"/>
      <c r="D1769" s="523"/>
    </row>
    <row r="1770" spans="3:4" ht="21" customHeight="1">
      <c r="C1770" s="523"/>
      <c r="D1770" s="523"/>
    </row>
    <row r="1771" spans="3:4" ht="21" customHeight="1">
      <c r="C1771" s="523"/>
      <c r="D1771" s="523"/>
    </row>
    <row r="1772" spans="3:4" ht="21" customHeight="1">
      <c r="C1772" s="523"/>
      <c r="D1772" s="523"/>
    </row>
    <row r="1773" spans="3:4" ht="21" customHeight="1">
      <c r="C1773" s="523"/>
      <c r="D1773" s="523"/>
    </row>
    <row r="1774" spans="3:4" ht="21" customHeight="1">
      <c r="C1774" s="523"/>
      <c r="D1774" s="523"/>
    </row>
    <row r="1775" spans="3:4" ht="21" customHeight="1">
      <c r="C1775" s="523"/>
      <c r="D1775" s="523"/>
    </row>
    <row r="1776" spans="3:4" ht="21" customHeight="1">
      <c r="C1776" s="523"/>
      <c r="D1776" s="523"/>
    </row>
    <row r="1777" spans="3:4" ht="21" customHeight="1">
      <c r="C1777" s="523"/>
      <c r="D1777" s="523"/>
    </row>
    <row r="1778" spans="3:4" ht="21" customHeight="1">
      <c r="C1778" s="523"/>
      <c r="D1778" s="523"/>
    </row>
    <row r="1779" spans="3:4" ht="21" customHeight="1">
      <c r="C1779" s="523"/>
      <c r="D1779" s="523"/>
    </row>
    <row r="1780" spans="3:4" ht="21" customHeight="1">
      <c r="C1780" s="523"/>
      <c r="D1780" s="523"/>
    </row>
    <row r="1781" spans="3:4" ht="21" customHeight="1">
      <c r="C1781" s="523"/>
      <c r="D1781" s="523"/>
    </row>
    <row r="1782" spans="3:4" ht="21" customHeight="1">
      <c r="C1782" s="523"/>
      <c r="D1782" s="523"/>
    </row>
    <row r="1783" spans="3:4" ht="21" customHeight="1">
      <c r="C1783" s="523"/>
      <c r="D1783" s="523"/>
    </row>
    <row r="1784" spans="3:4" ht="21" customHeight="1">
      <c r="C1784" s="523"/>
      <c r="D1784" s="523"/>
    </row>
    <row r="1785" spans="3:4" ht="21" customHeight="1">
      <c r="C1785" s="523"/>
      <c r="D1785" s="523"/>
    </row>
    <row r="1786" spans="3:4" ht="21" customHeight="1">
      <c r="C1786" s="523"/>
      <c r="D1786" s="523"/>
    </row>
    <row r="1787" spans="3:4" ht="21" customHeight="1">
      <c r="C1787" s="523"/>
      <c r="D1787" s="523"/>
    </row>
    <row r="1788" spans="3:4" ht="21" customHeight="1">
      <c r="C1788" s="523"/>
      <c r="D1788" s="523"/>
    </row>
    <row r="1789" spans="3:4" ht="21" customHeight="1">
      <c r="C1789" s="523"/>
      <c r="D1789" s="523"/>
    </row>
    <row r="1790" spans="3:4" ht="21" customHeight="1">
      <c r="C1790" s="523"/>
      <c r="D1790" s="523"/>
    </row>
    <row r="1791" spans="3:4" ht="21" customHeight="1">
      <c r="C1791" s="523"/>
      <c r="D1791" s="523"/>
    </row>
    <row r="1792" spans="3:4" ht="21" customHeight="1">
      <c r="C1792" s="523"/>
      <c r="D1792" s="523"/>
    </row>
    <row r="1793" spans="3:4" ht="21" customHeight="1">
      <c r="C1793" s="523"/>
      <c r="D1793" s="523"/>
    </row>
    <row r="1794" spans="3:4" ht="21" customHeight="1">
      <c r="C1794" s="523"/>
      <c r="D1794" s="523"/>
    </row>
    <row r="1795" spans="3:4" ht="21" customHeight="1">
      <c r="C1795" s="523"/>
      <c r="D1795" s="523"/>
    </row>
    <row r="1796" spans="3:4" ht="21" customHeight="1">
      <c r="C1796" s="523"/>
      <c r="D1796" s="523"/>
    </row>
    <row r="1797" spans="3:4" ht="21" customHeight="1">
      <c r="C1797" s="523"/>
      <c r="D1797" s="523"/>
    </row>
    <row r="1798" spans="3:4" ht="21" customHeight="1">
      <c r="C1798" s="523"/>
      <c r="D1798" s="523"/>
    </row>
    <row r="1799" spans="3:4" ht="21" customHeight="1">
      <c r="C1799" s="523"/>
      <c r="D1799" s="523"/>
    </row>
    <row r="1800" spans="3:4" ht="21" customHeight="1">
      <c r="C1800" s="523"/>
      <c r="D1800" s="523"/>
    </row>
    <row r="1801" spans="3:4" ht="21" customHeight="1">
      <c r="C1801" s="523"/>
      <c r="D1801" s="523"/>
    </row>
    <row r="1802" spans="3:4" ht="21" customHeight="1">
      <c r="C1802" s="523"/>
      <c r="D1802" s="523"/>
    </row>
    <row r="1803" spans="3:4" ht="21" customHeight="1">
      <c r="C1803" s="523"/>
      <c r="D1803" s="523"/>
    </row>
    <row r="1804" spans="3:4" ht="21" customHeight="1">
      <c r="C1804" s="523"/>
      <c r="D1804" s="523"/>
    </row>
    <row r="1805" spans="3:4" ht="21" customHeight="1">
      <c r="C1805" s="523"/>
      <c r="D1805" s="523"/>
    </row>
    <row r="1806" spans="3:4" ht="21" customHeight="1">
      <c r="C1806" s="523"/>
      <c r="D1806" s="523"/>
    </row>
    <row r="1807" spans="3:4" ht="21" customHeight="1">
      <c r="C1807" s="523"/>
      <c r="D1807" s="523"/>
    </row>
    <row r="1808" spans="3:4" ht="21" customHeight="1">
      <c r="C1808" s="523"/>
      <c r="D1808" s="523"/>
    </row>
    <row r="1809" spans="3:4" ht="21" customHeight="1">
      <c r="C1809" s="523"/>
      <c r="D1809" s="523"/>
    </row>
    <row r="1810" spans="3:4" ht="21" customHeight="1">
      <c r="C1810" s="523"/>
      <c r="D1810" s="523"/>
    </row>
    <row r="1811" spans="3:4" ht="21" customHeight="1">
      <c r="C1811" s="523"/>
      <c r="D1811" s="523"/>
    </row>
    <row r="1812" spans="3:4" ht="21" customHeight="1">
      <c r="C1812" s="523"/>
      <c r="D1812" s="523"/>
    </row>
    <row r="1813" spans="3:4" ht="21" customHeight="1">
      <c r="C1813" s="523"/>
      <c r="D1813" s="523"/>
    </row>
    <row r="1814" spans="3:4" ht="21" customHeight="1">
      <c r="C1814" s="523"/>
      <c r="D1814" s="523"/>
    </row>
    <row r="1815" spans="3:4" ht="21" customHeight="1">
      <c r="C1815" s="523"/>
      <c r="D1815" s="523"/>
    </row>
    <row r="1816" spans="3:4" ht="21" customHeight="1">
      <c r="C1816" s="523"/>
      <c r="D1816" s="523"/>
    </row>
    <row r="1817" spans="3:4" ht="21" customHeight="1">
      <c r="C1817" s="523"/>
      <c r="D1817" s="523"/>
    </row>
    <row r="1818" spans="3:4" ht="21" customHeight="1">
      <c r="C1818" s="523"/>
      <c r="D1818" s="523"/>
    </row>
    <row r="1819" spans="3:4" ht="21" customHeight="1">
      <c r="C1819" s="523"/>
      <c r="D1819" s="523"/>
    </row>
    <row r="1820" spans="3:4" ht="21" customHeight="1">
      <c r="C1820" s="523"/>
      <c r="D1820" s="523"/>
    </row>
    <row r="1821" spans="3:4" ht="21" customHeight="1">
      <c r="C1821" s="523"/>
      <c r="D1821" s="523"/>
    </row>
    <row r="1822" spans="3:4" ht="21" customHeight="1">
      <c r="C1822" s="523"/>
      <c r="D1822" s="523"/>
    </row>
    <row r="1823" spans="3:4" ht="21" customHeight="1">
      <c r="C1823" s="523"/>
      <c r="D1823" s="523"/>
    </row>
    <row r="1824" spans="3:4" ht="21" customHeight="1">
      <c r="C1824" s="523"/>
      <c r="D1824" s="523"/>
    </row>
    <row r="1825" spans="3:4" ht="21" customHeight="1">
      <c r="C1825" s="523"/>
      <c r="D1825" s="523"/>
    </row>
    <row r="1826" spans="3:4" ht="21" customHeight="1">
      <c r="C1826" s="523"/>
      <c r="D1826" s="523"/>
    </row>
    <row r="1827" spans="3:4" ht="21" customHeight="1">
      <c r="C1827" s="523"/>
      <c r="D1827" s="523"/>
    </row>
    <row r="1828" spans="3:4" ht="21" customHeight="1">
      <c r="C1828" s="523"/>
      <c r="D1828" s="523"/>
    </row>
    <row r="1829" spans="3:4" ht="21" customHeight="1">
      <c r="C1829" s="523"/>
      <c r="D1829" s="523"/>
    </row>
    <row r="1830" spans="3:4" ht="21" customHeight="1">
      <c r="C1830" s="523"/>
      <c r="D1830" s="523"/>
    </row>
    <row r="1831" spans="3:4" ht="21" customHeight="1">
      <c r="C1831" s="523"/>
      <c r="D1831" s="523"/>
    </row>
    <row r="1832" spans="3:4" ht="21" customHeight="1">
      <c r="C1832" s="523"/>
      <c r="D1832" s="523"/>
    </row>
    <row r="1833" spans="3:4" ht="21" customHeight="1">
      <c r="C1833" s="523"/>
      <c r="D1833" s="523"/>
    </row>
    <row r="1834" spans="3:4" ht="21" customHeight="1">
      <c r="C1834" s="523"/>
      <c r="D1834" s="523"/>
    </row>
    <row r="1835" spans="3:4" ht="21" customHeight="1">
      <c r="C1835" s="523"/>
      <c r="D1835" s="523"/>
    </row>
    <row r="1836" spans="3:4" ht="21" customHeight="1">
      <c r="C1836" s="523"/>
      <c r="D1836" s="523"/>
    </row>
    <row r="1837" spans="3:4" ht="21" customHeight="1">
      <c r="C1837" s="523"/>
      <c r="D1837" s="523"/>
    </row>
    <row r="1838" spans="3:4" ht="21" customHeight="1">
      <c r="C1838" s="523"/>
      <c r="D1838" s="523"/>
    </row>
    <row r="1839" spans="3:4" ht="21" customHeight="1">
      <c r="C1839" s="523"/>
      <c r="D1839" s="523"/>
    </row>
    <row r="1840" spans="3:4" ht="21" customHeight="1">
      <c r="C1840" s="523"/>
      <c r="D1840" s="523"/>
    </row>
    <row r="1841" spans="3:4" ht="21" customHeight="1">
      <c r="C1841" s="523"/>
      <c r="D1841" s="523"/>
    </row>
    <row r="1842" spans="3:4" ht="21" customHeight="1">
      <c r="C1842" s="523"/>
      <c r="D1842" s="523"/>
    </row>
    <row r="1843" spans="3:4" ht="21" customHeight="1">
      <c r="C1843" s="523"/>
      <c r="D1843" s="523"/>
    </row>
    <row r="1844" spans="3:4" ht="21" customHeight="1">
      <c r="C1844" s="523"/>
      <c r="D1844" s="523"/>
    </row>
    <row r="1845" spans="3:4" ht="21" customHeight="1">
      <c r="C1845" s="523"/>
      <c r="D1845" s="523"/>
    </row>
    <row r="1846" spans="3:4" ht="21" customHeight="1">
      <c r="C1846" s="523"/>
      <c r="D1846" s="523"/>
    </row>
    <row r="1847" spans="3:4" ht="21" customHeight="1">
      <c r="C1847" s="523"/>
      <c r="D1847" s="523"/>
    </row>
    <row r="1848" spans="3:4" ht="21" customHeight="1">
      <c r="C1848" s="523"/>
      <c r="D1848" s="523"/>
    </row>
    <row r="1849" spans="3:4" ht="21" customHeight="1">
      <c r="C1849" s="523"/>
      <c r="D1849" s="523"/>
    </row>
    <row r="1850" spans="3:4" ht="21" customHeight="1">
      <c r="C1850" s="523"/>
      <c r="D1850" s="523"/>
    </row>
    <row r="1851" spans="3:4" ht="21" customHeight="1">
      <c r="C1851" s="523"/>
      <c r="D1851" s="523"/>
    </row>
    <row r="1852" spans="3:4" ht="21" customHeight="1">
      <c r="C1852" s="523"/>
      <c r="D1852" s="523"/>
    </row>
    <row r="1853" spans="3:4" ht="21" customHeight="1">
      <c r="C1853" s="523"/>
      <c r="D1853" s="523"/>
    </row>
    <row r="1854" spans="3:4" ht="21" customHeight="1">
      <c r="C1854" s="523"/>
      <c r="D1854" s="523"/>
    </row>
    <row r="1855" spans="3:4" ht="21" customHeight="1">
      <c r="C1855" s="523"/>
      <c r="D1855" s="523"/>
    </row>
    <row r="1856" spans="3:4" ht="21" customHeight="1">
      <c r="C1856" s="523"/>
      <c r="D1856" s="523"/>
    </row>
    <row r="1857" spans="3:4" ht="21" customHeight="1">
      <c r="C1857" s="523"/>
      <c r="D1857" s="523"/>
    </row>
    <row r="1858" spans="3:4" ht="21" customHeight="1">
      <c r="C1858" s="523"/>
      <c r="D1858" s="523"/>
    </row>
    <row r="1859" spans="3:4" ht="21" customHeight="1">
      <c r="C1859" s="523"/>
      <c r="D1859" s="523"/>
    </row>
    <row r="1860" spans="3:4" ht="21" customHeight="1">
      <c r="C1860" s="523"/>
      <c r="D1860" s="523"/>
    </row>
    <row r="1861" spans="3:4" ht="21" customHeight="1">
      <c r="C1861" s="523"/>
      <c r="D1861" s="523"/>
    </row>
    <row r="1862" spans="3:4" ht="21" customHeight="1">
      <c r="C1862" s="523"/>
      <c r="D1862" s="523"/>
    </row>
    <row r="1863" spans="3:4" ht="21" customHeight="1">
      <c r="C1863" s="523"/>
      <c r="D1863" s="523"/>
    </row>
    <row r="1864" spans="3:4" ht="21" customHeight="1">
      <c r="C1864" s="523"/>
      <c r="D1864" s="523"/>
    </row>
    <row r="1865" spans="3:4" ht="21" customHeight="1">
      <c r="C1865" s="523"/>
      <c r="D1865" s="523"/>
    </row>
    <row r="1866" spans="3:4" ht="21" customHeight="1">
      <c r="C1866" s="523"/>
      <c r="D1866" s="523"/>
    </row>
    <row r="1867" spans="3:4" ht="21" customHeight="1">
      <c r="C1867" s="523"/>
      <c r="D1867" s="523"/>
    </row>
    <row r="1868" spans="3:4" ht="21" customHeight="1">
      <c r="C1868" s="523"/>
      <c r="D1868" s="523"/>
    </row>
    <row r="1869" spans="3:4" ht="21" customHeight="1">
      <c r="C1869" s="523"/>
      <c r="D1869" s="523"/>
    </row>
    <row r="1870" spans="3:4" ht="21" customHeight="1">
      <c r="C1870" s="523"/>
      <c r="D1870" s="523"/>
    </row>
    <row r="1871" spans="3:4" ht="21" customHeight="1">
      <c r="C1871" s="523"/>
      <c r="D1871" s="523"/>
    </row>
    <row r="1872" spans="3:4" ht="21" customHeight="1">
      <c r="C1872" s="523"/>
      <c r="D1872" s="523"/>
    </row>
    <row r="1873" spans="3:4" ht="21" customHeight="1">
      <c r="C1873" s="523"/>
      <c r="D1873" s="523"/>
    </row>
    <row r="1874" spans="3:4" ht="21" customHeight="1">
      <c r="C1874" s="523"/>
      <c r="D1874" s="523"/>
    </row>
    <row r="1875" spans="3:4" ht="21" customHeight="1">
      <c r="C1875" s="523"/>
      <c r="D1875" s="523"/>
    </row>
    <row r="1876" spans="3:4" ht="21" customHeight="1">
      <c r="C1876" s="523"/>
      <c r="D1876" s="523"/>
    </row>
    <row r="1877" spans="3:4" ht="21" customHeight="1">
      <c r="C1877" s="523"/>
      <c r="D1877" s="523"/>
    </row>
    <row r="1878" spans="3:4" ht="21" customHeight="1">
      <c r="C1878" s="523"/>
      <c r="D1878" s="523"/>
    </row>
    <row r="1879" spans="3:4" ht="21" customHeight="1">
      <c r="C1879" s="523"/>
      <c r="D1879" s="523"/>
    </row>
    <row r="1880" spans="3:4" ht="21" customHeight="1">
      <c r="C1880" s="523"/>
      <c r="D1880" s="523"/>
    </row>
    <row r="1881" spans="3:4" ht="21" customHeight="1">
      <c r="C1881" s="523"/>
      <c r="D1881" s="523"/>
    </row>
    <row r="1882" spans="3:4" ht="21" customHeight="1">
      <c r="C1882" s="523"/>
      <c r="D1882" s="523"/>
    </row>
    <row r="1883" spans="3:4" ht="21" customHeight="1">
      <c r="C1883" s="523"/>
      <c r="D1883" s="523"/>
    </row>
    <row r="1884" spans="3:4" ht="21" customHeight="1">
      <c r="C1884" s="523"/>
      <c r="D1884" s="523"/>
    </row>
    <row r="1885" spans="3:4" ht="21" customHeight="1">
      <c r="C1885" s="523"/>
      <c r="D1885" s="523"/>
    </row>
    <row r="1886" spans="3:4" ht="21" customHeight="1">
      <c r="C1886" s="523"/>
      <c r="D1886" s="523"/>
    </row>
    <row r="1887" spans="3:4" ht="21" customHeight="1">
      <c r="C1887" s="523"/>
      <c r="D1887" s="523"/>
    </row>
    <row r="1888" spans="3:4" ht="21" customHeight="1">
      <c r="C1888" s="523"/>
      <c r="D1888" s="523"/>
    </row>
    <row r="1889" spans="3:4" ht="21" customHeight="1">
      <c r="C1889" s="523"/>
      <c r="D1889" s="523"/>
    </row>
    <row r="1890" spans="3:4" ht="21" customHeight="1">
      <c r="C1890" s="523"/>
      <c r="D1890" s="523"/>
    </row>
    <row r="1891" spans="3:4" ht="21" customHeight="1">
      <c r="C1891" s="523"/>
      <c r="D1891" s="523"/>
    </row>
    <row r="1892" spans="3:4" ht="21" customHeight="1">
      <c r="C1892" s="523"/>
      <c r="D1892" s="523"/>
    </row>
    <row r="1893" spans="3:4" ht="21" customHeight="1">
      <c r="C1893" s="523"/>
      <c r="D1893" s="523"/>
    </row>
    <row r="1894" spans="3:4" ht="21" customHeight="1">
      <c r="C1894" s="523"/>
      <c r="D1894" s="523"/>
    </row>
    <row r="1895" spans="3:4" ht="21" customHeight="1">
      <c r="C1895" s="523"/>
      <c r="D1895" s="523"/>
    </row>
    <row r="1896" spans="3:4" ht="21" customHeight="1">
      <c r="C1896" s="523"/>
      <c r="D1896" s="523"/>
    </row>
    <row r="1897" spans="3:4" ht="21" customHeight="1">
      <c r="C1897" s="523"/>
      <c r="D1897" s="523"/>
    </row>
    <row r="1898" spans="3:4" ht="21" customHeight="1">
      <c r="C1898" s="523"/>
      <c r="D1898" s="523"/>
    </row>
    <row r="1899" spans="3:4" ht="21" customHeight="1">
      <c r="C1899" s="523"/>
      <c r="D1899" s="523"/>
    </row>
    <row r="1900" spans="3:4" ht="21" customHeight="1">
      <c r="C1900" s="523"/>
      <c r="D1900" s="523"/>
    </row>
    <row r="1901" spans="3:4" ht="21" customHeight="1">
      <c r="C1901" s="523"/>
      <c r="D1901" s="523"/>
    </row>
    <row r="1902" spans="3:4" ht="21" customHeight="1">
      <c r="C1902" s="523"/>
      <c r="D1902" s="523"/>
    </row>
    <row r="1903" spans="3:4" ht="21" customHeight="1">
      <c r="C1903" s="523"/>
      <c r="D1903" s="523"/>
    </row>
    <row r="1904" spans="3:4" ht="21" customHeight="1">
      <c r="C1904" s="523"/>
      <c r="D1904" s="523"/>
    </row>
    <row r="1905" spans="3:4" ht="21" customHeight="1">
      <c r="C1905" s="523"/>
      <c r="D1905" s="523"/>
    </row>
    <row r="1906" spans="3:4" ht="21" customHeight="1">
      <c r="C1906" s="523"/>
      <c r="D1906" s="523"/>
    </row>
    <row r="1907" spans="3:4" ht="21" customHeight="1">
      <c r="C1907" s="523"/>
      <c r="D1907" s="523"/>
    </row>
    <row r="1908" spans="3:4" ht="21" customHeight="1">
      <c r="C1908" s="523"/>
      <c r="D1908" s="523"/>
    </row>
    <row r="1909" spans="3:4" ht="21" customHeight="1">
      <c r="C1909" s="523"/>
      <c r="D1909" s="523"/>
    </row>
    <row r="1910" spans="3:4" ht="21" customHeight="1">
      <c r="C1910" s="523"/>
      <c r="D1910" s="523"/>
    </row>
    <row r="1911" spans="3:4" ht="21" customHeight="1">
      <c r="C1911" s="523"/>
      <c r="D1911" s="523"/>
    </row>
    <row r="1912" spans="3:4" ht="21" customHeight="1">
      <c r="C1912" s="523"/>
      <c r="D1912" s="523"/>
    </row>
    <row r="1913" spans="3:4" ht="21" customHeight="1">
      <c r="C1913" s="523"/>
      <c r="D1913" s="523"/>
    </row>
    <row r="1914" spans="3:4" ht="21" customHeight="1">
      <c r="C1914" s="523"/>
      <c r="D1914" s="523"/>
    </row>
    <row r="1915" spans="3:4" ht="21" customHeight="1">
      <c r="C1915" s="523"/>
      <c r="D1915" s="523"/>
    </row>
    <row r="1916" spans="3:4" ht="21" customHeight="1">
      <c r="C1916" s="523"/>
      <c r="D1916" s="523"/>
    </row>
    <row r="1917" spans="3:4" ht="21" customHeight="1">
      <c r="C1917" s="523"/>
      <c r="D1917" s="523"/>
    </row>
    <row r="1918" spans="3:4" ht="21" customHeight="1">
      <c r="C1918" s="523"/>
      <c r="D1918" s="523"/>
    </row>
    <row r="1919" spans="3:4" ht="21" customHeight="1">
      <c r="C1919" s="523"/>
      <c r="D1919" s="523"/>
    </row>
    <row r="1920" spans="3:4" ht="21" customHeight="1">
      <c r="C1920" s="523"/>
      <c r="D1920" s="523"/>
    </row>
    <row r="1921" spans="3:4" ht="21" customHeight="1">
      <c r="C1921" s="523"/>
      <c r="D1921" s="523"/>
    </row>
    <row r="1922" spans="3:4" ht="21" customHeight="1">
      <c r="C1922" s="523"/>
      <c r="D1922" s="523"/>
    </row>
    <row r="1923" spans="3:4" ht="21" customHeight="1">
      <c r="C1923" s="523"/>
      <c r="D1923" s="523"/>
    </row>
    <row r="1924" spans="3:4" ht="21" customHeight="1">
      <c r="C1924" s="523"/>
      <c r="D1924" s="523"/>
    </row>
    <row r="1925" spans="3:4" ht="21" customHeight="1">
      <c r="C1925" s="523"/>
      <c r="D1925" s="523"/>
    </row>
    <row r="1926" spans="3:4" ht="21" customHeight="1">
      <c r="C1926" s="523"/>
      <c r="D1926" s="523"/>
    </row>
    <row r="1927" spans="3:4" ht="21" customHeight="1">
      <c r="C1927" s="523"/>
      <c r="D1927" s="523"/>
    </row>
    <row r="1928" spans="3:4" ht="21" customHeight="1">
      <c r="C1928" s="523"/>
      <c r="D1928" s="523"/>
    </row>
    <row r="1929" spans="3:4" ht="21" customHeight="1">
      <c r="C1929" s="523"/>
      <c r="D1929" s="523"/>
    </row>
    <row r="1930" spans="3:4" ht="21" customHeight="1">
      <c r="C1930" s="523"/>
      <c r="D1930" s="523"/>
    </row>
    <row r="1931" spans="3:4" ht="21" customHeight="1">
      <c r="C1931" s="523"/>
      <c r="D1931" s="523"/>
    </row>
    <row r="1932" spans="3:4" ht="21" customHeight="1">
      <c r="C1932" s="523"/>
      <c r="D1932" s="523"/>
    </row>
    <row r="1933" spans="3:4" ht="21" customHeight="1">
      <c r="C1933" s="523"/>
      <c r="D1933" s="523"/>
    </row>
    <row r="1934" spans="3:4" ht="21" customHeight="1">
      <c r="C1934" s="523"/>
      <c r="D1934" s="523"/>
    </row>
    <row r="1935" spans="3:4" ht="21" customHeight="1">
      <c r="C1935" s="523"/>
      <c r="D1935" s="523"/>
    </row>
    <row r="1936" spans="3:4" ht="21" customHeight="1">
      <c r="C1936" s="523"/>
      <c r="D1936" s="523"/>
    </row>
    <row r="1937" spans="3:4" ht="21" customHeight="1">
      <c r="C1937" s="523"/>
      <c r="D1937" s="523"/>
    </row>
    <row r="1938" spans="3:4" ht="21" customHeight="1">
      <c r="C1938" s="523"/>
      <c r="D1938" s="523"/>
    </row>
    <row r="1939" spans="3:4" ht="21" customHeight="1">
      <c r="C1939" s="523"/>
      <c r="D1939" s="523"/>
    </row>
    <row r="1940" spans="3:4" ht="21" customHeight="1">
      <c r="C1940" s="523"/>
      <c r="D1940" s="523"/>
    </row>
    <row r="1941" spans="3:4" ht="21" customHeight="1">
      <c r="C1941" s="523"/>
      <c r="D1941" s="523"/>
    </row>
    <row r="1942" spans="3:4" ht="21" customHeight="1">
      <c r="C1942" s="523"/>
      <c r="D1942" s="523"/>
    </row>
    <row r="1943" spans="3:4" ht="21" customHeight="1">
      <c r="C1943" s="523"/>
      <c r="D1943" s="523"/>
    </row>
    <row r="1944" spans="3:4" ht="21" customHeight="1">
      <c r="C1944" s="523"/>
      <c r="D1944" s="523"/>
    </row>
    <row r="1945" spans="3:4" ht="21" customHeight="1">
      <c r="C1945" s="523"/>
      <c r="D1945" s="523"/>
    </row>
    <row r="1946" spans="3:4" ht="21" customHeight="1">
      <c r="C1946" s="523"/>
      <c r="D1946" s="523"/>
    </row>
    <row r="1947" spans="3:4" ht="21" customHeight="1">
      <c r="C1947" s="523"/>
      <c r="D1947" s="523"/>
    </row>
    <row r="1948" spans="3:4" ht="21" customHeight="1">
      <c r="C1948" s="523"/>
      <c r="D1948" s="523"/>
    </row>
    <row r="1949" spans="3:4" ht="21" customHeight="1">
      <c r="C1949" s="523"/>
      <c r="D1949" s="523"/>
    </row>
    <row r="1950" spans="3:4" ht="21" customHeight="1">
      <c r="C1950" s="523"/>
      <c r="D1950" s="523"/>
    </row>
    <row r="1951" spans="3:4" ht="21" customHeight="1">
      <c r="C1951" s="523"/>
      <c r="D1951" s="523"/>
    </row>
    <row r="1952" spans="3:4" ht="21" customHeight="1">
      <c r="C1952" s="523"/>
      <c r="D1952" s="523"/>
    </row>
    <row r="1953" spans="3:4" ht="21" customHeight="1">
      <c r="C1953" s="523"/>
      <c r="D1953" s="523"/>
    </row>
    <row r="1954" spans="3:4" ht="21" customHeight="1">
      <c r="C1954" s="523"/>
      <c r="D1954" s="523"/>
    </row>
    <row r="1955" spans="3:4" ht="21" customHeight="1">
      <c r="C1955" s="523"/>
      <c r="D1955" s="523"/>
    </row>
    <row r="1956" spans="3:4" ht="21" customHeight="1">
      <c r="C1956" s="523"/>
      <c r="D1956" s="523"/>
    </row>
    <row r="1957" spans="3:4" ht="21" customHeight="1">
      <c r="C1957" s="523"/>
      <c r="D1957" s="523"/>
    </row>
    <row r="1958" spans="3:4" ht="21" customHeight="1">
      <c r="C1958" s="523"/>
      <c r="D1958" s="523"/>
    </row>
    <row r="1959" spans="3:4" ht="21" customHeight="1">
      <c r="C1959" s="523"/>
      <c r="D1959" s="523"/>
    </row>
    <row r="1960" spans="3:4" ht="21" customHeight="1">
      <c r="C1960" s="523"/>
      <c r="D1960" s="523"/>
    </row>
    <row r="1961" spans="3:4" ht="21" customHeight="1">
      <c r="C1961" s="523"/>
      <c r="D1961" s="523"/>
    </row>
    <row r="1962" spans="3:4" ht="21" customHeight="1">
      <c r="C1962" s="523"/>
      <c r="D1962" s="523"/>
    </row>
    <row r="1963" spans="3:4" ht="21" customHeight="1">
      <c r="C1963" s="523"/>
      <c r="D1963" s="523"/>
    </row>
    <row r="1964" spans="3:4" ht="21" customHeight="1">
      <c r="C1964" s="523"/>
      <c r="D1964" s="523"/>
    </row>
    <row r="1965" spans="3:4" ht="21" customHeight="1">
      <c r="C1965" s="523"/>
      <c r="D1965" s="523"/>
    </row>
    <row r="1966" spans="3:4" ht="21" customHeight="1">
      <c r="C1966" s="523"/>
      <c r="D1966" s="523"/>
    </row>
    <row r="1967" spans="3:4" ht="21" customHeight="1">
      <c r="C1967" s="523"/>
      <c r="D1967" s="523"/>
    </row>
    <row r="1968" spans="3:4" ht="21" customHeight="1">
      <c r="C1968" s="523"/>
      <c r="D1968" s="523"/>
    </row>
    <row r="1969" spans="3:4" ht="21" customHeight="1">
      <c r="C1969" s="523"/>
      <c r="D1969" s="523"/>
    </row>
    <row r="1970" spans="3:4" ht="21" customHeight="1">
      <c r="C1970" s="523"/>
      <c r="D1970" s="523"/>
    </row>
    <row r="1971" spans="3:4" ht="21" customHeight="1">
      <c r="C1971" s="523"/>
      <c r="D1971" s="523"/>
    </row>
    <row r="1972" spans="3:4" ht="21" customHeight="1">
      <c r="C1972" s="523"/>
      <c r="D1972" s="523"/>
    </row>
    <row r="1973" spans="3:4" ht="21" customHeight="1">
      <c r="C1973" s="523"/>
      <c r="D1973" s="523"/>
    </row>
    <row r="1974" spans="3:4" ht="21" customHeight="1">
      <c r="C1974" s="523"/>
      <c r="D1974" s="523"/>
    </row>
    <row r="1975" spans="3:4" ht="21" customHeight="1">
      <c r="C1975" s="523"/>
      <c r="D1975" s="523"/>
    </row>
    <row r="1976" spans="3:4" ht="21" customHeight="1">
      <c r="C1976" s="523"/>
      <c r="D1976" s="523"/>
    </row>
    <row r="1977" spans="3:4" ht="21" customHeight="1">
      <c r="C1977" s="523"/>
      <c r="D1977" s="523"/>
    </row>
    <row r="1978" spans="3:4" ht="21" customHeight="1">
      <c r="C1978" s="523"/>
      <c r="D1978" s="523"/>
    </row>
    <row r="1979" spans="3:4" ht="21" customHeight="1">
      <c r="C1979" s="523"/>
      <c r="D1979" s="523"/>
    </row>
    <row r="1980" spans="3:4" ht="21" customHeight="1">
      <c r="C1980" s="523"/>
      <c r="D1980" s="523"/>
    </row>
    <row r="1981" spans="3:4" ht="21" customHeight="1">
      <c r="C1981" s="523"/>
      <c r="D1981" s="523"/>
    </row>
    <row r="1982" spans="3:4" ht="21" customHeight="1">
      <c r="C1982" s="523"/>
      <c r="D1982" s="523"/>
    </row>
    <row r="1983" spans="3:4" ht="21" customHeight="1">
      <c r="C1983" s="523"/>
      <c r="D1983" s="523"/>
    </row>
    <row r="1984" spans="3:4" ht="21" customHeight="1">
      <c r="C1984" s="523"/>
      <c r="D1984" s="523"/>
    </row>
    <row r="1985" spans="3:4" ht="21" customHeight="1">
      <c r="C1985" s="523"/>
      <c r="D1985" s="523"/>
    </row>
    <row r="1986" spans="3:4" ht="21" customHeight="1">
      <c r="C1986" s="523"/>
      <c r="D1986" s="523"/>
    </row>
    <row r="1987" spans="3:4" ht="21" customHeight="1">
      <c r="C1987" s="523"/>
      <c r="D1987" s="523"/>
    </row>
    <row r="1988" spans="3:4" ht="21" customHeight="1">
      <c r="C1988" s="523"/>
      <c r="D1988" s="523"/>
    </row>
    <row r="1989" spans="3:4" ht="21" customHeight="1">
      <c r="C1989" s="523"/>
      <c r="D1989" s="523"/>
    </row>
    <row r="1990" spans="3:4" ht="21" customHeight="1">
      <c r="C1990" s="523"/>
      <c r="D1990" s="523"/>
    </row>
    <row r="1991" spans="3:4" ht="21" customHeight="1">
      <c r="C1991" s="523"/>
      <c r="D1991" s="523"/>
    </row>
    <row r="1992" spans="3:4" ht="21" customHeight="1">
      <c r="C1992" s="523"/>
      <c r="D1992" s="523"/>
    </row>
    <row r="1993" spans="3:4" ht="21" customHeight="1">
      <c r="C1993" s="523"/>
      <c r="D1993" s="523"/>
    </row>
    <row r="1994" spans="3:4" ht="21" customHeight="1">
      <c r="C1994" s="523"/>
      <c r="D1994" s="523"/>
    </row>
    <row r="1995" spans="3:4" ht="21" customHeight="1">
      <c r="C1995" s="523"/>
      <c r="D1995" s="523"/>
    </row>
    <row r="1996" spans="3:4" ht="21" customHeight="1">
      <c r="C1996" s="523"/>
      <c r="D1996" s="523"/>
    </row>
    <row r="1997" spans="3:4" ht="21" customHeight="1">
      <c r="C1997" s="523"/>
      <c r="D1997" s="523"/>
    </row>
    <row r="1998" spans="3:4" ht="21" customHeight="1">
      <c r="C1998" s="523"/>
      <c r="D1998" s="523"/>
    </row>
    <row r="1999" spans="3:4" ht="21" customHeight="1">
      <c r="C1999" s="523"/>
      <c r="D1999" s="523"/>
    </row>
    <row r="2000" spans="3:4" ht="21" customHeight="1">
      <c r="C2000" s="523"/>
      <c r="D2000" s="523"/>
    </row>
    <row r="2001" spans="3:4" ht="21" customHeight="1">
      <c r="C2001" s="523"/>
      <c r="D2001" s="523"/>
    </row>
    <row r="2002" spans="3:4" ht="21" customHeight="1">
      <c r="C2002" s="523"/>
      <c r="D2002" s="523"/>
    </row>
    <row r="2003" spans="3:4" ht="21" customHeight="1">
      <c r="C2003" s="523"/>
      <c r="D2003" s="523"/>
    </row>
    <row r="2004" spans="3:4" ht="21" customHeight="1">
      <c r="C2004" s="523"/>
      <c r="D2004" s="523"/>
    </row>
    <row r="2005" spans="3:4" ht="21" customHeight="1">
      <c r="C2005" s="523"/>
      <c r="D2005" s="523"/>
    </row>
    <row r="2006" spans="3:4" ht="21" customHeight="1">
      <c r="C2006" s="523"/>
      <c r="D2006" s="523"/>
    </row>
    <row r="2007" spans="3:4" ht="21" customHeight="1">
      <c r="C2007" s="523"/>
      <c r="D2007" s="523"/>
    </row>
    <row r="2008" spans="3:4" ht="21" customHeight="1">
      <c r="C2008" s="523"/>
      <c r="D2008" s="523"/>
    </row>
    <row r="2009" spans="3:4" ht="21" customHeight="1">
      <c r="C2009" s="523"/>
      <c r="D2009" s="523"/>
    </row>
    <row r="2010" spans="3:4" ht="21" customHeight="1">
      <c r="C2010" s="523"/>
      <c r="D2010" s="523"/>
    </row>
    <row r="2011" spans="3:4" ht="21" customHeight="1">
      <c r="C2011" s="523"/>
      <c r="D2011" s="523"/>
    </row>
    <row r="2012" spans="3:4" ht="21" customHeight="1">
      <c r="C2012" s="523"/>
      <c r="D2012" s="523"/>
    </row>
    <row r="2013" spans="3:4" ht="21" customHeight="1">
      <c r="C2013" s="523"/>
      <c r="D2013" s="523"/>
    </row>
    <row r="2014" spans="3:4" ht="21" customHeight="1">
      <c r="C2014" s="523"/>
      <c r="D2014" s="523"/>
    </row>
    <row r="2015" spans="3:4" ht="21" customHeight="1">
      <c r="C2015" s="523"/>
      <c r="D2015" s="523"/>
    </row>
    <row r="2016" spans="3:4" ht="21" customHeight="1">
      <c r="C2016" s="523"/>
      <c r="D2016" s="523"/>
    </row>
    <row r="2017" spans="3:4" ht="21" customHeight="1">
      <c r="C2017" s="523"/>
      <c r="D2017" s="523"/>
    </row>
    <row r="2018" spans="3:4" ht="21" customHeight="1">
      <c r="C2018" s="523"/>
      <c r="D2018" s="523"/>
    </row>
    <row r="2019" spans="3:4" ht="21" customHeight="1">
      <c r="C2019" s="523"/>
      <c r="D2019" s="523"/>
    </row>
    <row r="2020" spans="3:4" ht="21" customHeight="1">
      <c r="C2020" s="523"/>
      <c r="D2020" s="523"/>
    </row>
    <row r="2021" spans="3:4" ht="21" customHeight="1">
      <c r="C2021" s="523"/>
      <c r="D2021" s="523"/>
    </row>
    <row r="2022" spans="3:4" ht="21" customHeight="1">
      <c r="C2022" s="523"/>
      <c r="D2022" s="523"/>
    </row>
    <row r="2023" spans="3:4" ht="21" customHeight="1">
      <c r="C2023" s="523"/>
      <c r="D2023" s="523"/>
    </row>
    <row r="2024" spans="3:4" ht="21" customHeight="1">
      <c r="C2024" s="523"/>
      <c r="D2024" s="523"/>
    </row>
    <row r="2025" spans="3:4" ht="21" customHeight="1">
      <c r="C2025" s="523"/>
      <c r="D2025" s="523"/>
    </row>
    <row r="2026" spans="3:4" ht="21" customHeight="1">
      <c r="C2026" s="523"/>
      <c r="D2026" s="523"/>
    </row>
    <row r="2027" spans="3:4" ht="21" customHeight="1">
      <c r="C2027" s="523"/>
      <c r="D2027" s="523"/>
    </row>
    <row r="2028" spans="3:4" ht="21" customHeight="1">
      <c r="C2028" s="523"/>
      <c r="D2028" s="523"/>
    </row>
    <row r="2029" spans="3:4" ht="21" customHeight="1">
      <c r="C2029" s="523"/>
      <c r="D2029" s="523"/>
    </row>
    <row r="2030" spans="3:4" ht="21" customHeight="1">
      <c r="C2030" s="523"/>
      <c r="D2030" s="523"/>
    </row>
    <row r="2031" spans="3:4" ht="21" customHeight="1">
      <c r="C2031" s="523"/>
      <c r="D2031" s="523"/>
    </row>
    <row r="2032" spans="3:4" ht="21" customHeight="1">
      <c r="C2032" s="523"/>
      <c r="D2032" s="523"/>
    </row>
    <row r="2033" spans="3:4" ht="21" customHeight="1">
      <c r="C2033" s="523"/>
      <c r="D2033" s="523"/>
    </row>
    <row r="2034" spans="3:4" ht="21" customHeight="1">
      <c r="C2034" s="523"/>
      <c r="D2034" s="523"/>
    </row>
    <row r="2035" spans="3:4" ht="21" customHeight="1">
      <c r="C2035" s="523"/>
      <c r="D2035" s="523"/>
    </row>
    <row r="2036" spans="3:4" ht="21" customHeight="1">
      <c r="C2036" s="523"/>
      <c r="D2036" s="523"/>
    </row>
    <row r="2037" spans="3:4" ht="21" customHeight="1">
      <c r="C2037" s="523"/>
      <c r="D2037" s="523"/>
    </row>
    <row r="2038" spans="3:4" ht="21" customHeight="1">
      <c r="C2038" s="523"/>
      <c r="D2038" s="523"/>
    </row>
    <row r="2039" spans="3:4" ht="21" customHeight="1">
      <c r="C2039" s="523"/>
      <c r="D2039" s="523"/>
    </row>
    <row r="2040" spans="3:4" ht="21" customHeight="1">
      <c r="C2040" s="523"/>
      <c r="D2040" s="523"/>
    </row>
    <row r="2041" spans="3:4" ht="21" customHeight="1">
      <c r="C2041" s="523"/>
      <c r="D2041" s="523"/>
    </row>
    <row r="2042" spans="3:4" ht="21" customHeight="1">
      <c r="C2042" s="523"/>
      <c r="D2042" s="523"/>
    </row>
    <row r="2043" spans="3:4" ht="21" customHeight="1">
      <c r="C2043" s="523"/>
      <c r="D2043" s="523"/>
    </row>
    <row r="2044" spans="3:4" ht="21" customHeight="1">
      <c r="C2044" s="523"/>
      <c r="D2044" s="523"/>
    </row>
    <row r="2045" spans="3:4" ht="21" customHeight="1">
      <c r="C2045" s="523"/>
      <c r="D2045" s="523"/>
    </row>
    <row r="2046" spans="3:4" ht="21" customHeight="1">
      <c r="C2046" s="523"/>
      <c r="D2046" s="523"/>
    </row>
    <row r="2047" spans="3:4" ht="21" customHeight="1">
      <c r="C2047" s="523"/>
      <c r="D2047" s="523"/>
    </row>
    <row r="2048" spans="3:4" ht="21" customHeight="1">
      <c r="C2048" s="523"/>
      <c r="D2048" s="523"/>
    </row>
    <row r="2049" spans="3:4" ht="21" customHeight="1">
      <c r="C2049" s="523"/>
      <c r="D2049" s="523"/>
    </row>
    <row r="2050" spans="3:4" ht="21" customHeight="1">
      <c r="C2050" s="523"/>
      <c r="D2050" s="523"/>
    </row>
    <row r="2051" spans="3:4" ht="21" customHeight="1">
      <c r="C2051" s="523"/>
      <c r="D2051" s="523"/>
    </row>
    <row r="2052" spans="3:4" ht="21" customHeight="1">
      <c r="C2052" s="523"/>
      <c r="D2052" s="523"/>
    </row>
    <row r="2053" spans="3:4" ht="21" customHeight="1">
      <c r="C2053" s="523"/>
      <c r="D2053" s="523"/>
    </row>
    <row r="2054" spans="3:4" ht="21" customHeight="1">
      <c r="C2054" s="523"/>
      <c r="D2054" s="523"/>
    </row>
    <row r="2055" spans="3:4" ht="21" customHeight="1">
      <c r="C2055" s="523"/>
      <c r="D2055" s="523"/>
    </row>
    <row r="2056" spans="3:4" ht="21" customHeight="1">
      <c r="C2056" s="523"/>
      <c r="D2056" s="523"/>
    </row>
    <row r="2057" spans="3:4" ht="21" customHeight="1">
      <c r="C2057" s="523"/>
      <c r="D2057" s="523"/>
    </row>
    <row r="2058" spans="3:4" ht="21" customHeight="1">
      <c r="C2058" s="523"/>
      <c r="D2058" s="523"/>
    </row>
    <row r="2059" spans="3:4" ht="21" customHeight="1">
      <c r="C2059" s="523"/>
      <c r="D2059" s="523"/>
    </row>
    <row r="2060" spans="3:4" ht="21" customHeight="1">
      <c r="C2060" s="523"/>
      <c r="D2060" s="523"/>
    </row>
    <row r="2061" spans="3:4" ht="21" customHeight="1">
      <c r="C2061" s="523"/>
      <c r="D2061" s="523"/>
    </row>
    <row r="2062" spans="3:4" ht="21" customHeight="1">
      <c r="C2062" s="523"/>
      <c r="D2062" s="523"/>
    </row>
    <row r="2063" spans="3:4" ht="21" customHeight="1">
      <c r="C2063" s="523"/>
      <c r="D2063" s="523"/>
    </row>
    <row r="2064" spans="3:4" ht="21" customHeight="1">
      <c r="C2064" s="523"/>
      <c r="D2064" s="523"/>
    </row>
    <row r="2065" spans="3:4" ht="21" customHeight="1">
      <c r="C2065" s="523"/>
      <c r="D2065" s="523"/>
    </row>
    <row r="2066" spans="3:4" ht="21" customHeight="1">
      <c r="C2066" s="523"/>
      <c r="D2066" s="523"/>
    </row>
    <row r="2067" spans="3:4" ht="21" customHeight="1">
      <c r="C2067" s="523"/>
      <c r="D2067" s="523"/>
    </row>
    <row r="2068" spans="3:4" ht="21" customHeight="1">
      <c r="C2068" s="523"/>
      <c r="D2068" s="523"/>
    </row>
    <row r="2069" spans="3:4" ht="21" customHeight="1">
      <c r="C2069" s="523"/>
      <c r="D2069" s="523"/>
    </row>
    <row r="2070" spans="3:4" ht="21" customHeight="1">
      <c r="C2070" s="523"/>
      <c r="D2070" s="523"/>
    </row>
    <row r="2071" spans="3:4" ht="21" customHeight="1">
      <c r="C2071" s="523"/>
      <c r="D2071" s="523"/>
    </row>
    <row r="2072" spans="3:4" ht="21" customHeight="1">
      <c r="C2072" s="523"/>
      <c r="D2072" s="523"/>
    </row>
    <row r="2073" spans="3:4" ht="21" customHeight="1">
      <c r="C2073" s="523"/>
      <c r="D2073" s="523"/>
    </row>
    <row r="2074" spans="3:4" ht="21" customHeight="1">
      <c r="C2074" s="523"/>
      <c r="D2074" s="523"/>
    </row>
    <row r="2075" spans="3:4" ht="21" customHeight="1">
      <c r="C2075" s="523"/>
      <c r="D2075" s="523"/>
    </row>
    <row r="2076" spans="3:4" ht="21" customHeight="1">
      <c r="C2076" s="523"/>
      <c r="D2076" s="523"/>
    </row>
    <row r="2077" spans="3:4" ht="21" customHeight="1">
      <c r="C2077" s="523"/>
      <c r="D2077" s="523"/>
    </row>
    <row r="2078" spans="3:4" ht="21" customHeight="1">
      <c r="C2078" s="523"/>
      <c r="D2078" s="523"/>
    </row>
    <row r="2079" spans="3:4" ht="21" customHeight="1">
      <c r="C2079" s="523"/>
      <c r="D2079" s="523"/>
    </row>
    <row r="2080" spans="3:4" ht="21" customHeight="1">
      <c r="C2080" s="523"/>
      <c r="D2080" s="523"/>
    </row>
    <row r="2081" spans="3:4" ht="21" customHeight="1">
      <c r="C2081" s="523"/>
      <c r="D2081" s="523"/>
    </row>
    <row r="2082" spans="3:4" ht="21" customHeight="1">
      <c r="C2082" s="523"/>
      <c r="D2082" s="523"/>
    </row>
    <row r="2083" spans="3:4" ht="21" customHeight="1">
      <c r="C2083" s="523"/>
      <c r="D2083" s="523"/>
    </row>
    <row r="2084" spans="3:4" ht="21" customHeight="1">
      <c r="C2084" s="523"/>
      <c r="D2084" s="523"/>
    </row>
    <row r="2085" spans="3:4" ht="21" customHeight="1">
      <c r="C2085" s="523"/>
      <c r="D2085" s="523"/>
    </row>
    <row r="2086" spans="3:4" ht="21" customHeight="1">
      <c r="C2086" s="523"/>
      <c r="D2086" s="523"/>
    </row>
    <row r="2087" spans="3:4" ht="21" customHeight="1">
      <c r="C2087" s="523"/>
      <c r="D2087" s="523"/>
    </row>
    <row r="2088" spans="3:4" ht="21" customHeight="1">
      <c r="C2088" s="523"/>
      <c r="D2088" s="523"/>
    </row>
    <row r="2089" spans="3:4" ht="21" customHeight="1">
      <c r="C2089" s="523"/>
      <c r="D2089" s="523"/>
    </row>
    <row r="2090" spans="3:4" ht="21" customHeight="1">
      <c r="C2090" s="523"/>
      <c r="D2090" s="523"/>
    </row>
    <row r="2091" spans="3:4" ht="21" customHeight="1">
      <c r="C2091" s="523"/>
      <c r="D2091" s="523"/>
    </row>
    <row r="2092" spans="3:4" ht="21" customHeight="1">
      <c r="C2092" s="523"/>
      <c r="D2092" s="523"/>
    </row>
    <row r="2093" spans="3:4" ht="21" customHeight="1">
      <c r="C2093" s="523"/>
      <c r="D2093" s="523"/>
    </row>
    <row r="2094" spans="3:4" ht="21" customHeight="1">
      <c r="C2094" s="523"/>
      <c r="D2094" s="523"/>
    </row>
    <row r="2095" spans="3:4" ht="21" customHeight="1">
      <c r="C2095" s="523"/>
      <c r="D2095" s="523"/>
    </row>
    <row r="2096" spans="3:4" ht="21" customHeight="1">
      <c r="C2096" s="523"/>
      <c r="D2096" s="523"/>
    </row>
    <row r="2097" spans="3:4" ht="21" customHeight="1">
      <c r="C2097" s="523"/>
      <c r="D2097" s="523"/>
    </row>
    <row r="2098" spans="3:4" ht="21" customHeight="1">
      <c r="C2098" s="523"/>
      <c r="D2098" s="523"/>
    </row>
    <row r="2099" spans="3:4" ht="21" customHeight="1">
      <c r="C2099" s="523"/>
      <c r="D2099" s="523"/>
    </row>
    <row r="2100" spans="3:4" ht="21" customHeight="1">
      <c r="C2100" s="523"/>
      <c r="D2100" s="523"/>
    </row>
    <row r="2101" spans="3:4" ht="21" customHeight="1">
      <c r="C2101" s="523"/>
      <c r="D2101" s="523"/>
    </row>
    <row r="2102" spans="3:4" ht="21" customHeight="1">
      <c r="C2102" s="523"/>
      <c r="D2102" s="523"/>
    </row>
    <row r="2103" spans="3:4" ht="21" customHeight="1">
      <c r="C2103" s="523"/>
      <c r="D2103" s="523"/>
    </row>
    <row r="2104" spans="3:4" ht="21" customHeight="1">
      <c r="C2104" s="523"/>
      <c r="D2104" s="523"/>
    </row>
    <row r="2105" spans="3:4" ht="21" customHeight="1">
      <c r="C2105" s="523"/>
      <c r="D2105" s="523"/>
    </row>
    <row r="2106" spans="3:4" ht="21" customHeight="1">
      <c r="C2106" s="523"/>
      <c r="D2106" s="523"/>
    </row>
    <row r="2107" spans="3:4" ht="21" customHeight="1">
      <c r="C2107" s="523"/>
      <c r="D2107" s="523"/>
    </row>
    <row r="2108" spans="3:4" ht="21" customHeight="1">
      <c r="C2108" s="523"/>
      <c r="D2108" s="523"/>
    </row>
    <row r="2109" spans="3:4" ht="21" customHeight="1">
      <c r="C2109" s="523"/>
      <c r="D2109" s="523"/>
    </row>
    <row r="2110" spans="3:4" ht="21" customHeight="1">
      <c r="C2110" s="523"/>
      <c r="D2110" s="523"/>
    </row>
    <row r="2111" spans="3:4" ht="21" customHeight="1">
      <c r="C2111" s="523"/>
      <c r="D2111" s="523"/>
    </row>
    <row r="2112" spans="3:4" ht="21" customHeight="1">
      <c r="C2112" s="523"/>
      <c r="D2112" s="523"/>
    </row>
    <row r="2113" spans="3:4" ht="21" customHeight="1">
      <c r="C2113" s="523"/>
      <c r="D2113" s="523"/>
    </row>
    <row r="2114" spans="3:4" ht="21" customHeight="1">
      <c r="C2114" s="523"/>
      <c r="D2114" s="523"/>
    </row>
    <row r="2115" spans="3:4" ht="21" customHeight="1">
      <c r="C2115" s="523"/>
      <c r="D2115" s="523"/>
    </row>
    <row r="2116" spans="3:4" ht="21" customHeight="1">
      <c r="C2116" s="523"/>
      <c r="D2116" s="523"/>
    </row>
    <row r="2117" spans="3:4" ht="21" customHeight="1">
      <c r="C2117" s="523"/>
      <c r="D2117" s="523"/>
    </row>
    <row r="2118" spans="3:4" ht="21" customHeight="1">
      <c r="C2118" s="523"/>
      <c r="D2118" s="523"/>
    </row>
    <row r="2119" spans="3:4" ht="21" customHeight="1">
      <c r="C2119" s="523"/>
      <c r="D2119" s="523"/>
    </row>
    <row r="2120" spans="3:4" ht="21" customHeight="1">
      <c r="C2120" s="523"/>
      <c r="D2120" s="523"/>
    </row>
    <row r="2121" spans="3:4" ht="21" customHeight="1">
      <c r="C2121" s="523"/>
      <c r="D2121" s="523"/>
    </row>
    <row r="2122" spans="3:4" ht="21" customHeight="1">
      <c r="C2122" s="523"/>
      <c r="D2122" s="523"/>
    </row>
    <row r="2123" spans="3:4" ht="21" customHeight="1">
      <c r="C2123" s="523"/>
      <c r="D2123" s="523"/>
    </row>
    <row r="2124" spans="3:4" ht="21" customHeight="1">
      <c r="C2124" s="523"/>
      <c r="D2124" s="523"/>
    </row>
    <row r="2125" spans="3:4" ht="21" customHeight="1">
      <c r="C2125" s="523"/>
      <c r="D2125" s="523"/>
    </row>
    <row r="2126" spans="3:4" ht="21" customHeight="1">
      <c r="C2126" s="523"/>
      <c r="D2126" s="523"/>
    </row>
    <row r="2127" spans="3:4" ht="21" customHeight="1">
      <c r="C2127" s="523"/>
      <c r="D2127" s="523"/>
    </row>
    <row r="2128" spans="3:4" ht="21" customHeight="1">
      <c r="C2128" s="523"/>
      <c r="D2128" s="523"/>
    </row>
    <row r="2129" spans="3:4" ht="21" customHeight="1">
      <c r="C2129" s="523"/>
      <c r="D2129" s="523"/>
    </row>
    <row r="2130" spans="3:4" ht="21" customHeight="1">
      <c r="C2130" s="523"/>
      <c r="D2130" s="523"/>
    </row>
    <row r="2131" spans="3:4" ht="21" customHeight="1">
      <c r="C2131" s="523"/>
      <c r="D2131" s="523"/>
    </row>
    <row r="2132" spans="3:4" ht="21" customHeight="1">
      <c r="C2132" s="523"/>
      <c r="D2132" s="523"/>
    </row>
    <row r="2133" spans="3:4" ht="21" customHeight="1">
      <c r="C2133" s="523"/>
      <c r="D2133" s="523"/>
    </row>
    <row r="2134" spans="3:4" ht="21" customHeight="1">
      <c r="C2134" s="523"/>
      <c r="D2134" s="523"/>
    </row>
    <row r="2135" spans="3:4" ht="21" customHeight="1">
      <c r="C2135" s="523"/>
      <c r="D2135" s="523"/>
    </row>
    <row r="2136" spans="3:4" ht="21" customHeight="1">
      <c r="C2136" s="523"/>
      <c r="D2136" s="523"/>
    </row>
    <row r="2137" spans="3:4" ht="21" customHeight="1">
      <c r="C2137" s="523"/>
      <c r="D2137" s="523"/>
    </row>
    <row r="2138" spans="3:4" ht="21" customHeight="1">
      <c r="C2138" s="523"/>
      <c r="D2138" s="523"/>
    </row>
    <row r="2139" spans="3:4" ht="21" customHeight="1">
      <c r="C2139" s="523"/>
      <c r="D2139" s="523"/>
    </row>
    <row r="2140" spans="3:4" ht="21" customHeight="1">
      <c r="C2140" s="523"/>
      <c r="D2140" s="523"/>
    </row>
    <row r="2141" spans="3:4" ht="21" customHeight="1">
      <c r="C2141" s="523"/>
      <c r="D2141" s="523"/>
    </row>
    <row r="2142" spans="3:4" ht="21" customHeight="1">
      <c r="C2142" s="523"/>
      <c r="D2142" s="523"/>
    </row>
    <row r="2143" spans="3:4" ht="21" customHeight="1">
      <c r="C2143" s="523"/>
      <c r="D2143" s="523"/>
    </row>
    <row r="2144" spans="3:4" ht="21" customHeight="1">
      <c r="C2144" s="523"/>
      <c r="D2144" s="523"/>
    </row>
    <row r="2145" spans="3:4" ht="21" customHeight="1">
      <c r="C2145" s="523"/>
      <c r="D2145" s="523"/>
    </row>
    <row r="2146" spans="3:4" ht="21" customHeight="1">
      <c r="C2146" s="523"/>
      <c r="D2146" s="523"/>
    </row>
    <row r="2147" spans="3:4" ht="21" customHeight="1">
      <c r="C2147" s="523"/>
      <c r="D2147" s="523"/>
    </row>
    <row r="2148" spans="3:4" ht="21" customHeight="1">
      <c r="C2148" s="523"/>
      <c r="D2148" s="523"/>
    </row>
    <row r="2149" spans="3:4" ht="21" customHeight="1">
      <c r="C2149" s="523"/>
      <c r="D2149" s="523"/>
    </row>
    <row r="2150" spans="3:4" ht="21" customHeight="1">
      <c r="C2150" s="523"/>
      <c r="D2150" s="523"/>
    </row>
    <row r="2151" spans="3:4" ht="21" customHeight="1">
      <c r="C2151" s="523"/>
      <c r="D2151" s="523"/>
    </row>
    <row r="2152" spans="3:4" ht="21" customHeight="1">
      <c r="C2152" s="523"/>
      <c r="D2152" s="523"/>
    </row>
    <row r="2153" spans="3:4" ht="21" customHeight="1">
      <c r="C2153" s="523"/>
      <c r="D2153" s="523"/>
    </row>
    <row r="2154" spans="3:4" ht="21" customHeight="1">
      <c r="C2154" s="523"/>
      <c r="D2154" s="523"/>
    </row>
    <row r="2155" spans="3:4" ht="21" customHeight="1">
      <c r="C2155" s="523"/>
      <c r="D2155" s="523"/>
    </row>
    <row r="2156" spans="3:4" ht="21" customHeight="1">
      <c r="C2156" s="523"/>
      <c r="D2156" s="523"/>
    </row>
    <row r="2157" spans="3:4" ht="21" customHeight="1">
      <c r="C2157" s="523"/>
      <c r="D2157" s="523"/>
    </row>
    <row r="2158" spans="3:4" ht="21" customHeight="1">
      <c r="C2158" s="523"/>
      <c r="D2158" s="523"/>
    </row>
    <row r="2159" spans="3:4" ht="21" customHeight="1">
      <c r="C2159" s="523"/>
      <c r="D2159" s="523"/>
    </row>
    <row r="2160" spans="3:4" ht="21" customHeight="1">
      <c r="C2160" s="523"/>
      <c r="D2160" s="523"/>
    </row>
    <row r="2161" spans="3:4" ht="21" customHeight="1">
      <c r="C2161" s="523"/>
      <c r="D2161" s="523"/>
    </row>
    <row r="2162" spans="3:4" ht="21" customHeight="1">
      <c r="C2162" s="523"/>
      <c r="D2162" s="523"/>
    </row>
    <row r="2163" spans="3:4" ht="21" customHeight="1">
      <c r="C2163" s="523"/>
      <c r="D2163" s="523"/>
    </row>
    <row r="2164" spans="3:4" ht="21" customHeight="1">
      <c r="C2164" s="523"/>
      <c r="D2164" s="523"/>
    </row>
    <row r="2165" spans="3:4" ht="21" customHeight="1">
      <c r="C2165" s="523"/>
      <c r="D2165" s="523"/>
    </row>
    <row r="2166" spans="3:4" ht="21" customHeight="1">
      <c r="C2166" s="523"/>
      <c r="D2166" s="523"/>
    </row>
    <row r="2167" spans="3:4" ht="21" customHeight="1">
      <c r="C2167" s="523"/>
      <c r="D2167" s="523"/>
    </row>
    <row r="2168" spans="3:4" ht="21" customHeight="1">
      <c r="C2168" s="523"/>
      <c r="D2168" s="523"/>
    </row>
    <row r="2169" spans="3:4" ht="21" customHeight="1">
      <c r="C2169" s="523"/>
      <c r="D2169" s="523"/>
    </row>
    <row r="2170" spans="3:4" ht="21" customHeight="1">
      <c r="C2170" s="523"/>
      <c r="D2170" s="523"/>
    </row>
    <row r="2171" spans="3:4" ht="21" customHeight="1">
      <c r="C2171" s="523"/>
      <c r="D2171" s="523"/>
    </row>
    <row r="2172" spans="3:4" ht="21" customHeight="1">
      <c r="C2172" s="523"/>
      <c r="D2172" s="523"/>
    </row>
    <row r="2173" spans="3:4" ht="21" customHeight="1">
      <c r="C2173" s="523"/>
      <c r="D2173" s="523"/>
    </row>
    <row r="2174" spans="3:4" ht="21" customHeight="1">
      <c r="C2174" s="523"/>
      <c r="D2174" s="523"/>
    </row>
    <row r="2175" spans="3:4" ht="21" customHeight="1">
      <c r="C2175" s="523"/>
      <c r="D2175" s="523"/>
    </row>
    <row r="2176" spans="3:4" ht="21" customHeight="1">
      <c r="C2176" s="523"/>
      <c r="D2176" s="523"/>
    </row>
    <row r="2177" spans="3:4" ht="21" customHeight="1">
      <c r="C2177" s="523"/>
      <c r="D2177" s="523"/>
    </row>
    <row r="2178" spans="3:4" ht="21" customHeight="1">
      <c r="C2178" s="523"/>
      <c r="D2178" s="523"/>
    </row>
    <row r="2179" spans="3:4" ht="21" customHeight="1">
      <c r="C2179" s="523"/>
      <c r="D2179" s="523"/>
    </row>
    <row r="2180" spans="3:4" ht="21" customHeight="1">
      <c r="C2180" s="523"/>
      <c r="D2180" s="523"/>
    </row>
    <row r="2181" spans="3:4" ht="21" customHeight="1">
      <c r="C2181" s="523"/>
      <c r="D2181" s="523"/>
    </row>
    <row r="2182" spans="3:4" ht="21" customHeight="1">
      <c r="C2182" s="523"/>
      <c r="D2182" s="523"/>
    </row>
    <row r="2183" spans="3:4" ht="21" customHeight="1">
      <c r="C2183" s="523"/>
      <c r="D2183" s="523"/>
    </row>
    <row r="2184" spans="3:4" ht="21" customHeight="1">
      <c r="C2184" s="523"/>
      <c r="D2184" s="523"/>
    </row>
    <row r="2185" spans="3:4" ht="21" customHeight="1">
      <c r="C2185" s="523"/>
      <c r="D2185" s="523"/>
    </row>
    <row r="2186" spans="3:4" ht="21" customHeight="1">
      <c r="C2186" s="523"/>
      <c r="D2186" s="523"/>
    </row>
    <row r="2187" spans="3:4" ht="21" customHeight="1">
      <c r="C2187" s="523"/>
      <c r="D2187" s="523"/>
    </row>
    <row r="2188" spans="3:4" ht="21" customHeight="1">
      <c r="C2188" s="523"/>
      <c r="D2188" s="523"/>
    </row>
    <row r="2189" spans="3:4" ht="21" customHeight="1">
      <c r="C2189" s="523"/>
      <c r="D2189" s="523"/>
    </row>
    <row r="2190" spans="3:4" ht="21" customHeight="1">
      <c r="C2190" s="523"/>
      <c r="D2190" s="523"/>
    </row>
    <row r="2191" spans="3:4" ht="21" customHeight="1">
      <c r="C2191" s="523"/>
      <c r="D2191" s="523"/>
    </row>
    <row r="2192" spans="3:4" ht="21" customHeight="1">
      <c r="C2192" s="523"/>
      <c r="D2192" s="523"/>
    </row>
    <row r="2193" spans="3:4" ht="21" customHeight="1">
      <c r="C2193" s="523"/>
      <c r="D2193" s="523"/>
    </row>
    <row r="2194" spans="3:4" ht="21" customHeight="1">
      <c r="C2194" s="523"/>
      <c r="D2194" s="523"/>
    </row>
    <row r="2195" spans="3:4" ht="21" customHeight="1">
      <c r="C2195" s="523"/>
      <c r="D2195" s="523"/>
    </row>
    <row r="2196" spans="3:4" ht="21" customHeight="1">
      <c r="C2196" s="523"/>
      <c r="D2196" s="523"/>
    </row>
    <row r="2197" spans="3:4" ht="21" customHeight="1">
      <c r="C2197" s="523"/>
      <c r="D2197" s="523"/>
    </row>
    <row r="2198" spans="3:4" ht="21" customHeight="1">
      <c r="C2198" s="523"/>
      <c r="D2198" s="523"/>
    </row>
    <row r="2199" spans="3:4" ht="21" customHeight="1">
      <c r="C2199" s="523"/>
      <c r="D2199" s="523"/>
    </row>
    <row r="2200" spans="3:4" ht="21" customHeight="1">
      <c r="C2200" s="523"/>
      <c r="D2200" s="523"/>
    </row>
    <row r="2201" spans="3:4" ht="21" customHeight="1">
      <c r="C2201" s="523"/>
      <c r="D2201" s="523"/>
    </row>
    <row r="2202" spans="3:4" ht="21" customHeight="1">
      <c r="C2202" s="523"/>
      <c r="D2202" s="523"/>
    </row>
    <row r="2203" spans="3:4" ht="21" customHeight="1">
      <c r="C2203" s="523"/>
      <c r="D2203" s="523"/>
    </row>
    <row r="2204" spans="3:4" ht="21" customHeight="1">
      <c r="C2204" s="523"/>
      <c r="D2204" s="523"/>
    </row>
    <row r="2205" spans="3:4" ht="21" customHeight="1">
      <c r="C2205" s="523"/>
      <c r="D2205" s="523"/>
    </row>
    <row r="2206" spans="3:4" ht="21" customHeight="1">
      <c r="C2206" s="523"/>
      <c r="D2206" s="523"/>
    </row>
    <row r="2207" spans="3:4" ht="21" customHeight="1">
      <c r="C2207" s="523"/>
      <c r="D2207" s="523"/>
    </row>
    <row r="2208" spans="3:4" ht="21" customHeight="1">
      <c r="C2208" s="523"/>
      <c r="D2208" s="523"/>
    </row>
    <row r="2209" spans="3:4" ht="21" customHeight="1">
      <c r="C2209" s="523"/>
      <c r="D2209" s="523"/>
    </row>
    <row r="2210" spans="3:4" ht="21" customHeight="1">
      <c r="C2210" s="523"/>
      <c r="D2210" s="523"/>
    </row>
    <row r="2211" spans="3:4" ht="21" customHeight="1">
      <c r="C2211" s="523"/>
      <c r="D2211" s="523"/>
    </row>
    <row r="2212" spans="3:4" ht="21" customHeight="1">
      <c r="C2212" s="523"/>
      <c r="D2212" s="523"/>
    </row>
    <row r="2213" spans="3:4" ht="21" customHeight="1">
      <c r="C2213" s="523"/>
      <c r="D2213" s="523"/>
    </row>
    <row r="2214" spans="3:4" ht="21" customHeight="1">
      <c r="C2214" s="523"/>
      <c r="D2214" s="523"/>
    </row>
    <row r="2215" spans="3:4" ht="21" customHeight="1">
      <c r="C2215" s="523"/>
      <c r="D2215" s="523"/>
    </row>
    <row r="2216" spans="3:4" ht="21" customHeight="1">
      <c r="C2216" s="523"/>
      <c r="D2216" s="523"/>
    </row>
    <row r="2217" spans="3:4" ht="21" customHeight="1">
      <c r="C2217" s="523"/>
      <c r="D2217" s="523"/>
    </row>
    <row r="2218" spans="3:4" ht="21" customHeight="1">
      <c r="C2218" s="523"/>
      <c r="D2218" s="523"/>
    </row>
    <row r="2219" spans="3:4" ht="21" customHeight="1">
      <c r="C2219" s="523"/>
      <c r="D2219" s="523"/>
    </row>
    <row r="2220" spans="3:4" ht="21" customHeight="1">
      <c r="C2220" s="523"/>
      <c r="D2220" s="523"/>
    </row>
    <row r="2221" spans="3:4" ht="21" customHeight="1">
      <c r="C2221" s="523"/>
      <c r="D2221" s="523"/>
    </row>
    <row r="2222" spans="3:4" ht="21" customHeight="1">
      <c r="C2222" s="523"/>
      <c r="D2222" s="523"/>
    </row>
    <row r="2223" spans="3:4" ht="21" customHeight="1">
      <c r="C2223" s="523"/>
      <c r="D2223" s="523"/>
    </row>
    <row r="2224" spans="3:4" ht="21" customHeight="1">
      <c r="C2224" s="523"/>
      <c r="D2224" s="523"/>
    </row>
    <row r="2225" spans="3:4" ht="21" customHeight="1">
      <c r="C2225" s="523"/>
      <c r="D2225" s="523"/>
    </row>
    <row r="2226" spans="3:4" ht="21" customHeight="1">
      <c r="C2226" s="523"/>
      <c r="D2226" s="523"/>
    </row>
    <row r="2227" spans="3:4" ht="21" customHeight="1">
      <c r="C2227" s="523"/>
      <c r="D2227" s="523"/>
    </row>
    <row r="2228" spans="3:4" ht="21" customHeight="1">
      <c r="C2228" s="523"/>
      <c r="D2228" s="523"/>
    </row>
    <row r="2229" spans="3:4" ht="21" customHeight="1">
      <c r="C2229" s="523"/>
      <c r="D2229" s="523"/>
    </row>
    <row r="2230" spans="3:4" ht="21" customHeight="1">
      <c r="C2230" s="523"/>
      <c r="D2230" s="523"/>
    </row>
    <row r="2231" spans="3:4" ht="21" customHeight="1">
      <c r="C2231" s="523"/>
      <c r="D2231" s="523"/>
    </row>
    <row r="2232" spans="3:4" ht="21" customHeight="1">
      <c r="C2232" s="523"/>
      <c r="D2232" s="523"/>
    </row>
    <row r="2233" spans="3:4" ht="21" customHeight="1">
      <c r="C2233" s="523"/>
      <c r="D2233" s="523"/>
    </row>
    <row r="2234" spans="3:4" ht="21" customHeight="1">
      <c r="C2234" s="523"/>
      <c r="D2234" s="523"/>
    </row>
    <row r="2235" spans="3:4" ht="21" customHeight="1">
      <c r="C2235" s="523"/>
      <c r="D2235" s="523"/>
    </row>
    <row r="2236" spans="3:4" ht="21" customHeight="1">
      <c r="C2236" s="523"/>
      <c r="D2236" s="523"/>
    </row>
    <row r="2237" spans="3:4" ht="21" customHeight="1">
      <c r="C2237" s="523"/>
      <c r="D2237" s="523"/>
    </row>
    <row r="2238" spans="3:4" ht="21" customHeight="1">
      <c r="C2238" s="523"/>
      <c r="D2238" s="523"/>
    </row>
    <row r="2239" spans="3:4" ht="21" customHeight="1">
      <c r="C2239" s="523"/>
      <c r="D2239" s="523"/>
    </row>
    <row r="2240" spans="3:4" ht="21" customHeight="1">
      <c r="C2240" s="523"/>
      <c r="D2240" s="523"/>
    </row>
    <row r="2241" spans="3:4" ht="21" customHeight="1">
      <c r="C2241" s="523"/>
      <c r="D2241" s="523"/>
    </row>
    <row r="2242" spans="3:4" ht="21" customHeight="1">
      <c r="C2242" s="523"/>
      <c r="D2242" s="523"/>
    </row>
    <row r="2243" spans="3:4" ht="21" customHeight="1">
      <c r="C2243" s="523"/>
      <c r="D2243" s="523"/>
    </row>
    <row r="2244" spans="3:4" ht="21" customHeight="1">
      <c r="C2244" s="523"/>
      <c r="D2244" s="523"/>
    </row>
    <row r="2245" spans="3:4" ht="21" customHeight="1">
      <c r="C2245" s="523"/>
      <c r="D2245" s="523"/>
    </row>
    <row r="2246" spans="3:4" ht="21" customHeight="1">
      <c r="C2246" s="523"/>
      <c r="D2246" s="523"/>
    </row>
    <row r="2247" spans="3:4" ht="21" customHeight="1">
      <c r="C2247" s="523"/>
      <c r="D2247" s="523"/>
    </row>
    <row r="2248" spans="3:4" ht="21" customHeight="1">
      <c r="C2248" s="523"/>
      <c r="D2248" s="523"/>
    </row>
    <row r="2249" spans="3:4" ht="21" customHeight="1">
      <c r="C2249" s="523"/>
      <c r="D2249" s="523"/>
    </row>
    <row r="2250" spans="3:4" ht="21" customHeight="1">
      <c r="C2250" s="523"/>
      <c r="D2250" s="523"/>
    </row>
    <row r="2251" spans="3:4" ht="21" customHeight="1">
      <c r="C2251" s="523"/>
      <c r="D2251" s="523"/>
    </row>
    <row r="2252" spans="3:4" ht="21" customHeight="1">
      <c r="C2252" s="523"/>
      <c r="D2252" s="523"/>
    </row>
    <row r="2253" spans="3:4" ht="21" customHeight="1">
      <c r="C2253" s="523"/>
      <c r="D2253" s="523"/>
    </row>
    <row r="2254" spans="3:4" ht="21" customHeight="1">
      <c r="C2254" s="523"/>
      <c r="D2254" s="523"/>
    </row>
    <row r="2255" spans="3:4" ht="21" customHeight="1">
      <c r="C2255" s="523"/>
      <c r="D2255" s="523"/>
    </row>
    <row r="2256" spans="3:4" ht="21" customHeight="1">
      <c r="C2256" s="523"/>
      <c r="D2256" s="523"/>
    </row>
    <row r="2257" spans="3:4" ht="21" customHeight="1">
      <c r="C2257" s="523"/>
      <c r="D2257" s="523"/>
    </row>
    <row r="2258" spans="3:4" ht="21" customHeight="1">
      <c r="C2258" s="523"/>
      <c r="D2258" s="523"/>
    </row>
    <row r="2259" spans="3:4" ht="21" customHeight="1">
      <c r="C2259" s="523"/>
      <c r="D2259" s="523"/>
    </row>
    <row r="2260" spans="3:4" ht="21" customHeight="1">
      <c r="C2260" s="523"/>
      <c r="D2260" s="523"/>
    </row>
    <row r="2261" spans="3:4" ht="21" customHeight="1">
      <c r="C2261" s="523"/>
      <c r="D2261" s="523"/>
    </row>
    <row r="2262" spans="3:4" ht="21" customHeight="1">
      <c r="C2262" s="523"/>
      <c r="D2262" s="523"/>
    </row>
    <row r="2263" spans="3:4" ht="21" customHeight="1">
      <c r="C2263" s="523"/>
      <c r="D2263" s="523"/>
    </row>
    <row r="2264" spans="3:4" ht="21" customHeight="1">
      <c r="C2264" s="523"/>
      <c r="D2264" s="523"/>
    </row>
    <row r="2265" spans="3:4" ht="21" customHeight="1">
      <c r="C2265" s="523"/>
      <c r="D2265" s="523"/>
    </row>
    <row r="2266" spans="3:4" ht="21" customHeight="1">
      <c r="C2266" s="523"/>
      <c r="D2266" s="523"/>
    </row>
    <row r="2267" spans="3:4" ht="21" customHeight="1">
      <c r="C2267" s="523"/>
      <c r="D2267" s="523"/>
    </row>
    <row r="2268" spans="3:4" ht="21" customHeight="1">
      <c r="C2268" s="523"/>
      <c r="D2268" s="523"/>
    </row>
    <row r="2269" spans="3:4" ht="21" customHeight="1">
      <c r="C2269" s="523"/>
      <c r="D2269" s="523"/>
    </row>
    <row r="2270" spans="3:4" ht="21" customHeight="1">
      <c r="C2270" s="523"/>
      <c r="D2270" s="523"/>
    </row>
    <row r="2271" spans="3:4" ht="21" customHeight="1">
      <c r="C2271" s="523"/>
      <c r="D2271" s="523"/>
    </row>
    <row r="2272" spans="3:4" ht="21" customHeight="1">
      <c r="C2272" s="523"/>
      <c r="D2272" s="523"/>
    </row>
    <row r="2273" spans="3:4" ht="21" customHeight="1">
      <c r="C2273" s="523"/>
      <c r="D2273" s="523"/>
    </row>
    <row r="2274" spans="3:4" ht="21" customHeight="1">
      <c r="C2274" s="523"/>
      <c r="D2274" s="523"/>
    </row>
    <row r="2275" spans="3:4" ht="21" customHeight="1">
      <c r="C2275" s="523"/>
      <c r="D2275" s="523"/>
    </row>
    <row r="2276" spans="3:4" ht="21" customHeight="1">
      <c r="C2276" s="523"/>
      <c r="D2276" s="523"/>
    </row>
    <row r="2277" spans="3:4" ht="21" customHeight="1">
      <c r="C2277" s="523"/>
      <c r="D2277" s="523"/>
    </row>
    <row r="2278" spans="3:4" ht="21" customHeight="1">
      <c r="C2278" s="523"/>
      <c r="D2278" s="523"/>
    </row>
    <row r="2279" spans="3:4" ht="21" customHeight="1">
      <c r="C2279" s="523"/>
      <c r="D2279" s="523"/>
    </row>
    <row r="2280" spans="3:4" ht="21" customHeight="1">
      <c r="C2280" s="523"/>
      <c r="D2280" s="523"/>
    </row>
    <row r="2281" spans="3:4" ht="21" customHeight="1">
      <c r="C2281" s="523"/>
      <c r="D2281" s="523"/>
    </row>
    <row r="2282" spans="3:4" ht="21" customHeight="1">
      <c r="C2282" s="523"/>
      <c r="D2282" s="523"/>
    </row>
    <row r="2283" spans="3:4" ht="21" customHeight="1">
      <c r="C2283" s="523"/>
      <c r="D2283" s="523"/>
    </row>
    <row r="2284" spans="3:4" ht="21" customHeight="1">
      <c r="C2284" s="523"/>
      <c r="D2284" s="523"/>
    </row>
    <row r="2285" spans="3:4" ht="21" customHeight="1">
      <c r="C2285" s="523"/>
      <c r="D2285" s="523"/>
    </row>
    <row r="2286" spans="3:4" ht="21" customHeight="1">
      <c r="C2286" s="523"/>
      <c r="D2286" s="523"/>
    </row>
    <row r="2287" spans="3:4" ht="21" customHeight="1">
      <c r="C2287" s="523"/>
      <c r="D2287" s="523"/>
    </row>
    <row r="2288" spans="3:4" ht="21" customHeight="1">
      <c r="C2288" s="523"/>
      <c r="D2288" s="523"/>
    </row>
    <row r="2289" spans="3:4" ht="21" customHeight="1">
      <c r="C2289" s="523"/>
      <c r="D2289" s="523"/>
    </row>
    <row r="2290" spans="3:4" ht="21" customHeight="1">
      <c r="C2290" s="523"/>
      <c r="D2290" s="523"/>
    </row>
    <row r="2291" spans="3:4" ht="21" customHeight="1">
      <c r="C2291" s="523"/>
      <c r="D2291" s="523"/>
    </row>
    <row r="2292" spans="3:4" ht="21" customHeight="1">
      <c r="C2292" s="523"/>
      <c r="D2292" s="523"/>
    </row>
    <row r="2293" spans="3:4" ht="21" customHeight="1">
      <c r="C2293" s="523"/>
      <c r="D2293" s="523"/>
    </row>
    <row r="2294" spans="3:4" ht="21" customHeight="1">
      <c r="C2294" s="523"/>
      <c r="D2294" s="523"/>
    </row>
    <row r="2295" spans="3:4" ht="21" customHeight="1">
      <c r="C2295" s="523"/>
      <c r="D2295" s="523"/>
    </row>
    <row r="2296" spans="3:4" ht="21" customHeight="1">
      <c r="C2296" s="523"/>
      <c r="D2296" s="523"/>
    </row>
    <row r="2297" spans="3:4" ht="21" customHeight="1">
      <c r="C2297" s="523"/>
      <c r="D2297" s="523"/>
    </row>
    <row r="2298" spans="3:4" ht="21" customHeight="1">
      <c r="C2298" s="523"/>
      <c r="D2298" s="523"/>
    </row>
    <row r="2299" spans="3:4" ht="21" customHeight="1">
      <c r="C2299" s="523"/>
      <c r="D2299" s="523"/>
    </row>
    <row r="2300" spans="3:4" ht="21" customHeight="1">
      <c r="C2300" s="523"/>
      <c r="D2300" s="523"/>
    </row>
    <row r="2301" spans="3:4" ht="21" customHeight="1">
      <c r="C2301" s="523"/>
      <c r="D2301" s="523"/>
    </row>
    <row r="2302" spans="3:4" ht="21" customHeight="1">
      <c r="C2302" s="523"/>
      <c r="D2302" s="523"/>
    </row>
    <row r="2303" spans="3:4" ht="21" customHeight="1">
      <c r="C2303" s="523"/>
      <c r="D2303" s="523"/>
    </row>
    <row r="2304" spans="3:4" ht="21" customHeight="1">
      <c r="C2304" s="523"/>
      <c r="D2304" s="523"/>
    </row>
    <row r="2305" spans="3:4" ht="21" customHeight="1">
      <c r="C2305" s="523"/>
      <c r="D2305" s="523"/>
    </row>
    <row r="2306" spans="3:4" ht="21" customHeight="1">
      <c r="C2306" s="523"/>
      <c r="D2306" s="523"/>
    </row>
    <row r="2307" spans="3:4" ht="21" customHeight="1">
      <c r="C2307" s="523"/>
      <c r="D2307" s="523"/>
    </row>
    <row r="2308" spans="3:4" ht="21" customHeight="1">
      <c r="C2308" s="523"/>
      <c r="D2308" s="523"/>
    </row>
    <row r="2309" spans="3:4" ht="21" customHeight="1">
      <c r="C2309" s="523"/>
      <c r="D2309" s="523"/>
    </row>
    <row r="2310" spans="3:4" ht="21" customHeight="1">
      <c r="C2310" s="523"/>
      <c r="D2310" s="523"/>
    </row>
    <row r="2311" spans="3:4" ht="21" customHeight="1">
      <c r="C2311" s="523"/>
      <c r="D2311" s="523"/>
    </row>
    <row r="2312" spans="3:4" ht="21" customHeight="1">
      <c r="C2312" s="523"/>
      <c r="D2312" s="523"/>
    </row>
    <row r="2313" spans="3:4" ht="21" customHeight="1">
      <c r="C2313" s="523"/>
      <c r="D2313" s="523"/>
    </row>
    <row r="2314" spans="3:4" ht="21" customHeight="1">
      <c r="C2314" s="523"/>
      <c r="D2314" s="523"/>
    </row>
    <row r="2315" spans="3:4" ht="21" customHeight="1">
      <c r="C2315" s="523"/>
      <c r="D2315" s="523"/>
    </row>
    <row r="2316" spans="3:4" ht="21" customHeight="1">
      <c r="C2316" s="523"/>
      <c r="D2316" s="523"/>
    </row>
    <row r="2317" spans="3:4" ht="21" customHeight="1">
      <c r="C2317" s="523"/>
      <c r="D2317" s="523"/>
    </row>
    <row r="2318" spans="3:4" ht="21" customHeight="1">
      <c r="C2318" s="523"/>
      <c r="D2318" s="523"/>
    </row>
    <row r="2319" spans="3:4" ht="21" customHeight="1">
      <c r="C2319" s="523"/>
      <c r="D2319" s="523"/>
    </row>
    <row r="2320" spans="3:4" ht="21" customHeight="1">
      <c r="C2320" s="523"/>
      <c r="D2320" s="523"/>
    </row>
    <row r="2321" spans="3:4" ht="21" customHeight="1">
      <c r="C2321" s="523"/>
      <c r="D2321" s="523"/>
    </row>
    <row r="2322" spans="3:4" ht="21" customHeight="1">
      <c r="C2322" s="523"/>
      <c r="D2322" s="523"/>
    </row>
    <row r="2323" spans="3:4" ht="21" customHeight="1">
      <c r="C2323" s="523"/>
      <c r="D2323" s="523"/>
    </row>
    <row r="2324" spans="3:4" ht="21" customHeight="1">
      <c r="C2324" s="523"/>
      <c r="D2324" s="523"/>
    </row>
    <row r="2325" spans="3:4" ht="21" customHeight="1">
      <c r="C2325" s="523"/>
      <c r="D2325" s="523"/>
    </row>
    <row r="2326" spans="3:4" ht="21" customHeight="1">
      <c r="C2326" s="523"/>
      <c r="D2326" s="523"/>
    </row>
    <row r="2327" spans="3:4" ht="21" customHeight="1">
      <c r="C2327" s="523"/>
      <c r="D2327" s="523"/>
    </row>
    <row r="2328" spans="3:4" ht="21" customHeight="1">
      <c r="C2328" s="523"/>
      <c r="D2328" s="523"/>
    </row>
    <row r="2329" spans="3:4" ht="21" customHeight="1">
      <c r="C2329" s="523"/>
      <c r="D2329" s="523"/>
    </row>
    <row r="2330" spans="3:4" ht="21" customHeight="1">
      <c r="C2330" s="523"/>
      <c r="D2330" s="523"/>
    </row>
    <row r="2331" spans="3:4" ht="21" customHeight="1">
      <c r="C2331" s="523"/>
      <c r="D2331" s="523"/>
    </row>
    <row r="2332" spans="3:4" ht="21" customHeight="1">
      <c r="C2332" s="523"/>
      <c r="D2332" s="523"/>
    </row>
    <row r="2333" spans="3:4" ht="21" customHeight="1">
      <c r="C2333" s="523"/>
      <c r="D2333" s="523"/>
    </row>
    <row r="2334" spans="3:4" ht="21" customHeight="1">
      <c r="C2334" s="523"/>
      <c r="D2334" s="523"/>
    </row>
    <row r="2335" spans="3:4" ht="21" customHeight="1">
      <c r="C2335" s="523"/>
      <c r="D2335" s="523"/>
    </row>
    <row r="2336" spans="3:4" ht="21" customHeight="1">
      <c r="C2336" s="523"/>
      <c r="D2336" s="523"/>
    </row>
    <row r="2337" spans="3:4" ht="21" customHeight="1">
      <c r="C2337" s="523"/>
      <c r="D2337" s="523"/>
    </row>
    <row r="2338" spans="3:4" ht="21" customHeight="1">
      <c r="C2338" s="523"/>
      <c r="D2338" s="523"/>
    </row>
    <row r="2339" spans="3:4" ht="21" customHeight="1">
      <c r="C2339" s="523"/>
      <c r="D2339" s="523"/>
    </row>
    <row r="2340" spans="3:4" ht="21" customHeight="1">
      <c r="C2340" s="523"/>
      <c r="D2340" s="523"/>
    </row>
    <row r="2341" spans="3:4" ht="21" customHeight="1">
      <c r="C2341" s="523"/>
      <c r="D2341" s="523"/>
    </row>
    <row r="2342" spans="3:4" ht="21" customHeight="1">
      <c r="C2342" s="523"/>
      <c r="D2342" s="523"/>
    </row>
    <row r="2343" spans="3:4" ht="21" customHeight="1">
      <c r="C2343" s="523"/>
      <c r="D2343" s="523"/>
    </row>
    <row r="2344" spans="3:4" ht="21" customHeight="1">
      <c r="C2344" s="523"/>
      <c r="D2344" s="523"/>
    </row>
    <row r="2345" spans="3:4" ht="21" customHeight="1">
      <c r="C2345" s="523"/>
      <c r="D2345" s="523"/>
    </row>
    <row r="2346" spans="3:4" ht="21" customHeight="1">
      <c r="C2346" s="523"/>
      <c r="D2346" s="523"/>
    </row>
    <row r="2347" spans="3:4" ht="21" customHeight="1">
      <c r="C2347" s="523"/>
      <c r="D2347" s="523"/>
    </row>
    <row r="2348" spans="3:4" ht="21" customHeight="1">
      <c r="C2348" s="523"/>
      <c r="D2348" s="523"/>
    </row>
    <row r="2349" spans="3:4" ht="21" customHeight="1">
      <c r="C2349" s="523"/>
      <c r="D2349" s="523"/>
    </row>
    <row r="2350" spans="3:4" ht="21" customHeight="1">
      <c r="C2350" s="523"/>
      <c r="D2350" s="523"/>
    </row>
    <row r="2351" spans="3:4" ht="21" customHeight="1">
      <c r="C2351" s="523"/>
      <c r="D2351" s="523"/>
    </row>
    <row r="2352" spans="3:4" ht="21" customHeight="1">
      <c r="C2352" s="523"/>
      <c r="D2352" s="523"/>
    </row>
    <row r="2353" spans="3:4" ht="21" customHeight="1">
      <c r="C2353" s="523"/>
      <c r="D2353" s="523"/>
    </row>
    <row r="2354" spans="3:4" ht="21" customHeight="1">
      <c r="C2354" s="523"/>
      <c r="D2354" s="523"/>
    </row>
    <row r="2355" spans="3:4" ht="21" customHeight="1">
      <c r="C2355" s="523"/>
      <c r="D2355" s="523"/>
    </row>
    <row r="2356" spans="3:4" ht="21" customHeight="1">
      <c r="C2356" s="523"/>
      <c r="D2356" s="523"/>
    </row>
    <row r="2357" spans="3:4" ht="21" customHeight="1">
      <c r="C2357" s="523"/>
      <c r="D2357" s="523"/>
    </row>
    <row r="2358" spans="3:4" ht="21" customHeight="1">
      <c r="C2358" s="523"/>
      <c r="D2358" s="523"/>
    </row>
    <row r="2359" spans="3:4" ht="21" customHeight="1">
      <c r="C2359" s="523"/>
      <c r="D2359" s="523"/>
    </row>
    <row r="2360" spans="3:4" ht="21" customHeight="1">
      <c r="C2360" s="523"/>
      <c r="D2360" s="523"/>
    </row>
    <row r="2361" spans="3:4" ht="21" customHeight="1">
      <c r="C2361" s="523"/>
      <c r="D2361" s="523"/>
    </row>
    <row r="2362" spans="3:4" ht="21" customHeight="1">
      <c r="C2362" s="523"/>
      <c r="D2362" s="523"/>
    </row>
    <row r="2363" spans="3:4" ht="21" customHeight="1">
      <c r="C2363" s="523"/>
      <c r="D2363" s="523"/>
    </row>
    <row r="2364" spans="3:4" ht="21" customHeight="1">
      <c r="C2364" s="523"/>
      <c r="D2364" s="523"/>
    </row>
    <row r="2365" spans="3:4" ht="21" customHeight="1">
      <c r="C2365" s="523"/>
      <c r="D2365" s="523"/>
    </row>
    <row r="2366" spans="3:4" ht="21" customHeight="1">
      <c r="C2366" s="523"/>
      <c r="D2366" s="523"/>
    </row>
    <row r="2367" spans="3:4" ht="21" customHeight="1">
      <c r="C2367" s="523"/>
      <c r="D2367" s="523"/>
    </row>
    <row r="2368" spans="3:4" ht="21" customHeight="1">
      <c r="C2368" s="523"/>
      <c r="D2368" s="523"/>
    </row>
    <row r="2369" spans="3:4" ht="21" customHeight="1">
      <c r="C2369" s="523"/>
      <c r="D2369" s="523"/>
    </row>
    <row r="2370" spans="3:4" ht="21" customHeight="1">
      <c r="C2370" s="523"/>
      <c r="D2370" s="523"/>
    </row>
    <row r="2371" spans="3:4" ht="21" customHeight="1">
      <c r="C2371" s="523"/>
      <c r="D2371" s="523"/>
    </row>
    <row r="2372" spans="3:4" ht="21" customHeight="1">
      <c r="C2372" s="523"/>
      <c r="D2372" s="523"/>
    </row>
    <row r="2373" spans="3:4" ht="21" customHeight="1">
      <c r="C2373" s="523"/>
      <c r="D2373" s="523"/>
    </row>
    <row r="2374" spans="3:4" ht="21" customHeight="1">
      <c r="C2374" s="523"/>
      <c r="D2374" s="523"/>
    </row>
    <row r="2375" spans="3:4" ht="21" customHeight="1">
      <c r="C2375" s="523"/>
      <c r="D2375" s="523"/>
    </row>
    <row r="2376" spans="3:4" ht="21" customHeight="1">
      <c r="C2376" s="523"/>
      <c r="D2376" s="523"/>
    </row>
    <row r="2377" spans="3:4" ht="21" customHeight="1">
      <c r="C2377" s="523"/>
      <c r="D2377" s="523"/>
    </row>
    <row r="2378" spans="3:4" ht="21" customHeight="1">
      <c r="C2378" s="523"/>
      <c r="D2378" s="523"/>
    </row>
    <row r="2379" spans="3:4" ht="21" customHeight="1">
      <c r="C2379" s="523"/>
      <c r="D2379" s="523"/>
    </row>
    <row r="2380" spans="3:4" ht="21" customHeight="1">
      <c r="C2380" s="523"/>
      <c r="D2380" s="523"/>
    </row>
    <row r="2381" spans="3:4" ht="21" customHeight="1">
      <c r="C2381" s="523"/>
      <c r="D2381" s="523"/>
    </row>
    <row r="2382" spans="3:4" ht="21" customHeight="1">
      <c r="C2382" s="523"/>
      <c r="D2382" s="523"/>
    </row>
    <row r="2383" spans="3:4" ht="21" customHeight="1">
      <c r="C2383" s="523"/>
      <c r="D2383" s="523"/>
    </row>
    <row r="2384" spans="3:4" ht="21" customHeight="1">
      <c r="C2384" s="523"/>
      <c r="D2384" s="523"/>
    </row>
    <row r="2385" spans="3:4" ht="21" customHeight="1">
      <c r="C2385" s="523"/>
      <c r="D2385" s="523"/>
    </row>
    <row r="2386" spans="3:4" ht="21" customHeight="1">
      <c r="C2386" s="523"/>
      <c r="D2386" s="523"/>
    </row>
    <row r="2387" spans="3:4" ht="21" customHeight="1">
      <c r="C2387" s="523"/>
      <c r="D2387" s="523"/>
    </row>
    <row r="2388" spans="3:4" ht="21" customHeight="1">
      <c r="C2388" s="523"/>
      <c r="D2388" s="523"/>
    </row>
    <row r="2389" spans="3:4" ht="21" customHeight="1">
      <c r="C2389" s="523"/>
      <c r="D2389" s="523"/>
    </row>
    <row r="2390" spans="3:4" ht="21" customHeight="1">
      <c r="C2390" s="523"/>
      <c r="D2390" s="523"/>
    </row>
    <row r="2391" spans="3:4" ht="21" customHeight="1">
      <c r="C2391" s="523"/>
      <c r="D2391" s="523"/>
    </row>
    <row r="2392" spans="3:4" ht="21" customHeight="1">
      <c r="C2392" s="523"/>
      <c r="D2392" s="523"/>
    </row>
    <row r="2393" spans="3:4" ht="21" customHeight="1">
      <c r="C2393" s="523"/>
      <c r="D2393" s="523"/>
    </row>
    <row r="2394" spans="3:4" ht="21" customHeight="1">
      <c r="C2394" s="523"/>
      <c r="D2394" s="523"/>
    </row>
    <row r="2395" spans="3:4" ht="21" customHeight="1">
      <c r="C2395" s="523"/>
      <c r="D2395" s="523"/>
    </row>
    <row r="2396" spans="3:4" ht="21" customHeight="1">
      <c r="C2396" s="523"/>
      <c r="D2396" s="523"/>
    </row>
    <row r="2397" spans="3:4" ht="21" customHeight="1">
      <c r="C2397" s="523"/>
      <c r="D2397" s="523"/>
    </row>
    <row r="2398" spans="3:4" ht="21" customHeight="1">
      <c r="C2398" s="523"/>
      <c r="D2398" s="523"/>
    </row>
    <row r="2399" spans="3:4" ht="21" customHeight="1">
      <c r="C2399" s="523"/>
      <c r="D2399" s="523"/>
    </row>
    <row r="2400" spans="3:4" ht="21" customHeight="1">
      <c r="C2400" s="523"/>
      <c r="D2400" s="523"/>
    </row>
    <row r="2401" spans="3:4" ht="21" customHeight="1">
      <c r="C2401" s="523"/>
      <c r="D2401" s="523"/>
    </row>
    <row r="2402" spans="3:4" ht="21" customHeight="1">
      <c r="C2402" s="523"/>
      <c r="D2402" s="523"/>
    </row>
    <row r="2403" spans="3:4" ht="21" customHeight="1">
      <c r="C2403" s="523"/>
      <c r="D2403" s="523"/>
    </row>
    <row r="2404" spans="3:4" ht="21" customHeight="1">
      <c r="C2404" s="523"/>
      <c r="D2404" s="523"/>
    </row>
    <row r="2405" spans="3:4" ht="21" customHeight="1">
      <c r="C2405" s="523"/>
      <c r="D2405" s="523"/>
    </row>
    <row r="2406" spans="3:4" ht="21" customHeight="1">
      <c r="C2406" s="523"/>
      <c r="D2406" s="523"/>
    </row>
    <row r="2407" spans="3:4" ht="21" customHeight="1">
      <c r="C2407" s="523"/>
      <c r="D2407" s="523"/>
    </row>
    <row r="2408" spans="3:4" ht="21" customHeight="1">
      <c r="C2408" s="523"/>
      <c r="D2408" s="523"/>
    </row>
    <row r="2409" spans="3:4" ht="21" customHeight="1">
      <c r="C2409" s="523"/>
      <c r="D2409" s="523"/>
    </row>
    <row r="2410" spans="3:4" ht="21" customHeight="1">
      <c r="C2410" s="523"/>
      <c r="D2410" s="523"/>
    </row>
    <row r="2411" spans="3:4" ht="21" customHeight="1">
      <c r="C2411" s="523"/>
      <c r="D2411" s="523"/>
    </row>
    <row r="2412" spans="3:4" ht="21" customHeight="1">
      <c r="C2412" s="523"/>
      <c r="D2412" s="523"/>
    </row>
    <row r="2413" spans="3:4" ht="21" customHeight="1">
      <c r="C2413" s="523"/>
      <c r="D2413" s="523"/>
    </row>
    <row r="2414" spans="3:4" ht="21" customHeight="1">
      <c r="C2414" s="523"/>
      <c r="D2414" s="523"/>
    </row>
    <row r="2415" spans="3:4" ht="21" customHeight="1">
      <c r="C2415" s="523"/>
      <c r="D2415" s="523"/>
    </row>
    <row r="2416" spans="3:4" ht="21" customHeight="1">
      <c r="C2416" s="523"/>
      <c r="D2416" s="523"/>
    </row>
    <row r="2417" spans="3:4" ht="21" customHeight="1">
      <c r="C2417" s="523"/>
      <c r="D2417" s="523"/>
    </row>
    <row r="2418" spans="3:4" ht="21" customHeight="1">
      <c r="C2418" s="523"/>
      <c r="D2418" s="523"/>
    </row>
    <row r="2419" spans="3:4" ht="21" customHeight="1">
      <c r="C2419" s="523"/>
      <c r="D2419" s="523"/>
    </row>
    <row r="2420" spans="3:4" ht="21" customHeight="1">
      <c r="C2420" s="523"/>
      <c r="D2420" s="523"/>
    </row>
    <row r="2421" spans="3:4" ht="21" customHeight="1">
      <c r="C2421" s="523"/>
      <c r="D2421" s="523"/>
    </row>
    <row r="2422" spans="3:4" ht="21" customHeight="1">
      <c r="C2422" s="523"/>
      <c r="D2422" s="523"/>
    </row>
    <row r="2423" spans="3:4" ht="21" customHeight="1">
      <c r="C2423" s="523"/>
      <c r="D2423" s="523"/>
    </row>
    <row r="2424" spans="3:4" ht="21" customHeight="1">
      <c r="C2424" s="523"/>
      <c r="D2424" s="523"/>
    </row>
    <row r="2425" spans="3:4" ht="21" customHeight="1">
      <c r="C2425" s="523"/>
      <c r="D2425" s="523"/>
    </row>
    <row r="2426" spans="3:4" ht="21" customHeight="1">
      <c r="C2426" s="523"/>
      <c r="D2426" s="523"/>
    </row>
    <row r="2427" spans="3:4" ht="21" customHeight="1">
      <c r="C2427" s="523"/>
      <c r="D2427" s="523"/>
    </row>
    <row r="2428" spans="3:4" ht="21" customHeight="1">
      <c r="C2428" s="523"/>
      <c r="D2428" s="523"/>
    </row>
    <row r="2429" spans="3:4" ht="21" customHeight="1">
      <c r="C2429" s="523"/>
      <c r="D2429" s="523"/>
    </row>
    <row r="2430" spans="3:4" ht="21" customHeight="1">
      <c r="C2430" s="523"/>
      <c r="D2430" s="523"/>
    </row>
    <row r="2431" spans="3:4" ht="21" customHeight="1">
      <c r="C2431" s="523"/>
      <c r="D2431" s="523"/>
    </row>
    <row r="2432" spans="3:4" ht="21" customHeight="1">
      <c r="C2432" s="523"/>
      <c r="D2432" s="523"/>
    </row>
    <row r="2433" spans="3:4" ht="21" customHeight="1">
      <c r="C2433" s="523"/>
      <c r="D2433" s="523"/>
    </row>
    <row r="2434" spans="3:4" ht="21" customHeight="1">
      <c r="C2434" s="523"/>
      <c r="D2434" s="523"/>
    </row>
    <row r="2435" spans="3:4" ht="21" customHeight="1">
      <c r="C2435" s="523"/>
      <c r="D2435" s="523"/>
    </row>
    <row r="2436" spans="3:4" ht="21" customHeight="1">
      <c r="C2436" s="523"/>
      <c r="D2436" s="523"/>
    </row>
    <row r="2437" spans="3:4" ht="21" customHeight="1">
      <c r="C2437" s="523"/>
      <c r="D2437" s="523"/>
    </row>
    <row r="2438" spans="3:4" ht="21" customHeight="1">
      <c r="C2438" s="523"/>
      <c r="D2438" s="523"/>
    </row>
    <row r="2439" spans="3:4" ht="21" customHeight="1">
      <c r="C2439" s="523"/>
      <c r="D2439" s="523"/>
    </row>
    <row r="2440" spans="3:4" ht="21" customHeight="1">
      <c r="C2440" s="523"/>
      <c r="D2440" s="523"/>
    </row>
    <row r="2441" spans="3:4" ht="21" customHeight="1">
      <c r="C2441" s="523"/>
      <c r="D2441" s="523"/>
    </row>
    <row r="2442" spans="3:4" ht="21" customHeight="1">
      <c r="C2442" s="523"/>
      <c r="D2442" s="523"/>
    </row>
    <row r="2443" spans="3:4" ht="21" customHeight="1">
      <c r="C2443" s="523"/>
      <c r="D2443" s="523"/>
    </row>
    <row r="2444" spans="3:4" ht="21" customHeight="1">
      <c r="C2444" s="523"/>
      <c r="D2444" s="523"/>
    </row>
    <row r="2445" spans="3:4" ht="21" customHeight="1">
      <c r="C2445" s="523"/>
      <c r="D2445" s="523"/>
    </row>
    <row r="2446" spans="3:4" ht="21" customHeight="1">
      <c r="C2446" s="523"/>
      <c r="D2446" s="523"/>
    </row>
    <row r="2447" spans="3:4" ht="21" customHeight="1">
      <c r="C2447" s="523"/>
      <c r="D2447" s="523"/>
    </row>
    <row r="2448" spans="3:4" ht="21" customHeight="1">
      <c r="C2448" s="523"/>
      <c r="D2448" s="523"/>
    </row>
    <row r="2449" spans="3:4" ht="21" customHeight="1">
      <c r="C2449" s="523"/>
      <c r="D2449" s="523"/>
    </row>
    <row r="2450" spans="3:4" ht="21" customHeight="1">
      <c r="C2450" s="523"/>
      <c r="D2450" s="523"/>
    </row>
    <row r="2451" spans="3:4" ht="21" customHeight="1">
      <c r="C2451" s="523"/>
      <c r="D2451" s="523"/>
    </row>
    <row r="2452" spans="3:4" ht="21" customHeight="1">
      <c r="C2452" s="523"/>
      <c r="D2452" s="523"/>
    </row>
    <row r="2453" spans="3:4" ht="21" customHeight="1">
      <c r="C2453" s="523"/>
      <c r="D2453" s="523"/>
    </row>
    <row r="2454" spans="3:4" ht="21" customHeight="1">
      <c r="C2454" s="523"/>
      <c r="D2454" s="523"/>
    </row>
    <row r="2455" spans="3:4" ht="21" customHeight="1">
      <c r="C2455" s="523"/>
      <c r="D2455" s="523"/>
    </row>
    <row r="2456" spans="3:4" ht="21" customHeight="1">
      <c r="C2456" s="523"/>
      <c r="D2456" s="523"/>
    </row>
    <row r="2457" spans="3:4" ht="21" customHeight="1">
      <c r="C2457" s="523"/>
      <c r="D2457" s="523"/>
    </row>
    <row r="2458" spans="3:4" ht="21" customHeight="1">
      <c r="C2458" s="523"/>
      <c r="D2458" s="523"/>
    </row>
    <row r="2459" spans="3:4" ht="21" customHeight="1">
      <c r="C2459" s="523"/>
      <c r="D2459" s="523"/>
    </row>
    <row r="2460" spans="3:4" ht="21" customHeight="1">
      <c r="C2460" s="523"/>
      <c r="D2460" s="523"/>
    </row>
    <row r="2461" spans="3:4" ht="21" customHeight="1">
      <c r="C2461" s="523"/>
      <c r="D2461" s="523"/>
    </row>
    <row r="2462" spans="3:4" ht="21" customHeight="1">
      <c r="C2462" s="523"/>
      <c r="D2462" s="523"/>
    </row>
    <row r="2463" spans="3:4" ht="21" customHeight="1">
      <c r="C2463" s="523"/>
      <c r="D2463" s="523"/>
    </row>
    <row r="2464" spans="3:4" ht="21" customHeight="1">
      <c r="C2464" s="523"/>
      <c r="D2464" s="523"/>
    </row>
    <row r="2465" spans="3:4" ht="21" customHeight="1">
      <c r="C2465" s="523"/>
      <c r="D2465" s="523"/>
    </row>
    <row r="2466" spans="3:4" ht="21" customHeight="1">
      <c r="C2466" s="523"/>
      <c r="D2466" s="523"/>
    </row>
    <row r="2467" spans="3:4" ht="21" customHeight="1">
      <c r="C2467" s="523"/>
      <c r="D2467" s="523"/>
    </row>
    <row r="2468" spans="3:4" ht="21" customHeight="1">
      <c r="C2468" s="523"/>
      <c r="D2468" s="523"/>
    </row>
    <row r="2469" spans="3:4" ht="21" customHeight="1">
      <c r="C2469" s="523"/>
      <c r="D2469" s="523"/>
    </row>
    <row r="2470" spans="3:4" ht="21" customHeight="1">
      <c r="C2470" s="523"/>
      <c r="D2470" s="523"/>
    </row>
    <row r="2471" spans="3:4" ht="21" customHeight="1">
      <c r="C2471" s="523"/>
      <c r="D2471" s="523"/>
    </row>
    <row r="2472" spans="3:4" ht="21" customHeight="1">
      <c r="C2472" s="523"/>
      <c r="D2472" s="523"/>
    </row>
    <row r="2473" spans="3:4" ht="21" customHeight="1">
      <c r="C2473" s="523"/>
      <c r="D2473" s="523"/>
    </row>
    <row r="2474" spans="3:4" ht="21" customHeight="1">
      <c r="C2474" s="523"/>
      <c r="D2474" s="523"/>
    </row>
    <row r="2475" spans="3:4" ht="21" customHeight="1">
      <c r="C2475" s="523"/>
      <c r="D2475" s="523"/>
    </row>
    <row r="2476" spans="3:4" ht="21" customHeight="1">
      <c r="C2476" s="523"/>
      <c r="D2476" s="523"/>
    </row>
    <row r="2477" spans="3:4" ht="21" customHeight="1">
      <c r="C2477" s="523"/>
      <c r="D2477" s="523"/>
    </row>
    <row r="2478" spans="3:4" ht="21" customHeight="1">
      <c r="C2478" s="523"/>
      <c r="D2478" s="523"/>
    </row>
    <row r="2479" spans="3:4" ht="21" customHeight="1">
      <c r="C2479" s="523"/>
      <c r="D2479" s="523"/>
    </row>
    <row r="2480" spans="3:4" ht="21" customHeight="1">
      <c r="C2480" s="523"/>
      <c r="D2480" s="523"/>
    </row>
    <row r="2481" spans="3:4" ht="21" customHeight="1">
      <c r="C2481" s="523"/>
      <c r="D2481" s="523"/>
    </row>
    <row r="2482" spans="3:4" ht="21" customHeight="1">
      <c r="C2482" s="523"/>
      <c r="D2482" s="523"/>
    </row>
    <row r="2483" spans="3:4" ht="21" customHeight="1">
      <c r="C2483" s="523"/>
      <c r="D2483" s="523"/>
    </row>
    <row r="2484" spans="3:4" ht="21" customHeight="1">
      <c r="C2484" s="523"/>
      <c r="D2484" s="523"/>
    </row>
    <row r="2485" spans="3:4" ht="21" customHeight="1">
      <c r="C2485" s="523"/>
      <c r="D2485" s="523"/>
    </row>
    <row r="2486" spans="3:4" ht="21" customHeight="1">
      <c r="C2486" s="523"/>
      <c r="D2486" s="523"/>
    </row>
    <row r="2487" spans="3:4" ht="21" customHeight="1">
      <c r="C2487" s="523"/>
      <c r="D2487" s="523"/>
    </row>
    <row r="2488" spans="3:4" ht="21" customHeight="1">
      <c r="C2488" s="523"/>
      <c r="D2488" s="523"/>
    </row>
    <row r="2489" spans="3:4" ht="21" customHeight="1">
      <c r="C2489" s="523"/>
      <c r="D2489" s="523"/>
    </row>
    <row r="2490" spans="3:4" ht="21" customHeight="1">
      <c r="C2490" s="523"/>
      <c r="D2490" s="523"/>
    </row>
    <row r="2491" spans="3:4" ht="21" customHeight="1">
      <c r="C2491" s="523"/>
      <c r="D2491" s="523"/>
    </row>
    <row r="2492" spans="3:4" ht="21" customHeight="1">
      <c r="C2492" s="523"/>
      <c r="D2492" s="523"/>
    </row>
    <row r="2493" spans="3:4" ht="21" customHeight="1">
      <c r="C2493" s="523"/>
      <c r="D2493" s="523"/>
    </row>
    <row r="2494" spans="3:4" ht="21" customHeight="1">
      <c r="C2494" s="523"/>
      <c r="D2494" s="523"/>
    </row>
    <row r="2495" spans="3:4" ht="21" customHeight="1">
      <c r="C2495" s="523"/>
      <c r="D2495" s="523"/>
    </row>
    <row r="2496" spans="3:4" ht="21" customHeight="1">
      <c r="C2496" s="523"/>
      <c r="D2496" s="523"/>
    </row>
    <row r="2497" spans="3:4" ht="21" customHeight="1">
      <c r="C2497" s="523"/>
      <c r="D2497" s="523"/>
    </row>
    <row r="2498" spans="3:4" ht="21" customHeight="1">
      <c r="C2498" s="523"/>
      <c r="D2498" s="523"/>
    </row>
    <row r="2499" spans="3:4" ht="21" customHeight="1">
      <c r="C2499" s="523"/>
      <c r="D2499" s="523"/>
    </row>
    <row r="2500" spans="3:4" ht="21" customHeight="1">
      <c r="C2500" s="523"/>
      <c r="D2500" s="523"/>
    </row>
    <row r="2501" spans="3:4" ht="21" customHeight="1">
      <c r="C2501" s="523"/>
      <c r="D2501" s="523"/>
    </row>
    <row r="2502" spans="3:4" ht="21" customHeight="1">
      <c r="C2502" s="523"/>
      <c r="D2502" s="523"/>
    </row>
    <row r="2503" spans="3:4" ht="21" customHeight="1">
      <c r="C2503" s="523"/>
      <c r="D2503" s="523"/>
    </row>
    <row r="2504" spans="3:4" ht="21" customHeight="1">
      <c r="C2504" s="523"/>
      <c r="D2504" s="523"/>
    </row>
    <row r="2505" spans="3:4" ht="21" customHeight="1">
      <c r="C2505" s="523"/>
      <c r="D2505" s="523"/>
    </row>
    <row r="2506" spans="3:4" ht="21" customHeight="1">
      <c r="C2506" s="523"/>
      <c r="D2506" s="523"/>
    </row>
    <row r="2507" spans="3:4" ht="21" customHeight="1">
      <c r="C2507" s="523"/>
      <c r="D2507" s="523"/>
    </row>
    <row r="2508" spans="3:4" ht="21" customHeight="1">
      <c r="C2508" s="523"/>
      <c r="D2508" s="523"/>
    </row>
    <row r="2509" spans="3:4" ht="21" customHeight="1">
      <c r="C2509" s="523"/>
      <c r="D2509" s="523"/>
    </row>
    <row r="2510" spans="3:4" ht="21" customHeight="1">
      <c r="C2510" s="523"/>
      <c r="D2510" s="523"/>
    </row>
    <row r="2511" spans="3:4" ht="21" customHeight="1">
      <c r="C2511" s="523"/>
      <c r="D2511" s="523"/>
    </row>
    <row r="2512" spans="3:4" ht="21" customHeight="1">
      <c r="C2512" s="523"/>
      <c r="D2512" s="523"/>
    </row>
    <row r="2513" spans="3:4" ht="21" customHeight="1">
      <c r="C2513" s="523"/>
      <c r="D2513" s="523"/>
    </row>
    <row r="2514" spans="3:4" ht="21" customHeight="1">
      <c r="C2514" s="523"/>
      <c r="D2514" s="523"/>
    </row>
    <row r="2515" spans="3:4" ht="21" customHeight="1">
      <c r="C2515" s="523"/>
      <c r="D2515" s="523"/>
    </row>
    <row r="2516" spans="3:4" ht="21" customHeight="1">
      <c r="C2516" s="523"/>
      <c r="D2516" s="523"/>
    </row>
    <row r="2517" spans="3:4" ht="21" customHeight="1">
      <c r="C2517" s="523"/>
      <c r="D2517" s="523"/>
    </row>
    <row r="2518" spans="3:4" ht="21" customHeight="1">
      <c r="C2518" s="523"/>
      <c r="D2518" s="523"/>
    </row>
    <row r="2519" spans="3:4" ht="21" customHeight="1">
      <c r="C2519" s="523"/>
      <c r="D2519" s="523"/>
    </row>
    <row r="2520" spans="3:4" ht="21" customHeight="1">
      <c r="C2520" s="523"/>
      <c r="D2520" s="523"/>
    </row>
    <row r="2521" spans="3:4" ht="21" customHeight="1">
      <c r="C2521" s="523"/>
      <c r="D2521" s="523"/>
    </row>
    <row r="2522" spans="3:4" ht="21" customHeight="1">
      <c r="C2522" s="523"/>
      <c r="D2522" s="523"/>
    </row>
    <row r="2523" spans="3:4" ht="21" customHeight="1">
      <c r="C2523" s="523"/>
      <c r="D2523" s="523"/>
    </row>
    <row r="2524" spans="3:4" ht="21" customHeight="1">
      <c r="C2524" s="523"/>
      <c r="D2524" s="523"/>
    </row>
    <row r="2525" spans="3:4" ht="21" customHeight="1">
      <c r="C2525" s="523"/>
      <c r="D2525" s="523"/>
    </row>
    <row r="2526" spans="3:4" ht="21" customHeight="1">
      <c r="C2526" s="523"/>
      <c r="D2526" s="523"/>
    </row>
    <row r="2527" spans="3:4" ht="21" customHeight="1">
      <c r="C2527" s="523"/>
      <c r="D2527" s="523"/>
    </row>
    <row r="2528" spans="3:4" ht="21" customHeight="1">
      <c r="C2528" s="523"/>
      <c r="D2528" s="523"/>
    </row>
    <row r="2529" spans="3:4" ht="21" customHeight="1">
      <c r="C2529" s="523"/>
      <c r="D2529" s="523"/>
    </row>
    <row r="2530" spans="3:4" ht="21" customHeight="1">
      <c r="C2530" s="523"/>
      <c r="D2530" s="523"/>
    </row>
    <row r="2531" spans="3:4" ht="21" customHeight="1">
      <c r="C2531" s="523"/>
      <c r="D2531" s="523"/>
    </row>
    <row r="2532" spans="3:4" ht="21" customHeight="1">
      <c r="C2532" s="523"/>
      <c r="D2532" s="523"/>
    </row>
    <row r="2533" spans="3:4" ht="21" customHeight="1">
      <c r="C2533" s="523"/>
      <c r="D2533" s="523"/>
    </row>
    <row r="2534" spans="3:4" ht="21" customHeight="1">
      <c r="C2534" s="523"/>
      <c r="D2534" s="523"/>
    </row>
    <row r="2535" spans="3:4" ht="21" customHeight="1">
      <c r="C2535" s="523"/>
      <c r="D2535" s="523"/>
    </row>
    <row r="2536" spans="3:4" ht="21" customHeight="1">
      <c r="C2536" s="523"/>
      <c r="D2536" s="523"/>
    </row>
    <row r="2537" spans="3:4" ht="21" customHeight="1">
      <c r="C2537" s="523"/>
      <c r="D2537" s="523"/>
    </row>
    <row r="2538" spans="3:4" ht="21" customHeight="1">
      <c r="C2538" s="523"/>
      <c r="D2538" s="523"/>
    </row>
    <row r="2539" spans="3:4" ht="21" customHeight="1">
      <c r="C2539" s="523"/>
      <c r="D2539" s="523"/>
    </row>
    <row r="2540" spans="3:4" ht="21" customHeight="1">
      <c r="C2540" s="523"/>
      <c r="D2540" s="523"/>
    </row>
    <row r="2541" spans="3:4" ht="21" customHeight="1">
      <c r="C2541" s="523"/>
      <c r="D2541" s="523"/>
    </row>
    <row r="2542" spans="3:4" ht="21" customHeight="1">
      <c r="C2542" s="523"/>
      <c r="D2542" s="523"/>
    </row>
    <row r="2543" spans="3:4" ht="21" customHeight="1">
      <c r="C2543" s="523"/>
      <c r="D2543" s="523"/>
    </row>
    <row r="2544" spans="3:4" ht="21" customHeight="1">
      <c r="C2544" s="523"/>
      <c r="D2544" s="523"/>
    </row>
    <row r="2545" spans="3:4" ht="21" customHeight="1">
      <c r="C2545" s="523"/>
      <c r="D2545" s="523"/>
    </row>
    <row r="2546" spans="3:4" ht="21" customHeight="1">
      <c r="C2546" s="523"/>
      <c r="D2546" s="523"/>
    </row>
    <row r="2547" spans="3:4" ht="21" customHeight="1">
      <c r="C2547" s="523"/>
      <c r="D2547" s="523"/>
    </row>
    <row r="2548" spans="3:4" ht="21" customHeight="1">
      <c r="C2548" s="523"/>
      <c r="D2548" s="523"/>
    </row>
    <row r="2549" spans="3:4" ht="21" customHeight="1">
      <c r="C2549" s="523"/>
      <c r="D2549" s="523"/>
    </row>
    <row r="2550" spans="3:4" ht="21" customHeight="1">
      <c r="C2550" s="523"/>
      <c r="D2550" s="523"/>
    </row>
    <row r="2551" spans="3:4" ht="21" customHeight="1">
      <c r="C2551" s="523"/>
      <c r="D2551" s="523"/>
    </row>
    <row r="2552" spans="3:4" ht="21" customHeight="1">
      <c r="C2552" s="523"/>
      <c r="D2552" s="523"/>
    </row>
    <row r="2553" spans="3:4" ht="21" customHeight="1">
      <c r="C2553" s="523"/>
      <c r="D2553" s="523"/>
    </row>
    <row r="2554" spans="3:4" ht="21" customHeight="1">
      <c r="C2554" s="523"/>
      <c r="D2554" s="523"/>
    </row>
    <row r="2555" spans="3:4" ht="21" customHeight="1">
      <c r="C2555" s="523"/>
      <c r="D2555" s="523"/>
    </row>
    <row r="2556" spans="3:4" ht="21" customHeight="1">
      <c r="C2556" s="523"/>
      <c r="D2556" s="523"/>
    </row>
    <row r="2557" spans="3:4" ht="21" customHeight="1">
      <c r="C2557" s="523"/>
      <c r="D2557" s="523"/>
    </row>
    <row r="2558" spans="3:4" ht="21" customHeight="1">
      <c r="C2558" s="523"/>
      <c r="D2558" s="523"/>
    </row>
    <row r="2559" spans="3:4" ht="21" customHeight="1">
      <c r="C2559" s="523"/>
      <c r="D2559" s="523"/>
    </row>
    <row r="2560" spans="3:4" ht="21" customHeight="1">
      <c r="C2560" s="523"/>
      <c r="D2560" s="523"/>
    </row>
    <row r="2561" spans="3:4" ht="21" customHeight="1">
      <c r="C2561" s="523"/>
      <c r="D2561" s="523"/>
    </row>
    <row r="2562" spans="3:4" ht="21" customHeight="1">
      <c r="C2562" s="523"/>
      <c r="D2562" s="523"/>
    </row>
    <row r="2563" spans="3:4" ht="21" customHeight="1">
      <c r="C2563" s="523"/>
      <c r="D2563" s="523"/>
    </row>
    <row r="2564" spans="3:4" ht="21" customHeight="1">
      <c r="C2564" s="523"/>
      <c r="D2564" s="523"/>
    </row>
    <row r="2565" spans="3:4" ht="21" customHeight="1">
      <c r="C2565" s="523"/>
      <c r="D2565" s="523"/>
    </row>
    <row r="2566" spans="3:4" ht="21" customHeight="1">
      <c r="C2566" s="523"/>
      <c r="D2566" s="523"/>
    </row>
    <row r="2567" spans="3:4" ht="21" customHeight="1">
      <c r="C2567" s="523"/>
      <c r="D2567" s="523"/>
    </row>
    <row r="2568" spans="3:4" ht="21" customHeight="1">
      <c r="C2568" s="523"/>
      <c r="D2568" s="523"/>
    </row>
    <row r="2569" spans="3:4" ht="21" customHeight="1">
      <c r="C2569" s="523"/>
      <c r="D2569" s="523"/>
    </row>
    <row r="2570" spans="3:4" ht="21" customHeight="1">
      <c r="C2570" s="523"/>
      <c r="D2570" s="523"/>
    </row>
    <row r="2571" spans="3:4" ht="21" customHeight="1">
      <c r="C2571" s="523"/>
      <c r="D2571" s="523"/>
    </row>
    <row r="2572" spans="3:4" ht="21" customHeight="1">
      <c r="C2572" s="523"/>
      <c r="D2572" s="523"/>
    </row>
    <row r="2573" spans="3:4" ht="21" customHeight="1">
      <c r="C2573" s="523"/>
      <c r="D2573" s="523"/>
    </row>
    <row r="2574" spans="3:4" ht="21" customHeight="1">
      <c r="C2574" s="523"/>
      <c r="D2574" s="523"/>
    </row>
    <row r="2575" spans="3:4" ht="21" customHeight="1">
      <c r="C2575" s="523"/>
      <c r="D2575" s="523"/>
    </row>
    <row r="2576" spans="3:4" ht="21" customHeight="1">
      <c r="C2576" s="523"/>
      <c r="D2576" s="523"/>
    </row>
    <row r="2577" spans="3:4" ht="21" customHeight="1">
      <c r="C2577" s="523"/>
      <c r="D2577" s="523"/>
    </row>
    <row r="2578" spans="3:4" ht="21" customHeight="1">
      <c r="C2578" s="523"/>
      <c r="D2578" s="523"/>
    </row>
    <row r="2579" spans="3:4" ht="21" customHeight="1">
      <c r="C2579" s="523"/>
      <c r="D2579" s="523"/>
    </row>
    <row r="2580" spans="3:4" ht="21" customHeight="1">
      <c r="C2580" s="523"/>
      <c r="D2580" s="523"/>
    </row>
    <row r="2581" spans="3:4" ht="21" customHeight="1">
      <c r="C2581" s="523"/>
      <c r="D2581" s="523"/>
    </row>
    <row r="2582" spans="3:4" ht="21" customHeight="1">
      <c r="C2582" s="523"/>
      <c r="D2582" s="523"/>
    </row>
    <row r="2583" spans="3:4" ht="21" customHeight="1">
      <c r="C2583" s="523"/>
      <c r="D2583" s="523"/>
    </row>
    <row r="2584" spans="3:4" ht="21" customHeight="1">
      <c r="C2584" s="523"/>
      <c r="D2584" s="523"/>
    </row>
    <row r="2585" spans="3:4" ht="21" customHeight="1">
      <c r="C2585" s="523"/>
      <c r="D2585" s="523"/>
    </row>
    <row r="2586" spans="3:4" ht="21" customHeight="1">
      <c r="C2586" s="523"/>
      <c r="D2586" s="523"/>
    </row>
    <row r="2587" spans="3:4" ht="21" customHeight="1">
      <c r="C2587" s="523"/>
      <c r="D2587" s="523"/>
    </row>
    <row r="2588" spans="3:4" ht="21" customHeight="1">
      <c r="C2588" s="523"/>
      <c r="D2588" s="523"/>
    </row>
    <row r="2589" spans="3:4" ht="21" customHeight="1">
      <c r="C2589" s="523"/>
      <c r="D2589" s="523"/>
    </row>
    <row r="2590" spans="3:4" ht="21" customHeight="1">
      <c r="C2590" s="523"/>
      <c r="D2590" s="523"/>
    </row>
    <row r="2591" spans="3:4" ht="21" customHeight="1">
      <c r="C2591" s="523"/>
      <c r="D2591" s="523"/>
    </row>
    <row r="2592" spans="3:4" ht="21" customHeight="1">
      <c r="C2592" s="523"/>
      <c r="D2592" s="523"/>
    </row>
    <row r="2593" spans="3:4" ht="21" customHeight="1">
      <c r="C2593" s="523"/>
      <c r="D2593" s="523"/>
    </row>
    <row r="2594" spans="3:4" ht="21" customHeight="1">
      <c r="C2594" s="523"/>
      <c r="D2594" s="523"/>
    </row>
    <row r="2595" spans="3:4" ht="21" customHeight="1">
      <c r="C2595" s="523"/>
      <c r="D2595" s="523"/>
    </row>
    <row r="2596" spans="3:4" ht="21" customHeight="1">
      <c r="C2596" s="523"/>
      <c r="D2596" s="523"/>
    </row>
    <row r="2597" spans="3:4" ht="21" customHeight="1">
      <c r="C2597" s="523"/>
      <c r="D2597" s="523"/>
    </row>
    <row r="2598" spans="3:4" ht="21" customHeight="1">
      <c r="C2598" s="523"/>
      <c r="D2598" s="523"/>
    </row>
    <row r="2599" spans="3:4" ht="21" customHeight="1">
      <c r="C2599" s="523"/>
      <c r="D2599" s="523"/>
    </row>
    <row r="2600" spans="3:4" ht="21" customHeight="1">
      <c r="C2600" s="523"/>
      <c r="D2600" s="523"/>
    </row>
    <row r="2601" spans="3:4" ht="21" customHeight="1">
      <c r="C2601" s="523"/>
      <c r="D2601" s="523"/>
    </row>
    <row r="2602" spans="3:4" ht="21" customHeight="1">
      <c r="C2602" s="523"/>
      <c r="D2602" s="523"/>
    </row>
    <row r="2603" spans="3:4" ht="21" customHeight="1">
      <c r="C2603" s="523"/>
      <c r="D2603" s="523"/>
    </row>
    <row r="2604" spans="3:4" ht="21" customHeight="1">
      <c r="C2604" s="523"/>
      <c r="D2604" s="523"/>
    </row>
    <row r="2605" spans="3:4" ht="21" customHeight="1">
      <c r="C2605" s="523"/>
      <c r="D2605" s="523"/>
    </row>
    <row r="2606" spans="3:4" ht="21" customHeight="1">
      <c r="C2606" s="523"/>
      <c r="D2606" s="523"/>
    </row>
    <row r="2607" spans="3:4" ht="21" customHeight="1">
      <c r="C2607" s="523"/>
      <c r="D2607" s="523"/>
    </row>
    <row r="2608" spans="3:4" ht="21" customHeight="1">
      <c r="C2608" s="523"/>
      <c r="D2608" s="523"/>
    </row>
    <row r="2609" spans="3:4" ht="21" customHeight="1">
      <c r="C2609" s="523"/>
      <c r="D2609" s="523"/>
    </row>
    <row r="2610" spans="3:4" ht="21" customHeight="1">
      <c r="C2610" s="523"/>
      <c r="D2610" s="523"/>
    </row>
    <row r="2611" spans="3:4" ht="21" customHeight="1">
      <c r="C2611" s="523"/>
      <c r="D2611" s="523"/>
    </row>
    <row r="2612" spans="3:4" ht="21" customHeight="1">
      <c r="C2612" s="523"/>
      <c r="D2612" s="523"/>
    </row>
    <row r="2613" spans="3:4" ht="21" customHeight="1">
      <c r="C2613" s="523"/>
      <c r="D2613" s="523"/>
    </row>
    <row r="2614" spans="3:4" ht="21" customHeight="1">
      <c r="C2614" s="523"/>
      <c r="D2614" s="523"/>
    </row>
    <row r="2615" spans="3:4" ht="21" customHeight="1">
      <c r="C2615" s="523"/>
      <c r="D2615" s="523"/>
    </row>
    <row r="2616" spans="3:4" ht="21" customHeight="1">
      <c r="C2616" s="523"/>
      <c r="D2616" s="523"/>
    </row>
    <row r="2617" spans="3:4" ht="21" customHeight="1">
      <c r="C2617" s="523"/>
      <c r="D2617" s="523"/>
    </row>
    <row r="2618" spans="3:4" ht="21" customHeight="1">
      <c r="C2618" s="523"/>
      <c r="D2618" s="523"/>
    </row>
    <row r="2619" spans="3:4" ht="21" customHeight="1">
      <c r="C2619" s="523"/>
      <c r="D2619" s="523"/>
    </row>
    <row r="2620" spans="3:4" ht="21" customHeight="1">
      <c r="C2620" s="523"/>
      <c r="D2620" s="523"/>
    </row>
    <row r="2621" spans="3:4" ht="21" customHeight="1">
      <c r="C2621" s="523"/>
      <c r="D2621" s="523"/>
    </row>
    <row r="2622" spans="3:4" ht="21" customHeight="1">
      <c r="C2622" s="523"/>
      <c r="D2622" s="523"/>
    </row>
    <row r="2623" spans="3:4" ht="21" customHeight="1">
      <c r="C2623" s="523"/>
      <c r="D2623" s="523"/>
    </row>
    <row r="2624" spans="3:4" ht="21" customHeight="1">
      <c r="C2624" s="523"/>
      <c r="D2624" s="523"/>
    </row>
    <row r="2625" spans="3:4" ht="21" customHeight="1">
      <c r="C2625" s="523"/>
      <c r="D2625" s="523"/>
    </row>
    <row r="2626" spans="3:4" ht="21" customHeight="1">
      <c r="C2626" s="523"/>
      <c r="D2626" s="523"/>
    </row>
    <row r="2627" spans="3:4" ht="21" customHeight="1">
      <c r="C2627" s="523"/>
      <c r="D2627" s="523"/>
    </row>
    <row r="2628" spans="3:4" ht="21" customHeight="1">
      <c r="C2628" s="523"/>
      <c r="D2628" s="523"/>
    </row>
    <row r="2629" spans="3:4" ht="21" customHeight="1">
      <c r="C2629" s="523"/>
      <c r="D2629" s="523"/>
    </row>
    <row r="2630" spans="3:4" ht="21" customHeight="1">
      <c r="C2630" s="523"/>
      <c r="D2630" s="523"/>
    </row>
    <row r="2631" spans="3:4" ht="21" customHeight="1">
      <c r="C2631" s="523"/>
      <c r="D2631" s="523"/>
    </row>
    <row r="2632" spans="3:4" ht="21" customHeight="1">
      <c r="C2632" s="523"/>
      <c r="D2632" s="523"/>
    </row>
    <row r="2633" spans="3:4" ht="21" customHeight="1">
      <c r="C2633" s="523"/>
      <c r="D2633" s="523"/>
    </row>
    <row r="2634" spans="3:4" ht="21" customHeight="1">
      <c r="C2634" s="523"/>
      <c r="D2634" s="523"/>
    </row>
    <row r="2635" spans="3:4" ht="21" customHeight="1">
      <c r="C2635" s="523"/>
      <c r="D2635" s="523"/>
    </row>
    <row r="2636" spans="3:4" ht="21" customHeight="1">
      <c r="C2636" s="523"/>
      <c r="D2636" s="523"/>
    </row>
    <row r="2637" spans="3:4" ht="21" customHeight="1">
      <c r="C2637" s="523"/>
      <c r="D2637" s="523"/>
    </row>
    <row r="2638" spans="3:4" ht="21" customHeight="1">
      <c r="C2638" s="523"/>
      <c r="D2638" s="523"/>
    </row>
    <row r="2639" spans="3:4" ht="21" customHeight="1">
      <c r="C2639" s="523"/>
      <c r="D2639" s="523"/>
    </row>
    <row r="2640" spans="3:4" ht="21" customHeight="1">
      <c r="C2640" s="523"/>
      <c r="D2640" s="523"/>
    </row>
    <row r="2641" spans="3:4" ht="21" customHeight="1">
      <c r="C2641" s="523"/>
      <c r="D2641" s="523"/>
    </row>
    <row r="2642" spans="3:4" ht="21" customHeight="1">
      <c r="C2642" s="523"/>
      <c r="D2642" s="523"/>
    </row>
    <row r="2643" spans="3:4" ht="21" customHeight="1">
      <c r="C2643" s="523"/>
      <c r="D2643" s="523"/>
    </row>
    <row r="2644" spans="3:4" ht="21" customHeight="1">
      <c r="C2644" s="523"/>
      <c r="D2644" s="523"/>
    </row>
    <row r="2645" spans="3:4" ht="21" customHeight="1">
      <c r="C2645" s="523"/>
      <c r="D2645" s="523"/>
    </row>
    <row r="2646" spans="3:4" ht="21" customHeight="1">
      <c r="C2646" s="523"/>
      <c r="D2646" s="523"/>
    </row>
    <row r="2647" spans="3:4" ht="21" customHeight="1">
      <c r="C2647" s="523"/>
      <c r="D2647" s="523"/>
    </row>
    <row r="2648" spans="3:4" ht="21" customHeight="1">
      <c r="C2648" s="523"/>
      <c r="D2648" s="523"/>
    </row>
    <row r="2649" spans="3:4" ht="21" customHeight="1">
      <c r="C2649" s="523"/>
      <c r="D2649" s="523"/>
    </row>
    <row r="2650" spans="3:4" ht="21" customHeight="1">
      <c r="C2650" s="523"/>
      <c r="D2650" s="523"/>
    </row>
    <row r="2651" spans="3:4" ht="21" customHeight="1">
      <c r="C2651" s="523"/>
      <c r="D2651" s="523"/>
    </row>
    <row r="2652" spans="3:4" ht="21" customHeight="1">
      <c r="C2652" s="523"/>
      <c r="D2652" s="523"/>
    </row>
    <row r="2653" spans="3:4" ht="21" customHeight="1">
      <c r="C2653" s="523"/>
      <c r="D2653" s="523"/>
    </row>
    <row r="2654" spans="3:4" ht="21" customHeight="1">
      <c r="C2654" s="523"/>
      <c r="D2654" s="523"/>
    </row>
    <row r="2655" spans="3:4" ht="21" customHeight="1">
      <c r="C2655" s="523"/>
      <c r="D2655" s="523"/>
    </row>
    <row r="2656" spans="3:4" ht="21" customHeight="1">
      <c r="C2656" s="523"/>
      <c r="D2656" s="523"/>
    </row>
    <row r="2657" spans="3:4" ht="21" customHeight="1">
      <c r="C2657" s="523"/>
      <c r="D2657" s="523"/>
    </row>
    <row r="2658" spans="3:4" ht="21" customHeight="1">
      <c r="C2658" s="523"/>
      <c r="D2658" s="523"/>
    </row>
    <row r="2659" spans="3:4" ht="21" customHeight="1">
      <c r="C2659" s="523"/>
      <c r="D2659" s="523"/>
    </row>
    <row r="2660" spans="3:4" ht="21" customHeight="1">
      <c r="C2660" s="523"/>
      <c r="D2660" s="523"/>
    </row>
    <row r="2661" spans="3:4" ht="21" customHeight="1">
      <c r="C2661" s="523"/>
      <c r="D2661" s="523"/>
    </row>
    <row r="2662" spans="3:4" ht="21" customHeight="1">
      <c r="C2662" s="523"/>
      <c r="D2662" s="523"/>
    </row>
    <row r="2663" spans="3:4" ht="21" customHeight="1">
      <c r="C2663" s="523"/>
      <c r="D2663" s="523"/>
    </row>
    <row r="2664" spans="3:4" ht="21" customHeight="1">
      <c r="C2664" s="523"/>
      <c r="D2664" s="523"/>
    </row>
    <row r="2665" spans="3:4" ht="21" customHeight="1">
      <c r="C2665" s="523"/>
      <c r="D2665" s="523"/>
    </row>
    <row r="2666" spans="3:4" ht="21" customHeight="1">
      <c r="C2666" s="523"/>
      <c r="D2666" s="523"/>
    </row>
    <row r="2667" spans="3:4" ht="21" customHeight="1">
      <c r="C2667" s="523"/>
      <c r="D2667" s="523"/>
    </row>
    <row r="2668" spans="3:4" ht="21" customHeight="1">
      <c r="C2668" s="523"/>
      <c r="D2668" s="523"/>
    </row>
    <row r="2669" spans="3:4" ht="21" customHeight="1">
      <c r="C2669" s="523"/>
      <c r="D2669" s="523"/>
    </row>
    <row r="2670" spans="3:4" ht="21" customHeight="1">
      <c r="C2670" s="523"/>
      <c r="D2670" s="523"/>
    </row>
    <row r="2671" spans="3:4" ht="21" customHeight="1">
      <c r="C2671" s="523"/>
      <c r="D2671" s="523"/>
    </row>
    <row r="2672" spans="3:4" ht="21" customHeight="1">
      <c r="C2672" s="523"/>
      <c r="D2672" s="523"/>
    </row>
    <row r="2673" spans="3:4" ht="21" customHeight="1">
      <c r="C2673" s="523"/>
      <c r="D2673" s="523"/>
    </row>
    <row r="2674" spans="3:4" ht="21" customHeight="1">
      <c r="C2674" s="523"/>
      <c r="D2674" s="523"/>
    </row>
    <row r="2675" spans="3:4" ht="21" customHeight="1">
      <c r="C2675" s="523"/>
      <c r="D2675" s="523"/>
    </row>
    <row r="2676" spans="3:4" ht="21" customHeight="1">
      <c r="C2676" s="523"/>
      <c r="D2676" s="523"/>
    </row>
    <row r="2677" spans="3:4" ht="21" customHeight="1">
      <c r="C2677" s="523"/>
      <c r="D2677" s="523"/>
    </row>
    <row r="2678" spans="3:4" ht="21" customHeight="1">
      <c r="C2678" s="523"/>
      <c r="D2678" s="523"/>
    </row>
    <row r="2679" spans="3:4" ht="21" customHeight="1">
      <c r="C2679" s="523"/>
      <c r="D2679" s="523"/>
    </row>
    <row r="2680" spans="3:4" ht="21" customHeight="1">
      <c r="C2680" s="523"/>
      <c r="D2680" s="523"/>
    </row>
    <row r="2681" spans="3:4" ht="21" customHeight="1">
      <c r="C2681" s="523"/>
      <c r="D2681" s="523"/>
    </row>
    <row r="2682" spans="3:4" ht="21" customHeight="1">
      <c r="C2682" s="523"/>
      <c r="D2682" s="523"/>
    </row>
    <row r="2683" spans="3:4" ht="21" customHeight="1">
      <c r="C2683" s="523"/>
      <c r="D2683" s="523"/>
    </row>
    <row r="2684" spans="3:4" ht="21" customHeight="1">
      <c r="C2684" s="523"/>
      <c r="D2684" s="523"/>
    </row>
    <row r="2685" spans="3:4" ht="21" customHeight="1">
      <c r="C2685" s="523"/>
      <c r="D2685" s="523"/>
    </row>
    <row r="2686" spans="3:4" ht="21" customHeight="1">
      <c r="C2686" s="523"/>
      <c r="D2686" s="523"/>
    </row>
    <row r="2687" spans="3:4" ht="21" customHeight="1">
      <c r="C2687" s="523"/>
      <c r="D2687" s="523"/>
    </row>
    <row r="2688" spans="3:4" ht="21" customHeight="1">
      <c r="C2688" s="523"/>
      <c r="D2688" s="523"/>
    </row>
    <row r="2689" spans="3:4" ht="21" customHeight="1">
      <c r="C2689" s="523"/>
      <c r="D2689" s="523"/>
    </row>
    <row r="2690" spans="3:4" ht="21" customHeight="1">
      <c r="C2690" s="523"/>
      <c r="D2690" s="523"/>
    </row>
    <row r="2691" spans="3:4" ht="21" customHeight="1">
      <c r="C2691" s="523"/>
      <c r="D2691" s="523"/>
    </row>
    <row r="2692" spans="3:4" ht="21" customHeight="1">
      <c r="C2692" s="523"/>
      <c r="D2692" s="523"/>
    </row>
    <row r="2693" spans="3:4" ht="21" customHeight="1">
      <c r="C2693" s="523"/>
      <c r="D2693" s="523"/>
    </row>
    <row r="2694" spans="3:4" ht="21" customHeight="1">
      <c r="C2694" s="523"/>
      <c r="D2694" s="523"/>
    </row>
    <row r="2695" spans="3:4" ht="21" customHeight="1">
      <c r="C2695" s="523"/>
      <c r="D2695" s="523"/>
    </row>
    <row r="2696" spans="3:4" ht="21" customHeight="1">
      <c r="C2696" s="523"/>
      <c r="D2696" s="523"/>
    </row>
    <row r="2697" spans="3:4" ht="21" customHeight="1">
      <c r="C2697" s="523"/>
      <c r="D2697" s="523"/>
    </row>
    <row r="2698" spans="3:4" ht="21" customHeight="1">
      <c r="C2698" s="523"/>
      <c r="D2698" s="523"/>
    </row>
    <row r="2699" spans="3:4" ht="21" customHeight="1">
      <c r="C2699" s="523"/>
      <c r="D2699" s="523"/>
    </row>
    <row r="2700" spans="3:4" ht="21" customHeight="1">
      <c r="C2700" s="523"/>
      <c r="D2700" s="523"/>
    </row>
    <row r="2701" spans="3:4" ht="21" customHeight="1">
      <c r="C2701" s="523"/>
      <c r="D2701" s="523"/>
    </row>
    <row r="2702" spans="3:4" ht="21" customHeight="1">
      <c r="C2702" s="523"/>
      <c r="D2702" s="523"/>
    </row>
    <row r="2703" spans="3:4" ht="21" customHeight="1">
      <c r="C2703" s="523"/>
      <c r="D2703" s="523"/>
    </row>
    <row r="2704" spans="3:4" ht="21" customHeight="1">
      <c r="C2704" s="523"/>
      <c r="D2704" s="523"/>
    </row>
    <row r="2705" spans="3:4" ht="21" customHeight="1">
      <c r="C2705" s="523"/>
      <c r="D2705" s="523"/>
    </row>
    <row r="2706" spans="3:4" ht="21" customHeight="1">
      <c r="C2706" s="523"/>
      <c r="D2706" s="523"/>
    </row>
    <row r="2707" spans="3:4" ht="21" customHeight="1">
      <c r="C2707" s="523"/>
      <c r="D2707" s="523"/>
    </row>
    <row r="2708" spans="3:4" ht="21" customHeight="1">
      <c r="C2708" s="523"/>
      <c r="D2708" s="523"/>
    </row>
    <row r="2709" spans="3:4" ht="21" customHeight="1">
      <c r="C2709" s="523"/>
      <c r="D2709" s="523"/>
    </row>
    <row r="2710" spans="3:4" ht="21" customHeight="1">
      <c r="C2710" s="523"/>
      <c r="D2710" s="523"/>
    </row>
    <row r="2711" spans="3:4" ht="21" customHeight="1">
      <c r="C2711" s="523"/>
      <c r="D2711" s="523"/>
    </row>
    <row r="2712" spans="3:4" ht="21" customHeight="1">
      <c r="C2712" s="523"/>
      <c r="D2712" s="523"/>
    </row>
    <row r="2713" spans="3:4" ht="21" customHeight="1">
      <c r="C2713" s="523"/>
      <c r="D2713" s="523"/>
    </row>
    <row r="2714" spans="3:4" ht="21" customHeight="1">
      <c r="C2714" s="523"/>
      <c r="D2714" s="523"/>
    </row>
    <row r="2715" spans="3:4" ht="21" customHeight="1">
      <c r="C2715" s="523"/>
      <c r="D2715" s="523"/>
    </row>
    <row r="2716" spans="3:4" ht="21" customHeight="1">
      <c r="C2716" s="523"/>
      <c r="D2716" s="523"/>
    </row>
    <row r="2717" spans="3:4" ht="21" customHeight="1">
      <c r="C2717" s="523"/>
      <c r="D2717" s="523"/>
    </row>
    <row r="2718" spans="3:4" ht="21" customHeight="1">
      <c r="C2718" s="523"/>
      <c r="D2718" s="523"/>
    </row>
    <row r="2719" spans="3:4" ht="21" customHeight="1">
      <c r="C2719" s="523"/>
      <c r="D2719" s="523"/>
    </row>
    <row r="2720" spans="3:4" ht="21" customHeight="1">
      <c r="C2720" s="523"/>
      <c r="D2720" s="523"/>
    </row>
    <row r="2721" spans="3:4" ht="21" customHeight="1">
      <c r="C2721" s="523"/>
      <c r="D2721" s="523"/>
    </row>
    <row r="2722" spans="3:4" ht="21" customHeight="1">
      <c r="C2722" s="523"/>
      <c r="D2722" s="523"/>
    </row>
    <row r="2723" spans="3:4" ht="21" customHeight="1">
      <c r="C2723" s="523"/>
      <c r="D2723" s="523"/>
    </row>
    <row r="2724" spans="3:4" ht="21" customHeight="1">
      <c r="C2724" s="523"/>
      <c r="D2724" s="523"/>
    </row>
    <row r="2725" spans="3:4" ht="21" customHeight="1">
      <c r="C2725" s="523"/>
      <c r="D2725" s="523"/>
    </row>
    <row r="2726" spans="3:4" ht="21" customHeight="1">
      <c r="C2726" s="523"/>
      <c r="D2726" s="523"/>
    </row>
    <row r="2727" spans="3:4" ht="21" customHeight="1">
      <c r="C2727" s="523"/>
      <c r="D2727" s="523"/>
    </row>
    <row r="2728" spans="3:4" ht="21" customHeight="1">
      <c r="C2728" s="523"/>
      <c r="D2728" s="523"/>
    </row>
    <row r="2729" spans="3:4" ht="21" customHeight="1">
      <c r="C2729" s="523"/>
      <c r="D2729" s="523"/>
    </row>
    <row r="2730" spans="3:4" ht="21" customHeight="1">
      <c r="C2730" s="523"/>
      <c r="D2730" s="523"/>
    </row>
    <row r="2731" spans="3:4" ht="21" customHeight="1">
      <c r="C2731" s="523"/>
      <c r="D2731" s="523"/>
    </row>
    <row r="2732" spans="3:4" ht="21" customHeight="1">
      <c r="C2732" s="523"/>
      <c r="D2732" s="523"/>
    </row>
    <row r="2733" spans="3:4" ht="21" customHeight="1">
      <c r="C2733" s="523"/>
      <c r="D2733" s="523"/>
    </row>
    <row r="2734" spans="3:4" ht="21" customHeight="1">
      <c r="C2734" s="523"/>
      <c r="D2734" s="523"/>
    </row>
    <row r="2735" spans="3:4" ht="21" customHeight="1">
      <c r="C2735" s="523"/>
      <c r="D2735" s="523"/>
    </row>
    <row r="2736" spans="3:4" ht="21" customHeight="1">
      <c r="C2736" s="523"/>
      <c r="D2736" s="523"/>
    </row>
    <row r="2737" spans="3:4" ht="21" customHeight="1">
      <c r="C2737" s="523"/>
      <c r="D2737" s="523"/>
    </row>
    <row r="2738" spans="3:4" ht="21" customHeight="1">
      <c r="C2738" s="523"/>
      <c r="D2738" s="523"/>
    </row>
    <row r="2739" spans="3:4" ht="21" customHeight="1">
      <c r="C2739" s="523"/>
      <c r="D2739" s="523"/>
    </row>
    <row r="2740" spans="3:4" ht="21" customHeight="1">
      <c r="C2740" s="523"/>
      <c r="D2740" s="523"/>
    </row>
    <row r="2741" spans="3:4" ht="21" customHeight="1">
      <c r="C2741" s="523"/>
      <c r="D2741" s="523"/>
    </row>
    <row r="2742" spans="3:4" ht="21" customHeight="1">
      <c r="C2742" s="523"/>
      <c r="D2742" s="523"/>
    </row>
    <row r="2743" spans="3:4" ht="21" customHeight="1">
      <c r="C2743" s="523"/>
      <c r="D2743" s="523"/>
    </row>
    <row r="2744" spans="3:4" ht="21" customHeight="1">
      <c r="C2744" s="523"/>
      <c r="D2744" s="523"/>
    </row>
    <row r="2745" spans="3:4" ht="21" customHeight="1">
      <c r="C2745" s="523"/>
      <c r="D2745" s="523"/>
    </row>
    <row r="2746" spans="3:4" ht="21" customHeight="1">
      <c r="C2746" s="523"/>
      <c r="D2746" s="523"/>
    </row>
    <row r="2747" spans="3:4" ht="21" customHeight="1">
      <c r="C2747" s="523"/>
      <c r="D2747" s="523"/>
    </row>
    <row r="2748" spans="3:4" ht="21" customHeight="1">
      <c r="C2748" s="523"/>
      <c r="D2748" s="523"/>
    </row>
    <row r="2749" spans="3:4" ht="21" customHeight="1">
      <c r="C2749" s="523"/>
      <c r="D2749" s="523"/>
    </row>
    <row r="2750" spans="3:4" ht="21" customHeight="1">
      <c r="C2750" s="523"/>
      <c r="D2750" s="523"/>
    </row>
    <row r="2751" spans="3:4" ht="21" customHeight="1">
      <c r="C2751" s="523"/>
      <c r="D2751" s="523"/>
    </row>
    <row r="2752" spans="3:4" ht="21" customHeight="1">
      <c r="C2752" s="523"/>
      <c r="D2752" s="523"/>
    </row>
    <row r="2753" spans="3:4" ht="21" customHeight="1">
      <c r="C2753" s="523"/>
      <c r="D2753" s="523"/>
    </row>
    <row r="2754" spans="3:4" ht="21" customHeight="1">
      <c r="C2754" s="523"/>
      <c r="D2754" s="523"/>
    </row>
    <row r="2755" spans="3:4" ht="21" customHeight="1">
      <c r="C2755" s="523"/>
      <c r="D2755" s="523"/>
    </row>
    <row r="2756" spans="3:4" ht="21" customHeight="1">
      <c r="C2756" s="523"/>
      <c r="D2756" s="523"/>
    </row>
    <row r="2757" spans="3:4" ht="21" customHeight="1">
      <c r="C2757" s="523"/>
      <c r="D2757" s="523"/>
    </row>
    <row r="2758" spans="3:4" ht="21" customHeight="1">
      <c r="C2758" s="523"/>
      <c r="D2758" s="523"/>
    </row>
    <row r="2759" spans="3:4" ht="21" customHeight="1">
      <c r="C2759" s="523"/>
      <c r="D2759" s="523"/>
    </row>
    <row r="2760" spans="3:4" ht="21" customHeight="1">
      <c r="C2760" s="523"/>
      <c r="D2760" s="523"/>
    </row>
    <row r="2761" spans="3:4" ht="21" customHeight="1">
      <c r="C2761" s="523"/>
      <c r="D2761" s="523"/>
    </row>
    <row r="2762" spans="3:4" ht="21" customHeight="1">
      <c r="C2762" s="523"/>
      <c r="D2762" s="523"/>
    </row>
    <row r="2763" spans="3:4" ht="21" customHeight="1">
      <c r="C2763" s="523"/>
      <c r="D2763" s="523"/>
    </row>
    <row r="2764" spans="3:4" ht="21" customHeight="1">
      <c r="C2764" s="523"/>
      <c r="D2764" s="523"/>
    </row>
    <row r="2765" spans="3:4" ht="21" customHeight="1">
      <c r="C2765" s="523"/>
      <c r="D2765" s="523"/>
    </row>
    <row r="2766" spans="3:4" ht="21" customHeight="1">
      <c r="C2766" s="523"/>
      <c r="D2766" s="523"/>
    </row>
    <row r="2767" spans="3:4" ht="21" customHeight="1">
      <c r="C2767" s="523"/>
      <c r="D2767" s="523"/>
    </row>
    <row r="2768" spans="3:4" ht="21" customHeight="1">
      <c r="C2768" s="523"/>
      <c r="D2768" s="523"/>
    </row>
    <row r="2769" spans="3:4" ht="21" customHeight="1">
      <c r="C2769" s="523"/>
      <c r="D2769" s="523"/>
    </row>
    <row r="2770" spans="3:4" ht="21" customHeight="1">
      <c r="C2770" s="523"/>
      <c r="D2770" s="523"/>
    </row>
    <row r="2771" spans="3:4" ht="21" customHeight="1">
      <c r="C2771" s="523"/>
      <c r="D2771" s="523"/>
    </row>
    <row r="2772" spans="3:4" ht="21" customHeight="1">
      <c r="C2772" s="523"/>
      <c r="D2772" s="523"/>
    </row>
    <row r="2773" spans="3:4" ht="21" customHeight="1">
      <c r="C2773" s="523"/>
      <c r="D2773" s="523"/>
    </row>
    <row r="2774" spans="3:4" ht="21" customHeight="1">
      <c r="C2774" s="523"/>
      <c r="D2774" s="523"/>
    </row>
    <row r="2775" spans="3:4" ht="21" customHeight="1">
      <c r="C2775" s="523"/>
      <c r="D2775" s="523"/>
    </row>
    <row r="2776" spans="3:4" ht="21" customHeight="1">
      <c r="C2776" s="523"/>
      <c r="D2776" s="523"/>
    </row>
    <row r="2777" spans="3:4" ht="21" customHeight="1">
      <c r="C2777" s="523"/>
      <c r="D2777" s="523"/>
    </row>
    <row r="2778" spans="3:4" ht="21" customHeight="1">
      <c r="C2778" s="523"/>
      <c r="D2778" s="523"/>
    </row>
    <row r="2779" spans="3:4" ht="21" customHeight="1">
      <c r="C2779" s="523"/>
      <c r="D2779" s="523"/>
    </row>
    <row r="2780" spans="3:4" ht="21" customHeight="1">
      <c r="C2780" s="523"/>
      <c r="D2780" s="523"/>
    </row>
    <row r="2781" spans="3:4" ht="21" customHeight="1">
      <c r="C2781" s="523"/>
      <c r="D2781" s="523"/>
    </row>
    <row r="2782" spans="3:4" ht="21" customHeight="1">
      <c r="C2782" s="523"/>
      <c r="D2782" s="523"/>
    </row>
    <row r="2783" spans="3:4" ht="21" customHeight="1">
      <c r="C2783" s="523"/>
      <c r="D2783" s="523"/>
    </row>
    <row r="2784" spans="3:4" ht="21" customHeight="1">
      <c r="C2784" s="523"/>
      <c r="D2784" s="523"/>
    </row>
    <row r="2785" spans="3:4" ht="21" customHeight="1">
      <c r="C2785" s="523"/>
      <c r="D2785" s="523"/>
    </row>
    <row r="2786" spans="3:4" ht="21" customHeight="1">
      <c r="C2786" s="523"/>
      <c r="D2786" s="523"/>
    </row>
    <row r="2787" spans="3:4" ht="21" customHeight="1">
      <c r="C2787" s="523"/>
      <c r="D2787" s="523"/>
    </row>
    <row r="2788" spans="3:4" ht="21" customHeight="1">
      <c r="C2788" s="523"/>
      <c r="D2788" s="523"/>
    </row>
    <row r="2789" spans="3:4" ht="21" customHeight="1">
      <c r="C2789" s="523"/>
      <c r="D2789" s="523"/>
    </row>
    <row r="2790" spans="3:4" ht="21" customHeight="1">
      <c r="C2790" s="523"/>
      <c r="D2790" s="523"/>
    </row>
    <row r="2791" spans="3:4" ht="21" customHeight="1">
      <c r="C2791" s="523"/>
      <c r="D2791" s="523"/>
    </row>
    <row r="2792" spans="3:4" ht="21" customHeight="1">
      <c r="C2792" s="523"/>
      <c r="D2792" s="523"/>
    </row>
    <row r="2793" spans="3:4" ht="21" customHeight="1">
      <c r="C2793" s="523"/>
      <c r="D2793" s="523"/>
    </row>
    <row r="2794" spans="3:4" ht="21" customHeight="1">
      <c r="C2794" s="523"/>
      <c r="D2794" s="523"/>
    </row>
    <row r="2795" spans="3:4" ht="21" customHeight="1">
      <c r="C2795" s="523"/>
      <c r="D2795" s="523"/>
    </row>
    <row r="2796" spans="3:4" ht="21" customHeight="1">
      <c r="C2796" s="523"/>
      <c r="D2796" s="523"/>
    </row>
    <row r="2797" spans="3:4" ht="21" customHeight="1">
      <c r="C2797" s="523"/>
      <c r="D2797" s="523"/>
    </row>
    <row r="2798" spans="3:4" ht="21" customHeight="1">
      <c r="C2798" s="523"/>
      <c r="D2798" s="523"/>
    </row>
    <row r="2799" spans="3:4" ht="21" customHeight="1">
      <c r="C2799" s="523"/>
      <c r="D2799" s="523"/>
    </row>
    <row r="2800" spans="3:4" ht="21" customHeight="1">
      <c r="C2800" s="523"/>
      <c r="D2800" s="523"/>
    </row>
    <row r="2801" spans="3:4" ht="21" customHeight="1">
      <c r="C2801" s="523"/>
      <c r="D2801" s="523"/>
    </row>
    <row r="2802" spans="3:4" ht="21" customHeight="1">
      <c r="C2802" s="523"/>
      <c r="D2802" s="523"/>
    </row>
    <row r="2803" spans="3:4" ht="21" customHeight="1">
      <c r="C2803" s="523"/>
      <c r="D2803" s="523"/>
    </row>
    <row r="2804" spans="3:4" ht="21" customHeight="1">
      <c r="C2804" s="523"/>
      <c r="D2804" s="523"/>
    </row>
    <row r="2805" spans="3:4" ht="21" customHeight="1">
      <c r="C2805" s="523"/>
      <c r="D2805" s="523"/>
    </row>
    <row r="2806" spans="3:4" ht="21" customHeight="1">
      <c r="C2806" s="523"/>
      <c r="D2806" s="523"/>
    </row>
    <row r="2807" spans="3:4" ht="21" customHeight="1">
      <c r="C2807" s="523"/>
      <c r="D2807" s="523"/>
    </row>
    <row r="2808" spans="3:4" ht="21" customHeight="1">
      <c r="C2808" s="523"/>
      <c r="D2808" s="523"/>
    </row>
    <row r="2809" spans="3:4" ht="21" customHeight="1">
      <c r="C2809" s="523"/>
      <c r="D2809" s="523"/>
    </row>
    <row r="2810" spans="3:4" ht="21" customHeight="1">
      <c r="C2810" s="523"/>
      <c r="D2810" s="523"/>
    </row>
    <row r="2811" spans="3:4" ht="21" customHeight="1">
      <c r="C2811" s="523"/>
      <c r="D2811" s="523"/>
    </row>
    <row r="2812" spans="3:4" ht="21" customHeight="1">
      <c r="C2812" s="523"/>
      <c r="D2812" s="523"/>
    </row>
    <row r="2813" spans="3:4" ht="21" customHeight="1">
      <c r="C2813" s="523"/>
      <c r="D2813" s="523"/>
    </row>
    <row r="2814" spans="3:4" ht="21" customHeight="1">
      <c r="C2814" s="523"/>
      <c r="D2814" s="523"/>
    </row>
    <row r="2815" spans="3:4" ht="21" customHeight="1">
      <c r="C2815" s="523"/>
      <c r="D2815" s="523"/>
    </row>
    <row r="2816" spans="3:4" ht="21" customHeight="1">
      <c r="C2816" s="523"/>
      <c r="D2816" s="523"/>
    </row>
    <row r="2817" spans="3:4" ht="21" customHeight="1">
      <c r="C2817" s="523"/>
      <c r="D2817" s="523"/>
    </row>
    <row r="2818" spans="3:4" ht="21" customHeight="1">
      <c r="C2818" s="523"/>
      <c r="D2818" s="523"/>
    </row>
    <row r="2819" spans="3:4" ht="21" customHeight="1">
      <c r="C2819" s="523"/>
      <c r="D2819" s="523"/>
    </row>
    <row r="2820" spans="3:4" ht="21" customHeight="1">
      <c r="C2820" s="523"/>
      <c r="D2820" s="523"/>
    </row>
    <row r="2821" spans="3:4" ht="21" customHeight="1">
      <c r="C2821" s="523"/>
      <c r="D2821" s="523"/>
    </row>
    <row r="2822" spans="3:4" ht="21" customHeight="1">
      <c r="C2822" s="523"/>
      <c r="D2822" s="523"/>
    </row>
    <row r="2823" spans="3:4" ht="21" customHeight="1">
      <c r="C2823" s="523"/>
      <c r="D2823" s="523"/>
    </row>
    <row r="2824" spans="3:4" ht="21" customHeight="1">
      <c r="C2824" s="523"/>
      <c r="D2824" s="523"/>
    </row>
    <row r="2825" spans="3:4" ht="21" customHeight="1">
      <c r="C2825" s="523"/>
      <c r="D2825" s="523"/>
    </row>
    <row r="2826" spans="3:4" ht="21" customHeight="1">
      <c r="C2826" s="523"/>
      <c r="D2826" s="523"/>
    </row>
    <row r="2827" spans="3:4" ht="21" customHeight="1">
      <c r="C2827" s="523"/>
      <c r="D2827" s="523"/>
    </row>
    <row r="2828" spans="3:4" ht="21" customHeight="1">
      <c r="C2828" s="523"/>
      <c r="D2828" s="523"/>
    </row>
    <row r="2829" spans="3:4" ht="21" customHeight="1">
      <c r="C2829" s="523"/>
      <c r="D2829" s="523"/>
    </row>
    <row r="2830" spans="3:4" ht="21" customHeight="1">
      <c r="C2830" s="523"/>
      <c r="D2830" s="523"/>
    </row>
    <row r="2831" spans="3:4" ht="21" customHeight="1">
      <c r="C2831" s="523"/>
      <c r="D2831" s="523"/>
    </row>
    <row r="2832" spans="3:4" ht="21" customHeight="1">
      <c r="C2832" s="523"/>
      <c r="D2832" s="523"/>
    </row>
    <row r="2833" spans="3:4" ht="21" customHeight="1">
      <c r="C2833" s="523"/>
      <c r="D2833" s="523"/>
    </row>
    <row r="2834" spans="3:4" ht="21" customHeight="1">
      <c r="C2834" s="523"/>
      <c r="D2834" s="523"/>
    </row>
    <row r="2835" spans="3:4" ht="21" customHeight="1">
      <c r="C2835" s="523"/>
      <c r="D2835" s="523"/>
    </row>
    <row r="2836" spans="3:4" ht="21" customHeight="1">
      <c r="C2836" s="523"/>
      <c r="D2836" s="523"/>
    </row>
    <row r="2837" spans="3:4" ht="21" customHeight="1">
      <c r="C2837" s="523"/>
      <c r="D2837" s="523"/>
    </row>
    <row r="2838" spans="3:4" ht="21" customHeight="1">
      <c r="C2838" s="523"/>
      <c r="D2838" s="523"/>
    </row>
    <row r="2839" spans="3:4" ht="21" customHeight="1">
      <c r="C2839" s="523"/>
      <c r="D2839" s="523"/>
    </row>
    <row r="2840" spans="3:4" ht="21" customHeight="1">
      <c r="C2840" s="523"/>
      <c r="D2840" s="523"/>
    </row>
    <row r="2841" spans="3:4" ht="21" customHeight="1">
      <c r="C2841" s="523"/>
      <c r="D2841" s="523"/>
    </row>
    <row r="2842" spans="3:4" ht="21" customHeight="1">
      <c r="C2842" s="523"/>
      <c r="D2842" s="523"/>
    </row>
    <row r="2843" spans="3:4" ht="21" customHeight="1">
      <c r="C2843" s="523"/>
      <c r="D2843" s="523"/>
    </row>
    <row r="2844" spans="3:4" ht="21" customHeight="1">
      <c r="C2844" s="523"/>
      <c r="D2844" s="523"/>
    </row>
    <row r="2845" spans="3:4" ht="21" customHeight="1">
      <c r="C2845" s="523"/>
      <c r="D2845" s="523"/>
    </row>
    <row r="2846" spans="3:4" ht="21" customHeight="1">
      <c r="C2846" s="523"/>
      <c r="D2846" s="523"/>
    </row>
    <row r="2847" spans="3:4" ht="21" customHeight="1">
      <c r="C2847" s="523"/>
      <c r="D2847" s="523"/>
    </row>
    <row r="2848" spans="3:4" ht="21" customHeight="1">
      <c r="C2848" s="523"/>
      <c r="D2848" s="523"/>
    </row>
    <row r="2849" spans="3:4" ht="21" customHeight="1">
      <c r="C2849" s="523"/>
      <c r="D2849" s="523"/>
    </row>
    <row r="2850" spans="3:4" ht="21" customHeight="1">
      <c r="C2850" s="523"/>
      <c r="D2850" s="523"/>
    </row>
    <row r="2851" spans="3:4" ht="21" customHeight="1">
      <c r="C2851" s="523"/>
      <c r="D2851" s="523"/>
    </row>
    <row r="2852" spans="3:4" ht="21" customHeight="1">
      <c r="C2852" s="523"/>
      <c r="D2852" s="523"/>
    </row>
    <row r="2853" spans="3:4" ht="21" customHeight="1">
      <c r="C2853" s="523"/>
      <c r="D2853" s="523"/>
    </row>
    <row r="2854" spans="3:4" ht="21" customHeight="1">
      <c r="C2854" s="523"/>
      <c r="D2854" s="523"/>
    </row>
    <row r="2855" spans="3:4" ht="21" customHeight="1">
      <c r="C2855" s="523"/>
      <c r="D2855" s="523"/>
    </row>
    <row r="2856" spans="3:4" ht="21" customHeight="1">
      <c r="C2856" s="523"/>
      <c r="D2856" s="523"/>
    </row>
    <row r="2857" spans="3:4" ht="21" customHeight="1">
      <c r="C2857" s="523"/>
      <c r="D2857" s="523"/>
    </row>
    <row r="2858" spans="3:4" ht="21" customHeight="1">
      <c r="C2858" s="523"/>
      <c r="D2858" s="523"/>
    </row>
    <row r="2859" spans="3:4" ht="21" customHeight="1">
      <c r="C2859" s="523"/>
      <c r="D2859" s="523"/>
    </row>
    <row r="2860" spans="3:4" ht="21" customHeight="1">
      <c r="C2860" s="523"/>
      <c r="D2860" s="523"/>
    </row>
    <row r="2861" spans="3:4" ht="21" customHeight="1">
      <c r="C2861" s="523"/>
      <c r="D2861" s="523"/>
    </row>
    <row r="2862" spans="3:4" ht="21" customHeight="1">
      <c r="C2862" s="523"/>
      <c r="D2862" s="523"/>
    </row>
    <row r="2863" spans="3:4" ht="21" customHeight="1">
      <c r="C2863" s="523"/>
      <c r="D2863" s="523"/>
    </row>
    <row r="2864" spans="3:4" ht="21" customHeight="1">
      <c r="C2864" s="523"/>
      <c r="D2864" s="523"/>
    </row>
    <row r="2865" spans="3:4" ht="21" customHeight="1">
      <c r="C2865" s="523"/>
      <c r="D2865" s="523"/>
    </row>
    <row r="2866" spans="3:4" ht="21" customHeight="1">
      <c r="C2866" s="523"/>
      <c r="D2866" s="523"/>
    </row>
    <row r="2867" spans="3:4" ht="21" customHeight="1">
      <c r="C2867" s="523"/>
      <c r="D2867" s="523"/>
    </row>
    <row r="2868" spans="3:4" ht="21" customHeight="1">
      <c r="C2868" s="523"/>
      <c r="D2868" s="523"/>
    </row>
    <row r="2869" spans="3:4" ht="21" customHeight="1">
      <c r="C2869" s="523"/>
      <c r="D2869" s="523"/>
    </row>
    <row r="2870" spans="3:4" ht="21" customHeight="1">
      <c r="C2870" s="523"/>
      <c r="D2870" s="523"/>
    </row>
    <row r="2871" spans="3:4" ht="21" customHeight="1">
      <c r="C2871" s="523"/>
      <c r="D2871" s="523"/>
    </row>
    <row r="2872" spans="3:4" ht="21" customHeight="1">
      <c r="C2872" s="523"/>
      <c r="D2872" s="523"/>
    </row>
    <row r="2873" spans="3:4" ht="21" customHeight="1">
      <c r="C2873" s="523"/>
      <c r="D2873" s="523"/>
    </row>
    <row r="2874" spans="3:4" ht="21" customHeight="1">
      <c r="C2874" s="523"/>
      <c r="D2874" s="523"/>
    </row>
    <row r="2875" spans="3:4" ht="21" customHeight="1">
      <c r="C2875" s="523"/>
      <c r="D2875" s="523"/>
    </row>
    <row r="2876" spans="3:4" ht="21" customHeight="1">
      <c r="C2876" s="523"/>
      <c r="D2876" s="523"/>
    </row>
    <row r="2877" spans="3:4" ht="21" customHeight="1">
      <c r="C2877" s="523"/>
      <c r="D2877" s="523"/>
    </row>
    <row r="2878" spans="3:4" ht="21" customHeight="1">
      <c r="C2878" s="523"/>
      <c r="D2878" s="523"/>
    </row>
    <row r="2879" spans="3:4" ht="21" customHeight="1">
      <c r="C2879" s="523"/>
      <c r="D2879" s="523"/>
    </row>
    <row r="2880" spans="3:4" ht="21" customHeight="1">
      <c r="C2880" s="523"/>
      <c r="D2880" s="523"/>
    </row>
    <row r="2881" spans="3:4" ht="21" customHeight="1">
      <c r="C2881" s="523"/>
      <c r="D2881" s="523"/>
    </row>
    <row r="2882" spans="3:4" ht="21" customHeight="1">
      <c r="C2882" s="523"/>
      <c r="D2882" s="523"/>
    </row>
    <row r="2883" spans="3:4" ht="21" customHeight="1">
      <c r="C2883" s="523"/>
      <c r="D2883" s="523"/>
    </row>
    <row r="2884" spans="3:4" ht="21" customHeight="1">
      <c r="C2884" s="523"/>
      <c r="D2884" s="523"/>
    </row>
    <row r="2885" spans="3:4" ht="21" customHeight="1">
      <c r="C2885" s="523"/>
      <c r="D2885" s="523"/>
    </row>
    <row r="2886" spans="3:4" ht="21" customHeight="1">
      <c r="C2886" s="523"/>
      <c r="D2886" s="523"/>
    </row>
    <row r="2887" spans="3:4" ht="21" customHeight="1">
      <c r="C2887" s="523"/>
      <c r="D2887" s="523"/>
    </row>
    <row r="2888" spans="3:4" ht="21" customHeight="1">
      <c r="C2888" s="523"/>
      <c r="D2888" s="523"/>
    </row>
    <row r="2889" spans="3:4" ht="21" customHeight="1">
      <c r="C2889" s="523"/>
      <c r="D2889" s="523"/>
    </row>
    <row r="2890" spans="3:4" ht="21" customHeight="1">
      <c r="C2890" s="523"/>
      <c r="D2890" s="523"/>
    </row>
    <row r="2891" spans="3:4" ht="21" customHeight="1">
      <c r="C2891" s="523"/>
      <c r="D2891" s="523"/>
    </row>
    <row r="2892" spans="3:4" ht="21" customHeight="1">
      <c r="C2892" s="523"/>
      <c r="D2892" s="523"/>
    </row>
    <row r="2893" spans="3:4" ht="21" customHeight="1">
      <c r="C2893" s="523"/>
      <c r="D2893" s="523"/>
    </row>
    <row r="2894" spans="3:4" ht="21" customHeight="1">
      <c r="C2894" s="523"/>
      <c r="D2894" s="523"/>
    </row>
    <row r="2895" spans="3:4" ht="21" customHeight="1">
      <c r="C2895" s="523"/>
      <c r="D2895" s="523"/>
    </row>
    <row r="2896" spans="3:4" ht="21" customHeight="1">
      <c r="C2896" s="523"/>
      <c r="D2896" s="523"/>
    </row>
    <row r="2897" spans="3:4" ht="21" customHeight="1">
      <c r="C2897" s="523"/>
      <c r="D2897" s="523"/>
    </row>
    <row r="2898" spans="3:4" ht="21" customHeight="1">
      <c r="C2898" s="523"/>
      <c r="D2898" s="523"/>
    </row>
    <row r="2899" spans="3:4" ht="21" customHeight="1">
      <c r="C2899" s="523"/>
      <c r="D2899" s="523"/>
    </row>
    <row r="2900" spans="3:4" ht="21" customHeight="1">
      <c r="C2900" s="523"/>
      <c r="D2900" s="523"/>
    </row>
    <row r="2901" spans="3:4" ht="21" customHeight="1">
      <c r="C2901" s="523"/>
      <c r="D2901" s="523"/>
    </row>
    <row r="2902" spans="3:4" ht="21" customHeight="1">
      <c r="C2902" s="523"/>
      <c r="D2902" s="523"/>
    </row>
    <row r="2903" spans="3:4" ht="21" customHeight="1">
      <c r="C2903" s="523"/>
      <c r="D2903" s="523"/>
    </row>
    <row r="2904" spans="3:4" ht="21" customHeight="1">
      <c r="C2904" s="523"/>
      <c r="D2904" s="523"/>
    </row>
    <row r="2905" spans="3:4" ht="21" customHeight="1">
      <c r="C2905" s="523"/>
      <c r="D2905" s="523"/>
    </row>
    <row r="2906" spans="3:4" ht="21" customHeight="1">
      <c r="C2906" s="523"/>
      <c r="D2906" s="523"/>
    </row>
    <row r="2907" spans="3:4" ht="21" customHeight="1">
      <c r="C2907" s="523"/>
      <c r="D2907" s="523"/>
    </row>
    <row r="2908" spans="3:4" ht="21" customHeight="1">
      <c r="C2908" s="523"/>
      <c r="D2908" s="523"/>
    </row>
    <row r="2909" spans="3:4" ht="21" customHeight="1">
      <c r="C2909" s="523"/>
      <c r="D2909" s="523"/>
    </row>
    <row r="2910" spans="3:4" ht="21" customHeight="1">
      <c r="C2910" s="523"/>
      <c r="D2910" s="523"/>
    </row>
    <row r="2911" spans="3:4" ht="21" customHeight="1">
      <c r="C2911" s="523"/>
      <c r="D2911" s="523"/>
    </row>
    <row r="2912" spans="3:4" ht="21" customHeight="1">
      <c r="C2912" s="523"/>
      <c r="D2912" s="523"/>
    </row>
    <row r="2913" spans="3:4" ht="21" customHeight="1">
      <c r="C2913" s="523"/>
      <c r="D2913" s="523"/>
    </row>
    <row r="2914" spans="3:4" ht="21" customHeight="1">
      <c r="C2914" s="523"/>
      <c r="D2914" s="523"/>
    </row>
    <row r="2915" spans="3:4" ht="21" customHeight="1">
      <c r="C2915" s="523"/>
      <c r="D2915" s="523"/>
    </row>
    <row r="2916" spans="3:4" ht="21" customHeight="1">
      <c r="C2916" s="523"/>
      <c r="D2916" s="523"/>
    </row>
    <row r="2917" spans="3:4" ht="21" customHeight="1">
      <c r="C2917" s="523"/>
      <c r="D2917" s="523"/>
    </row>
    <row r="2918" spans="3:4" ht="21" customHeight="1">
      <c r="C2918" s="523"/>
      <c r="D2918" s="523"/>
    </row>
    <row r="2919" spans="3:4" ht="21" customHeight="1">
      <c r="C2919" s="523"/>
      <c r="D2919" s="523"/>
    </row>
    <row r="2920" spans="3:4" ht="21" customHeight="1">
      <c r="C2920" s="523"/>
      <c r="D2920" s="523"/>
    </row>
    <row r="2921" spans="3:4" ht="21" customHeight="1">
      <c r="C2921" s="523"/>
      <c r="D2921" s="523"/>
    </row>
    <row r="2922" spans="3:4" ht="21" customHeight="1">
      <c r="C2922" s="523"/>
      <c r="D2922" s="523"/>
    </row>
    <row r="2923" spans="3:4" ht="21" customHeight="1">
      <c r="C2923" s="523"/>
      <c r="D2923" s="523"/>
    </row>
    <row r="2924" spans="3:4" ht="21" customHeight="1">
      <c r="C2924" s="523"/>
      <c r="D2924" s="523"/>
    </row>
    <row r="2925" spans="3:4" ht="21" customHeight="1">
      <c r="C2925" s="523"/>
      <c r="D2925" s="523"/>
    </row>
    <row r="2926" spans="3:4" ht="21" customHeight="1">
      <c r="C2926" s="523"/>
      <c r="D2926" s="523"/>
    </row>
    <row r="2927" spans="3:4" ht="21" customHeight="1">
      <c r="C2927" s="523"/>
      <c r="D2927" s="523"/>
    </row>
    <row r="2928" spans="3:4" ht="21" customHeight="1">
      <c r="C2928" s="523"/>
      <c r="D2928" s="523"/>
    </row>
    <row r="2929" spans="3:4" ht="21" customHeight="1">
      <c r="C2929" s="523"/>
      <c r="D2929" s="523"/>
    </row>
    <row r="2930" spans="3:4" ht="21" customHeight="1">
      <c r="C2930" s="523"/>
      <c r="D2930" s="523"/>
    </row>
    <row r="2931" spans="3:4" ht="21" customHeight="1">
      <c r="C2931" s="523"/>
      <c r="D2931" s="523"/>
    </row>
    <row r="2932" spans="3:4" ht="21" customHeight="1">
      <c r="C2932" s="523"/>
      <c r="D2932" s="523"/>
    </row>
    <row r="2933" spans="3:4" ht="21" customHeight="1">
      <c r="C2933" s="523"/>
      <c r="D2933" s="523"/>
    </row>
    <row r="2934" spans="3:4" ht="21" customHeight="1">
      <c r="C2934" s="523"/>
      <c r="D2934" s="523"/>
    </row>
    <row r="2935" spans="3:4" ht="21" customHeight="1">
      <c r="C2935" s="523"/>
      <c r="D2935" s="523"/>
    </row>
    <row r="2936" spans="3:4" ht="21" customHeight="1">
      <c r="C2936" s="523"/>
      <c r="D2936" s="523"/>
    </row>
    <row r="2937" spans="3:4" ht="21" customHeight="1">
      <c r="C2937" s="523"/>
      <c r="D2937" s="523"/>
    </row>
    <row r="2938" spans="3:4" ht="21" customHeight="1">
      <c r="C2938" s="523"/>
      <c r="D2938" s="523"/>
    </row>
    <row r="2939" spans="3:4" ht="21" customHeight="1">
      <c r="C2939" s="523"/>
      <c r="D2939" s="523"/>
    </row>
    <row r="2940" spans="3:4" ht="21" customHeight="1">
      <c r="C2940" s="523"/>
      <c r="D2940" s="523"/>
    </row>
    <row r="2941" spans="3:4" ht="21" customHeight="1">
      <c r="C2941" s="523"/>
      <c r="D2941" s="523"/>
    </row>
    <row r="2942" spans="3:4" ht="21" customHeight="1">
      <c r="C2942" s="523"/>
      <c r="D2942" s="523"/>
    </row>
    <row r="2943" spans="3:4" ht="21" customHeight="1">
      <c r="C2943" s="523"/>
      <c r="D2943" s="523"/>
    </row>
    <row r="2944" spans="3:4" ht="21" customHeight="1">
      <c r="C2944" s="523"/>
      <c r="D2944" s="523"/>
    </row>
    <row r="2945" spans="3:4" ht="21" customHeight="1">
      <c r="C2945" s="523"/>
      <c r="D2945" s="523"/>
    </row>
    <row r="2946" spans="3:4" ht="21" customHeight="1">
      <c r="C2946" s="523"/>
      <c r="D2946" s="523"/>
    </row>
    <row r="2947" spans="3:4" ht="21" customHeight="1">
      <c r="C2947" s="523"/>
      <c r="D2947" s="523"/>
    </row>
    <row r="2948" spans="3:4" ht="21" customHeight="1">
      <c r="C2948" s="523"/>
      <c r="D2948" s="523"/>
    </row>
    <row r="2949" spans="3:4" ht="21" customHeight="1">
      <c r="C2949" s="523"/>
      <c r="D2949" s="523"/>
    </row>
    <row r="2950" spans="3:4" ht="21" customHeight="1">
      <c r="C2950" s="523"/>
      <c r="D2950" s="523"/>
    </row>
    <row r="2951" spans="3:4" ht="21" customHeight="1">
      <c r="C2951" s="523"/>
      <c r="D2951" s="523"/>
    </row>
    <row r="2952" spans="3:4" ht="21" customHeight="1">
      <c r="C2952" s="523"/>
      <c r="D2952" s="523"/>
    </row>
    <row r="2953" spans="3:4" ht="21" customHeight="1">
      <c r="C2953" s="523"/>
      <c r="D2953" s="523"/>
    </row>
    <row r="2954" spans="3:4" ht="21" customHeight="1">
      <c r="C2954" s="523"/>
      <c r="D2954" s="523"/>
    </row>
    <row r="2955" spans="3:4" ht="21" customHeight="1">
      <c r="C2955" s="523"/>
      <c r="D2955" s="523"/>
    </row>
    <row r="2956" spans="3:4" ht="21" customHeight="1">
      <c r="C2956" s="523"/>
      <c r="D2956" s="523"/>
    </row>
    <row r="2957" spans="3:4" ht="21" customHeight="1">
      <c r="C2957" s="523"/>
      <c r="D2957" s="523"/>
    </row>
    <row r="2958" spans="3:4" ht="21" customHeight="1">
      <c r="C2958" s="523"/>
      <c r="D2958" s="523"/>
    </row>
    <row r="2959" spans="3:4" ht="21" customHeight="1">
      <c r="C2959" s="523"/>
      <c r="D2959" s="523"/>
    </row>
    <row r="2960" spans="3:4" ht="21" customHeight="1">
      <c r="C2960" s="523"/>
      <c r="D2960" s="523"/>
    </row>
    <row r="2961" spans="3:4" ht="21" customHeight="1">
      <c r="C2961" s="523"/>
      <c r="D2961" s="523"/>
    </row>
    <row r="2962" spans="3:4" ht="21" customHeight="1">
      <c r="C2962" s="523"/>
      <c r="D2962" s="523"/>
    </row>
    <row r="2963" spans="3:4" ht="21" customHeight="1">
      <c r="C2963" s="523"/>
      <c r="D2963" s="523"/>
    </row>
    <row r="2964" spans="3:4" ht="21" customHeight="1">
      <c r="C2964" s="523"/>
      <c r="D2964" s="523"/>
    </row>
    <row r="2965" spans="3:4" ht="21" customHeight="1">
      <c r="C2965" s="523"/>
      <c r="D2965" s="523"/>
    </row>
    <row r="2966" spans="3:4" ht="21" customHeight="1">
      <c r="C2966" s="523"/>
      <c r="D2966" s="523"/>
    </row>
    <row r="2967" spans="3:4" ht="21" customHeight="1">
      <c r="C2967" s="523"/>
      <c r="D2967" s="523"/>
    </row>
    <row r="2968" spans="3:4" ht="21" customHeight="1">
      <c r="C2968" s="523"/>
      <c r="D2968" s="523"/>
    </row>
    <row r="2969" spans="3:4" ht="21" customHeight="1">
      <c r="C2969" s="523"/>
      <c r="D2969" s="523"/>
    </row>
    <row r="2970" spans="3:4" ht="21" customHeight="1">
      <c r="C2970" s="523"/>
      <c r="D2970" s="523"/>
    </row>
    <row r="2971" spans="3:4" ht="21" customHeight="1">
      <c r="C2971" s="523"/>
      <c r="D2971" s="523"/>
    </row>
    <row r="2972" spans="3:4" ht="21" customHeight="1">
      <c r="C2972" s="523"/>
      <c r="D2972" s="523"/>
    </row>
    <row r="2973" spans="3:4" ht="21" customHeight="1">
      <c r="C2973" s="523"/>
      <c r="D2973" s="523"/>
    </row>
    <row r="2974" spans="3:4" ht="21" customHeight="1">
      <c r="C2974" s="523"/>
      <c r="D2974" s="523"/>
    </row>
    <row r="2975" spans="3:4" ht="21" customHeight="1">
      <c r="C2975" s="523"/>
      <c r="D2975" s="523"/>
    </row>
    <row r="2976" spans="3:4" ht="21" customHeight="1">
      <c r="C2976" s="523"/>
      <c r="D2976" s="523"/>
    </row>
    <row r="2977" spans="3:4" ht="21" customHeight="1">
      <c r="C2977" s="523"/>
      <c r="D2977" s="523"/>
    </row>
    <row r="2978" spans="3:4" ht="21" customHeight="1">
      <c r="C2978" s="523"/>
      <c r="D2978" s="523"/>
    </row>
    <row r="2979" spans="3:4" ht="21" customHeight="1">
      <c r="C2979" s="523"/>
      <c r="D2979" s="523"/>
    </row>
    <row r="2980" spans="3:4" ht="21" customHeight="1">
      <c r="C2980" s="523"/>
      <c r="D2980" s="523"/>
    </row>
    <row r="2981" spans="3:4" ht="21" customHeight="1">
      <c r="C2981" s="523"/>
      <c r="D2981" s="523"/>
    </row>
    <row r="2982" spans="3:4" ht="21" customHeight="1">
      <c r="C2982" s="523"/>
      <c r="D2982" s="523"/>
    </row>
    <row r="2983" spans="3:4" ht="21" customHeight="1">
      <c r="C2983" s="523"/>
      <c r="D2983" s="523"/>
    </row>
    <row r="2984" spans="3:4" ht="21" customHeight="1">
      <c r="C2984" s="523"/>
      <c r="D2984" s="523"/>
    </row>
    <row r="2985" spans="3:4" ht="21" customHeight="1">
      <c r="C2985" s="523"/>
      <c r="D2985" s="523"/>
    </row>
    <row r="2986" spans="3:4" ht="21" customHeight="1">
      <c r="C2986" s="523"/>
      <c r="D2986" s="523"/>
    </row>
    <row r="2987" spans="3:4" ht="21" customHeight="1">
      <c r="C2987" s="523"/>
      <c r="D2987" s="523"/>
    </row>
    <row r="2988" spans="3:4" ht="21" customHeight="1">
      <c r="C2988" s="523"/>
      <c r="D2988" s="523"/>
    </row>
    <row r="2989" spans="3:4" ht="21" customHeight="1">
      <c r="C2989" s="523"/>
      <c r="D2989" s="523"/>
    </row>
    <row r="2990" spans="3:4" ht="21" customHeight="1">
      <c r="C2990" s="523"/>
      <c r="D2990" s="523"/>
    </row>
    <row r="2991" spans="3:4" ht="21" customHeight="1">
      <c r="C2991" s="523"/>
      <c r="D2991" s="523"/>
    </row>
    <row r="2992" spans="3:4" ht="21" customHeight="1">
      <c r="C2992" s="523"/>
      <c r="D2992" s="523"/>
    </row>
    <row r="2993" spans="3:4" ht="21" customHeight="1">
      <c r="C2993" s="523"/>
      <c r="D2993" s="523"/>
    </row>
    <row r="2994" spans="3:4" ht="21" customHeight="1">
      <c r="C2994" s="523"/>
      <c r="D2994" s="523"/>
    </row>
    <row r="2995" spans="3:4" ht="21" customHeight="1">
      <c r="C2995" s="523"/>
      <c r="D2995" s="523"/>
    </row>
    <row r="2996" spans="3:4" ht="21" customHeight="1">
      <c r="C2996" s="523"/>
      <c r="D2996" s="523"/>
    </row>
    <row r="2997" spans="3:4" ht="21" customHeight="1">
      <c r="C2997" s="523"/>
      <c r="D2997" s="523"/>
    </row>
    <row r="2998" spans="3:4" ht="21" customHeight="1">
      <c r="C2998" s="523"/>
      <c r="D2998" s="523"/>
    </row>
    <row r="2999" spans="3:4" ht="21" customHeight="1">
      <c r="C2999" s="523"/>
      <c r="D2999" s="523"/>
    </row>
    <row r="3000" spans="3:4" ht="21" customHeight="1">
      <c r="C3000" s="523"/>
      <c r="D3000" s="523"/>
    </row>
    <row r="3001" spans="3:4" ht="21" customHeight="1">
      <c r="C3001" s="523"/>
      <c r="D3001" s="523"/>
    </row>
    <row r="3002" spans="3:4" ht="21" customHeight="1">
      <c r="C3002" s="523"/>
      <c r="D3002" s="523"/>
    </row>
    <row r="3003" spans="3:4" ht="21" customHeight="1">
      <c r="C3003" s="523"/>
      <c r="D3003" s="523"/>
    </row>
    <row r="3004" spans="3:4" ht="21" customHeight="1">
      <c r="C3004" s="523"/>
      <c r="D3004" s="523"/>
    </row>
    <row r="3005" spans="3:4" ht="21" customHeight="1">
      <c r="C3005" s="523"/>
      <c r="D3005" s="523"/>
    </row>
    <row r="3006" spans="3:4" ht="21" customHeight="1">
      <c r="C3006" s="523"/>
      <c r="D3006" s="523"/>
    </row>
    <row r="3007" spans="3:4" ht="21" customHeight="1">
      <c r="C3007" s="523"/>
      <c r="D3007" s="523"/>
    </row>
    <row r="3008" spans="3:4" ht="21" customHeight="1">
      <c r="C3008" s="523"/>
      <c r="D3008" s="523"/>
    </row>
    <row r="3009" spans="3:4" ht="21" customHeight="1">
      <c r="C3009" s="523"/>
      <c r="D3009" s="523"/>
    </row>
    <row r="3010" spans="3:4" ht="21" customHeight="1">
      <c r="C3010" s="523"/>
      <c r="D3010" s="523"/>
    </row>
    <row r="3011" spans="3:4" ht="21" customHeight="1">
      <c r="C3011" s="523"/>
      <c r="D3011" s="523"/>
    </row>
    <row r="3012" spans="3:4" ht="21" customHeight="1">
      <c r="C3012" s="523"/>
      <c r="D3012" s="523"/>
    </row>
    <row r="3013" spans="3:4" ht="21" customHeight="1">
      <c r="C3013" s="523"/>
      <c r="D3013" s="523"/>
    </row>
    <row r="3014" spans="3:4" ht="21" customHeight="1">
      <c r="C3014" s="523"/>
      <c r="D3014" s="523"/>
    </row>
    <row r="3015" spans="3:4" ht="21" customHeight="1">
      <c r="C3015" s="523"/>
      <c r="D3015" s="523"/>
    </row>
    <row r="3016" spans="3:4" ht="21" customHeight="1">
      <c r="C3016" s="523"/>
      <c r="D3016" s="523"/>
    </row>
    <row r="3017" spans="3:4" ht="21" customHeight="1">
      <c r="C3017" s="523"/>
      <c r="D3017" s="523"/>
    </row>
    <row r="3018" spans="3:4" ht="21" customHeight="1">
      <c r="C3018" s="523"/>
      <c r="D3018" s="523"/>
    </row>
    <row r="3019" spans="3:4" ht="21" customHeight="1">
      <c r="C3019" s="523"/>
      <c r="D3019" s="523"/>
    </row>
    <row r="3020" spans="3:4" ht="21" customHeight="1">
      <c r="C3020" s="523"/>
      <c r="D3020" s="523"/>
    </row>
    <row r="3021" spans="3:4" ht="21" customHeight="1">
      <c r="C3021" s="523"/>
      <c r="D3021" s="523"/>
    </row>
    <row r="3022" spans="3:4" ht="21" customHeight="1">
      <c r="C3022" s="523"/>
      <c r="D3022" s="523"/>
    </row>
    <row r="3023" spans="3:4" ht="21" customHeight="1">
      <c r="C3023" s="523"/>
      <c r="D3023" s="523"/>
    </row>
    <row r="3024" spans="3:4" ht="21" customHeight="1">
      <c r="C3024" s="523"/>
      <c r="D3024" s="523"/>
    </row>
    <row r="3025" spans="3:4" ht="21" customHeight="1">
      <c r="C3025" s="523"/>
      <c r="D3025" s="523"/>
    </row>
    <row r="3026" spans="3:4" ht="21" customHeight="1">
      <c r="C3026" s="523"/>
      <c r="D3026" s="523"/>
    </row>
    <row r="3027" spans="3:4" ht="21" customHeight="1">
      <c r="C3027" s="523"/>
      <c r="D3027" s="523"/>
    </row>
    <row r="3028" spans="3:4" ht="21" customHeight="1">
      <c r="C3028" s="523"/>
      <c r="D3028" s="523"/>
    </row>
    <row r="3029" spans="3:4" ht="21" customHeight="1">
      <c r="C3029" s="523"/>
      <c r="D3029" s="523"/>
    </row>
    <row r="3030" spans="3:4" ht="21" customHeight="1">
      <c r="C3030" s="523"/>
      <c r="D3030" s="523"/>
    </row>
    <row r="3031" spans="3:4" ht="21" customHeight="1">
      <c r="C3031" s="523"/>
      <c r="D3031" s="523"/>
    </row>
    <row r="3032" spans="3:4" ht="21" customHeight="1">
      <c r="C3032" s="523"/>
      <c r="D3032" s="523"/>
    </row>
    <row r="3033" spans="3:4" ht="21" customHeight="1">
      <c r="C3033" s="523"/>
      <c r="D3033" s="523"/>
    </row>
    <row r="3034" spans="3:4" ht="21" customHeight="1">
      <c r="C3034" s="523"/>
      <c r="D3034" s="523"/>
    </row>
    <row r="3035" spans="3:4" ht="21" customHeight="1">
      <c r="C3035" s="523"/>
      <c r="D3035" s="523"/>
    </row>
    <row r="3036" spans="3:4" ht="21" customHeight="1">
      <c r="C3036" s="523"/>
      <c r="D3036" s="523"/>
    </row>
    <row r="3037" spans="3:4" ht="21" customHeight="1">
      <c r="C3037" s="523"/>
      <c r="D3037" s="523"/>
    </row>
    <row r="3038" spans="3:4" ht="21" customHeight="1">
      <c r="C3038" s="523"/>
      <c r="D3038" s="523"/>
    </row>
    <row r="3039" spans="3:4" ht="21" customHeight="1">
      <c r="C3039" s="523"/>
      <c r="D3039" s="523"/>
    </row>
    <row r="3040" spans="3:4" ht="21" customHeight="1">
      <c r="C3040" s="523"/>
      <c r="D3040" s="523"/>
    </row>
    <row r="3041" spans="3:4" ht="21" customHeight="1">
      <c r="C3041" s="523"/>
      <c r="D3041" s="523"/>
    </row>
    <row r="3042" spans="3:4" ht="21" customHeight="1">
      <c r="C3042" s="523"/>
      <c r="D3042" s="523"/>
    </row>
    <row r="3043" spans="3:4" ht="21" customHeight="1">
      <c r="C3043" s="523"/>
      <c r="D3043" s="523"/>
    </row>
    <row r="3044" spans="3:4" ht="21" customHeight="1">
      <c r="C3044" s="523"/>
      <c r="D3044" s="523"/>
    </row>
    <row r="3045" spans="3:4" ht="21" customHeight="1">
      <c r="C3045" s="523"/>
      <c r="D3045" s="523"/>
    </row>
    <row r="3046" spans="3:4" ht="21" customHeight="1">
      <c r="C3046" s="523"/>
      <c r="D3046" s="523"/>
    </row>
    <row r="3047" spans="3:4" ht="21" customHeight="1">
      <c r="C3047" s="523"/>
      <c r="D3047" s="523"/>
    </row>
    <row r="3048" spans="3:4" ht="21" customHeight="1">
      <c r="C3048" s="523"/>
      <c r="D3048" s="523"/>
    </row>
    <row r="3049" spans="3:4" ht="21" customHeight="1">
      <c r="C3049" s="523"/>
      <c r="D3049" s="523"/>
    </row>
    <row r="3050" spans="3:4" ht="21" customHeight="1">
      <c r="C3050" s="523"/>
      <c r="D3050" s="523"/>
    </row>
    <row r="3051" spans="3:4" ht="21" customHeight="1">
      <c r="C3051" s="523"/>
      <c r="D3051" s="523"/>
    </row>
    <row r="3052" spans="3:4" ht="21" customHeight="1">
      <c r="C3052" s="523"/>
      <c r="D3052" s="523"/>
    </row>
    <row r="3053" spans="3:4" ht="21" customHeight="1">
      <c r="C3053" s="523"/>
      <c r="D3053" s="523"/>
    </row>
    <row r="3054" spans="3:4" ht="21" customHeight="1">
      <c r="C3054" s="523"/>
      <c r="D3054" s="523"/>
    </row>
    <row r="3055" spans="3:4" ht="21" customHeight="1">
      <c r="C3055" s="523"/>
      <c r="D3055" s="523"/>
    </row>
    <row r="3056" spans="3:4" ht="21" customHeight="1">
      <c r="C3056" s="523"/>
      <c r="D3056" s="523"/>
    </row>
    <row r="3057" spans="3:4" ht="21" customHeight="1">
      <c r="C3057" s="523"/>
      <c r="D3057" s="523"/>
    </row>
    <row r="3058" spans="3:4" ht="21" customHeight="1">
      <c r="C3058" s="523"/>
      <c r="D3058" s="523"/>
    </row>
    <row r="3059" spans="3:4" ht="21" customHeight="1">
      <c r="C3059" s="523"/>
      <c r="D3059" s="523"/>
    </row>
    <row r="3060" spans="3:4" ht="21" customHeight="1">
      <c r="C3060" s="523"/>
      <c r="D3060" s="523"/>
    </row>
    <row r="3061" spans="3:4" ht="21" customHeight="1">
      <c r="C3061" s="523"/>
      <c r="D3061" s="523"/>
    </row>
    <row r="3062" spans="3:4" ht="21" customHeight="1">
      <c r="C3062" s="523"/>
      <c r="D3062" s="523"/>
    </row>
    <row r="3063" spans="3:4" ht="21" customHeight="1">
      <c r="C3063" s="523"/>
      <c r="D3063" s="523"/>
    </row>
    <row r="3064" spans="3:4" ht="21" customHeight="1">
      <c r="C3064" s="523"/>
      <c r="D3064" s="523"/>
    </row>
    <row r="3065" spans="3:4" ht="21" customHeight="1">
      <c r="C3065" s="523"/>
      <c r="D3065" s="523"/>
    </row>
    <row r="3066" spans="3:4" ht="21" customHeight="1">
      <c r="C3066" s="523"/>
      <c r="D3066" s="523"/>
    </row>
    <row r="3067" spans="3:4" ht="21" customHeight="1">
      <c r="C3067" s="523"/>
      <c r="D3067" s="523"/>
    </row>
    <row r="3068" spans="3:4" ht="21" customHeight="1">
      <c r="C3068" s="523"/>
      <c r="D3068" s="523"/>
    </row>
    <row r="3069" spans="3:4" ht="21" customHeight="1">
      <c r="C3069" s="523"/>
      <c r="D3069" s="523"/>
    </row>
    <row r="3070" spans="3:4" ht="21" customHeight="1">
      <c r="C3070" s="523"/>
      <c r="D3070" s="523"/>
    </row>
    <row r="3071" spans="3:4" ht="21" customHeight="1">
      <c r="C3071" s="523"/>
      <c r="D3071" s="523"/>
    </row>
    <row r="3072" spans="3:4" ht="21" customHeight="1">
      <c r="C3072" s="523"/>
      <c r="D3072" s="523"/>
    </row>
    <row r="3073" spans="3:4" ht="21" customHeight="1">
      <c r="C3073" s="523"/>
      <c r="D3073" s="523"/>
    </row>
    <row r="3074" spans="3:4" ht="21" customHeight="1">
      <c r="C3074" s="523"/>
      <c r="D3074" s="523"/>
    </row>
    <row r="3075" spans="3:4" ht="21" customHeight="1">
      <c r="C3075" s="523"/>
      <c r="D3075" s="523"/>
    </row>
    <row r="3076" spans="3:4" ht="21" customHeight="1">
      <c r="C3076" s="523"/>
      <c r="D3076" s="523"/>
    </row>
    <row r="3077" spans="3:4" ht="21" customHeight="1">
      <c r="C3077" s="523"/>
      <c r="D3077" s="523"/>
    </row>
    <row r="3078" spans="3:4" ht="21" customHeight="1">
      <c r="C3078" s="523"/>
      <c r="D3078" s="523"/>
    </row>
    <row r="3079" spans="3:4" ht="21" customHeight="1">
      <c r="C3079" s="523"/>
      <c r="D3079" s="523"/>
    </row>
    <row r="3080" spans="3:4" ht="21" customHeight="1">
      <c r="C3080" s="523"/>
      <c r="D3080" s="523"/>
    </row>
    <row r="3081" spans="3:4" ht="21" customHeight="1">
      <c r="C3081" s="523"/>
      <c r="D3081" s="523"/>
    </row>
    <row r="3082" spans="3:4" ht="21" customHeight="1">
      <c r="C3082" s="523"/>
      <c r="D3082" s="523"/>
    </row>
    <row r="3083" spans="3:4" ht="21" customHeight="1">
      <c r="C3083" s="523"/>
      <c r="D3083" s="523"/>
    </row>
    <row r="3084" spans="3:4" ht="21" customHeight="1">
      <c r="C3084" s="523"/>
      <c r="D3084" s="523"/>
    </row>
    <row r="3085" spans="3:4" ht="21" customHeight="1">
      <c r="C3085" s="523"/>
      <c r="D3085" s="523"/>
    </row>
    <row r="3086" spans="3:4" ht="21" customHeight="1">
      <c r="C3086" s="523"/>
      <c r="D3086" s="523"/>
    </row>
    <row r="3087" spans="3:4" ht="21" customHeight="1">
      <c r="C3087" s="523"/>
      <c r="D3087" s="523"/>
    </row>
    <row r="3088" spans="3:4" ht="21" customHeight="1">
      <c r="C3088" s="523"/>
      <c r="D3088" s="523"/>
    </row>
    <row r="3089" spans="3:4" ht="21" customHeight="1">
      <c r="C3089" s="523"/>
      <c r="D3089" s="523"/>
    </row>
    <row r="3090" spans="3:4" ht="21" customHeight="1">
      <c r="C3090" s="523"/>
      <c r="D3090" s="523"/>
    </row>
    <row r="3091" spans="3:4" ht="21" customHeight="1">
      <c r="C3091" s="523"/>
      <c r="D3091" s="523"/>
    </row>
    <row r="3092" spans="3:4" ht="21" customHeight="1">
      <c r="C3092" s="523"/>
      <c r="D3092" s="523"/>
    </row>
    <row r="3093" spans="3:4" ht="21" customHeight="1">
      <c r="C3093" s="523"/>
      <c r="D3093" s="523"/>
    </row>
    <row r="3094" spans="3:4" ht="21" customHeight="1">
      <c r="C3094" s="523"/>
      <c r="D3094" s="523"/>
    </row>
    <row r="3095" spans="3:4" ht="21" customHeight="1">
      <c r="C3095" s="523"/>
      <c r="D3095" s="523"/>
    </row>
    <row r="3096" spans="3:4" ht="21" customHeight="1">
      <c r="C3096" s="523"/>
      <c r="D3096" s="523"/>
    </row>
    <row r="3097" spans="3:4" ht="21" customHeight="1">
      <c r="C3097" s="523"/>
      <c r="D3097" s="523"/>
    </row>
    <row r="3098" spans="3:4" ht="21" customHeight="1">
      <c r="C3098" s="523"/>
      <c r="D3098" s="523"/>
    </row>
    <row r="3099" spans="3:4" ht="21" customHeight="1">
      <c r="C3099" s="523"/>
      <c r="D3099" s="523"/>
    </row>
    <row r="3100" spans="3:4" ht="21" customHeight="1">
      <c r="C3100" s="523"/>
      <c r="D3100" s="523"/>
    </row>
    <row r="3101" spans="3:4" ht="21" customHeight="1">
      <c r="C3101" s="523"/>
      <c r="D3101" s="523"/>
    </row>
    <row r="3102" spans="3:4" ht="21" customHeight="1">
      <c r="C3102" s="523"/>
      <c r="D3102" s="523"/>
    </row>
    <row r="3103" spans="3:4" ht="21" customHeight="1">
      <c r="C3103" s="523"/>
      <c r="D3103" s="523"/>
    </row>
    <row r="3104" spans="3:4" ht="21" customHeight="1">
      <c r="C3104" s="523"/>
      <c r="D3104" s="523"/>
    </row>
    <row r="3105" spans="3:4" ht="21" customHeight="1">
      <c r="C3105" s="523"/>
      <c r="D3105" s="523"/>
    </row>
    <row r="3106" spans="3:4" ht="21" customHeight="1">
      <c r="C3106" s="523"/>
      <c r="D3106" s="523"/>
    </row>
    <row r="3107" spans="3:4" ht="21" customHeight="1">
      <c r="C3107" s="523"/>
      <c r="D3107" s="523"/>
    </row>
    <row r="3108" spans="3:4" ht="21" customHeight="1">
      <c r="C3108" s="523"/>
      <c r="D3108" s="523"/>
    </row>
    <row r="3109" spans="3:4" ht="21" customHeight="1">
      <c r="C3109" s="523"/>
      <c r="D3109" s="523"/>
    </row>
    <row r="3110" spans="3:4" ht="21" customHeight="1">
      <c r="C3110" s="523"/>
      <c r="D3110" s="523"/>
    </row>
    <row r="3111" spans="3:4" ht="21" customHeight="1">
      <c r="C3111" s="523"/>
      <c r="D3111" s="523"/>
    </row>
    <row r="3112" spans="3:4" ht="21" customHeight="1">
      <c r="C3112" s="523"/>
      <c r="D3112" s="523"/>
    </row>
    <row r="3113" spans="3:4" ht="21" customHeight="1">
      <c r="C3113" s="523"/>
      <c r="D3113" s="523"/>
    </row>
    <row r="3114" spans="3:4" ht="21" customHeight="1">
      <c r="C3114" s="523"/>
      <c r="D3114" s="523"/>
    </row>
    <row r="3115" spans="3:4" ht="21" customHeight="1">
      <c r="C3115" s="523"/>
      <c r="D3115" s="523"/>
    </row>
    <row r="3116" spans="3:4" ht="21" customHeight="1">
      <c r="C3116" s="523"/>
      <c r="D3116" s="523"/>
    </row>
    <row r="3117" spans="3:4" ht="21" customHeight="1">
      <c r="C3117" s="523"/>
      <c r="D3117" s="523"/>
    </row>
    <row r="3118" spans="3:4" ht="21" customHeight="1">
      <c r="C3118" s="523"/>
      <c r="D3118" s="523"/>
    </row>
    <row r="3119" spans="3:4" ht="21" customHeight="1">
      <c r="C3119" s="523"/>
      <c r="D3119" s="523"/>
    </row>
    <row r="3120" spans="3:4" ht="21" customHeight="1">
      <c r="C3120" s="523"/>
      <c r="D3120" s="523"/>
    </row>
    <row r="3121" spans="3:4" ht="21" customHeight="1">
      <c r="C3121" s="523"/>
      <c r="D3121" s="523"/>
    </row>
    <row r="3122" spans="3:4" ht="21" customHeight="1">
      <c r="C3122" s="523"/>
      <c r="D3122" s="523"/>
    </row>
    <row r="3123" spans="3:4" ht="21" customHeight="1">
      <c r="C3123" s="523"/>
      <c r="D3123" s="523"/>
    </row>
    <row r="3124" spans="3:4" ht="21" customHeight="1">
      <c r="C3124" s="523"/>
      <c r="D3124" s="523"/>
    </row>
    <row r="3125" spans="3:4" ht="21" customHeight="1">
      <c r="C3125" s="523"/>
      <c r="D3125" s="523"/>
    </row>
    <row r="3126" spans="3:4" ht="21" customHeight="1">
      <c r="C3126" s="523"/>
      <c r="D3126" s="523"/>
    </row>
    <row r="3127" spans="3:4" ht="21" customHeight="1">
      <c r="C3127" s="523"/>
      <c r="D3127" s="523"/>
    </row>
    <row r="3128" spans="3:4" ht="21" customHeight="1">
      <c r="C3128" s="523"/>
      <c r="D3128" s="523"/>
    </row>
    <row r="3129" spans="3:4" ht="21" customHeight="1">
      <c r="C3129" s="523"/>
      <c r="D3129" s="523"/>
    </row>
    <row r="3130" spans="3:4" ht="21" customHeight="1">
      <c r="C3130" s="523"/>
      <c r="D3130" s="523"/>
    </row>
    <row r="3131" spans="3:4" ht="21" customHeight="1">
      <c r="C3131" s="523"/>
      <c r="D3131" s="523"/>
    </row>
    <row r="3132" spans="3:4" ht="21" customHeight="1">
      <c r="C3132" s="523"/>
      <c r="D3132" s="523"/>
    </row>
    <row r="3133" spans="3:4" ht="21" customHeight="1">
      <c r="C3133" s="523"/>
      <c r="D3133" s="523"/>
    </row>
    <row r="3134" spans="3:4" ht="21" customHeight="1">
      <c r="C3134" s="523"/>
      <c r="D3134" s="523"/>
    </row>
    <row r="3135" spans="3:4" ht="21" customHeight="1">
      <c r="C3135" s="523"/>
      <c r="D3135" s="523"/>
    </row>
    <row r="3136" spans="3:4" ht="21" customHeight="1">
      <c r="C3136" s="523"/>
      <c r="D3136" s="523"/>
    </row>
    <row r="3137" spans="3:4" ht="21" customHeight="1">
      <c r="C3137" s="523"/>
      <c r="D3137" s="523"/>
    </row>
    <row r="3138" spans="3:4" ht="21" customHeight="1">
      <c r="C3138" s="523"/>
      <c r="D3138" s="523"/>
    </row>
    <row r="3139" spans="3:4" ht="21" customHeight="1">
      <c r="C3139" s="523"/>
      <c r="D3139" s="523"/>
    </row>
    <row r="3140" spans="3:4" ht="21" customHeight="1">
      <c r="C3140" s="523"/>
      <c r="D3140" s="523"/>
    </row>
    <row r="3141" spans="3:4" ht="21" customHeight="1">
      <c r="C3141" s="523"/>
      <c r="D3141" s="523"/>
    </row>
    <row r="3142" spans="3:4" ht="21" customHeight="1">
      <c r="C3142" s="523"/>
      <c r="D3142" s="523"/>
    </row>
    <row r="3143" spans="3:4" ht="21" customHeight="1">
      <c r="C3143" s="523"/>
      <c r="D3143" s="523"/>
    </row>
    <row r="3144" spans="3:4" ht="21" customHeight="1">
      <c r="C3144" s="523"/>
      <c r="D3144" s="523"/>
    </row>
    <row r="3145" spans="3:4" ht="21" customHeight="1">
      <c r="C3145" s="523"/>
      <c r="D3145" s="523"/>
    </row>
    <row r="3146" spans="3:4" ht="21" customHeight="1">
      <c r="C3146" s="523"/>
      <c r="D3146" s="523"/>
    </row>
    <row r="3147" spans="3:4" ht="21" customHeight="1">
      <c r="C3147" s="523"/>
      <c r="D3147" s="523"/>
    </row>
    <row r="3148" spans="3:4" ht="21" customHeight="1">
      <c r="C3148" s="523"/>
      <c r="D3148" s="523"/>
    </row>
    <row r="3149" spans="3:4" ht="21" customHeight="1">
      <c r="C3149" s="523"/>
      <c r="D3149" s="523"/>
    </row>
    <row r="3150" spans="3:4" ht="21" customHeight="1">
      <c r="C3150" s="523"/>
      <c r="D3150" s="523"/>
    </row>
    <row r="3151" spans="3:4" ht="21" customHeight="1">
      <c r="C3151" s="523"/>
      <c r="D3151" s="523"/>
    </row>
    <row r="3152" spans="3:4" ht="21" customHeight="1">
      <c r="C3152" s="523"/>
      <c r="D3152" s="523"/>
    </row>
    <row r="3153" spans="3:4" ht="21" customHeight="1">
      <c r="C3153" s="523"/>
      <c r="D3153" s="523"/>
    </row>
    <row r="3154" spans="3:4" ht="21" customHeight="1">
      <c r="C3154" s="523"/>
      <c r="D3154" s="523"/>
    </row>
    <row r="3155" spans="3:4" ht="21" customHeight="1">
      <c r="C3155" s="523"/>
      <c r="D3155" s="523"/>
    </row>
    <row r="3156" spans="3:4" ht="21" customHeight="1">
      <c r="C3156" s="523"/>
      <c r="D3156" s="523"/>
    </row>
    <row r="3157" spans="3:4" ht="21" customHeight="1">
      <c r="C3157" s="523"/>
      <c r="D3157" s="523"/>
    </row>
    <row r="3158" spans="3:4" ht="21" customHeight="1">
      <c r="C3158" s="523"/>
      <c r="D3158" s="523"/>
    </row>
    <row r="3159" spans="3:4" ht="21" customHeight="1">
      <c r="C3159" s="523"/>
      <c r="D3159" s="523"/>
    </row>
    <row r="3160" spans="3:4" ht="21" customHeight="1">
      <c r="C3160" s="523"/>
      <c r="D3160" s="523"/>
    </row>
    <row r="3161" spans="3:4" ht="21" customHeight="1">
      <c r="C3161" s="523"/>
      <c r="D3161" s="523"/>
    </row>
    <row r="3162" spans="3:4" ht="21" customHeight="1">
      <c r="C3162" s="523"/>
      <c r="D3162" s="523"/>
    </row>
    <row r="3163" spans="3:4" ht="21" customHeight="1">
      <c r="C3163" s="523"/>
      <c r="D3163" s="523"/>
    </row>
    <row r="3164" spans="3:4" ht="21" customHeight="1">
      <c r="C3164" s="523"/>
      <c r="D3164" s="523"/>
    </row>
    <row r="3165" spans="3:4" ht="21" customHeight="1">
      <c r="C3165" s="523"/>
      <c r="D3165" s="523"/>
    </row>
    <row r="3166" spans="3:4" ht="21" customHeight="1">
      <c r="C3166" s="523"/>
      <c r="D3166" s="523"/>
    </row>
    <row r="3167" spans="3:4" ht="21" customHeight="1">
      <c r="C3167" s="523"/>
      <c r="D3167" s="523"/>
    </row>
    <row r="3168" spans="3:4" ht="21" customHeight="1">
      <c r="C3168" s="523"/>
      <c r="D3168" s="523"/>
    </row>
    <row r="3169" spans="3:4" ht="21" customHeight="1">
      <c r="C3169" s="523"/>
      <c r="D3169" s="523"/>
    </row>
    <row r="3170" spans="3:4" ht="21" customHeight="1">
      <c r="C3170" s="523"/>
      <c r="D3170" s="523"/>
    </row>
    <row r="3171" spans="3:4" ht="21" customHeight="1">
      <c r="C3171" s="523"/>
      <c r="D3171" s="523"/>
    </row>
    <row r="3172" spans="3:4" ht="21" customHeight="1">
      <c r="C3172" s="523"/>
      <c r="D3172" s="523"/>
    </row>
    <row r="3173" spans="3:4" ht="21" customHeight="1">
      <c r="C3173" s="523"/>
      <c r="D3173" s="523"/>
    </row>
    <row r="3174" spans="3:4" ht="21" customHeight="1">
      <c r="C3174" s="523"/>
      <c r="D3174" s="523"/>
    </row>
    <row r="3175" spans="3:4" ht="21" customHeight="1">
      <c r="C3175" s="523"/>
      <c r="D3175" s="523"/>
    </row>
    <row r="3176" spans="3:4" ht="21" customHeight="1">
      <c r="C3176" s="523"/>
      <c r="D3176" s="523"/>
    </row>
    <row r="3177" spans="3:4" ht="21" customHeight="1">
      <c r="C3177" s="523"/>
      <c r="D3177" s="523"/>
    </row>
    <row r="3178" spans="3:4" ht="21" customHeight="1">
      <c r="C3178" s="523"/>
      <c r="D3178" s="523"/>
    </row>
    <row r="3179" spans="3:4" ht="21" customHeight="1">
      <c r="C3179" s="523"/>
      <c r="D3179" s="523"/>
    </row>
    <row r="3180" spans="3:4" ht="21" customHeight="1">
      <c r="C3180" s="523"/>
      <c r="D3180" s="523"/>
    </row>
    <row r="3181" spans="3:4" ht="21" customHeight="1">
      <c r="C3181" s="523"/>
      <c r="D3181" s="523"/>
    </row>
    <row r="3182" spans="3:4" ht="21" customHeight="1">
      <c r="C3182" s="523"/>
      <c r="D3182" s="523"/>
    </row>
    <row r="3183" spans="3:4" ht="21" customHeight="1">
      <c r="C3183" s="523"/>
      <c r="D3183" s="523"/>
    </row>
    <row r="3184" spans="3:4" ht="21" customHeight="1">
      <c r="C3184" s="523"/>
      <c r="D3184" s="523"/>
    </row>
    <row r="3185" spans="3:4" ht="21" customHeight="1">
      <c r="C3185" s="523"/>
      <c r="D3185" s="523"/>
    </row>
    <row r="3186" spans="3:4" ht="21" customHeight="1">
      <c r="C3186" s="523"/>
      <c r="D3186" s="523"/>
    </row>
    <row r="3187" spans="3:4" ht="21" customHeight="1">
      <c r="C3187" s="523"/>
      <c r="D3187" s="523"/>
    </row>
    <row r="3188" spans="3:4" ht="21" customHeight="1">
      <c r="C3188" s="523"/>
      <c r="D3188" s="523"/>
    </row>
    <row r="3189" spans="3:4" ht="21" customHeight="1">
      <c r="C3189" s="523"/>
      <c r="D3189" s="523"/>
    </row>
    <row r="3190" spans="3:4" ht="21" customHeight="1">
      <c r="C3190" s="523"/>
      <c r="D3190" s="523"/>
    </row>
    <row r="3191" spans="3:4" ht="21" customHeight="1">
      <c r="C3191" s="523"/>
      <c r="D3191" s="523"/>
    </row>
    <row r="3192" spans="3:4" ht="21" customHeight="1">
      <c r="C3192" s="523"/>
      <c r="D3192" s="523"/>
    </row>
    <row r="3193" spans="3:4" ht="21" customHeight="1">
      <c r="C3193" s="523"/>
      <c r="D3193" s="523"/>
    </row>
    <row r="3194" spans="3:4" ht="21" customHeight="1">
      <c r="C3194" s="523"/>
      <c r="D3194" s="523"/>
    </row>
    <row r="3195" spans="3:4" ht="21" customHeight="1">
      <c r="C3195" s="523"/>
      <c r="D3195" s="523"/>
    </row>
    <row r="3196" spans="3:4" ht="21" customHeight="1">
      <c r="C3196" s="523"/>
      <c r="D3196" s="523"/>
    </row>
    <row r="3197" spans="3:4" ht="21" customHeight="1">
      <c r="C3197" s="523"/>
      <c r="D3197" s="523"/>
    </row>
    <row r="3198" spans="3:4" ht="21" customHeight="1">
      <c r="C3198" s="523"/>
      <c r="D3198" s="523"/>
    </row>
    <row r="3199" spans="3:4" ht="21" customHeight="1">
      <c r="C3199" s="523"/>
      <c r="D3199" s="523"/>
    </row>
    <row r="3200" spans="3:4" ht="21" customHeight="1">
      <c r="C3200" s="523"/>
      <c r="D3200" s="523"/>
    </row>
    <row r="3201" spans="3:4" ht="21" customHeight="1">
      <c r="C3201" s="523"/>
      <c r="D3201" s="523"/>
    </row>
    <row r="3202" spans="3:4" ht="21" customHeight="1">
      <c r="C3202" s="523"/>
      <c r="D3202" s="523"/>
    </row>
    <row r="3203" spans="3:4" ht="21" customHeight="1">
      <c r="C3203" s="523"/>
      <c r="D3203" s="523"/>
    </row>
    <row r="3204" spans="3:4" ht="21" customHeight="1">
      <c r="C3204" s="523"/>
      <c r="D3204" s="523"/>
    </row>
    <row r="3205" spans="3:4" ht="21" customHeight="1">
      <c r="C3205" s="523"/>
      <c r="D3205" s="523"/>
    </row>
    <row r="3206" spans="3:4" ht="21" customHeight="1">
      <c r="C3206" s="523"/>
      <c r="D3206" s="523"/>
    </row>
    <row r="3207" spans="3:4" ht="21" customHeight="1">
      <c r="C3207" s="523"/>
      <c r="D3207" s="523"/>
    </row>
    <row r="3208" spans="3:4" ht="21" customHeight="1">
      <c r="C3208" s="523"/>
      <c r="D3208" s="523"/>
    </row>
    <row r="3209" spans="3:4" ht="21" customHeight="1">
      <c r="C3209" s="523"/>
      <c r="D3209" s="523"/>
    </row>
    <row r="3210" spans="3:4" ht="21" customHeight="1">
      <c r="C3210" s="523"/>
      <c r="D3210" s="523"/>
    </row>
    <row r="3211" spans="3:4" ht="21" customHeight="1">
      <c r="C3211" s="523"/>
      <c r="D3211" s="523"/>
    </row>
    <row r="3212" spans="3:4" ht="21" customHeight="1">
      <c r="C3212" s="523"/>
      <c r="D3212" s="523"/>
    </row>
    <row r="3213" spans="3:4" ht="21" customHeight="1">
      <c r="C3213" s="523"/>
      <c r="D3213" s="523"/>
    </row>
    <row r="3214" spans="3:4" ht="21" customHeight="1">
      <c r="C3214" s="523"/>
      <c r="D3214" s="523"/>
    </row>
    <row r="3215" spans="3:4" ht="21" customHeight="1">
      <c r="C3215" s="523"/>
      <c r="D3215" s="523"/>
    </row>
    <row r="3216" spans="3:4" ht="21" customHeight="1">
      <c r="C3216" s="523"/>
      <c r="D3216" s="523"/>
    </row>
    <row r="3217" spans="3:4" ht="21" customHeight="1">
      <c r="C3217" s="523"/>
      <c r="D3217" s="523"/>
    </row>
    <row r="3218" spans="3:4" ht="21" customHeight="1">
      <c r="C3218" s="523"/>
      <c r="D3218" s="523"/>
    </row>
    <row r="3219" spans="3:4" ht="21" customHeight="1">
      <c r="C3219" s="523"/>
      <c r="D3219" s="523"/>
    </row>
    <row r="3220" spans="3:4" ht="21" customHeight="1">
      <c r="C3220" s="523"/>
      <c r="D3220" s="523"/>
    </row>
    <row r="3221" spans="3:4" ht="21" customHeight="1">
      <c r="C3221" s="523"/>
      <c r="D3221" s="523"/>
    </row>
    <row r="3222" spans="3:4" ht="21" customHeight="1">
      <c r="C3222" s="523"/>
      <c r="D3222" s="523"/>
    </row>
    <row r="3223" spans="3:4" ht="21" customHeight="1">
      <c r="C3223" s="523"/>
      <c r="D3223" s="523"/>
    </row>
    <row r="3224" spans="3:4" ht="21" customHeight="1">
      <c r="C3224" s="523"/>
      <c r="D3224" s="523"/>
    </row>
    <row r="3225" spans="3:4" ht="21" customHeight="1">
      <c r="C3225" s="523"/>
      <c r="D3225" s="523"/>
    </row>
    <row r="3226" spans="3:4" ht="21" customHeight="1">
      <c r="C3226" s="523"/>
      <c r="D3226" s="523"/>
    </row>
    <row r="3227" spans="3:4" ht="21" customHeight="1">
      <c r="C3227" s="523"/>
      <c r="D3227" s="523"/>
    </row>
    <row r="3228" spans="3:4" ht="21" customHeight="1">
      <c r="C3228" s="523"/>
      <c r="D3228" s="523"/>
    </row>
    <row r="3229" spans="3:4" ht="21" customHeight="1">
      <c r="C3229" s="523"/>
      <c r="D3229" s="523"/>
    </row>
    <row r="3230" spans="3:4" ht="21" customHeight="1">
      <c r="C3230" s="523"/>
      <c r="D3230" s="523"/>
    </row>
    <row r="3231" spans="3:4" ht="21" customHeight="1">
      <c r="C3231" s="523"/>
      <c r="D3231" s="523"/>
    </row>
    <row r="3232" spans="3:4" ht="21" customHeight="1">
      <c r="C3232" s="523"/>
      <c r="D3232" s="523"/>
    </row>
    <row r="3233" spans="3:4" ht="21" customHeight="1">
      <c r="C3233" s="523"/>
      <c r="D3233" s="523"/>
    </row>
    <row r="3234" spans="3:4" ht="21" customHeight="1">
      <c r="C3234" s="523"/>
      <c r="D3234" s="523"/>
    </row>
    <row r="3235" spans="3:4" ht="21" customHeight="1">
      <c r="C3235" s="523"/>
      <c r="D3235" s="523"/>
    </row>
    <row r="3236" spans="3:4" ht="21" customHeight="1">
      <c r="C3236" s="523"/>
      <c r="D3236" s="523"/>
    </row>
    <row r="3237" spans="3:4" ht="21" customHeight="1">
      <c r="C3237" s="523"/>
      <c r="D3237" s="523"/>
    </row>
    <row r="3238" spans="3:4" ht="21" customHeight="1">
      <c r="C3238" s="523"/>
      <c r="D3238" s="523"/>
    </row>
    <row r="3239" spans="3:4" ht="21" customHeight="1">
      <c r="C3239" s="523"/>
      <c r="D3239" s="523"/>
    </row>
    <row r="3240" spans="3:4" ht="21" customHeight="1">
      <c r="C3240" s="523"/>
      <c r="D3240" s="523"/>
    </row>
    <row r="3241" spans="3:4" ht="21" customHeight="1">
      <c r="C3241" s="523"/>
      <c r="D3241" s="523"/>
    </row>
    <row r="3242" spans="3:4" ht="21" customHeight="1">
      <c r="C3242" s="523"/>
      <c r="D3242" s="523"/>
    </row>
    <row r="3243" spans="3:4" ht="21" customHeight="1">
      <c r="C3243" s="523"/>
      <c r="D3243" s="523"/>
    </row>
    <row r="3244" spans="3:4" ht="21" customHeight="1">
      <c r="C3244" s="523"/>
      <c r="D3244" s="523"/>
    </row>
    <row r="3245" spans="3:4" ht="21" customHeight="1">
      <c r="C3245" s="523"/>
      <c r="D3245" s="523"/>
    </row>
    <row r="3246" spans="3:4" ht="21" customHeight="1">
      <c r="C3246" s="523"/>
      <c r="D3246" s="523"/>
    </row>
    <row r="3247" spans="3:4" ht="21" customHeight="1">
      <c r="C3247" s="523"/>
      <c r="D3247" s="523"/>
    </row>
    <row r="3248" spans="3:4" ht="21" customHeight="1">
      <c r="C3248" s="523"/>
      <c r="D3248" s="523"/>
    </row>
    <row r="3249" spans="3:4" ht="21" customHeight="1">
      <c r="C3249" s="523"/>
      <c r="D3249" s="523"/>
    </row>
    <row r="3250" spans="3:4" ht="21" customHeight="1">
      <c r="C3250" s="523"/>
      <c r="D3250" s="523"/>
    </row>
    <row r="3251" spans="3:4" ht="21" customHeight="1">
      <c r="C3251" s="523"/>
      <c r="D3251" s="523"/>
    </row>
    <row r="3252" spans="3:4" ht="21" customHeight="1">
      <c r="C3252" s="523"/>
      <c r="D3252" s="523"/>
    </row>
    <row r="3253" spans="3:4" ht="21" customHeight="1">
      <c r="C3253" s="523"/>
      <c r="D3253" s="523"/>
    </row>
    <row r="3254" spans="3:4" ht="21" customHeight="1">
      <c r="C3254" s="523"/>
      <c r="D3254" s="523"/>
    </row>
    <row r="3255" spans="3:4" ht="21" customHeight="1">
      <c r="C3255" s="523"/>
      <c r="D3255" s="523"/>
    </row>
    <row r="3256" spans="3:4" ht="21" customHeight="1">
      <c r="C3256" s="523"/>
      <c r="D3256" s="523"/>
    </row>
    <row r="3257" spans="3:4" ht="21" customHeight="1">
      <c r="C3257" s="523"/>
      <c r="D3257" s="523"/>
    </row>
    <row r="3258" spans="3:4" ht="21" customHeight="1">
      <c r="C3258" s="523"/>
      <c r="D3258" s="523"/>
    </row>
    <row r="3259" spans="3:4" ht="21" customHeight="1">
      <c r="C3259" s="523"/>
      <c r="D3259" s="523"/>
    </row>
    <row r="3260" spans="3:4" ht="21" customHeight="1">
      <c r="C3260" s="523"/>
      <c r="D3260" s="523"/>
    </row>
    <row r="3261" spans="3:4" ht="21" customHeight="1">
      <c r="C3261" s="523"/>
      <c r="D3261" s="523"/>
    </row>
    <row r="3262" spans="3:4" ht="21" customHeight="1">
      <c r="C3262" s="523"/>
      <c r="D3262" s="523"/>
    </row>
    <row r="3263" spans="3:4" ht="21" customHeight="1">
      <c r="C3263" s="523"/>
      <c r="D3263" s="523"/>
    </row>
    <row r="3264" spans="3:4" ht="21" customHeight="1">
      <c r="C3264" s="523"/>
      <c r="D3264" s="523"/>
    </row>
    <row r="3265" spans="3:4" ht="21" customHeight="1">
      <c r="C3265" s="523"/>
      <c r="D3265" s="523"/>
    </row>
    <row r="3266" spans="3:4" ht="21" customHeight="1">
      <c r="C3266" s="523"/>
      <c r="D3266" s="523"/>
    </row>
    <row r="3267" spans="3:4" ht="21" customHeight="1">
      <c r="C3267" s="523"/>
      <c r="D3267" s="523"/>
    </row>
    <row r="3268" spans="3:4" ht="21" customHeight="1">
      <c r="C3268" s="523"/>
      <c r="D3268" s="523"/>
    </row>
    <row r="3269" spans="3:4" ht="21" customHeight="1">
      <c r="C3269" s="523"/>
      <c r="D3269" s="523"/>
    </row>
    <row r="3270" spans="3:4" ht="21" customHeight="1">
      <c r="C3270" s="523"/>
      <c r="D3270" s="523"/>
    </row>
    <row r="3271" spans="3:4" ht="21" customHeight="1">
      <c r="C3271" s="523"/>
      <c r="D3271" s="523"/>
    </row>
    <row r="3272" spans="3:4" ht="21" customHeight="1">
      <c r="C3272" s="523"/>
      <c r="D3272" s="523"/>
    </row>
    <row r="3273" spans="3:4" ht="21" customHeight="1">
      <c r="C3273" s="523"/>
      <c r="D3273" s="523"/>
    </row>
    <row r="3274" spans="3:4" ht="21" customHeight="1">
      <c r="C3274" s="523"/>
      <c r="D3274" s="523"/>
    </row>
    <row r="3275" spans="3:4" ht="21" customHeight="1">
      <c r="C3275" s="523"/>
      <c r="D3275" s="523"/>
    </row>
    <row r="3276" spans="3:4" ht="21" customHeight="1">
      <c r="C3276" s="523"/>
      <c r="D3276" s="523"/>
    </row>
    <row r="3277" spans="3:4" ht="21" customHeight="1">
      <c r="C3277" s="523"/>
      <c r="D3277" s="523"/>
    </row>
    <row r="3278" spans="3:4" ht="21" customHeight="1">
      <c r="C3278" s="523"/>
      <c r="D3278" s="523"/>
    </row>
    <row r="3279" spans="3:4" ht="21" customHeight="1">
      <c r="C3279" s="523"/>
      <c r="D3279" s="523"/>
    </row>
    <row r="3280" spans="3:4" ht="21" customHeight="1">
      <c r="C3280" s="523"/>
      <c r="D3280" s="523"/>
    </row>
    <row r="3281" spans="3:4" ht="21" customHeight="1">
      <c r="C3281" s="523"/>
      <c r="D3281" s="523"/>
    </row>
    <row r="3282" spans="3:4" ht="21" customHeight="1">
      <c r="C3282" s="523"/>
      <c r="D3282" s="523"/>
    </row>
    <row r="3283" spans="3:4" ht="21" customHeight="1">
      <c r="C3283" s="523"/>
      <c r="D3283" s="523"/>
    </row>
    <row r="3284" spans="3:4" ht="21" customHeight="1">
      <c r="C3284" s="523"/>
      <c r="D3284" s="523"/>
    </row>
    <row r="3285" spans="3:4" ht="21" customHeight="1">
      <c r="C3285" s="523"/>
      <c r="D3285" s="523"/>
    </row>
    <row r="3286" spans="3:4" ht="21" customHeight="1">
      <c r="C3286" s="523"/>
      <c r="D3286" s="523"/>
    </row>
    <row r="3287" spans="3:4" ht="21" customHeight="1">
      <c r="C3287" s="523"/>
      <c r="D3287" s="523"/>
    </row>
    <row r="3288" spans="3:4" ht="21" customHeight="1">
      <c r="C3288" s="523"/>
      <c r="D3288" s="523"/>
    </row>
    <row r="3289" spans="3:4" ht="21" customHeight="1">
      <c r="C3289" s="523"/>
      <c r="D3289" s="523"/>
    </row>
    <row r="3290" spans="3:4" ht="21" customHeight="1">
      <c r="C3290" s="523"/>
      <c r="D3290" s="523"/>
    </row>
    <row r="3291" spans="3:4" ht="21" customHeight="1">
      <c r="C3291" s="523"/>
      <c r="D3291" s="523"/>
    </row>
    <row r="3292" spans="3:4" ht="21" customHeight="1">
      <c r="C3292" s="523"/>
      <c r="D3292" s="523"/>
    </row>
    <row r="3293" spans="3:4" ht="21" customHeight="1">
      <c r="C3293" s="523"/>
      <c r="D3293" s="523"/>
    </row>
    <row r="3294" spans="3:4" ht="21" customHeight="1">
      <c r="C3294" s="523"/>
      <c r="D3294" s="523"/>
    </row>
    <row r="3295" spans="3:4" ht="21" customHeight="1">
      <c r="C3295" s="523"/>
      <c r="D3295" s="523"/>
    </row>
    <row r="3296" spans="3:4" ht="21" customHeight="1">
      <c r="C3296" s="523"/>
      <c r="D3296" s="523"/>
    </row>
    <row r="3297" spans="3:4" ht="21" customHeight="1">
      <c r="C3297" s="523"/>
      <c r="D3297" s="523"/>
    </row>
    <row r="3298" spans="3:4" ht="21" customHeight="1">
      <c r="C3298" s="523"/>
      <c r="D3298" s="523"/>
    </row>
    <row r="3299" spans="3:4" ht="21" customHeight="1">
      <c r="C3299" s="523"/>
      <c r="D3299" s="523"/>
    </row>
    <row r="3300" spans="3:4" ht="21" customHeight="1">
      <c r="C3300" s="523"/>
      <c r="D3300" s="523"/>
    </row>
    <row r="3301" spans="3:4" ht="21" customHeight="1">
      <c r="C3301" s="523"/>
      <c r="D3301" s="523"/>
    </row>
    <row r="3302" spans="3:4" ht="21" customHeight="1">
      <c r="C3302" s="523"/>
      <c r="D3302" s="523"/>
    </row>
    <row r="3303" spans="3:4" ht="21" customHeight="1">
      <c r="C3303" s="523"/>
      <c r="D3303" s="523"/>
    </row>
    <row r="3304" spans="3:4" ht="21" customHeight="1">
      <c r="C3304" s="523"/>
      <c r="D3304" s="523"/>
    </row>
    <row r="3305" spans="3:4" ht="21" customHeight="1">
      <c r="C3305" s="523"/>
      <c r="D3305" s="523"/>
    </row>
    <row r="3306" spans="3:4" ht="21" customHeight="1">
      <c r="C3306" s="523"/>
      <c r="D3306" s="523"/>
    </row>
    <row r="3307" spans="3:4" ht="21" customHeight="1">
      <c r="C3307" s="523"/>
      <c r="D3307" s="523"/>
    </row>
    <row r="3308" spans="3:4" ht="21" customHeight="1">
      <c r="C3308" s="523"/>
      <c r="D3308" s="523"/>
    </row>
    <row r="3309" spans="3:4" ht="21" customHeight="1">
      <c r="C3309" s="523"/>
      <c r="D3309" s="523"/>
    </row>
    <row r="3310" spans="3:4" ht="21" customHeight="1">
      <c r="C3310" s="523"/>
      <c r="D3310" s="523"/>
    </row>
    <row r="3311" spans="3:4" ht="21" customHeight="1">
      <c r="C3311" s="523"/>
      <c r="D3311" s="523"/>
    </row>
    <row r="3312" spans="3:4" ht="21" customHeight="1">
      <c r="C3312" s="523"/>
      <c r="D3312" s="523"/>
    </row>
    <row r="3313" spans="3:4" ht="21" customHeight="1">
      <c r="C3313" s="523"/>
      <c r="D3313" s="523"/>
    </row>
    <row r="3314" spans="3:4" ht="21" customHeight="1">
      <c r="C3314" s="523"/>
      <c r="D3314" s="523"/>
    </row>
    <row r="3315" spans="3:4" ht="21" customHeight="1">
      <c r="C3315" s="523"/>
      <c r="D3315" s="523"/>
    </row>
    <row r="3316" spans="3:4" ht="21" customHeight="1">
      <c r="C3316" s="523"/>
      <c r="D3316" s="523"/>
    </row>
    <row r="3317" spans="3:4" ht="21" customHeight="1">
      <c r="C3317" s="523"/>
      <c r="D3317" s="523"/>
    </row>
    <row r="3318" spans="3:4" ht="21" customHeight="1">
      <c r="C3318" s="523"/>
      <c r="D3318" s="523"/>
    </row>
    <row r="3319" spans="3:4" ht="21" customHeight="1">
      <c r="C3319" s="523"/>
      <c r="D3319" s="523"/>
    </row>
    <row r="3320" spans="3:4" ht="21" customHeight="1">
      <c r="C3320" s="523"/>
      <c r="D3320" s="523"/>
    </row>
    <row r="3321" spans="3:4" ht="21" customHeight="1">
      <c r="C3321" s="523"/>
      <c r="D3321" s="523"/>
    </row>
    <row r="3322" spans="3:4" ht="21" customHeight="1">
      <c r="C3322" s="523"/>
      <c r="D3322" s="523"/>
    </row>
    <row r="3323" spans="3:4" ht="21" customHeight="1">
      <c r="C3323" s="523"/>
      <c r="D3323" s="523"/>
    </row>
    <row r="3324" spans="3:4" ht="21" customHeight="1">
      <c r="C3324" s="523"/>
      <c r="D3324" s="523"/>
    </row>
    <row r="3325" spans="3:4" ht="21" customHeight="1">
      <c r="C3325" s="523"/>
      <c r="D3325" s="523"/>
    </row>
    <row r="3326" spans="3:4" ht="21" customHeight="1">
      <c r="C3326" s="523"/>
      <c r="D3326" s="523"/>
    </row>
    <row r="3327" spans="3:4" ht="21" customHeight="1">
      <c r="C3327" s="523"/>
      <c r="D3327" s="523"/>
    </row>
    <row r="3328" spans="3:4" ht="21" customHeight="1">
      <c r="C3328" s="523"/>
      <c r="D3328" s="523"/>
    </row>
    <row r="3329" spans="3:4" ht="21" customHeight="1">
      <c r="C3329" s="523"/>
      <c r="D3329" s="523"/>
    </row>
    <row r="3330" spans="3:4" ht="21" customHeight="1">
      <c r="C3330" s="523"/>
      <c r="D3330" s="523"/>
    </row>
    <row r="3331" spans="3:4" ht="21" customHeight="1">
      <c r="C3331" s="523"/>
      <c r="D3331" s="523"/>
    </row>
    <row r="3332" spans="3:4" ht="21" customHeight="1">
      <c r="C3332" s="523"/>
      <c r="D3332" s="523"/>
    </row>
    <row r="3333" spans="3:4" ht="21" customHeight="1">
      <c r="C3333" s="523"/>
      <c r="D3333" s="523"/>
    </row>
    <row r="3334" spans="3:4" ht="21" customHeight="1">
      <c r="C3334" s="523"/>
      <c r="D3334" s="523"/>
    </row>
    <row r="3335" spans="3:4" ht="21" customHeight="1">
      <c r="C3335" s="523"/>
      <c r="D3335" s="523"/>
    </row>
    <row r="3336" spans="3:4" ht="21" customHeight="1">
      <c r="C3336" s="523"/>
      <c r="D3336" s="523"/>
    </row>
    <row r="3337" spans="3:4" ht="21" customHeight="1">
      <c r="C3337" s="523"/>
      <c r="D3337" s="523"/>
    </row>
    <row r="3338" spans="3:4" ht="21" customHeight="1">
      <c r="C3338" s="523"/>
      <c r="D3338" s="523"/>
    </row>
    <row r="3339" spans="3:4" ht="21" customHeight="1">
      <c r="C3339" s="523"/>
      <c r="D3339" s="523"/>
    </row>
    <row r="3340" spans="3:4" ht="21" customHeight="1">
      <c r="C3340" s="523"/>
      <c r="D3340" s="523"/>
    </row>
    <row r="3341" spans="3:4" ht="21" customHeight="1">
      <c r="C3341" s="523"/>
      <c r="D3341" s="523"/>
    </row>
    <row r="3342" spans="3:4" ht="21" customHeight="1">
      <c r="C3342" s="523"/>
      <c r="D3342" s="523"/>
    </row>
    <row r="3343" spans="3:4" ht="21" customHeight="1">
      <c r="C3343" s="523"/>
      <c r="D3343" s="523"/>
    </row>
    <row r="3344" spans="3:4" ht="21" customHeight="1">
      <c r="C3344" s="523"/>
      <c r="D3344" s="523"/>
    </row>
    <row r="3345" spans="3:4" ht="21" customHeight="1">
      <c r="C3345" s="523"/>
      <c r="D3345" s="523"/>
    </row>
    <row r="3346" spans="3:4" ht="21" customHeight="1">
      <c r="C3346" s="523"/>
      <c r="D3346" s="523"/>
    </row>
    <row r="3347" spans="3:4" ht="21" customHeight="1">
      <c r="C3347" s="523"/>
      <c r="D3347" s="523"/>
    </row>
    <row r="3348" spans="3:4" ht="21" customHeight="1">
      <c r="C3348" s="523"/>
      <c r="D3348" s="523"/>
    </row>
    <row r="3349" spans="3:4" ht="21" customHeight="1">
      <c r="C3349" s="523"/>
      <c r="D3349" s="523"/>
    </row>
    <row r="3350" spans="3:4" ht="21" customHeight="1">
      <c r="C3350" s="523"/>
      <c r="D3350" s="523"/>
    </row>
    <row r="3351" spans="3:4" ht="21" customHeight="1">
      <c r="C3351" s="523"/>
      <c r="D3351" s="523"/>
    </row>
    <row r="3352" spans="3:4" ht="21" customHeight="1">
      <c r="C3352" s="523"/>
      <c r="D3352" s="523"/>
    </row>
    <row r="3353" spans="3:4" ht="21" customHeight="1">
      <c r="C3353" s="523"/>
      <c r="D3353" s="523"/>
    </row>
    <row r="3354" spans="3:4" ht="21" customHeight="1">
      <c r="C3354" s="523"/>
      <c r="D3354" s="523"/>
    </row>
    <row r="3355" spans="3:4" ht="21" customHeight="1">
      <c r="C3355" s="523"/>
      <c r="D3355" s="523"/>
    </row>
    <row r="3356" spans="3:4" ht="21" customHeight="1">
      <c r="C3356" s="523"/>
      <c r="D3356" s="523"/>
    </row>
    <row r="3357" spans="3:4" ht="21" customHeight="1">
      <c r="C3357" s="523"/>
      <c r="D3357" s="523"/>
    </row>
    <row r="3358" spans="3:4" ht="21" customHeight="1">
      <c r="C3358" s="523"/>
      <c r="D3358" s="523"/>
    </row>
    <row r="3359" spans="3:4" ht="21" customHeight="1">
      <c r="C3359" s="523"/>
      <c r="D3359" s="523"/>
    </row>
    <row r="3360" spans="3:4" ht="21" customHeight="1">
      <c r="C3360" s="523"/>
      <c r="D3360" s="523"/>
    </row>
    <row r="3361" spans="3:4" ht="21" customHeight="1">
      <c r="C3361" s="523"/>
      <c r="D3361" s="523"/>
    </row>
    <row r="3362" spans="3:4" ht="21" customHeight="1">
      <c r="C3362" s="523"/>
      <c r="D3362" s="523"/>
    </row>
    <row r="3363" spans="3:4" ht="21" customHeight="1">
      <c r="C3363" s="523"/>
      <c r="D3363" s="523"/>
    </row>
    <row r="3364" spans="3:4" ht="21" customHeight="1">
      <c r="C3364" s="523"/>
      <c r="D3364" s="523"/>
    </row>
    <row r="3365" spans="3:4" ht="21" customHeight="1">
      <c r="C3365" s="523"/>
      <c r="D3365" s="523"/>
    </row>
    <row r="3366" spans="3:4" ht="21" customHeight="1">
      <c r="C3366" s="523"/>
      <c r="D3366" s="523"/>
    </row>
    <row r="3367" spans="3:4" ht="21" customHeight="1">
      <c r="C3367" s="523"/>
      <c r="D3367" s="523"/>
    </row>
    <row r="3368" spans="3:4" ht="21" customHeight="1">
      <c r="C3368" s="523"/>
      <c r="D3368" s="523"/>
    </row>
    <row r="3369" spans="3:4" ht="21" customHeight="1">
      <c r="C3369" s="523"/>
      <c r="D3369" s="523"/>
    </row>
    <row r="3370" spans="3:4" ht="21" customHeight="1">
      <c r="C3370" s="523"/>
      <c r="D3370" s="523"/>
    </row>
    <row r="3371" spans="3:4" ht="21" customHeight="1">
      <c r="C3371" s="523"/>
      <c r="D3371" s="523"/>
    </row>
    <row r="3372" spans="3:4" ht="21" customHeight="1">
      <c r="C3372" s="523"/>
      <c r="D3372" s="523"/>
    </row>
    <row r="3373" spans="3:4" ht="21" customHeight="1">
      <c r="C3373" s="523"/>
      <c r="D3373" s="523"/>
    </row>
    <row r="3374" spans="3:4" ht="21" customHeight="1">
      <c r="C3374" s="523"/>
      <c r="D3374" s="523"/>
    </row>
    <row r="3375" spans="3:4" ht="21" customHeight="1">
      <c r="C3375" s="523"/>
      <c r="D3375" s="523"/>
    </row>
    <row r="3376" spans="3:4" ht="21" customHeight="1">
      <c r="C3376" s="523"/>
      <c r="D3376" s="523"/>
    </row>
    <row r="3377" spans="3:4" ht="21" customHeight="1">
      <c r="C3377" s="523"/>
      <c r="D3377" s="523"/>
    </row>
    <row r="3378" spans="3:4" ht="21" customHeight="1">
      <c r="C3378" s="523"/>
      <c r="D3378" s="523"/>
    </row>
    <row r="3379" spans="3:4" ht="21" customHeight="1">
      <c r="C3379" s="523"/>
      <c r="D3379" s="523"/>
    </row>
    <row r="3380" spans="3:4" ht="21" customHeight="1">
      <c r="C3380" s="523"/>
      <c r="D3380" s="523"/>
    </row>
    <row r="3381" spans="3:4" ht="21" customHeight="1">
      <c r="C3381" s="523"/>
      <c r="D3381" s="523"/>
    </row>
    <row r="3382" spans="3:4" ht="21" customHeight="1">
      <c r="C3382" s="523"/>
      <c r="D3382" s="523"/>
    </row>
    <row r="3383" spans="3:4" ht="21" customHeight="1">
      <c r="C3383" s="523"/>
      <c r="D3383" s="523"/>
    </row>
    <row r="3384" spans="3:4" ht="21" customHeight="1">
      <c r="C3384" s="523"/>
      <c r="D3384" s="523"/>
    </row>
    <row r="3385" spans="3:4" ht="21" customHeight="1">
      <c r="C3385" s="523"/>
      <c r="D3385" s="523"/>
    </row>
    <row r="3386" spans="3:4" ht="21" customHeight="1">
      <c r="C3386" s="523"/>
      <c r="D3386" s="523"/>
    </row>
    <row r="3387" spans="3:4" ht="21" customHeight="1">
      <c r="C3387" s="523"/>
      <c r="D3387" s="523"/>
    </row>
    <row r="3388" spans="3:4" ht="21" customHeight="1">
      <c r="C3388" s="523"/>
      <c r="D3388" s="523"/>
    </row>
    <row r="3389" spans="3:4" ht="21" customHeight="1">
      <c r="C3389" s="523"/>
      <c r="D3389" s="523"/>
    </row>
    <row r="3390" spans="3:4" ht="21" customHeight="1">
      <c r="C3390" s="523"/>
      <c r="D3390" s="523"/>
    </row>
    <row r="3391" spans="3:4" ht="21" customHeight="1">
      <c r="C3391" s="523"/>
      <c r="D3391" s="523"/>
    </row>
    <row r="3392" spans="3:4" ht="21" customHeight="1">
      <c r="C3392" s="523"/>
      <c r="D3392" s="523"/>
    </row>
    <row r="3393" spans="3:4" ht="21" customHeight="1">
      <c r="C3393" s="523"/>
      <c r="D3393" s="523"/>
    </row>
    <row r="3394" spans="3:4" ht="21" customHeight="1">
      <c r="C3394" s="523"/>
      <c r="D3394" s="523"/>
    </row>
    <row r="3395" spans="3:4" ht="21" customHeight="1">
      <c r="C3395" s="523"/>
      <c r="D3395" s="523"/>
    </row>
    <row r="3396" spans="3:4" ht="21" customHeight="1">
      <c r="C3396" s="523"/>
      <c r="D3396" s="523"/>
    </row>
    <row r="3397" spans="3:4" ht="21" customHeight="1">
      <c r="C3397" s="523"/>
      <c r="D3397" s="523"/>
    </row>
    <row r="3398" spans="3:4" ht="21" customHeight="1">
      <c r="C3398" s="523"/>
      <c r="D3398" s="523"/>
    </row>
    <row r="3399" spans="3:4" ht="21" customHeight="1">
      <c r="C3399" s="523"/>
      <c r="D3399" s="523"/>
    </row>
    <row r="3400" spans="3:4" ht="21" customHeight="1">
      <c r="C3400" s="523"/>
      <c r="D3400" s="523"/>
    </row>
    <row r="3401" spans="3:4" ht="21" customHeight="1">
      <c r="C3401" s="523"/>
      <c r="D3401" s="523"/>
    </row>
    <row r="3402" spans="3:4" ht="21" customHeight="1">
      <c r="C3402" s="523"/>
      <c r="D3402" s="523"/>
    </row>
    <row r="3403" spans="3:4" ht="21" customHeight="1">
      <c r="C3403" s="523"/>
      <c r="D3403" s="523"/>
    </row>
    <row r="3404" spans="3:4" ht="21" customHeight="1">
      <c r="C3404" s="523"/>
      <c r="D3404" s="523"/>
    </row>
    <row r="3405" spans="3:4" ht="21" customHeight="1">
      <c r="C3405" s="523"/>
      <c r="D3405" s="523"/>
    </row>
    <row r="3406" spans="3:4" ht="21" customHeight="1">
      <c r="C3406" s="523"/>
      <c r="D3406" s="523"/>
    </row>
    <row r="3407" spans="3:4" ht="21" customHeight="1">
      <c r="C3407" s="523"/>
      <c r="D3407" s="523"/>
    </row>
    <row r="3408" spans="3:4" ht="21" customHeight="1">
      <c r="C3408" s="523"/>
      <c r="D3408" s="523"/>
    </row>
    <row r="3409" spans="3:4" ht="21" customHeight="1">
      <c r="C3409" s="523"/>
      <c r="D3409" s="523"/>
    </row>
    <row r="3410" spans="3:4" ht="21" customHeight="1">
      <c r="C3410" s="523"/>
      <c r="D3410" s="523"/>
    </row>
    <row r="3411" spans="3:4" ht="21" customHeight="1">
      <c r="C3411" s="523"/>
      <c r="D3411" s="523"/>
    </row>
    <row r="3412" spans="3:4" ht="21" customHeight="1">
      <c r="C3412" s="523"/>
      <c r="D3412" s="523"/>
    </row>
    <row r="3413" spans="3:4" ht="21" customHeight="1">
      <c r="C3413" s="523"/>
      <c r="D3413" s="523"/>
    </row>
    <row r="3414" spans="3:4" ht="21" customHeight="1">
      <c r="C3414" s="523"/>
      <c r="D3414" s="523"/>
    </row>
    <row r="3415" spans="3:4" ht="21" customHeight="1">
      <c r="C3415" s="523"/>
      <c r="D3415" s="523"/>
    </row>
    <row r="3416" spans="3:4" ht="21" customHeight="1">
      <c r="C3416" s="523"/>
      <c r="D3416" s="523"/>
    </row>
    <row r="3417" spans="3:4" ht="21" customHeight="1">
      <c r="C3417" s="523"/>
      <c r="D3417" s="523"/>
    </row>
    <row r="3418" spans="3:4" ht="21" customHeight="1">
      <c r="C3418" s="523"/>
      <c r="D3418" s="523"/>
    </row>
    <row r="3419" spans="3:4" ht="21" customHeight="1">
      <c r="C3419" s="523"/>
      <c r="D3419" s="523"/>
    </row>
    <row r="3420" spans="3:4" ht="21" customHeight="1">
      <c r="C3420" s="523"/>
      <c r="D3420" s="523"/>
    </row>
    <row r="3421" spans="3:4" ht="21" customHeight="1">
      <c r="C3421" s="523"/>
      <c r="D3421" s="523"/>
    </row>
    <row r="3422" spans="3:4" ht="21" customHeight="1">
      <c r="C3422" s="523"/>
      <c r="D3422" s="523"/>
    </row>
    <row r="3423" spans="3:4" ht="21" customHeight="1">
      <c r="C3423" s="523"/>
      <c r="D3423" s="523"/>
    </row>
    <row r="3424" spans="3:4" ht="21" customHeight="1">
      <c r="C3424" s="523"/>
      <c r="D3424" s="523"/>
    </row>
    <row r="3425" spans="3:4" ht="21" customHeight="1">
      <c r="C3425" s="523"/>
      <c r="D3425" s="523"/>
    </row>
    <row r="3426" spans="3:4" ht="21" customHeight="1">
      <c r="C3426" s="523"/>
      <c r="D3426" s="523"/>
    </row>
    <row r="3427" spans="3:4" ht="21" customHeight="1">
      <c r="C3427" s="523"/>
      <c r="D3427" s="523"/>
    </row>
    <row r="3428" spans="3:4" ht="21" customHeight="1">
      <c r="C3428" s="523"/>
      <c r="D3428" s="523"/>
    </row>
    <row r="3429" spans="3:4" ht="21" customHeight="1">
      <c r="C3429" s="523"/>
      <c r="D3429" s="523"/>
    </row>
    <row r="3430" spans="3:4" ht="21" customHeight="1">
      <c r="C3430" s="523"/>
      <c r="D3430" s="523"/>
    </row>
    <row r="3431" spans="3:4" ht="21" customHeight="1">
      <c r="C3431" s="523"/>
      <c r="D3431" s="523"/>
    </row>
    <row r="3432" spans="3:4" ht="21" customHeight="1">
      <c r="C3432" s="523"/>
      <c r="D3432" s="523"/>
    </row>
    <row r="3433" spans="3:4" ht="21" customHeight="1">
      <c r="C3433" s="523"/>
      <c r="D3433" s="523"/>
    </row>
    <row r="3434" spans="3:4" ht="21" customHeight="1">
      <c r="C3434" s="523"/>
      <c r="D3434" s="523"/>
    </row>
    <row r="3435" spans="3:4" ht="21" customHeight="1">
      <c r="C3435" s="523"/>
      <c r="D3435" s="523"/>
    </row>
    <row r="3436" spans="3:4" ht="21" customHeight="1">
      <c r="C3436" s="523"/>
      <c r="D3436" s="523"/>
    </row>
    <row r="3437" spans="3:4" ht="21" customHeight="1">
      <c r="C3437" s="523"/>
      <c r="D3437" s="523"/>
    </row>
    <row r="3438" spans="3:4" ht="21" customHeight="1">
      <c r="C3438" s="523"/>
      <c r="D3438" s="523"/>
    </row>
    <row r="3439" spans="3:4" ht="21" customHeight="1">
      <c r="C3439" s="523"/>
      <c r="D3439" s="523"/>
    </row>
    <row r="3440" spans="3:4" ht="21" customHeight="1">
      <c r="C3440" s="523"/>
      <c r="D3440" s="523"/>
    </row>
    <row r="3441" spans="3:4" ht="21" customHeight="1">
      <c r="C3441" s="523"/>
      <c r="D3441" s="523"/>
    </row>
    <row r="3442" spans="3:4" ht="21" customHeight="1">
      <c r="C3442" s="523"/>
      <c r="D3442" s="523"/>
    </row>
    <row r="3443" spans="3:4" ht="21" customHeight="1">
      <c r="C3443" s="523"/>
      <c r="D3443" s="523"/>
    </row>
    <row r="3444" spans="3:4" ht="21" customHeight="1">
      <c r="C3444" s="523"/>
      <c r="D3444" s="523"/>
    </row>
    <row r="3445" spans="3:4" ht="21" customHeight="1">
      <c r="C3445" s="523"/>
      <c r="D3445" s="523"/>
    </row>
    <row r="3446" spans="3:4" ht="21" customHeight="1">
      <c r="C3446" s="523"/>
      <c r="D3446" s="523"/>
    </row>
    <row r="3447" spans="3:4" ht="21" customHeight="1">
      <c r="C3447" s="523"/>
      <c r="D3447" s="523"/>
    </row>
    <row r="3448" spans="3:4" ht="21" customHeight="1">
      <c r="C3448" s="523"/>
      <c r="D3448" s="523"/>
    </row>
    <row r="3449" spans="3:4" ht="21" customHeight="1">
      <c r="C3449" s="523"/>
      <c r="D3449" s="523"/>
    </row>
    <row r="3450" spans="3:4" ht="21" customHeight="1">
      <c r="C3450" s="523"/>
      <c r="D3450" s="523"/>
    </row>
    <row r="3451" spans="3:4" ht="21" customHeight="1">
      <c r="C3451" s="523"/>
      <c r="D3451" s="523"/>
    </row>
    <row r="3452" spans="3:4" ht="21" customHeight="1">
      <c r="C3452" s="523"/>
      <c r="D3452" s="523"/>
    </row>
    <row r="3453" spans="3:4" ht="21" customHeight="1">
      <c r="C3453" s="523"/>
      <c r="D3453" s="523"/>
    </row>
    <row r="3454" spans="3:4" ht="21" customHeight="1">
      <c r="C3454" s="523"/>
      <c r="D3454" s="523"/>
    </row>
    <row r="3455" spans="3:4" ht="21" customHeight="1">
      <c r="C3455" s="523"/>
      <c r="D3455" s="523"/>
    </row>
    <row r="3456" spans="3:4" ht="21" customHeight="1">
      <c r="C3456" s="523"/>
      <c r="D3456" s="523"/>
    </row>
    <row r="3457" spans="3:4" ht="21" customHeight="1">
      <c r="C3457" s="523"/>
      <c r="D3457" s="523"/>
    </row>
    <row r="3458" spans="3:4" ht="21" customHeight="1">
      <c r="C3458" s="523"/>
      <c r="D3458" s="523"/>
    </row>
    <row r="3459" spans="3:4" ht="21" customHeight="1">
      <c r="C3459" s="523"/>
      <c r="D3459" s="523"/>
    </row>
    <row r="3460" spans="3:4" ht="21" customHeight="1">
      <c r="C3460" s="523"/>
      <c r="D3460" s="523"/>
    </row>
    <row r="3461" spans="3:4" ht="21" customHeight="1">
      <c r="C3461" s="523"/>
      <c r="D3461" s="523"/>
    </row>
    <row r="3462" spans="3:4" ht="21" customHeight="1">
      <c r="C3462" s="523"/>
      <c r="D3462" s="523"/>
    </row>
    <row r="3463" spans="3:4" ht="21" customHeight="1">
      <c r="C3463" s="523"/>
      <c r="D3463" s="523"/>
    </row>
    <row r="3464" spans="3:4" ht="21" customHeight="1">
      <c r="C3464" s="523"/>
      <c r="D3464" s="523"/>
    </row>
    <row r="3465" spans="3:4" ht="21" customHeight="1">
      <c r="C3465" s="523"/>
      <c r="D3465" s="523"/>
    </row>
    <row r="3466" spans="3:4" ht="21" customHeight="1">
      <c r="C3466" s="523"/>
      <c r="D3466" s="523"/>
    </row>
    <row r="3467" spans="3:4" ht="21" customHeight="1">
      <c r="C3467" s="523"/>
      <c r="D3467" s="523"/>
    </row>
    <row r="3468" spans="3:4" ht="21" customHeight="1">
      <c r="C3468" s="523"/>
      <c r="D3468" s="523"/>
    </row>
    <row r="3469" spans="3:4" ht="21" customHeight="1">
      <c r="C3469" s="523"/>
      <c r="D3469" s="523"/>
    </row>
    <row r="3470" spans="3:4" ht="21" customHeight="1">
      <c r="C3470" s="523"/>
      <c r="D3470" s="523"/>
    </row>
    <row r="3471" spans="3:4" ht="21" customHeight="1">
      <c r="C3471" s="523"/>
      <c r="D3471" s="523"/>
    </row>
    <row r="3472" spans="3:4" ht="21" customHeight="1">
      <c r="C3472" s="523"/>
      <c r="D3472" s="523"/>
    </row>
    <row r="3473" spans="3:4" ht="21" customHeight="1">
      <c r="C3473" s="523"/>
      <c r="D3473" s="523"/>
    </row>
    <row r="3474" spans="3:4" ht="21" customHeight="1">
      <c r="C3474" s="523"/>
      <c r="D3474" s="523"/>
    </row>
    <row r="3475" spans="3:4" ht="21" customHeight="1">
      <c r="C3475" s="523"/>
      <c r="D3475" s="523"/>
    </row>
    <row r="3476" spans="3:4" ht="21" customHeight="1">
      <c r="C3476" s="523"/>
      <c r="D3476" s="523"/>
    </row>
    <row r="3477" spans="3:4" ht="21" customHeight="1">
      <c r="C3477" s="523"/>
      <c r="D3477" s="523"/>
    </row>
    <row r="3478" spans="3:4" ht="21" customHeight="1">
      <c r="C3478" s="523"/>
      <c r="D3478" s="523"/>
    </row>
    <row r="3479" spans="3:4" ht="21" customHeight="1">
      <c r="C3479" s="523"/>
      <c r="D3479" s="523"/>
    </row>
    <row r="3480" spans="3:4" ht="21" customHeight="1">
      <c r="C3480" s="523"/>
      <c r="D3480" s="523"/>
    </row>
    <row r="3481" spans="3:4" ht="21" customHeight="1">
      <c r="C3481" s="523"/>
      <c r="D3481" s="523"/>
    </row>
    <row r="3482" spans="3:4" ht="21" customHeight="1">
      <c r="C3482" s="523"/>
      <c r="D3482" s="523"/>
    </row>
    <row r="3483" spans="3:4" ht="21" customHeight="1">
      <c r="C3483" s="523"/>
      <c r="D3483" s="523"/>
    </row>
    <row r="3484" spans="3:4" ht="21" customHeight="1">
      <c r="C3484" s="523"/>
      <c r="D3484" s="523"/>
    </row>
    <row r="3485" spans="3:4" ht="21" customHeight="1">
      <c r="C3485" s="523"/>
      <c r="D3485" s="523"/>
    </row>
    <row r="3486" spans="3:4" ht="21" customHeight="1">
      <c r="C3486" s="523"/>
      <c r="D3486" s="523"/>
    </row>
    <row r="3487" spans="3:4" ht="21" customHeight="1">
      <c r="C3487" s="523"/>
      <c r="D3487" s="523"/>
    </row>
    <row r="3488" spans="3:4" ht="21" customHeight="1">
      <c r="C3488" s="523"/>
      <c r="D3488" s="523"/>
    </row>
    <row r="3489" spans="3:4" ht="21" customHeight="1">
      <c r="C3489" s="523"/>
      <c r="D3489" s="523"/>
    </row>
    <row r="3490" spans="3:4" ht="21" customHeight="1">
      <c r="C3490" s="523"/>
      <c r="D3490" s="523"/>
    </row>
    <row r="3491" spans="3:4" ht="21" customHeight="1">
      <c r="C3491" s="523"/>
      <c r="D3491" s="523"/>
    </row>
    <row r="3492" spans="3:4" ht="21" customHeight="1">
      <c r="C3492" s="523"/>
      <c r="D3492" s="523"/>
    </row>
    <row r="3493" spans="3:4" ht="21" customHeight="1">
      <c r="C3493" s="523"/>
      <c r="D3493" s="523"/>
    </row>
    <row r="3494" spans="3:4" ht="21" customHeight="1">
      <c r="C3494" s="523"/>
      <c r="D3494" s="523"/>
    </row>
    <row r="3495" spans="3:4" ht="21" customHeight="1">
      <c r="C3495" s="523"/>
      <c r="D3495" s="523"/>
    </row>
    <row r="3496" spans="3:4" ht="21" customHeight="1">
      <c r="C3496" s="523"/>
      <c r="D3496" s="523"/>
    </row>
    <row r="3497" spans="3:4" ht="21" customHeight="1">
      <c r="C3497" s="523"/>
      <c r="D3497" s="523"/>
    </row>
    <row r="3498" spans="3:4" ht="21" customHeight="1">
      <c r="C3498" s="523"/>
      <c r="D3498" s="523"/>
    </row>
    <row r="3499" spans="3:4" ht="21" customHeight="1">
      <c r="C3499" s="523"/>
      <c r="D3499" s="523"/>
    </row>
    <row r="3500" spans="3:4" ht="21" customHeight="1">
      <c r="C3500" s="523"/>
      <c r="D3500" s="523"/>
    </row>
    <row r="3501" spans="3:4" ht="21" customHeight="1">
      <c r="C3501" s="523"/>
      <c r="D3501" s="523"/>
    </row>
    <row r="3502" spans="3:4" ht="21" customHeight="1">
      <c r="C3502" s="523"/>
      <c r="D3502" s="523"/>
    </row>
    <row r="3503" spans="3:4" ht="21" customHeight="1">
      <c r="C3503" s="523"/>
      <c r="D3503" s="523"/>
    </row>
    <row r="3504" spans="3:4" ht="21" customHeight="1">
      <c r="C3504" s="523"/>
      <c r="D3504" s="523"/>
    </row>
    <row r="3505" spans="3:4" ht="21" customHeight="1">
      <c r="C3505" s="523"/>
      <c r="D3505" s="523"/>
    </row>
    <row r="3506" spans="3:4" ht="21" customHeight="1">
      <c r="C3506" s="523"/>
      <c r="D3506" s="523"/>
    </row>
    <row r="3507" spans="3:4" ht="21" customHeight="1">
      <c r="C3507" s="523"/>
      <c r="D3507" s="523"/>
    </row>
    <row r="3508" spans="3:4" ht="21" customHeight="1">
      <c r="C3508" s="523"/>
      <c r="D3508" s="523"/>
    </row>
    <row r="3509" spans="3:4" ht="21" customHeight="1">
      <c r="C3509" s="523"/>
      <c r="D3509" s="523"/>
    </row>
    <row r="3510" spans="3:4" ht="21" customHeight="1">
      <c r="C3510" s="523"/>
      <c r="D3510" s="523"/>
    </row>
    <row r="3511" spans="3:4" ht="21" customHeight="1">
      <c r="C3511" s="523"/>
      <c r="D3511" s="523"/>
    </row>
    <row r="3512" spans="3:4" ht="21" customHeight="1">
      <c r="C3512" s="523"/>
      <c r="D3512" s="523"/>
    </row>
    <row r="3513" spans="3:4" ht="21" customHeight="1">
      <c r="C3513" s="523"/>
      <c r="D3513" s="523"/>
    </row>
    <row r="3514" spans="3:4" ht="21" customHeight="1">
      <c r="C3514" s="523"/>
      <c r="D3514" s="523"/>
    </row>
    <row r="3515" spans="3:4" ht="21" customHeight="1">
      <c r="C3515" s="523"/>
      <c r="D3515" s="523"/>
    </row>
    <row r="3516" spans="3:4" ht="21" customHeight="1">
      <c r="C3516" s="523"/>
      <c r="D3516" s="523"/>
    </row>
    <row r="3517" spans="3:4" ht="21" customHeight="1">
      <c r="C3517" s="523"/>
      <c r="D3517" s="523"/>
    </row>
    <row r="3518" spans="3:4" ht="21" customHeight="1">
      <c r="C3518" s="523"/>
      <c r="D3518" s="523"/>
    </row>
    <row r="3519" spans="3:4" ht="21" customHeight="1">
      <c r="C3519" s="523"/>
      <c r="D3519" s="523"/>
    </row>
    <row r="3520" spans="3:4" ht="21" customHeight="1">
      <c r="C3520" s="523"/>
      <c r="D3520" s="523"/>
    </row>
    <row r="3521" spans="3:4" ht="21" customHeight="1">
      <c r="C3521" s="523"/>
      <c r="D3521" s="523"/>
    </row>
    <row r="3522" spans="3:4" ht="21" customHeight="1">
      <c r="C3522" s="523"/>
      <c r="D3522" s="523"/>
    </row>
    <row r="3523" spans="3:4" ht="21" customHeight="1">
      <c r="C3523" s="523"/>
      <c r="D3523" s="523"/>
    </row>
    <row r="3524" spans="3:4" ht="21" customHeight="1">
      <c r="C3524" s="523"/>
      <c r="D3524" s="523"/>
    </row>
    <row r="3525" spans="3:4" ht="21" customHeight="1">
      <c r="C3525" s="523"/>
      <c r="D3525" s="523"/>
    </row>
    <row r="3526" spans="3:4" ht="21" customHeight="1">
      <c r="C3526" s="523"/>
      <c r="D3526" s="523"/>
    </row>
    <row r="3527" spans="3:4" ht="21" customHeight="1">
      <c r="C3527" s="523"/>
      <c r="D3527" s="523"/>
    </row>
    <row r="3528" spans="3:4" ht="21" customHeight="1">
      <c r="C3528" s="523"/>
      <c r="D3528" s="523"/>
    </row>
    <row r="3529" spans="3:4" ht="21" customHeight="1">
      <c r="C3529" s="523"/>
      <c r="D3529" s="523"/>
    </row>
    <row r="3530" spans="3:4" ht="21" customHeight="1">
      <c r="C3530" s="523"/>
      <c r="D3530" s="523"/>
    </row>
    <row r="3531" spans="3:4" ht="21" customHeight="1">
      <c r="C3531" s="523"/>
      <c r="D3531" s="523"/>
    </row>
    <row r="3532" spans="3:4" ht="21" customHeight="1">
      <c r="C3532" s="523"/>
      <c r="D3532" s="523"/>
    </row>
    <row r="3533" spans="3:4" ht="21" customHeight="1">
      <c r="C3533" s="523"/>
      <c r="D3533" s="523"/>
    </row>
    <row r="3534" spans="3:4" ht="21" customHeight="1">
      <c r="C3534" s="523"/>
      <c r="D3534" s="523"/>
    </row>
    <row r="3535" spans="3:4" ht="21" customHeight="1">
      <c r="C3535" s="523"/>
      <c r="D3535" s="523"/>
    </row>
    <row r="3536" spans="3:4" ht="21" customHeight="1">
      <c r="C3536" s="523"/>
      <c r="D3536" s="523"/>
    </row>
    <row r="3537" spans="3:4" ht="21" customHeight="1">
      <c r="C3537" s="523"/>
      <c r="D3537" s="523"/>
    </row>
    <row r="3538" spans="3:4" ht="21" customHeight="1">
      <c r="C3538" s="523"/>
      <c r="D3538" s="523"/>
    </row>
    <row r="3539" spans="3:4" ht="21" customHeight="1">
      <c r="C3539" s="523"/>
      <c r="D3539" s="523"/>
    </row>
    <row r="3540" spans="3:4" ht="21" customHeight="1">
      <c r="C3540" s="523"/>
      <c r="D3540" s="523"/>
    </row>
    <row r="3541" spans="3:4" ht="21" customHeight="1">
      <c r="C3541" s="523"/>
      <c r="D3541" s="523"/>
    </row>
    <row r="3542" spans="3:4" ht="21" customHeight="1">
      <c r="C3542" s="523"/>
      <c r="D3542" s="523"/>
    </row>
    <row r="3543" spans="3:4" ht="21" customHeight="1">
      <c r="C3543" s="523"/>
      <c r="D3543" s="523"/>
    </row>
    <row r="3544" spans="3:4" ht="21" customHeight="1">
      <c r="C3544" s="523"/>
      <c r="D3544" s="523"/>
    </row>
    <row r="3545" spans="3:4" ht="21" customHeight="1">
      <c r="C3545" s="523"/>
      <c r="D3545" s="523"/>
    </row>
    <row r="3546" spans="3:4" ht="21" customHeight="1">
      <c r="C3546" s="523"/>
      <c r="D3546" s="523"/>
    </row>
    <row r="3547" spans="3:4" ht="21" customHeight="1">
      <c r="C3547" s="523"/>
      <c r="D3547" s="523"/>
    </row>
    <row r="3548" spans="3:4" ht="21" customHeight="1">
      <c r="C3548" s="523"/>
      <c r="D3548" s="523"/>
    </row>
    <row r="3549" spans="3:4" ht="21" customHeight="1">
      <c r="C3549" s="523"/>
      <c r="D3549" s="523"/>
    </row>
    <row r="3550" spans="3:4" ht="21" customHeight="1">
      <c r="C3550" s="523"/>
      <c r="D3550" s="523"/>
    </row>
    <row r="3551" spans="3:4" ht="21" customHeight="1">
      <c r="C3551" s="523"/>
      <c r="D3551" s="523"/>
    </row>
    <row r="3552" spans="3:4" ht="21" customHeight="1">
      <c r="C3552" s="523"/>
      <c r="D3552" s="523"/>
    </row>
    <row r="3553" spans="3:4" ht="21" customHeight="1">
      <c r="C3553" s="523"/>
      <c r="D3553" s="523"/>
    </row>
    <row r="3554" spans="3:4" ht="21" customHeight="1">
      <c r="C3554" s="523"/>
      <c r="D3554" s="523"/>
    </row>
    <row r="3555" spans="3:4" ht="21" customHeight="1">
      <c r="C3555" s="523"/>
      <c r="D3555" s="523"/>
    </row>
    <row r="3556" spans="3:4" ht="21" customHeight="1">
      <c r="C3556" s="523"/>
      <c r="D3556" s="523"/>
    </row>
    <row r="3557" spans="3:4" ht="21" customHeight="1">
      <c r="C3557" s="523"/>
      <c r="D3557" s="523"/>
    </row>
    <row r="3558" spans="3:4" ht="21" customHeight="1">
      <c r="C3558" s="523"/>
      <c r="D3558" s="523"/>
    </row>
    <row r="3559" spans="3:4" ht="21" customHeight="1">
      <c r="C3559" s="523"/>
      <c r="D3559" s="523"/>
    </row>
    <row r="3560" spans="3:4" ht="21" customHeight="1">
      <c r="C3560" s="523"/>
      <c r="D3560" s="523"/>
    </row>
    <row r="3561" spans="3:4" ht="21" customHeight="1">
      <c r="C3561" s="523"/>
      <c r="D3561" s="523"/>
    </row>
    <row r="3562" spans="3:4" ht="21" customHeight="1">
      <c r="C3562" s="523"/>
      <c r="D3562" s="523"/>
    </row>
    <row r="3563" spans="3:4" ht="21" customHeight="1">
      <c r="C3563" s="523"/>
      <c r="D3563" s="523"/>
    </row>
    <row r="3564" spans="3:4" ht="21" customHeight="1">
      <c r="C3564" s="523"/>
      <c r="D3564" s="523"/>
    </row>
    <row r="3565" spans="3:4" ht="21" customHeight="1">
      <c r="C3565" s="523"/>
      <c r="D3565" s="523"/>
    </row>
    <row r="3566" spans="3:4" ht="21" customHeight="1">
      <c r="C3566" s="523"/>
      <c r="D3566" s="523"/>
    </row>
    <row r="3567" spans="3:4" ht="21" customHeight="1">
      <c r="C3567" s="523"/>
      <c r="D3567" s="523"/>
    </row>
    <row r="3568" spans="3:4" ht="21" customHeight="1">
      <c r="C3568" s="523"/>
      <c r="D3568" s="523"/>
    </row>
    <row r="3569" spans="3:4" ht="21" customHeight="1">
      <c r="C3569" s="523"/>
      <c r="D3569" s="523"/>
    </row>
    <row r="3570" spans="3:4" ht="21" customHeight="1">
      <c r="C3570" s="523"/>
      <c r="D3570" s="523"/>
    </row>
    <row r="3571" spans="3:4" ht="21" customHeight="1">
      <c r="C3571" s="523"/>
      <c r="D3571" s="523"/>
    </row>
    <row r="3572" spans="3:4" ht="21" customHeight="1">
      <c r="C3572" s="523"/>
      <c r="D3572" s="523"/>
    </row>
    <row r="3573" spans="3:4" ht="21" customHeight="1">
      <c r="C3573" s="523"/>
      <c r="D3573" s="523"/>
    </row>
    <row r="3574" spans="3:4" ht="21" customHeight="1">
      <c r="C3574" s="523"/>
      <c r="D3574" s="523"/>
    </row>
    <row r="3575" spans="3:4" ht="21" customHeight="1">
      <c r="C3575" s="523"/>
      <c r="D3575" s="523"/>
    </row>
    <row r="3576" spans="3:4" ht="21" customHeight="1">
      <c r="C3576" s="523"/>
      <c r="D3576" s="523"/>
    </row>
    <row r="3577" spans="3:4" ht="21" customHeight="1">
      <c r="C3577" s="523"/>
      <c r="D3577" s="523"/>
    </row>
    <row r="3578" spans="3:4" ht="21" customHeight="1">
      <c r="C3578" s="523"/>
      <c r="D3578" s="523"/>
    </row>
    <row r="3579" spans="3:4" ht="21" customHeight="1">
      <c r="C3579" s="523"/>
      <c r="D3579" s="523"/>
    </row>
    <row r="3580" spans="3:4" ht="21" customHeight="1">
      <c r="C3580" s="523"/>
      <c r="D3580" s="523"/>
    </row>
    <row r="3581" spans="3:4" ht="21" customHeight="1">
      <c r="C3581" s="523"/>
      <c r="D3581" s="523"/>
    </row>
    <row r="3582" spans="3:4" ht="21" customHeight="1">
      <c r="C3582" s="523"/>
      <c r="D3582" s="523"/>
    </row>
    <row r="3583" spans="3:4" ht="21" customHeight="1">
      <c r="C3583" s="523"/>
      <c r="D3583" s="523"/>
    </row>
    <row r="3584" spans="3:4" ht="21" customHeight="1">
      <c r="C3584" s="523"/>
      <c r="D3584" s="523"/>
    </row>
    <row r="3585" spans="3:4" ht="21" customHeight="1">
      <c r="C3585" s="523"/>
      <c r="D3585" s="523"/>
    </row>
    <row r="3586" spans="3:4" ht="21" customHeight="1">
      <c r="C3586" s="523"/>
      <c r="D3586" s="523"/>
    </row>
    <row r="3587" spans="3:4" ht="21" customHeight="1">
      <c r="C3587" s="523"/>
      <c r="D3587" s="523"/>
    </row>
    <row r="3588" spans="3:4" ht="21" customHeight="1">
      <c r="C3588" s="523"/>
      <c r="D3588" s="523"/>
    </row>
    <row r="3589" spans="3:4" ht="21" customHeight="1">
      <c r="C3589" s="523"/>
      <c r="D3589" s="523"/>
    </row>
    <row r="3590" spans="3:4" ht="21" customHeight="1">
      <c r="C3590" s="523"/>
      <c r="D3590" s="523"/>
    </row>
    <row r="3591" spans="3:4" ht="21" customHeight="1">
      <c r="C3591" s="523"/>
      <c r="D3591" s="523"/>
    </row>
    <row r="3592" spans="3:4" ht="21" customHeight="1">
      <c r="C3592" s="523"/>
      <c r="D3592" s="523"/>
    </row>
    <row r="3593" spans="3:4" ht="21" customHeight="1">
      <c r="C3593" s="523"/>
      <c r="D3593" s="523"/>
    </row>
    <row r="3594" spans="3:4" ht="21" customHeight="1">
      <c r="C3594" s="523"/>
      <c r="D3594" s="523"/>
    </row>
    <row r="3595" spans="3:4" ht="21" customHeight="1">
      <c r="C3595" s="523"/>
      <c r="D3595" s="523"/>
    </row>
    <row r="3596" spans="3:4" ht="21" customHeight="1">
      <c r="C3596" s="523"/>
      <c r="D3596" s="523"/>
    </row>
    <row r="3597" spans="3:4" ht="21" customHeight="1">
      <c r="C3597" s="523"/>
      <c r="D3597" s="523"/>
    </row>
    <row r="3598" spans="3:4" ht="21" customHeight="1">
      <c r="C3598" s="523"/>
      <c r="D3598" s="523"/>
    </row>
    <row r="3599" spans="3:4" ht="21" customHeight="1">
      <c r="C3599" s="523"/>
      <c r="D3599" s="523"/>
    </row>
    <row r="3600" spans="3:4" ht="21" customHeight="1">
      <c r="C3600" s="523"/>
      <c r="D3600" s="523"/>
    </row>
    <row r="3601" spans="3:4" ht="21" customHeight="1">
      <c r="C3601" s="523"/>
      <c r="D3601" s="523"/>
    </row>
    <row r="3602" spans="3:4" ht="21" customHeight="1">
      <c r="C3602" s="523"/>
      <c r="D3602" s="523"/>
    </row>
    <row r="3603" spans="3:4" ht="21" customHeight="1">
      <c r="C3603" s="523"/>
      <c r="D3603" s="523"/>
    </row>
    <row r="3604" spans="3:4" ht="21" customHeight="1">
      <c r="C3604" s="523"/>
      <c r="D3604" s="523"/>
    </row>
    <row r="3605" spans="3:4" ht="21" customHeight="1">
      <c r="C3605" s="523"/>
      <c r="D3605" s="523"/>
    </row>
    <row r="3606" spans="3:4" ht="21" customHeight="1">
      <c r="C3606" s="523"/>
      <c r="D3606" s="523"/>
    </row>
    <row r="3607" spans="3:4" ht="21" customHeight="1">
      <c r="C3607" s="523"/>
      <c r="D3607" s="523"/>
    </row>
    <row r="3608" spans="3:4" ht="21" customHeight="1">
      <c r="C3608" s="523"/>
      <c r="D3608" s="523"/>
    </row>
    <row r="3609" spans="3:4" ht="21" customHeight="1">
      <c r="C3609" s="523"/>
      <c r="D3609" s="523"/>
    </row>
    <row r="3610" spans="3:4" ht="21" customHeight="1">
      <c r="C3610" s="523"/>
      <c r="D3610" s="523"/>
    </row>
    <row r="3611" spans="3:4" ht="21" customHeight="1">
      <c r="C3611" s="523"/>
      <c r="D3611" s="523"/>
    </row>
    <row r="3612" spans="3:4" ht="21" customHeight="1">
      <c r="C3612" s="523"/>
      <c r="D3612" s="523"/>
    </row>
    <row r="3613" spans="3:4" ht="21" customHeight="1">
      <c r="C3613" s="523"/>
      <c r="D3613" s="523"/>
    </row>
    <row r="3614" spans="3:4" ht="21" customHeight="1">
      <c r="C3614" s="523"/>
      <c r="D3614" s="523"/>
    </row>
    <row r="3615" spans="3:4" ht="21" customHeight="1">
      <c r="C3615" s="523"/>
      <c r="D3615" s="523"/>
    </row>
    <row r="3616" spans="3:4" ht="21" customHeight="1">
      <c r="C3616" s="523"/>
      <c r="D3616" s="523"/>
    </row>
    <row r="3617" spans="3:4" ht="21" customHeight="1">
      <c r="C3617" s="523"/>
      <c r="D3617" s="523"/>
    </row>
    <row r="3618" spans="3:4" ht="21" customHeight="1">
      <c r="C3618" s="523"/>
      <c r="D3618" s="523"/>
    </row>
    <row r="3619" spans="3:4" ht="21" customHeight="1">
      <c r="C3619" s="523"/>
      <c r="D3619" s="523"/>
    </row>
    <row r="3620" spans="3:4" ht="21" customHeight="1">
      <c r="C3620" s="523"/>
      <c r="D3620" s="523"/>
    </row>
    <row r="3621" spans="3:4" ht="21" customHeight="1">
      <c r="C3621" s="523"/>
      <c r="D3621" s="523"/>
    </row>
    <row r="3622" spans="3:4" ht="21" customHeight="1">
      <c r="C3622" s="523"/>
      <c r="D3622" s="523"/>
    </row>
    <row r="3623" spans="3:4" ht="21" customHeight="1">
      <c r="C3623" s="523"/>
      <c r="D3623" s="523"/>
    </row>
    <row r="3624" spans="3:4" ht="21" customHeight="1">
      <c r="C3624" s="523"/>
      <c r="D3624" s="523"/>
    </row>
    <row r="3625" spans="3:4" ht="21" customHeight="1">
      <c r="C3625" s="523"/>
      <c r="D3625" s="523"/>
    </row>
    <row r="3626" spans="3:4" ht="21" customHeight="1">
      <c r="C3626" s="523"/>
      <c r="D3626" s="523"/>
    </row>
    <row r="3627" spans="3:4" ht="21" customHeight="1">
      <c r="C3627" s="523"/>
      <c r="D3627" s="523"/>
    </row>
    <row r="3628" spans="3:4" ht="21" customHeight="1">
      <c r="C3628" s="523"/>
      <c r="D3628" s="523"/>
    </row>
    <row r="3629" spans="3:4" ht="21" customHeight="1">
      <c r="C3629" s="523"/>
      <c r="D3629" s="523"/>
    </row>
    <row r="3630" spans="3:4" ht="21" customHeight="1">
      <c r="C3630" s="523"/>
      <c r="D3630" s="523"/>
    </row>
    <row r="3631" spans="3:4" ht="21" customHeight="1">
      <c r="C3631" s="523"/>
      <c r="D3631" s="523"/>
    </row>
    <row r="3632" spans="3:4" ht="21" customHeight="1">
      <c r="C3632" s="523"/>
      <c r="D3632" s="523"/>
    </row>
    <row r="3633" spans="3:4" ht="21" customHeight="1">
      <c r="C3633" s="523"/>
      <c r="D3633" s="523"/>
    </row>
    <row r="3634" spans="3:4" ht="21" customHeight="1">
      <c r="C3634" s="523"/>
      <c r="D3634" s="523"/>
    </row>
    <row r="3635" spans="3:4" ht="21" customHeight="1">
      <c r="C3635" s="523"/>
      <c r="D3635" s="523"/>
    </row>
    <row r="3636" spans="3:4" ht="21" customHeight="1">
      <c r="C3636" s="523"/>
      <c r="D3636" s="523"/>
    </row>
    <row r="3637" spans="3:4" ht="21" customHeight="1">
      <c r="C3637" s="523"/>
      <c r="D3637" s="523"/>
    </row>
    <row r="3638" spans="3:4" ht="21" customHeight="1">
      <c r="C3638" s="523"/>
      <c r="D3638" s="523"/>
    </row>
    <row r="3639" spans="3:4" ht="21" customHeight="1">
      <c r="C3639" s="523"/>
      <c r="D3639" s="523"/>
    </row>
    <row r="3640" spans="3:4" ht="21" customHeight="1">
      <c r="C3640" s="523"/>
      <c r="D3640" s="523"/>
    </row>
    <row r="3641" spans="3:4" ht="21" customHeight="1">
      <c r="C3641" s="523"/>
      <c r="D3641" s="523"/>
    </row>
    <row r="3642" spans="3:4" ht="21" customHeight="1">
      <c r="C3642" s="523"/>
      <c r="D3642" s="523"/>
    </row>
    <row r="3643" spans="3:4" ht="21" customHeight="1">
      <c r="C3643" s="523"/>
      <c r="D3643" s="523"/>
    </row>
    <row r="3644" spans="3:4" ht="21" customHeight="1">
      <c r="C3644" s="523"/>
      <c r="D3644" s="523"/>
    </row>
    <row r="3645" spans="3:4" ht="21" customHeight="1">
      <c r="C3645" s="523"/>
      <c r="D3645" s="523"/>
    </row>
    <row r="3646" spans="3:4" ht="21" customHeight="1">
      <c r="C3646" s="523"/>
      <c r="D3646" s="523"/>
    </row>
    <row r="3647" spans="3:4" ht="21" customHeight="1">
      <c r="C3647" s="523"/>
      <c r="D3647" s="523"/>
    </row>
    <row r="3648" spans="3:4" ht="21" customHeight="1">
      <c r="C3648" s="523"/>
      <c r="D3648" s="523"/>
    </row>
    <row r="3649" spans="3:4" ht="21" customHeight="1">
      <c r="C3649" s="523"/>
      <c r="D3649" s="523"/>
    </row>
    <row r="3650" spans="3:4" ht="21" customHeight="1">
      <c r="C3650" s="523"/>
      <c r="D3650" s="523"/>
    </row>
    <row r="3651" spans="3:4" ht="21" customHeight="1">
      <c r="C3651" s="523"/>
      <c r="D3651" s="523"/>
    </row>
    <row r="3652" spans="3:4" ht="21" customHeight="1">
      <c r="C3652" s="523"/>
      <c r="D3652" s="523"/>
    </row>
    <row r="3653" spans="3:4" ht="21" customHeight="1">
      <c r="C3653" s="523"/>
      <c r="D3653" s="523"/>
    </row>
    <row r="3654" spans="3:4" ht="21" customHeight="1">
      <c r="C3654" s="523"/>
      <c r="D3654" s="523"/>
    </row>
    <row r="3655" spans="3:4" ht="21" customHeight="1">
      <c r="C3655" s="523"/>
      <c r="D3655" s="523"/>
    </row>
    <row r="3656" spans="3:4" ht="21" customHeight="1">
      <c r="C3656" s="523"/>
      <c r="D3656" s="523"/>
    </row>
    <row r="3657" spans="3:4" ht="21" customHeight="1">
      <c r="C3657" s="523"/>
      <c r="D3657" s="523"/>
    </row>
    <row r="3658" spans="3:4" ht="21" customHeight="1">
      <c r="C3658" s="523"/>
      <c r="D3658" s="523"/>
    </row>
    <row r="3659" spans="3:4" ht="21" customHeight="1">
      <c r="C3659" s="523"/>
      <c r="D3659" s="523"/>
    </row>
    <row r="3660" spans="3:4" ht="21" customHeight="1">
      <c r="C3660" s="523"/>
      <c r="D3660" s="523"/>
    </row>
    <row r="3661" spans="3:4" ht="21" customHeight="1">
      <c r="C3661" s="523"/>
      <c r="D3661" s="523"/>
    </row>
    <row r="3662" spans="3:4" ht="21" customHeight="1">
      <c r="C3662" s="523"/>
      <c r="D3662" s="523"/>
    </row>
    <row r="3663" spans="3:4" ht="21" customHeight="1">
      <c r="C3663" s="523"/>
      <c r="D3663" s="523"/>
    </row>
    <row r="3664" spans="3:4" ht="21" customHeight="1">
      <c r="C3664" s="523"/>
      <c r="D3664" s="523"/>
    </row>
    <row r="3665" spans="3:4" ht="21" customHeight="1">
      <c r="C3665" s="523"/>
      <c r="D3665" s="523"/>
    </row>
    <row r="3666" spans="3:4" ht="21" customHeight="1">
      <c r="C3666" s="523"/>
      <c r="D3666" s="523"/>
    </row>
    <row r="3667" spans="3:4" ht="21" customHeight="1">
      <c r="C3667" s="523"/>
      <c r="D3667" s="523"/>
    </row>
    <row r="3668" spans="3:4" ht="21" customHeight="1">
      <c r="C3668" s="523"/>
      <c r="D3668" s="523"/>
    </row>
    <row r="3669" spans="3:4" ht="21" customHeight="1">
      <c r="C3669" s="523"/>
      <c r="D3669" s="523"/>
    </row>
    <row r="3670" spans="3:4" ht="21" customHeight="1">
      <c r="C3670" s="523"/>
      <c r="D3670" s="523"/>
    </row>
    <row r="3671" spans="3:4" ht="21" customHeight="1">
      <c r="C3671" s="523"/>
      <c r="D3671" s="523"/>
    </row>
    <row r="3672" spans="3:4" ht="21" customHeight="1">
      <c r="C3672" s="523"/>
      <c r="D3672" s="523"/>
    </row>
    <row r="3673" spans="3:4" ht="21" customHeight="1">
      <c r="C3673" s="523"/>
      <c r="D3673" s="523"/>
    </row>
    <row r="3674" spans="3:4" ht="21" customHeight="1">
      <c r="C3674" s="523"/>
      <c r="D3674" s="523"/>
    </row>
    <row r="3675" spans="3:4" ht="21" customHeight="1">
      <c r="C3675" s="523"/>
      <c r="D3675" s="523"/>
    </row>
    <row r="3676" spans="3:4" ht="21" customHeight="1">
      <c r="C3676" s="523"/>
      <c r="D3676" s="523"/>
    </row>
    <row r="3677" spans="3:4" ht="21" customHeight="1">
      <c r="C3677" s="523"/>
      <c r="D3677" s="523"/>
    </row>
    <row r="3678" spans="3:4" ht="21" customHeight="1">
      <c r="C3678" s="523"/>
      <c r="D3678" s="523"/>
    </row>
    <row r="3679" spans="3:4" ht="21" customHeight="1">
      <c r="C3679" s="523"/>
      <c r="D3679" s="523"/>
    </row>
    <row r="3680" spans="3:4" ht="21" customHeight="1">
      <c r="C3680" s="523"/>
      <c r="D3680" s="523"/>
    </row>
    <row r="3681" spans="3:4" ht="21" customHeight="1">
      <c r="C3681" s="523"/>
      <c r="D3681" s="523"/>
    </row>
    <row r="3682" spans="3:4" ht="21" customHeight="1">
      <c r="C3682" s="523"/>
      <c r="D3682" s="523"/>
    </row>
    <row r="3683" spans="3:4" ht="21" customHeight="1">
      <c r="C3683" s="523"/>
      <c r="D3683" s="523"/>
    </row>
    <row r="3684" spans="3:4" ht="21" customHeight="1">
      <c r="C3684" s="523"/>
      <c r="D3684" s="523"/>
    </row>
    <row r="3685" spans="3:4" ht="21" customHeight="1">
      <c r="C3685" s="523"/>
      <c r="D3685" s="523"/>
    </row>
    <row r="3686" spans="3:4" ht="21" customHeight="1">
      <c r="C3686" s="523"/>
      <c r="D3686" s="523"/>
    </row>
    <row r="3687" spans="3:4" ht="21" customHeight="1">
      <c r="C3687" s="523"/>
      <c r="D3687" s="523"/>
    </row>
    <row r="3688" spans="3:4" ht="21" customHeight="1">
      <c r="C3688" s="523"/>
      <c r="D3688" s="523"/>
    </row>
    <row r="3689" spans="3:4" ht="21" customHeight="1">
      <c r="C3689" s="523"/>
      <c r="D3689" s="523"/>
    </row>
    <row r="3690" spans="3:4" ht="21" customHeight="1">
      <c r="C3690" s="523"/>
      <c r="D3690" s="523"/>
    </row>
    <row r="3691" spans="3:4" ht="21" customHeight="1">
      <c r="C3691" s="523"/>
      <c r="D3691" s="523"/>
    </row>
    <row r="3692" spans="3:4" ht="21" customHeight="1">
      <c r="C3692" s="523"/>
      <c r="D3692" s="523"/>
    </row>
    <row r="3693" spans="3:4" ht="21" customHeight="1">
      <c r="C3693" s="523"/>
      <c r="D3693" s="523"/>
    </row>
    <row r="3694" spans="3:4" ht="21" customHeight="1">
      <c r="C3694" s="523"/>
      <c r="D3694" s="523"/>
    </row>
    <row r="3695" spans="3:4" ht="21" customHeight="1">
      <c r="C3695" s="523"/>
      <c r="D3695" s="523"/>
    </row>
    <row r="3696" spans="3:4" ht="21" customHeight="1">
      <c r="C3696" s="523"/>
      <c r="D3696" s="523"/>
    </row>
    <row r="3697" spans="3:4" ht="21" customHeight="1">
      <c r="C3697" s="523"/>
      <c r="D3697" s="523"/>
    </row>
    <row r="3698" spans="3:4" ht="21" customHeight="1">
      <c r="C3698" s="523"/>
      <c r="D3698" s="523"/>
    </row>
    <row r="3699" spans="3:4" ht="21" customHeight="1">
      <c r="C3699" s="523"/>
      <c r="D3699" s="523"/>
    </row>
    <row r="3700" spans="3:4" ht="21" customHeight="1">
      <c r="C3700" s="523"/>
      <c r="D3700" s="523"/>
    </row>
    <row r="3701" spans="3:4" ht="21" customHeight="1">
      <c r="C3701" s="523"/>
      <c r="D3701" s="523"/>
    </row>
    <row r="3702" spans="3:4" ht="21" customHeight="1">
      <c r="C3702" s="523"/>
      <c r="D3702" s="523"/>
    </row>
    <row r="3703" spans="3:4" ht="21" customHeight="1">
      <c r="C3703" s="523"/>
      <c r="D3703" s="523"/>
    </row>
    <row r="3704" spans="3:4" ht="21" customHeight="1">
      <c r="C3704" s="523"/>
      <c r="D3704" s="523"/>
    </row>
    <row r="3705" spans="3:4" ht="21" customHeight="1">
      <c r="C3705" s="523"/>
      <c r="D3705" s="523"/>
    </row>
    <row r="3706" spans="3:4" ht="21" customHeight="1">
      <c r="C3706" s="523"/>
      <c r="D3706" s="523"/>
    </row>
    <row r="3707" spans="3:4" ht="21" customHeight="1">
      <c r="C3707" s="523"/>
      <c r="D3707" s="523"/>
    </row>
    <row r="3708" spans="3:4" ht="21" customHeight="1">
      <c r="C3708" s="523"/>
      <c r="D3708" s="523"/>
    </row>
    <row r="3709" spans="3:4" ht="21" customHeight="1">
      <c r="C3709" s="523"/>
      <c r="D3709" s="523"/>
    </row>
    <row r="3710" spans="3:4" ht="21" customHeight="1">
      <c r="C3710" s="523"/>
      <c r="D3710" s="523"/>
    </row>
    <row r="3711" spans="3:4" ht="21" customHeight="1">
      <c r="C3711" s="523"/>
      <c r="D3711" s="523"/>
    </row>
    <row r="3712" spans="3:4" ht="21" customHeight="1">
      <c r="C3712" s="523"/>
      <c r="D3712" s="523"/>
    </row>
    <row r="3713" spans="3:4" ht="21" customHeight="1">
      <c r="C3713" s="523"/>
      <c r="D3713" s="523"/>
    </row>
    <row r="3714" spans="3:4" ht="21" customHeight="1">
      <c r="C3714" s="523"/>
      <c r="D3714" s="523"/>
    </row>
    <row r="3715" spans="3:4" ht="21" customHeight="1">
      <c r="C3715" s="523"/>
      <c r="D3715" s="523"/>
    </row>
    <row r="3716" spans="3:4" ht="21" customHeight="1">
      <c r="C3716" s="523"/>
      <c r="D3716" s="523"/>
    </row>
    <row r="3717" spans="3:4" ht="21" customHeight="1">
      <c r="C3717" s="523"/>
      <c r="D3717" s="523"/>
    </row>
    <row r="3718" spans="3:4" ht="21" customHeight="1">
      <c r="C3718" s="523"/>
      <c r="D3718" s="523"/>
    </row>
    <row r="3719" spans="3:4" ht="21" customHeight="1">
      <c r="C3719" s="523"/>
      <c r="D3719" s="523"/>
    </row>
    <row r="3720" spans="3:4" ht="21" customHeight="1">
      <c r="C3720" s="523"/>
      <c r="D3720" s="523"/>
    </row>
    <row r="3721" spans="3:4" ht="21" customHeight="1">
      <c r="C3721" s="523"/>
      <c r="D3721" s="523"/>
    </row>
    <row r="3722" spans="3:4" ht="21" customHeight="1">
      <c r="C3722" s="523"/>
      <c r="D3722" s="523"/>
    </row>
    <row r="3723" spans="3:4" ht="21" customHeight="1">
      <c r="C3723" s="523"/>
      <c r="D3723" s="523"/>
    </row>
    <row r="3724" spans="3:4" ht="21" customHeight="1">
      <c r="C3724" s="523"/>
      <c r="D3724" s="523"/>
    </row>
    <row r="3725" spans="3:4" ht="21" customHeight="1">
      <c r="C3725" s="523"/>
      <c r="D3725" s="523"/>
    </row>
    <row r="3726" spans="3:4" ht="21" customHeight="1">
      <c r="C3726" s="523"/>
      <c r="D3726" s="523"/>
    </row>
    <row r="3727" spans="3:4" ht="21" customHeight="1">
      <c r="C3727" s="523"/>
      <c r="D3727" s="523"/>
    </row>
    <row r="3728" spans="3:4" ht="21" customHeight="1">
      <c r="C3728" s="523"/>
      <c r="D3728" s="523"/>
    </row>
    <row r="3729" spans="3:4" ht="21" customHeight="1">
      <c r="C3729" s="523"/>
      <c r="D3729" s="523"/>
    </row>
    <row r="3730" spans="3:4" ht="21" customHeight="1">
      <c r="C3730" s="523"/>
      <c r="D3730" s="523"/>
    </row>
    <row r="3731" spans="3:4" ht="21" customHeight="1">
      <c r="C3731" s="523"/>
      <c r="D3731" s="523"/>
    </row>
    <row r="3732" spans="3:4" ht="21" customHeight="1">
      <c r="C3732" s="523"/>
      <c r="D3732" s="523"/>
    </row>
    <row r="3733" spans="3:4" ht="21" customHeight="1">
      <c r="C3733" s="523"/>
      <c r="D3733" s="523"/>
    </row>
    <row r="3734" spans="3:4" ht="21" customHeight="1">
      <c r="C3734" s="523"/>
      <c r="D3734" s="523"/>
    </row>
    <row r="3735" spans="3:4" ht="21" customHeight="1">
      <c r="C3735" s="523"/>
      <c r="D3735" s="523"/>
    </row>
    <row r="3736" spans="3:4" ht="21" customHeight="1">
      <c r="C3736" s="523"/>
      <c r="D3736" s="523"/>
    </row>
    <row r="3737" spans="3:4" ht="21" customHeight="1">
      <c r="C3737" s="523"/>
      <c r="D3737" s="523"/>
    </row>
    <row r="3738" spans="3:4" ht="21" customHeight="1">
      <c r="C3738" s="523"/>
      <c r="D3738" s="523"/>
    </row>
    <row r="3739" spans="3:4" ht="21" customHeight="1">
      <c r="C3739" s="523"/>
      <c r="D3739" s="523"/>
    </row>
    <row r="3740" spans="3:4" ht="21" customHeight="1">
      <c r="C3740" s="523"/>
      <c r="D3740" s="523"/>
    </row>
    <row r="3741" spans="3:4" ht="21" customHeight="1">
      <c r="C3741" s="523"/>
      <c r="D3741" s="523"/>
    </row>
    <row r="3742" spans="3:4" ht="21" customHeight="1">
      <c r="C3742" s="523"/>
      <c r="D3742" s="523"/>
    </row>
    <row r="3743" spans="3:4" ht="21" customHeight="1">
      <c r="C3743" s="523"/>
      <c r="D3743" s="523"/>
    </row>
    <row r="3744" spans="3:4" ht="21" customHeight="1">
      <c r="C3744" s="523"/>
      <c r="D3744" s="523"/>
    </row>
    <row r="3745" spans="3:4" ht="21" customHeight="1">
      <c r="C3745" s="523"/>
      <c r="D3745" s="523"/>
    </row>
    <row r="3746" spans="3:4" ht="21" customHeight="1">
      <c r="C3746" s="523"/>
      <c r="D3746" s="523"/>
    </row>
    <row r="3747" spans="3:4" ht="21" customHeight="1">
      <c r="C3747" s="523"/>
      <c r="D3747" s="523"/>
    </row>
    <row r="3748" spans="3:4" ht="21" customHeight="1">
      <c r="C3748" s="523"/>
      <c r="D3748" s="523"/>
    </row>
    <row r="3749" spans="3:4" ht="21" customHeight="1">
      <c r="C3749" s="523"/>
      <c r="D3749" s="523"/>
    </row>
    <row r="3750" spans="3:4" ht="21" customHeight="1">
      <c r="C3750" s="523"/>
      <c r="D3750" s="523"/>
    </row>
    <row r="3751" spans="3:4" ht="21" customHeight="1">
      <c r="C3751" s="523"/>
      <c r="D3751" s="523"/>
    </row>
    <row r="3752" spans="3:4" ht="21" customHeight="1">
      <c r="C3752" s="523"/>
      <c r="D3752" s="523"/>
    </row>
    <row r="3753" spans="3:4" ht="21" customHeight="1">
      <c r="C3753" s="523"/>
      <c r="D3753" s="523"/>
    </row>
    <row r="3754" spans="3:4" ht="21" customHeight="1">
      <c r="C3754" s="523"/>
      <c r="D3754" s="523"/>
    </row>
    <row r="3755" spans="3:4" ht="21" customHeight="1">
      <c r="C3755" s="523"/>
      <c r="D3755" s="523"/>
    </row>
    <row r="3756" spans="3:4" ht="21" customHeight="1">
      <c r="C3756" s="523"/>
      <c r="D3756" s="523"/>
    </row>
    <row r="3757" spans="3:4" ht="21" customHeight="1">
      <c r="C3757" s="523"/>
      <c r="D3757" s="523"/>
    </row>
    <row r="3758" spans="3:4" ht="21" customHeight="1">
      <c r="C3758" s="523"/>
      <c r="D3758" s="523"/>
    </row>
    <row r="3759" spans="3:4" ht="21" customHeight="1">
      <c r="C3759" s="523"/>
      <c r="D3759" s="523"/>
    </row>
    <row r="3760" spans="3:4" ht="21" customHeight="1">
      <c r="C3760" s="523"/>
      <c r="D3760" s="523"/>
    </row>
    <row r="3761" spans="3:4" ht="21" customHeight="1">
      <c r="C3761" s="523"/>
      <c r="D3761" s="523"/>
    </row>
    <row r="3762" spans="3:4" ht="21" customHeight="1">
      <c r="C3762" s="523"/>
      <c r="D3762" s="523"/>
    </row>
    <row r="3763" spans="3:4" ht="21" customHeight="1">
      <c r="C3763" s="523"/>
      <c r="D3763" s="523"/>
    </row>
    <row r="3764" spans="3:4" ht="21" customHeight="1">
      <c r="C3764" s="523"/>
      <c r="D3764" s="523"/>
    </row>
    <row r="3765" spans="3:4" ht="21" customHeight="1">
      <c r="C3765" s="523"/>
      <c r="D3765" s="523"/>
    </row>
    <row r="3766" spans="3:4" ht="21" customHeight="1">
      <c r="C3766" s="523"/>
      <c r="D3766" s="523"/>
    </row>
    <row r="3767" spans="3:4" ht="21" customHeight="1">
      <c r="C3767" s="523"/>
      <c r="D3767" s="523"/>
    </row>
    <row r="3768" spans="3:4" ht="21" customHeight="1">
      <c r="C3768" s="523"/>
      <c r="D3768" s="523"/>
    </row>
    <row r="3769" spans="3:4" ht="21" customHeight="1">
      <c r="C3769" s="523"/>
      <c r="D3769" s="523"/>
    </row>
    <row r="3770" spans="3:4" ht="21" customHeight="1">
      <c r="C3770" s="523"/>
      <c r="D3770" s="523"/>
    </row>
    <row r="3771" spans="3:4" ht="21" customHeight="1">
      <c r="C3771" s="523"/>
      <c r="D3771" s="523"/>
    </row>
    <row r="3772" spans="3:4" ht="21" customHeight="1">
      <c r="C3772" s="523"/>
      <c r="D3772" s="523"/>
    </row>
    <row r="3773" spans="3:4" ht="21" customHeight="1">
      <c r="C3773" s="523"/>
      <c r="D3773" s="523"/>
    </row>
    <row r="3774" spans="3:4" ht="21" customHeight="1">
      <c r="C3774" s="523"/>
      <c r="D3774" s="523"/>
    </row>
    <row r="3775" spans="3:4" ht="21" customHeight="1">
      <c r="C3775" s="523"/>
      <c r="D3775" s="523"/>
    </row>
    <row r="3776" spans="3:4" ht="21" customHeight="1">
      <c r="C3776" s="523"/>
      <c r="D3776" s="523"/>
    </row>
    <row r="3777" spans="3:4" ht="21" customHeight="1">
      <c r="C3777" s="523"/>
      <c r="D3777" s="523"/>
    </row>
    <row r="3778" spans="3:4" ht="21" customHeight="1">
      <c r="C3778" s="523"/>
      <c r="D3778" s="523"/>
    </row>
    <row r="3779" spans="3:4" ht="21" customHeight="1">
      <c r="C3779" s="523"/>
      <c r="D3779" s="523"/>
    </row>
    <row r="3780" spans="3:4" ht="21" customHeight="1">
      <c r="C3780" s="523"/>
      <c r="D3780" s="523"/>
    </row>
    <row r="3781" spans="3:4" ht="21" customHeight="1">
      <c r="C3781" s="523"/>
      <c r="D3781" s="523"/>
    </row>
    <row r="3782" spans="3:4" ht="21" customHeight="1">
      <c r="C3782" s="523"/>
      <c r="D3782" s="523"/>
    </row>
    <row r="3783" spans="3:4" ht="21" customHeight="1">
      <c r="C3783" s="523"/>
      <c r="D3783" s="523"/>
    </row>
    <row r="3784" spans="3:4" ht="21" customHeight="1">
      <c r="C3784" s="523"/>
      <c r="D3784" s="523"/>
    </row>
    <row r="3785" spans="3:4" ht="21" customHeight="1">
      <c r="C3785" s="523"/>
      <c r="D3785" s="523"/>
    </row>
    <row r="3786" spans="3:4" ht="21" customHeight="1">
      <c r="C3786" s="523"/>
      <c r="D3786" s="523"/>
    </row>
    <row r="3787" spans="3:4" ht="21" customHeight="1">
      <c r="C3787" s="523"/>
      <c r="D3787" s="523"/>
    </row>
    <row r="3788" spans="3:4" ht="21" customHeight="1">
      <c r="C3788" s="523"/>
      <c r="D3788" s="523"/>
    </row>
    <row r="3789" spans="3:4" ht="21" customHeight="1">
      <c r="C3789" s="523"/>
      <c r="D3789" s="523"/>
    </row>
    <row r="3790" spans="3:4" ht="21" customHeight="1">
      <c r="C3790" s="523"/>
      <c r="D3790" s="523"/>
    </row>
    <row r="3791" spans="3:4" ht="21" customHeight="1">
      <c r="C3791" s="523"/>
      <c r="D3791" s="523"/>
    </row>
    <row r="3792" spans="3:4" ht="21" customHeight="1">
      <c r="C3792" s="523"/>
      <c r="D3792" s="523"/>
    </row>
    <row r="3793" spans="3:4" ht="21" customHeight="1">
      <c r="C3793" s="523"/>
      <c r="D3793" s="523"/>
    </row>
    <row r="3794" spans="3:4" ht="21" customHeight="1">
      <c r="C3794" s="523"/>
      <c r="D3794" s="523"/>
    </row>
    <row r="3795" spans="3:4" ht="21" customHeight="1">
      <c r="C3795" s="523"/>
      <c r="D3795" s="523"/>
    </row>
    <row r="3796" spans="3:4" ht="21" customHeight="1">
      <c r="C3796" s="523"/>
      <c r="D3796" s="523"/>
    </row>
    <row r="3797" spans="3:4" ht="21" customHeight="1">
      <c r="C3797" s="523"/>
      <c r="D3797" s="523"/>
    </row>
    <row r="3798" spans="3:4" ht="21" customHeight="1">
      <c r="C3798" s="523"/>
      <c r="D3798" s="523"/>
    </row>
    <row r="3799" spans="3:4" ht="21" customHeight="1">
      <c r="C3799" s="523"/>
      <c r="D3799" s="523"/>
    </row>
    <row r="3800" spans="3:4" ht="21" customHeight="1">
      <c r="C3800" s="523"/>
      <c r="D3800" s="523"/>
    </row>
    <row r="3801" spans="3:4" ht="21" customHeight="1">
      <c r="C3801" s="523"/>
      <c r="D3801" s="523"/>
    </row>
    <row r="3802" spans="3:4" ht="21" customHeight="1">
      <c r="C3802" s="523"/>
      <c r="D3802" s="523"/>
    </row>
    <row r="3803" spans="3:4" ht="21" customHeight="1">
      <c r="C3803" s="523"/>
      <c r="D3803" s="523"/>
    </row>
    <row r="3804" spans="3:4" ht="21" customHeight="1">
      <c r="C3804" s="523"/>
      <c r="D3804" s="523"/>
    </row>
    <row r="3805" spans="3:4" ht="21" customHeight="1">
      <c r="C3805" s="523"/>
      <c r="D3805" s="523"/>
    </row>
    <row r="3806" spans="3:4" ht="21" customHeight="1">
      <c r="C3806" s="523"/>
      <c r="D3806" s="523"/>
    </row>
    <row r="3807" spans="3:4" ht="21" customHeight="1">
      <c r="C3807" s="523"/>
      <c r="D3807" s="523"/>
    </row>
    <row r="3808" spans="3:4" ht="21" customHeight="1">
      <c r="C3808" s="523"/>
      <c r="D3808" s="523"/>
    </row>
    <row r="3809" spans="3:4" ht="21" customHeight="1">
      <c r="C3809" s="523"/>
      <c r="D3809" s="523"/>
    </row>
    <row r="3810" spans="3:4" ht="21" customHeight="1">
      <c r="C3810" s="523"/>
      <c r="D3810" s="523"/>
    </row>
    <row r="3811" spans="3:4" ht="21" customHeight="1">
      <c r="C3811" s="523"/>
      <c r="D3811" s="523"/>
    </row>
    <row r="3812" spans="3:4" ht="21" customHeight="1">
      <c r="C3812" s="523"/>
      <c r="D3812" s="523"/>
    </row>
    <row r="3813" spans="3:4" ht="21" customHeight="1">
      <c r="C3813" s="523"/>
      <c r="D3813" s="523"/>
    </row>
    <row r="3814" spans="3:4" ht="21" customHeight="1">
      <c r="C3814" s="523"/>
      <c r="D3814" s="523"/>
    </row>
    <row r="3815" spans="3:4" ht="21" customHeight="1">
      <c r="C3815" s="523"/>
      <c r="D3815" s="523"/>
    </row>
    <row r="3816" spans="3:4" ht="21" customHeight="1">
      <c r="C3816" s="523"/>
      <c r="D3816" s="523"/>
    </row>
    <row r="3817" spans="3:4" ht="21" customHeight="1">
      <c r="C3817" s="523"/>
      <c r="D3817" s="523"/>
    </row>
    <row r="3818" spans="3:4" ht="21" customHeight="1">
      <c r="C3818" s="523"/>
      <c r="D3818" s="523"/>
    </row>
    <row r="3819" spans="3:4" ht="21" customHeight="1">
      <c r="C3819" s="523"/>
      <c r="D3819" s="523"/>
    </row>
    <row r="3820" spans="3:4" ht="21" customHeight="1">
      <c r="C3820" s="523"/>
      <c r="D3820" s="523"/>
    </row>
    <row r="3821" spans="3:4" ht="21" customHeight="1">
      <c r="C3821" s="523"/>
      <c r="D3821" s="523"/>
    </row>
    <row r="3822" spans="3:4" ht="21" customHeight="1">
      <c r="C3822" s="523"/>
      <c r="D3822" s="523"/>
    </row>
    <row r="3823" spans="3:4" ht="21" customHeight="1">
      <c r="C3823" s="523"/>
      <c r="D3823" s="523"/>
    </row>
    <row r="3824" spans="3:4" ht="21" customHeight="1">
      <c r="C3824" s="523"/>
      <c r="D3824" s="523"/>
    </row>
    <row r="3825" spans="3:4" ht="21" customHeight="1">
      <c r="C3825" s="523"/>
      <c r="D3825" s="523"/>
    </row>
    <row r="3826" spans="3:4" ht="21" customHeight="1">
      <c r="C3826" s="523"/>
      <c r="D3826" s="523"/>
    </row>
    <row r="3827" spans="3:4" ht="21" customHeight="1">
      <c r="C3827" s="523"/>
      <c r="D3827" s="523"/>
    </row>
    <row r="3828" spans="3:4" ht="21" customHeight="1">
      <c r="C3828" s="523"/>
      <c r="D3828" s="523"/>
    </row>
    <row r="3829" spans="3:4" ht="21" customHeight="1">
      <c r="C3829" s="523"/>
      <c r="D3829" s="523"/>
    </row>
    <row r="3830" spans="3:4" ht="21" customHeight="1">
      <c r="C3830" s="523"/>
      <c r="D3830" s="523"/>
    </row>
    <row r="3831" spans="3:4" ht="21" customHeight="1">
      <c r="C3831" s="523"/>
      <c r="D3831" s="523"/>
    </row>
    <row r="3832" spans="3:4" ht="21" customHeight="1">
      <c r="C3832" s="523"/>
      <c r="D3832" s="523"/>
    </row>
    <row r="3833" spans="3:4" ht="21" customHeight="1">
      <c r="C3833" s="523"/>
      <c r="D3833" s="523"/>
    </row>
    <row r="3834" spans="3:4" ht="21" customHeight="1">
      <c r="C3834" s="523"/>
      <c r="D3834" s="523"/>
    </row>
    <row r="3835" spans="3:4" ht="21" customHeight="1">
      <c r="C3835" s="523"/>
      <c r="D3835" s="523"/>
    </row>
    <row r="3836" spans="3:4" ht="21" customHeight="1">
      <c r="C3836" s="523"/>
      <c r="D3836" s="523"/>
    </row>
    <row r="3837" spans="3:4" ht="21" customHeight="1">
      <c r="C3837" s="523"/>
      <c r="D3837" s="523"/>
    </row>
    <row r="3838" spans="3:4" ht="21" customHeight="1">
      <c r="C3838" s="523"/>
      <c r="D3838" s="523"/>
    </row>
    <row r="3839" spans="3:4" ht="21" customHeight="1">
      <c r="C3839" s="523"/>
      <c r="D3839" s="523"/>
    </row>
    <row r="3840" spans="3:4" ht="21" customHeight="1">
      <c r="C3840" s="523"/>
      <c r="D3840" s="523"/>
    </row>
    <row r="3841" spans="3:4" ht="21" customHeight="1">
      <c r="C3841" s="523"/>
      <c r="D3841" s="523"/>
    </row>
    <row r="3842" spans="3:4" ht="21" customHeight="1">
      <c r="C3842" s="523"/>
      <c r="D3842" s="523"/>
    </row>
    <row r="3843" spans="3:4" ht="21" customHeight="1">
      <c r="C3843" s="523"/>
      <c r="D3843" s="523"/>
    </row>
    <row r="3844" spans="3:4" ht="21" customHeight="1">
      <c r="C3844" s="523"/>
      <c r="D3844" s="523"/>
    </row>
    <row r="3845" spans="3:4" ht="21" customHeight="1">
      <c r="C3845" s="523"/>
      <c r="D3845" s="523"/>
    </row>
    <row r="3846" spans="3:4" ht="21" customHeight="1">
      <c r="C3846" s="523"/>
      <c r="D3846" s="523"/>
    </row>
    <row r="3847" spans="3:4" ht="21" customHeight="1">
      <c r="C3847" s="523"/>
      <c r="D3847" s="523"/>
    </row>
    <row r="3848" spans="3:4" ht="21" customHeight="1">
      <c r="C3848" s="523"/>
      <c r="D3848" s="523"/>
    </row>
    <row r="3849" spans="3:4" ht="21" customHeight="1">
      <c r="C3849" s="523"/>
      <c r="D3849" s="523"/>
    </row>
    <row r="3850" spans="3:4" ht="21" customHeight="1">
      <c r="C3850" s="523"/>
      <c r="D3850" s="523"/>
    </row>
    <row r="3851" spans="3:4" ht="21" customHeight="1">
      <c r="C3851" s="523"/>
      <c r="D3851" s="523"/>
    </row>
    <row r="3852" spans="3:4" ht="21" customHeight="1">
      <c r="C3852" s="523"/>
      <c r="D3852" s="523"/>
    </row>
    <row r="3853" spans="3:4" ht="21" customHeight="1">
      <c r="C3853" s="523"/>
      <c r="D3853" s="523"/>
    </row>
    <row r="3854" spans="3:4" ht="21" customHeight="1">
      <c r="C3854" s="523"/>
      <c r="D3854" s="523"/>
    </row>
    <row r="3855" spans="3:4" ht="21" customHeight="1">
      <c r="C3855" s="523"/>
      <c r="D3855" s="523"/>
    </row>
    <row r="3856" spans="3:4" ht="21" customHeight="1">
      <c r="C3856" s="523"/>
      <c r="D3856" s="523"/>
    </row>
    <row r="3857" spans="3:4" ht="21" customHeight="1">
      <c r="C3857" s="523"/>
      <c r="D3857" s="523"/>
    </row>
    <row r="3858" spans="3:4" ht="21" customHeight="1">
      <c r="C3858" s="523"/>
      <c r="D3858" s="523"/>
    </row>
    <row r="3859" spans="3:4" ht="21" customHeight="1">
      <c r="C3859" s="523"/>
      <c r="D3859" s="523"/>
    </row>
    <row r="3860" spans="3:4" ht="21" customHeight="1">
      <c r="C3860" s="523"/>
      <c r="D3860" s="523"/>
    </row>
    <row r="3861" spans="3:4" ht="21" customHeight="1">
      <c r="C3861" s="523"/>
      <c r="D3861" s="523"/>
    </row>
    <row r="3862" spans="3:4" ht="21" customHeight="1">
      <c r="C3862" s="523"/>
      <c r="D3862" s="523"/>
    </row>
    <row r="3863" spans="3:4" ht="21" customHeight="1">
      <c r="C3863" s="523"/>
      <c r="D3863" s="523"/>
    </row>
    <row r="3864" spans="3:4" ht="21" customHeight="1">
      <c r="C3864" s="523"/>
      <c r="D3864" s="523"/>
    </row>
    <row r="3865" spans="3:4" ht="21" customHeight="1">
      <c r="C3865" s="523"/>
      <c r="D3865" s="523"/>
    </row>
    <row r="3866" spans="3:4" ht="21" customHeight="1">
      <c r="C3866" s="523"/>
      <c r="D3866" s="523"/>
    </row>
    <row r="3867" spans="3:4" ht="21" customHeight="1">
      <c r="C3867" s="523"/>
      <c r="D3867" s="523"/>
    </row>
    <row r="3868" spans="3:4" ht="21" customHeight="1">
      <c r="C3868" s="523"/>
      <c r="D3868" s="523"/>
    </row>
    <row r="3869" spans="3:4" ht="21" customHeight="1">
      <c r="C3869" s="523"/>
      <c r="D3869" s="523"/>
    </row>
    <row r="3870" spans="3:4" ht="21" customHeight="1">
      <c r="C3870" s="523"/>
      <c r="D3870" s="523"/>
    </row>
    <row r="3871" spans="3:4" ht="21" customHeight="1">
      <c r="C3871" s="523"/>
      <c r="D3871" s="523"/>
    </row>
    <row r="3872" spans="3:4" ht="21" customHeight="1">
      <c r="C3872" s="523"/>
      <c r="D3872" s="523"/>
    </row>
    <row r="3873" spans="3:4" ht="21" customHeight="1">
      <c r="C3873" s="523"/>
      <c r="D3873" s="523"/>
    </row>
    <row r="3874" spans="3:4" ht="21" customHeight="1">
      <c r="C3874" s="523"/>
      <c r="D3874" s="523"/>
    </row>
    <row r="3875" spans="3:4" ht="21" customHeight="1">
      <c r="C3875" s="523"/>
      <c r="D3875" s="523"/>
    </row>
    <row r="3876" spans="3:4" ht="21" customHeight="1">
      <c r="C3876" s="523"/>
      <c r="D3876" s="523"/>
    </row>
    <row r="3877" spans="3:4" ht="21" customHeight="1">
      <c r="C3877" s="523"/>
      <c r="D3877" s="523"/>
    </row>
    <row r="3878" spans="3:4" ht="21" customHeight="1">
      <c r="C3878" s="523"/>
      <c r="D3878" s="523"/>
    </row>
    <row r="3879" spans="3:4" ht="21" customHeight="1">
      <c r="C3879" s="523"/>
      <c r="D3879" s="523"/>
    </row>
    <row r="3880" spans="3:4" ht="21" customHeight="1">
      <c r="C3880" s="523"/>
      <c r="D3880" s="523"/>
    </row>
    <row r="3881" spans="3:4" ht="21" customHeight="1">
      <c r="C3881" s="523"/>
      <c r="D3881" s="523"/>
    </row>
    <row r="3882" spans="3:4" ht="21" customHeight="1">
      <c r="C3882" s="523"/>
      <c r="D3882" s="523"/>
    </row>
    <row r="3883" spans="3:4" ht="21" customHeight="1">
      <c r="C3883" s="523"/>
      <c r="D3883" s="523"/>
    </row>
    <row r="3884" spans="3:4" ht="21" customHeight="1">
      <c r="C3884" s="523"/>
      <c r="D3884" s="523"/>
    </row>
    <row r="3885" spans="3:4" ht="21" customHeight="1">
      <c r="C3885" s="523"/>
      <c r="D3885" s="523"/>
    </row>
    <row r="3886" spans="3:4" ht="21" customHeight="1">
      <c r="C3886" s="523"/>
      <c r="D3886" s="523"/>
    </row>
    <row r="3887" spans="3:4" ht="21" customHeight="1">
      <c r="C3887" s="523"/>
      <c r="D3887" s="523"/>
    </row>
    <row r="3888" spans="3:4" ht="21" customHeight="1">
      <c r="C3888" s="523"/>
      <c r="D3888" s="523"/>
    </row>
    <row r="3889" spans="3:4" ht="21" customHeight="1">
      <c r="C3889" s="523"/>
      <c r="D3889" s="523"/>
    </row>
    <row r="3890" spans="3:4" ht="21" customHeight="1">
      <c r="C3890" s="523"/>
      <c r="D3890" s="523"/>
    </row>
    <row r="3891" spans="3:4" ht="21" customHeight="1">
      <c r="C3891" s="523"/>
      <c r="D3891" s="523"/>
    </row>
    <row r="3892" spans="3:4" ht="21" customHeight="1">
      <c r="C3892" s="523"/>
      <c r="D3892" s="523"/>
    </row>
    <row r="3893" spans="3:4" ht="21" customHeight="1">
      <c r="C3893" s="523"/>
      <c r="D3893" s="523"/>
    </row>
    <row r="3894" spans="3:4" ht="21" customHeight="1">
      <c r="C3894" s="523"/>
      <c r="D3894" s="523"/>
    </row>
    <row r="3895" spans="3:4" ht="21" customHeight="1">
      <c r="C3895" s="523"/>
      <c r="D3895" s="523"/>
    </row>
    <row r="3896" spans="3:4" ht="21" customHeight="1">
      <c r="C3896" s="523"/>
      <c r="D3896" s="523"/>
    </row>
    <row r="3897" spans="3:4" ht="21" customHeight="1">
      <c r="C3897" s="523"/>
      <c r="D3897" s="523"/>
    </row>
    <row r="3898" spans="3:4" ht="21" customHeight="1">
      <c r="C3898" s="523"/>
      <c r="D3898" s="523"/>
    </row>
    <row r="3899" spans="3:4" ht="21" customHeight="1">
      <c r="C3899" s="523"/>
      <c r="D3899" s="523"/>
    </row>
    <row r="3900" spans="3:4" ht="21" customHeight="1">
      <c r="C3900" s="523"/>
      <c r="D3900" s="523"/>
    </row>
    <row r="3901" spans="3:4" ht="21" customHeight="1">
      <c r="C3901" s="523"/>
      <c r="D3901" s="523"/>
    </row>
    <row r="3902" spans="3:4" ht="21" customHeight="1">
      <c r="C3902" s="523"/>
      <c r="D3902" s="523"/>
    </row>
    <row r="3903" spans="3:4" ht="21" customHeight="1">
      <c r="C3903" s="523"/>
      <c r="D3903" s="523"/>
    </row>
    <row r="3904" spans="3:4" ht="21" customHeight="1">
      <c r="C3904" s="523"/>
      <c r="D3904" s="523"/>
    </row>
    <row r="3905" spans="3:4" ht="21" customHeight="1">
      <c r="C3905" s="523"/>
      <c r="D3905" s="523"/>
    </row>
    <row r="3906" spans="3:4" ht="21" customHeight="1">
      <c r="C3906" s="523"/>
      <c r="D3906" s="523"/>
    </row>
    <row r="3907" spans="3:4" ht="21" customHeight="1">
      <c r="C3907" s="523"/>
      <c r="D3907" s="523"/>
    </row>
    <row r="3908" spans="3:4" ht="21" customHeight="1">
      <c r="C3908" s="523"/>
      <c r="D3908" s="523"/>
    </row>
    <row r="3909" spans="3:4" ht="21" customHeight="1">
      <c r="C3909" s="523"/>
      <c r="D3909" s="523"/>
    </row>
    <row r="3910" spans="3:4" ht="21" customHeight="1">
      <c r="C3910" s="523"/>
      <c r="D3910" s="523"/>
    </row>
    <row r="3911" spans="3:4" ht="21" customHeight="1">
      <c r="C3911" s="523"/>
      <c r="D3911" s="523"/>
    </row>
    <row r="3912" spans="3:4" ht="21" customHeight="1">
      <c r="C3912" s="523"/>
      <c r="D3912" s="523"/>
    </row>
    <row r="3913" spans="3:4" ht="21" customHeight="1">
      <c r="C3913" s="523"/>
      <c r="D3913" s="523"/>
    </row>
    <row r="3914" spans="3:4" ht="21" customHeight="1">
      <c r="C3914" s="523"/>
      <c r="D3914" s="523"/>
    </row>
    <row r="3915" spans="3:4" ht="21" customHeight="1">
      <c r="C3915" s="523"/>
      <c r="D3915" s="523"/>
    </row>
    <row r="3916" spans="3:4" ht="21" customHeight="1">
      <c r="C3916" s="523"/>
      <c r="D3916" s="523"/>
    </row>
    <row r="3917" spans="3:4" ht="21" customHeight="1">
      <c r="C3917" s="523"/>
      <c r="D3917" s="523"/>
    </row>
    <row r="3918" spans="3:4" ht="21" customHeight="1">
      <c r="C3918" s="523"/>
      <c r="D3918" s="523"/>
    </row>
    <row r="3919" spans="3:4" ht="21" customHeight="1">
      <c r="C3919" s="523"/>
      <c r="D3919" s="523"/>
    </row>
    <row r="3920" spans="3:4" ht="21" customHeight="1">
      <c r="C3920" s="523"/>
      <c r="D3920" s="523"/>
    </row>
    <row r="3921" spans="3:4" ht="21" customHeight="1">
      <c r="C3921" s="523"/>
      <c r="D3921" s="523"/>
    </row>
    <row r="3922" spans="3:4" ht="21" customHeight="1">
      <c r="C3922" s="523"/>
      <c r="D3922" s="523"/>
    </row>
    <row r="3923" spans="3:4" ht="21" customHeight="1">
      <c r="C3923" s="523"/>
      <c r="D3923" s="523"/>
    </row>
    <row r="3924" spans="3:4" ht="21" customHeight="1">
      <c r="C3924" s="523"/>
      <c r="D3924" s="523"/>
    </row>
    <row r="3925" spans="3:4" ht="21" customHeight="1">
      <c r="C3925" s="523"/>
      <c r="D3925" s="523"/>
    </row>
    <row r="3926" spans="3:4" ht="21" customHeight="1">
      <c r="C3926" s="523"/>
      <c r="D3926" s="523"/>
    </row>
    <row r="3927" spans="3:4" ht="21" customHeight="1">
      <c r="C3927" s="523"/>
      <c r="D3927" s="523"/>
    </row>
    <row r="3928" spans="3:4" ht="21" customHeight="1">
      <c r="C3928" s="523"/>
      <c r="D3928" s="523"/>
    </row>
    <row r="3929" spans="3:4" ht="21" customHeight="1">
      <c r="C3929" s="523"/>
      <c r="D3929" s="523"/>
    </row>
    <row r="3930" spans="3:4" ht="21" customHeight="1">
      <c r="C3930" s="523"/>
      <c r="D3930" s="523"/>
    </row>
    <row r="3931" spans="3:4" ht="21" customHeight="1">
      <c r="C3931" s="523"/>
      <c r="D3931" s="523"/>
    </row>
    <row r="3932" spans="3:4" ht="21" customHeight="1">
      <c r="C3932" s="523"/>
      <c r="D3932" s="523"/>
    </row>
    <row r="3933" spans="3:4" ht="21" customHeight="1">
      <c r="C3933" s="523"/>
      <c r="D3933" s="523"/>
    </row>
    <row r="3934" spans="3:4" ht="21" customHeight="1">
      <c r="C3934" s="523"/>
      <c r="D3934" s="523"/>
    </row>
    <row r="3935" spans="3:4" ht="21" customHeight="1">
      <c r="C3935" s="523"/>
      <c r="D3935" s="523"/>
    </row>
    <row r="3936" spans="3:4" ht="21" customHeight="1">
      <c r="C3936" s="523"/>
      <c r="D3936" s="523"/>
    </row>
    <row r="3937" spans="3:4" ht="21" customHeight="1">
      <c r="C3937" s="523"/>
      <c r="D3937" s="523"/>
    </row>
    <row r="3938" spans="3:4" ht="21" customHeight="1">
      <c r="C3938" s="523"/>
      <c r="D3938" s="523"/>
    </row>
    <row r="3939" spans="3:4" ht="21" customHeight="1">
      <c r="C3939" s="523"/>
      <c r="D3939" s="523"/>
    </row>
    <row r="3940" spans="3:4" ht="21" customHeight="1">
      <c r="C3940" s="523"/>
      <c r="D3940" s="523"/>
    </row>
    <row r="3941" spans="3:4" ht="21" customHeight="1">
      <c r="C3941" s="523"/>
      <c r="D3941" s="523"/>
    </row>
    <row r="3942" spans="3:4" ht="21" customHeight="1">
      <c r="C3942" s="523"/>
      <c r="D3942" s="523"/>
    </row>
    <row r="3943" spans="3:4" ht="21" customHeight="1">
      <c r="C3943" s="523"/>
      <c r="D3943" s="523"/>
    </row>
    <row r="3944" spans="3:4" ht="21" customHeight="1">
      <c r="C3944" s="523"/>
      <c r="D3944" s="523"/>
    </row>
    <row r="3945" spans="3:4" ht="21" customHeight="1">
      <c r="C3945" s="523"/>
      <c r="D3945" s="523"/>
    </row>
    <row r="3946" spans="3:4" ht="21" customHeight="1">
      <c r="C3946" s="523"/>
      <c r="D3946" s="523"/>
    </row>
    <row r="3947" spans="3:4" ht="21" customHeight="1">
      <c r="C3947" s="523"/>
      <c r="D3947" s="523"/>
    </row>
    <row r="3948" spans="3:4" ht="21" customHeight="1">
      <c r="C3948" s="523"/>
      <c r="D3948" s="523"/>
    </row>
    <row r="3949" spans="3:4" ht="21" customHeight="1">
      <c r="C3949" s="523"/>
      <c r="D3949" s="523"/>
    </row>
    <row r="3950" spans="3:4" ht="21" customHeight="1">
      <c r="C3950" s="523"/>
      <c r="D3950" s="523"/>
    </row>
    <row r="3951" spans="3:4" ht="21" customHeight="1">
      <c r="C3951" s="523"/>
      <c r="D3951" s="523"/>
    </row>
    <row r="3952" spans="3:4" ht="21" customHeight="1">
      <c r="C3952" s="523"/>
      <c r="D3952" s="523"/>
    </row>
    <row r="3953" spans="3:4" ht="21" customHeight="1">
      <c r="C3953" s="523"/>
      <c r="D3953" s="523"/>
    </row>
    <row r="3954" spans="3:4" ht="21" customHeight="1">
      <c r="C3954" s="523"/>
      <c r="D3954" s="523"/>
    </row>
    <row r="3955" spans="3:4" ht="21" customHeight="1">
      <c r="C3955" s="523"/>
      <c r="D3955" s="523"/>
    </row>
    <row r="3956" spans="3:4" ht="21" customHeight="1">
      <c r="C3956" s="523"/>
      <c r="D3956" s="523"/>
    </row>
    <row r="3957" spans="3:4" ht="21" customHeight="1">
      <c r="C3957" s="523"/>
      <c r="D3957" s="523"/>
    </row>
    <row r="3958" spans="3:4" ht="21" customHeight="1">
      <c r="C3958" s="523"/>
      <c r="D3958" s="523"/>
    </row>
    <row r="3959" spans="3:4" ht="21" customHeight="1">
      <c r="C3959" s="523"/>
      <c r="D3959" s="523"/>
    </row>
    <row r="3960" spans="3:4" ht="21" customHeight="1">
      <c r="C3960" s="523"/>
      <c r="D3960" s="523"/>
    </row>
    <row r="3961" spans="3:4" ht="21" customHeight="1">
      <c r="C3961" s="523"/>
      <c r="D3961" s="523"/>
    </row>
    <row r="3962" spans="3:4" ht="21" customHeight="1">
      <c r="C3962" s="523"/>
      <c r="D3962" s="523"/>
    </row>
    <row r="3963" spans="3:4" ht="21" customHeight="1">
      <c r="C3963" s="523"/>
      <c r="D3963" s="523"/>
    </row>
    <row r="3964" spans="3:4" ht="21" customHeight="1">
      <c r="C3964" s="523"/>
      <c r="D3964" s="523"/>
    </row>
    <row r="3965" spans="3:4" ht="21" customHeight="1">
      <c r="C3965" s="523"/>
      <c r="D3965" s="523"/>
    </row>
    <row r="3966" spans="3:4" ht="21" customHeight="1">
      <c r="C3966" s="523"/>
      <c r="D3966" s="523"/>
    </row>
    <row r="3967" spans="3:4" ht="21" customHeight="1">
      <c r="C3967" s="523"/>
      <c r="D3967" s="523"/>
    </row>
    <row r="3968" spans="3:4" ht="21" customHeight="1">
      <c r="C3968" s="523"/>
      <c r="D3968" s="523"/>
    </row>
    <row r="3969" spans="3:4" ht="21" customHeight="1">
      <c r="C3969" s="523"/>
      <c r="D3969" s="523"/>
    </row>
    <row r="3970" spans="3:4" ht="21" customHeight="1">
      <c r="C3970" s="523"/>
      <c r="D3970" s="523"/>
    </row>
    <row r="3971" spans="3:4" ht="21" customHeight="1">
      <c r="C3971" s="523"/>
      <c r="D3971" s="523"/>
    </row>
    <row r="3972" spans="3:4" ht="21" customHeight="1">
      <c r="C3972" s="523"/>
      <c r="D3972" s="523"/>
    </row>
    <row r="3973" spans="3:4" ht="21" customHeight="1">
      <c r="C3973" s="523"/>
      <c r="D3973" s="523"/>
    </row>
    <row r="3974" spans="3:4" ht="21" customHeight="1">
      <c r="C3974" s="523"/>
      <c r="D3974" s="523"/>
    </row>
    <row r="3975" spans="3:4" ht="21" customHeight="1">
      <c r="C3975" s="523"/>
      <c r="D3975" s="523"/>
    </row>
    <row r="3976" spans="3:4" ht="21" customHeight="1">
      <c r="C3976" s="523"/>
      <c r="D3976" s="523"/>
    </row>
    <row r="3977" spans="3:4" ht="21" customHeight="1">
      <c r="C3977" s="523"/>
      <c r="D3977" s="523"/>
    </row>
    <row r="3978" spans="3:4" ht="21" customHeight="1">
      <c r="C3978" s="523"/>
      <c r="D3978" s="523"/>
    </row>
    <row r="3979" spans="3:4" ht="21" customHeight="1">
      <c r="C3979" s="523"/>
      <c r="D3979" s="523"/>
    </row>
    <row r="3980" spans="3:4" ht="21" customHeight="1">
      <c r="C3980" s="523"/>
      <c r="D3980" s="523"/>
    </row>
    <row r="3981" spans="3:4" ht="21" customHeight="1">
      <c r="C3981" s="523"/>
      <c r="D3981" s="523"/>
    </row>
    <row r="3982" spans="3:4" ht="21" customHeight="1">
      <c r="C3982" s="523"/>
      <c r="D3982" s="523"/>
    </row>
    <row r="3983" spans="3:4" ht="21" customHeight="1">
      <c r="C3983" s="523"/>
      <c r="D3983" s="523"/>
    </row>
    <row r="3984" spans="3:4" ht="21" customHeight="1">
      <c r="C3984" s="523"/>
      <c r="D3984" s="523"/>
    </row>
    <row r="3985" spans="3:4" ht="21" customHeight="1">
      <c r="C3985" s="523"/>
      <c r="D3985" s="523"/>
    </row>
    <row r="3986" spans="3:4" ht="21" customHeight="1">
      <c r="C3986" s="523"/>
      <c r="D3986" s="523"/>
    </row>
    <row r="3987" spans="3:4" ht="21" customHeight="1">
      <c r="C3987" s="523"/>
      <c r="D3987" s="523"/>
    </row>
    <row r="3988" spans="3:4" ht="21" customHeight="1">
      <c r="C3988" s="523"/>
      <c r="D3988" s="523"/>
    </row>
    <row r="3989" spans="3:4" ht="21" customHeight="1">
      <c r="C3989" s="523"/>
      <c r="D3989" s="523"/>
    </row>
    <row r="3990" spans="3:4" ht="21" customHeight="1">
      <c r="C3990" s="523"/>
      <c r="D3990" s="523"/>
    </row>
    <row r="3991" spans="3:4" ht="21" customHeight="1">
      <c r="C3991" s="523"/>
      <c r="D3991" s="523"/>
    </row>
    <row r="3992" spans="3:4" ht="21" customHeight="1">
      <c r="C3992" s="523"/>
      <c r="D3992" s="523"/>
    </row>
    <row r="3993" spans="3:4" ht="21" customHeight="1">
      <c r="C3993" s="523"/>
      <c r="D3993" s="523"/>
    </row>
    <row r="3994" spans="3:4" ht="21" customHeight="1">
      <c r="C3994" s="523"/>
      <c r="D3994" s="523"/>
    </row>
    <row r="3995" spans="3:4" ht="21" customHeight="1">
      <c r="C3995" s="523"/>
      <c r="D3995" s="523"/>
    </row>
    <row r="3996" spans="3:4" ht="21" customHeight="1">
      <c r="C3996" s="523"/>
      <c r="D3996" s="523"/>
    </row>
    <row r="3997" spans="3:4" ht="21" customHeight="1">
      <c r="C3997" s="523"/>
      <c r="D3997" s="523"/>
    </row>
    <row r="3998" spans="3:4" ht="21" customHeight="1">
      <c r="C3998" s="523"/>
      <c r="D3998" s="523"/>
    </row>
    <row r="3999" spans="3:4" ht="21" customHeight="1">
      <c r="C3999" s="523"/>
      <c r="D3999" s="523"/>
    </row>
    <row r="4000" spans="3:4" ht="21" customHeight="1">
      <c r="C4000" s="523"/>
      <c r="D4000" s="523"/>
    </row>
    <row r="4001" spans="3:4" ht="21" customHeight="1">
      <c r="C4001" s="523"/>
      <c r="D4001" s="523"/>
    </row>
    <row r="4002" spans="3:4" ht="21" customHeight="1">
      <c r="C4002" s="523"/>
      <c r="D4002" s="523"/>
    </row>
    <row r="4003" spans="3:4" ht="21" customHeight="1">
      <c r="C4003" s="523"/>
      <c r="D4003" s="523"/>
    </row>
    <row r="4004" spans="3:4" ht="21" customHeight="1">
      <c r="C4004" s="523"/>
      <c r="D4004" s="523"/>
    </row>
    <row r="4005" spans="3:4" ht="21" customHeight="1">
      <c r="C4005" s="523"/>
      <c r="D4005" s="523"/>
    </row>
    <row r="4006" spans="3:4" ht="21" customHeight="1">
      <c r="C4006" s="523"/>
      <c r="D4006" s="523"/>
    </row>
    <row r="4007" spans="3:4" ht="21" customHeight="1">
      <c r="C4007" s="523"/>
      <c r="D4007" s="523"/>
    </row>
    <row r="4008" spans="3:4" ht="21" customHeight="1">
      <c r="C4008" s="523"/>
      <c r="D4008" s="523"/>
    </row>
    <row r="4009" spans="3:4" ht="21" customHeight="1">
      <c r="C4009" s="523"/>
      <c r="D4009" s="523"/>
    </row>
    <row r="4010" spans="3:4" ht="21" customHeight="1">
      <c r="C4010" s="523"/>
      <c r="D4010" s="523"/>
    </row>
    <row r="4011" spans="3:4" ht="21" customHeight="1">
      <c r="C4011" s="523"/>
      <c r="D4011" s="523"/>
    </row>
    <row r="4012" spans="3:4" ht="21" customHeight="1">
      <c r="C4012" s="523"/>
      <c r="D4012" s="523"/>
    </row>
    <row r="4013" spans="3:4" ht="21" customHeight="1">
      <c r="C4013" s="523"/>
      <c r="D4013" s="523"/>
    </row>
    <row r="4014" spans="3:4" ht="21" customHeight="1">
      <c r="C4014" s="523"/>
      <c r="D4014" s="523"/>
    </row>
    <row r="4015" spans="3:4" ht="21" customHeight="1">
      <c r="C4015" s="523"/>
      <c r="D4015" s="523"/>
    </row>
    <row r="4016" spans="3:4" ht="21" customHeight="1">
      <c r="C4016" s="523"/>
      <c r="D4016" s="523"/>
    </row>
    <row r="4017" spans="3:4" ht="21" customHeight="1">
      <c r="C4017" s="523"/>
      <c r="D4017" s="523"/>
    </row>
    <row r="4018" spans="3:4" ht="21" customHeight="1">
      <c r="C4018" s="523"/>
      <c r="D4018" s="523"/>
    </row>
    <row r="4019" spans="3:4" ht="21" customHeight="1">
      <c r="C4019" s="523"/>
      <c r="D4019" s="523"/>
    </row>
    <row r="4020" spans="3:4" ht="21" customHeight="1">
      <c r="C4020" s="523"/>
      <c r="D4020" s="523"/>
    </row>
    <row r="4021" spans="3:4" ht="21" customHeight="1">
      <c r="C4021" s="523"/>
      <c r="D4021" s="523"/>
    </row>
    <row r="4022" spans="3:4" ht="21" customHeight="1">
      <c r="C4022" s="523"/>
      <c r="D4022" s="523"/>
    </row>
    <row r="4023" spans="3:4" ht="21" customHeight="1">
      <c r="C4023" s="523"/>
      <c r="D4023" s="523"/>
    </row>
    <row r="4024" spans="3:4" ht="21" customHeight="1">
      <c r="C4024" s="523"/>
      <c r="D4024" s="523"/>
    </row>
    <row r="4025" spans="3:4" ht="21" customHeight="1">
      <c r="C4025" s="523"/>
      <c r="D4025" s="523"/>
    </row>
    <row r="4026" spans="3:4" ht="21" customHeight="1">
      <c r="C4026" s="523"/>
      <c r="D4026" s="523"/>
    </row>
    <row r="4027" spans="3:4" ht="21" customHeight="1">
      <c r="C4027" s="523"/>
      <c r="D4027" s="523"/>
    </row>
    <row r="4028" spans="3:4" ht="21" customHeight="1">
      <c r="C4028" s="523"/>
      <c r="D4028" s="523"/>
    </row>
    <row r="4029" spans="3:4" ht="21" customHeight="1">
      <c r="C4029" s="523"/>
      <c r="D4029" s="523"/>
    </row>
    <row r="4030" spans="3:4" ht="21" customHeight="1">
      <c r="C4030" s="523"/>
      <c r="D4030" s="523"/>
    </row>
    <row r="4031" spans="3:4" ht="21" customHeight="1">
      <c r="C4031" s="523"/>
      <c r="D4031" s="523"/>
    </row>
    <row r="4032" spans="3:4" ht="21" customHeight="1">
      <c r="C4032" s="523"/>
      <c r="D4032" s="523"/>
    </row>
    <row r="4033" spans="3:4" ht="21" customHeight="1">
      <c r="C4033" s="523"/>
      <c r="D4033" s="523"/>
    </row>
    <row r="4034" spans="3:4" ht="21" customHeight="1">
      <c r="C4034" s="523"/>
      <c r="D4034" s="523"/>
    </row>
    <row r="4035" spans="3:4" ht="21" customHeight="1">
      <c r="C4035" s="523"/>
      <c r="D4035" s="523"/>
    </row>
    <row r="4036" spans="3:4" ht="21" customHeight="1">
      <c r="C4036" s="523"/>
      <c r="D4036" s="523"/>
    </row>
    <row r="4037" spans="3:4" ht="21" customHeight="1">
      <c r="C4037" s="523"/>
      <c r="D4037" s="523"/>
    </row>
    <row r="4038" spans="3:4" ht="21" customHeight="1">
      <c r="C4038" s="523"/>
      <c r="D4038" s="523"/>
    </row>
    <row r="4039" spans="3:4" ht="21" customHeight="1">
      <c r="C4039" s="523"/>
      <c r="D4039" s="523"/>
    </row>
    <row r="4040" spans="3:4" ht="21" customHeight="1">
      <c r="C4040" s="523"/>
      <c r="D4040" s="523"/>
    </row>
    <row r="4041" spans="3:4" ht="21" customHeight="1">
      <c r="C4041" s="523"/>
      <c r="D4041" s="523"/>
    </row>
    <row r="4042" spans="3:4" ht="21" customHeight="1">
      <c r="C4042" s="523"/>
      <c r="D4042" s="523"/>
    </row>
    <row r="4043" spans="3:4" ht="21" customHeight="1">
      <c r="C4043" s="523"/>
      <c r="D4043" s="523"/>
    </row>
    <row r="4044" spans="3:4" ht="21" customHeight="1">
      <c r="C4044" s="523"/>
      <c r="D4044" s="523"/>
    </row>
    <row r="4045" spans="3:4" ht="21" customHeight="1">
      <c r="C4045" s="523"/>
      <c r="D4045" s="523"/>
    </row>
    <row r="4046" spans="3:4" ht="21" customHeight="1">
      <c r="C4046" s="523"/>
      <c r="D4046" s="523"/>
    </row>
    <row r="4047" spans="3:4" ht="21" customHeight="1">
      <c r="C4047" s="523"/>
      <c r="D4047" s="523"/>
    </row>
    <row r="4048" spans="3:4" ht="21" customHeight="1">
      <c r="C4048" s="523"/>
      <c r="D4048" s="523"/>
    </row>
    <row r="4049" spans="3:4" ht="21" customHeight="1">
      <c r="C4049" s="523"/>
      <c r="D4049" s="523"/>
    </row>
    <row r="4050" spans="3:4" ht="21" customHeight="1">
      <c r="C4050" s="523"/>
      <c r="D4050" s="523"/>
    </row>
    <row r="4051" spans="3:4" ht="21" customHeight="1">
      <c r="C4051" s="523"/>
      <c r="D4051" s="523"/>
    </row>
    <row r="4052" spans="3:4" ht="21" customHeight="1">
      <c r="C4052" s="523"/>
      <c r="D4052" s="523"/>
    </row>
    <row r="4053" spans="3:4" ht="21" customHeight="1">
      <c r="C4053" s="523"/>
      <c r="D4053" s="523"/>
    </row>
    <row r="4054" spans="3:4" ht="21" customHeight="1">
      <c r="C4054" s="523"/>
      <c r="D4054" s="523"/>
    </row>
    <row r="4055" spans="3:4" ht="21" customHeight="1">
      <c r="C4055" s="523"/>
      <c r="D4055" s="523"/>
    </row>
    <row r="4056" spans="3:4" ht="21" customHeight="1">
      <c r="C4056" s="523"/>
      <c r="D4056" s="523"/>
    </row>
    <row r="4057" spans="3:4" ht="21" customHeight="1">
      <c r="C4057" s="523"/>
      <c r="D4057" s="523"/>
    </row>
    <row r="4058" spans="3:4" ht="21" customHeight="1">
      <c r="C4058" s="523"/>
      <c r="D4058" s="523"/>
    </row>
    <row r="4059" spans="3:4" ht="21" customHeight="1">
      <c r="C4059" s="523"/>
      <c r="D4059" s="523"/>
    </row>
    <row r="4060" spans="3:4" ht="21" customHeight="1">
      <c r="C4060" s="523"/>
      <c r="D4060" s="523"/>
    </row>
    <row r="4061" spans="3:4" ht="21" customHeight="1">
      <c r="C4061" s="523"/>
      <c r="D4061" s="523"/>
    </row>
    <row r="4062" spans="3:4" ht="21" customHeight="1">
      <c r="C4062" s="523"/>
      <c r="D4062" s="523"/>
    </row>
    <row r="4063" spans="3:4" ht="21" customHeight="1">
      <c r="C4063" s="523"/>
      <c r="D4063" s="523"/>
    </row>
    <row r="4064" spans="3:4" ht="21" customHeight="1">
      <c r="C4064" s="523"/>
      <c r="D4064" s="523"/>
    </row>
    <row r="4065" spans="3:4" ht="21" customHeight="1">
      <c r="C4065" s="523"/>
      <c r="D4065" s="523"/>
    </row>
    <row r="4066" spans="3:4" ht="21" customHeight="1">
      <c r="C4066" s="523"/>
      <c r="D4066" s="523"/>
    </row>
    <row r="4067" spans="3:4" ht="21" customHeight="1">
      <c r="C4067" s="523"/>
      <c r="D4067" s="523"/>
    </row>
    <row r="4068" spans="3:4" ht="21" customHeight="1">
      <c r="C4068" s="523"/>
      <c r="D4068" s="523"/>
    </row>
    <row r="4069" spans="3:4" ht="21" customHeight="1">
      <c r="C4069" s="523"/>
      <c r="D4069" s="523"/>
    </row>
    <row r="4070" spans="3:4" ht="21" customHeight="1">
      <c r="C4070" s="523"/>
      <c r="D4070" s="523"/>
    </row>
    <row r="4071" spans="3:4" ht="21" customHeight="1">
      <c r="C4071" s="523"/>
      <c r="D4071" s="523"/>
    </row>
    <row r="4072" spans="3:4" ht="21" customHeight="1">
      <c r="C4072" s="523"/>
      <c r="D4072" s="523"/>
    </row>
    <row r="4073" spans="3:4" ht="21" customHeight="1">
      <c r="C4073" s="523"/>
      <c r="D4073" s="523"/>
    </row>
    <row r="4074" spans="3:4" ht="21" customHeight="1">
      <c r="C4074" s="523"/>
      <c r="D4074" s="523"/>
    </row>
    <row r="4075" spans="3:4" ht="21" customHeight="1">
      <c r="C4075" s="523"/>
      <c r="D4075" s="523"/>
    </row>
    <row r="4076" spans="3:4" ht="21" customHeight="1">
      <c r="C4076" s="523"/>
      <c r="D4076" s="523"/>
    </row>
    <row r="4077" spans="3:4" ht="21" customHeight="1">
      <c r="C4077" s="523"/>
      <c r="D4077" s="523"/>
    </row>
    <row r="4078" spans="3:4" ht="21" customHeight="1">
      <c r="C4078" s="523"/>
      <c r="D4078" s="523"/>
    </row>
    <row r="4079" spans="3:4" ht="21" customHeight="1">
      <c r="C4079" s="523"/>
      <c r="D4079" s="523"/>
    </row>
    <row r="4080" spans="3:4" ht="21" customHeight="1">
      <c r="C4080" s="523"/>
      <c r="D4080" s="523"/>
    </row>
    <row r="4081" spans="3:4" ht="21" customHeight="1">
      <c r="C4081" s="523"/>
      <c r="D4081" s="523"/>
    </row>
    <row r="4082" spans="3:4" ht="21" customHeight="1">
      <c r="C4082" s="523"/>
      <c r="D4082" s="523"/>
    </row>
    <row r="4083" spans="3:4" ht="21" customHeight="1">
      <c r="C4083" s="523"/>
      <c r="D4083" s="523"/>
    </row>
    <row r="4084" spans="3:4" ht="21" customHeight="1">
      <c r="C4084" s="523"/>
      <c r="D4084" s="523"/>
    </row>
    <row r="4085" spans="3:4" ht="21" customHeight="1">
      <c r="C4085" s="523"/>
      <c r="D4085" s="523"/>
    </row>
    <row r="4086" spans="3:4" ht="21" customHeight="1">
      <c r="C4086" s="523"/>
      <c r="D4086" s="523"/>
    </row>
    <row r="4087" spans="3:4" ht="21" customHeight="1">
      <c r="C4087" s="523"/>
      <c r="D4087" s="523"/>
    </row>
    <row r="4088" spans="3:4" ht="21" customHeight="1">
      <c r="C4088" s="523"/>
      <c r="D4088" s="523"/>
    </row>
    <row r="4089" spans="3:4" ht="21" customHeight="1">
      <c r="C4089" s="523"/>
      <c r="D4089" s="523"/>
    </row>
    <row r="4090" spans="3:4" ht="21" customHeight="1">
      <c r="C4090" s="523"/>
      <c r="D4090" s="523"/>
    </row>
    <row r="4091" spans="3:4" ht="21" customHeight="1">
      <c r="C4091" s="523"/>
      <c r="D4091" s="523"/>
    </row>
    <row r="4092" spans="3:4" ht="21" customHeight="1">
      <c r="C4092" s="523"/>
      <c r="D4092" s="523"/>
    </row>
    <row r="4093" spans="3:4" ht="21" customHeight="1">
      <c r="C4093" s="523"/>
      <c r="D4093" s="523"/>
    </row>
    <row r="4094" spans="3:4" ht="21" customHeight="1">
      <c r="C4094" s="523"/>
      <c r="D4094" s="523"/>
    </row>
    <row r="4095" spans="3:4" ht="21" customHeight="1">
      <c r="C4095" s="523"/>
      <c r="D4095" s="523"/>
    </row>
    <row r="4096" spans="3:4" ht="21" customHeight="1">
      <c r="C4096" s="523"/>
      <c r="D4096" s="523"/>
    </row>
    <row r="4097" spans="3:4" ht="21" customHeight="1">
      <c r="C4097" s="523"/>
      <c r="D4097" s="523"/>
    </row>
    <row r="4098" spans="3:4" ht="21" customHeight="1">
      <c r="C4098" s="523"/>
      <c r="D4098" s="523"/>
    </row>
    <row r="4099" spans="3:4" ht="21" customHeight="1">
      <c r="C4099" s="523"/>
      <c r="D4099" s="523"/>
    </row>
    <row r="4100" spans="3:4" ht="21" customHeight="1">
      <c r="C4100" s="523"/>
      <c r="D4100" s="523"/>
    </row>
    <row r="4101" spans="3:4" ht="21" customHeight="1">
      <c r="C4101" s="523"/>
      <c r="D4101" s="523"/>
    </row>
    <row r="4102" spans="3:4" ht="21" customHeight="1">
      <c r="C4102" s="523"/>
      <c r="D4102" s="523"/>
    </row>
    <row r="4103" spans="3:4" ht="21" customHeight="1">
      <c r="C4103" s="523"/>
      <c r="D4103" s="523"/>
    </row>
    <row r="4104" spans="3:4" ht="21" customHeight="1">
      <c r="C4104" s="523"/>
      <c r="D4104" s="523"/>
    </row>
    <row r="4105" spans="3:4" ht="21" customHeight="1">
      <c r="C4105" s="523"/>
      <c r="D4105" s="523"/>
    </row>
    <row r="4106" spans="3:4" ht="21" customHeight="1">
      <c r="C4106" s="523"/>
      <c r="D4106" s="523"/>
    </row>
    <row r="4107" spans="3:4" ht="21" customHeight="1">
      <c r="C4107" s="523"/>
      <c r="D4107" s="523"/>
    </row>
    <row r="4108" spans="3:4" ht="21" customHeight="1">
      <c r="C4108" s="523"/>
      <c r="D4108" s="523"/>
    </row>
    <row r="4109" spans="3:4" ht="21" customHeight="1">
      <c r="C4109" s="523"/>
      <c r="D4109" s="523"/>
    </row>
    <row r="4110" spans="3:4" ht="21" customHeight="1">
      <c r="C4110" s="523"/>
      <c r="D4110" s="523"/>
    </row>
    <row r="4111" spans="3:4" ht="21" customHeight="1">
      <c r="C4111" s="523"/>
      <c r="D4111" s="523"/>
    </row>
    <row r="4112" spans="3:4" ht="21" customHeight="1">
      <c r="C4112" s="523"/>
      <c r="D4112" s="523"/>
    </row>
    <row r="4113" spans="3:4" ht="21" customHeight="1">
      <c r="C4113" s="523"/>
      <c r="D4113" s="523"/>
    </row>
    <row r="4114" spans="3:4" ht="21" customHeight="1">
      <c r="C4114" s="523"/>
      <c r="D4114" s="523"/>
    </row>
    <row r="4115" spans="3:4" ht="21" customHeight="1">
      <c r="C4115" s="523"/>
      <c r="D4115" s="523"/>
    </row>
    <row r="4116" spans="3:4" ht="21" customHeight="1">
      <c r="C4116" s="523"/>
      <c r="D4116" s="523"/>
    </row>
    <row r="4117" spans="3:4" ht="21" customHeight="1">
      <c r="C4117" s="523"/>
      <c r="D4117" s="523"/>
    </row>
    <row r="4118" spans="3:4" ht="21" customHeight="1">
      <c r="C4118" s="523"/>
      <c r="D4118" s="523"/>
    </row>
    <row r="4119" spans="3:4" ht="21" customHeight="1">
      <c r="C4119" s="523"/>
      <c r="D4119" s="523"/>
    </row>
    <row r="4120" spans="3:4" ht="21" customHeight="1">
      <c r="C4120" s="523"/>
      <c r="D4120" s="523"/>
    </row>
    <row r="4121" spans="3:4" ht="21" customHeight="1">
      <c r="C4121" s="523"/>
      <c r="D4121" s="523"/>
    </row>
    <row r="4122" spans="3:4" ht="21" customHeight="1">
      <c r="C4122" s="523"/>
      <c r="D4122" s="523"/>
    </row>
    <row r="4123" spans="3:4" ht="21" customHeight="1">
      <c r="C4123" s="523"/>
      <c r="D4123" s="523"/>
    </row>
    <row r="4124" spans="3:4" ht="21" customHeight="1">
      <c r="C4124" s="523"/>
      <c r="D4124" s="523"/>
    </row>
    <row r="4125" spans="3:4" ht="21" customHeight="1">
      <c r="C4125" s="523"/>
      <c r="D4125" s="523"/>
    </row>
    <row r="4126" spans="3:4" ht="21" customHeight="1">
      <c r="C4126" s="523"/>
      <c r="D4126" s="523"/>
    </row>
    <row r="4127" spans="3:4" ht="21" customHeight="1">
      <c r="C4127" s="523"/>
      <c r="D4127" s="523"/>
    </row>
    <row r="4128" spans="3:4" ht="21" customHeight="1">
      <c r="C4128" s="523"/>
      <c r="D4128" s="523"/>
    </row>
    <row r="4129" spans="3:4" ht="21" customHeight="1">
      <c r="C4129" s="523"/>
      <c r="D4129" s="523"/>
    </row>
    <row r="4130" spans="3:4" ht="21" customHeight="1">
      <c r="C4130" s="523"/>
      <c r="D4130" s="523"/>
    </row>
    <row r="4131" spans="3:4" ht="21" customHeight="1">
      <c r="C4131" s="523"/>
      <c r="D4131" s="523"/>
    </row>
    <row r="4132" spans="3:4" ht="21" customHeight="1">
      <c r="C4132" s="523"/>
      <c r="D4132" s="523"/>
    </row>
    <row r="4133" spans="3:4" ht="21" customHeight="1">
      <c r="C4133" s="523"/>
      <c r="D4133" s="523"/>
    </row>
    <row r="4134" spans="3:4" ht="21" customHeight="1">
      <c r="C4134" s="523"/>
      <c r="D4134" s="523"/>
    </row>
    <row r="4135" spans="3:4" ht="21" customHeight="1">
      <c r="C4135" s="523"/>
      <c r="D4135" s="523"/>
    </row>
    <row r="4136" spans="3:4" ht="21" customHeight="1">
      <c r="C4136" s="523"/>
      <c r="D4136" s="523"/>
    </row>
    <row r="4137" spans="3:4" ht="21" customHeight="1">
      <c r="C4137" s="523"/>
      <c r="D4137" s="523"/>
    </row>
    <row r="4138" spans="3:4" ht="21" customHeight="1">
      <c r="C4138" s="523"/>
      <c r="D4138" s="523"/>
    </row>
    <row r="4139" spans="3:4" ht="21" customHeight="1">
      <c r="C4139" s="523"/>
      <c r="D4139" s="523"/>
    </row>
    <row r="4140" spans="3:4" ht="21" customHeight="1">
      <c r="C4140" s="523"/>
      <c r="D4140" s="523"/>
    </row>
    <row r="4141" spans="3:4" ht="21" customHeight="1">
      <c r="C4141" s="523"/>
      <c r="D4141" s="523"/>
    </row>
    <row r="4142" spans="3:4" ht="21" customHeight="1">
      <c r="C4142" s="523"/>
      <c r="D4142" s="523"/>
    </row>
    <row r="4143" spans="3:4" ht="21" customHeight="1">
      <c r="C4143" s="523"/>
      <c r="D4143" s="523"/>
    </row>
    <row r="4144" spans="3:4" ht="21" customHeight="1">
      <c r="C4144" s="523"/>
      <c r="D4144" s="523"/>
    </row>
    <row r="4145" spans="3:4" ht="21" customHeight="1">
      <c r="C4145" s="523"/>
      <c r="D4145" s="523"/>
    </row>
    <row r="4146" spans="3:4" ht="21" customHeight="1">
      <c r="C4146" s="523"/>
      <c r="D4146" s="523"/>
    </row>
    <row r="4147" spans="3:4" ht="21" customHeight="1">
      <c r="C4147" s="523"/>
      <c r="D4147" s="523"/>
    </row>
    <row r="4148" spans="3:4" ht="21" customHeight="1">
      <c r="C4148" s="523"/>
      <c r="D4148" s="523"/>
    </row>
    <row r="4149" spans="3:4" ht="21" customHeight="1">
      <c r="C4149" s="523"/>
      <c r="D4149" s="523"/>
    </row>
    <row r="4150" spans="3:4" ht="21" customHeight="1">
      <c r="C4150" s="523"/>
      <c r="D4150" s="523"/>
    </row>
    <row r="4151" spans="3:4" ht="21" customHeight="1">
      <c r="C4151" s="523"/>
      <c r="D4151" s="523"/>
    </row>
    <row r="4152" spans="3:4" ht="21" customHeight="1">
      <c r="C4152" s="523"/>
      <c r="D4152" s="523"/>
    </row>
    <row r="4153" spans="3:4" ht="21" customHeight="1">
      <c r="C4153" s="523"/>
      <c r="D4153" s="523"/>
    </row>
    <row r="4154" spans="3:4" ht="21" customHeight="1">
      <c r="C4154" s="523"/>
      <c r="D4154" s="523"/>
    </row>
    <row r="4155" spans="3:4" ht="21" customHeight="1">
      <c r="C4155" s="523"/>
      <c r="D4155" s="523"/>
    </row>
    <row r="4156" spans="3:4" ht="21" customHeight="1">
      <c r="C4156" s="523"/>
      <c r="D4156" s="523"/>
    </row>
    <row r="4157" spans="3:4" ht="21" customHeight="1">
      <c r="C4157" s="523"/>
      <c r="D4157" s="523"/>
    </row>
    <row r="4158" spans="3:4" ht="21" customHeight="1">
      <c r="C4158" s="523"/>
      <c r="D4158" s="523"/>
    </row>
    <row r="4159" spans="3:4" ht="21" customHeight="1">
      <c r="C4159" s="523"/>
      <c r="D4159" s="523"/>
    </row>
    <row r="4160" spans="3:4" ht="21" customHeight="1">
      <c r="C4160" s="523"/>
      <c r="D4160" s="523"/>
    </row>
    <row r="4161" spans="3:4" ht="21" customHeight="1">
      <c r="C4161" s="523"/>
      <c r="D4161" s="523"/>
    </row>
    <row r="4162" spans="3:4" ht="21" customHeight="1">
      <c r="C4162" s="523"/>
      <c r="D4162" s="523"/>
    </row>
    <row r="4163" spans="3:4" ht="21" customHeight="1">
      <c r="C4163" s="523"/>
      <c r="D4163" s="523"/>
    </row>
    <row r="4164" spans="3:4" ht="21" customHeight="1">
      <c r="C4164" s="523"/>
      <c r="D4164" s="523"/>
    </row>
    <row r="4165" spans="3:4" ht="21" customHeight="1">
      <c r="C4165" s="523"/>
      <c r="D4165" s="523"/>
    </row>
    <row r="4166" spans="3:4" ht="21" customHeight="1">
      <c r="C4166" s="523"/>
      <c r="D4166" s="523"/>
    </row>
    <row r="4167" spans="3:4" ht="21" customHeight="1">
      <c r="C4167" s="523"/>
      <c r="D4167" s="523"/>
    </row>
    <row r="4168" spans="3:4" ht="21" customHeight="1">
      <c r="C4168" s="523"/>
      <c r="D4168" s="523"/>
    </row>
    <row r="4169" spans="3:4" ht="21" customHeight="1">
      <c r="C4169" s="523"/>
      <c r="D4169" s="523"/>
    </row>
    <row r="4170" spans="3:4" ht="21" customHeight="1">
      <c r="C4170" s="523"/>
      <c r="D4170" s="523"/>
    </row>
    <row r="4171" spans="3:4" ht="21" customHeight="1">
      <c r="C4171" s="523"/>
      <c r="D4171" s="523"/>
    </row>
    <row r="4172" spans="3:4" ht="21" customHeight="1">
      <c r="C4172" s="523"/>
      <c r="D4172" s="523"/>
    </row>
    <row r="4173" spans="3:4" ht="21" customHeight="1">
      <c r="C4173" s="523"/>
      <c r="D4173" s="523"/>
    </row>
    <row r="4174" spans="3:4" ht="21" customHeight="1">
      <c r="C4174" s="523"/>
      <c r="D4174" s="523"/>
    </row>
    <row r="4175" spans="3:4" ht="21" customHeight="1">
      <c r="C4175" s="523"/>
      <c r="D4175" s="523"/>
    </row>
    <row r="4176" spans="3:4" ht="21" customHeight="1">
      <c r="C4176" s="523"/>
      <c r="D4176" s="523"/>
    </row>
    <row r="4177" spans="3:4" ht="21" customHeight="1">
      <c r="C4177" s="523"/>
      <c r="D4177" s="523"/>
    </row>
    <row r="4178" spans="3:4" ht="21" customHeight="1">
      <c r="C4178" s="523"/>
      <c r="D4178" s="523"/>
    </row>
    <row r="4179" spans="3:4" ht="21" customHeight="1">
      <c r="C4179" s="523"/>
      <c r="D4179" s="523"/>
    </row>
    <row r="4180" spans="3:4" ht="21" customHeight="1">
      <c r="C4180" s="523"/>
      <c r="D4180" s="523"/>
    </row>
    <row r="4181" spans="3:4" ht="21" customHeight="1">
      <c r="C4181" s="523"/>
      <c r="D4181" s="523"/>
    </row>
    <row r="4182" spans="3:4" ht="21" customHeight="1">
      <c r="C4182" s="523"/>
      <c r="D4182" s="523"/>
    </row>
    <row r="4183" spans="3:4" ht="21" customHeight="1">
      <c r="C4183" s="523"/>
      <c r="D4183" s="523"/>
    </row>
    <row r="4184" spans="3:4" ht="21" customHeight="1">
      <c r="C4184" s="523"/>
      <c r="D4184" s="523"/>
    </row>
    <row r="4185" spans="3:4" ht="21" customHeight="1">
      <c r="C4185" s="523"/>
      <c r="D4185" s="523"/>
    </row>
    <row r="4186" spans="3:4" ht="21" customHeight="1">
      <c r="C4186" s="523"/>
      <c r="D4186" s="523"/>
    </row>
    <row r="4187" spans="3:4" ht="21" customHeight="1">
      <c r="C4187" s="523"/>
      <c r="D4187" s="523"/>
    </row>
    <row r="4188" spans="3:4" ht="21" customHeight="1">
      <c r="C4188" s="523"/>
      <c r="D4188" s="523"/>
    </row>
    <row r="4189" spans="3:4" ht="21" customHeight="1">
      <c r="C4189" s="523"/>
      <c r="D4189" s="523"/>
    </row>
    <row r="4190" spans="3:4" ht="21" customHeight="1">
      <c r="C4190" s="523"/>
      <c r="D4190" s="523"/>
    </row>
    <row r="4191" spans="3:4" ht="21" customHeight="1">
      <c r="C4191" s="523"/>
      <c r="D4191" s="523"/>
    </row>
    <row r="4192" spans="3:4" ht="21" customHeight="1">
      <c r="C4192" s="523"/>
      <c r="D4192" s="523"/>
    </row>
    <row r="4193" spans="3:4" ht="21" customHeight="1">
      <c r="C4193" s="523"/>
      <c r="D4193" s="523"/>
    </row>
    <row r="4194" spans="3:4" ht="21" customHeight="1">
      <c r="C4194" s="523"/>
      <c r="D4194" s="523"/>
    </row>
    <row r="4195" spans="3:4" ht="21" customHeight="1">
      <c r="C4195" s="523"/>
      <c r="D4195" s="523"/>
    </row>
    <row r="4196" spans="3:4" ht="21" customHeight="1">
      <c r="C4196" s="523"/>
      <c r="D4196" s="523"/>
    </row>
    <row r="4197" spans="3:4" ht="21" customHeight="1">
      <c r="C4197" s="523"/>
      <c r="D4197" s="523"/>
    </row>
    <row r="4198" spans="3:4" ht="21" customHeight="1">
      <c r="C4198" s="523"/>
      <c r="D4198" s="523"/>
    </row>
    <row r="4199" spans="3:4" ht="21" customHeight="1">
      <c r="C4199" s="523"/>
      <c r="D4199" s="523"/>
    </row>
    <row r="4200" spans="3:4" ht="21" customHeight="1">
      <c r="C4200" s="523"/>
      <c r="D4200" s="523"/>
    </row>
    <row r="4201" spans="3:4" ht="21" customHeight="1">
      <c r="C4201" s="523"/>
      <c r="D4201" s="523"/>
    </row>
    <row r="4202" spans="3:4" ht="21" customHeight="1">
      <c r="C4202" s="523"/>
      <c r="D4202" s="523"/>
    </row>
    <row r="4203" spans="3:4" ht="21" customHeight="1">
      <c r="C4203" s="523"/>
      <c r="D4203" s="523"/>
    </row>
    <row r="4204" spans="3:4" ht="21" customHeight="1">
      <c r="C4204" s="523"/>
      <c r="D4204" s="523"/>
    </row>
    <row r="4205" spans="3:4" ht="21" customHeight="1">
      <c r="C4205" s="523"/>
      <c r="D4205" s="523"/>
    </row>
    <row r="4206" spans="3:4" ht="21" customHeight="1">
      <c r="C4206" s="523"/>
      <c r="D4206" s="523"/>
    </row>
    <row r="4207" spans="3:4" ht="21" customHeight="1">
      <c r="C4207" s="523"/>
      <c r="D4207" s="523"/>
    </row>
    <row r="4208" spans="3:4" ht="21" customHeight="1">
      <c r="C4208" s="523"/>
      <c r="D4208" s="523"/>
    </row>
    <row r="4209" spans="3:4" ht="21" customHeight="1">
      <c r="C4209" s="523"/>
      <c r="D4209" s="523"/>
    </row>
    <row r="4210" spans="3:4" ht="21" customHeight="1">
      <c r="C4210" s="523"/>
      <c r="D4210" s="523"/>
    </row>
    <row r="4211" spans="3:4" ht="21" customHeight="1">
      <c r="C4211" s="523"/>
      <c r="D4211" s="523"/>
    </row>
    <row r="4212" spans="3:4" ht="21" customHeight="1">
      <c r="C4212" s="523"/>
      <c r="D4212" s="523"/>
    </row>
    <row r="4213" spans="3:4" ht="21" customHeight="1">
      <c r="C4213" s="523"/>
      <c r="D4213" s="523"/>
    </row>
    <row r="4214" spans="3:4" ht="21" customHeight="1">
      <c r="C4214" s="523"/>
      <c r="D4214" s="523"/>
    </row>
    <row r="4215" spans="3:4" ht="21" customHeight="1">
      <c r="C4215" s="523"/>
      <c r="D4215" s="523"/>
    </row>
    <row r="4216" spans="3:4" ht="21" customHeight="1">
      <c r="C4216" s="523"/>
      <c r="D4216" s="523"/>
    </row>
    <row r="4217" spans="3:4" ht="21" customHeight="1">
      <c r="C4217" s="523"/>
      <c r="D4217" s="523"/>
    </row>
    <row r="4218" spans="3:4" ht="21" customHeight="1">
      <c r="C4218" s="523"/>
      <c r="D4218" s="523"/>
    </row>
    <row r="4219" spans="3:4" ht="21" customHeight="1">
      <c r="C4219" s="523"/>
      <c r="D4219" s="523"/>
    </row>
    <row r="4220" spans="3:4" ht="21" customHeight="1">
      <c r="C4220" s="523"/>
      <c r="D4220" s="523"/>
    </row>
    <row r="4221" spans="3:4" ht="21" customHeight="1">
      <c r="C4221" s="523"/>
      <c r="D4221" s="523"/>
    </row>
    <row r="4222" spans="3:4" ht="21" customHeight="1">
      <c r="C4222" s="523"/>
      <c r="D4222" s="523"/>
    </row>
    <row r="4223" spans="3:4" ht="21" customHeight="1">
      <c r="C4223" s="523"/>
      <c r="D4223" s="523"/>
    </row>
    <row r="4224" spans="3:4" ht="21" customHeight="1">
      <c r="C4224" s="523"/>
      <c r="D4224" s="523"/>
    </row>
    <row r="4225" spans="3:4" ht="21" customHeight="1">
      <c r="C4225" s="523"/>
      <c r="D4225" s="523"/>
    </row>
    <row r="4226" spans="3:4" ht="21" customHeight="1">
      <c r="C4226" s="523"/>
      <c r="D4226" s="523"/>
    </row>
    <row r="4227" spans="3:4" ht="21" customHeight="1">
      <c r="C4227" s="523"/>
      <c r="D4227" s="523"/>
    </row>
    <row r="4228" spans="3:4" ht="21" customHeight="1">
      <c r="C4228" s="523"/>
      <c r="D4228" s="523"/>
    </row>
    <row r="4229" spans="3:4" ht="21" customHeight="1">
      <c r="C4229" s="523"/>
      <c r="D4229" s="523"/>
    </row>
    <row r="4230" spans="3:4" ht="21" customHeight="1">
      <c r="C4230" s="523"/>
      <c r="D4230" s="523"/>
    </row>
    <row r="4231" spans="3:4" ht="21" customHeight="1">
      <c r="C4231" s="523"/>
      <c r="D4231" s="523"/>
    </row>
    <row r="4232" spans="3:4" ht="21" customHeight="1">
      <c r="C4232" s="523"/>
      <c r="D4232" s="523"/>
    </row>
    <row r="4233" spans="3:4" ht="21" customHeight="1">
      <c r="C4233" s="523"/>
      <c r="D4233" s="523"/>
    </row>
    <row r="4234" spans="3:4" ht="21" customHeight="1">
      <c r="C4234" s="523"/>
      <c r="D4234" s="523"/>
    </row>
    <row r="4235" spans="3:4" ht="21" customHeight="1">
      <c r="C4235" s="523"/>
      <c r="D4235" s="523"/>
    </row>
    <row r="4236" spans="3:4" ht="21" customHeight="1">
      <c r="C4236" s="523"/>
      <c r="D4236" s="523"/>
    </row>
    <row r="4237" spans="3:4" ht="21" customHeight="1">
      <c r="C4237" s="523"/>
      <c r="D4237" s="523"/>
    </row>
    <row r="4238" spans="3:4" ht="21" customHeight="1">
      <c r="C4238" s="523"/>
      <c r="D4238" s="523"/>
    </row>
    <row r="4239" spans="3:4" ht="21" customHeight="1">
      <c r="C4239" s="523"/>
      <c r="D4239" s="523"/>
    </row>
    <row r="4240" spans="3:4" ht="21" customHeight="1">
      <c r="C4240" s="523"/>
      <c r="D4240" s="523"/>
    </row>
    <row r="4241" spans="3:4" ht="21" customHeight="1">
      <c r="C4241" s="523"/>
      <c r="D4241" s="523"/>
    </row>
    <row r="4242" spans="3:4" ht="21" customHeight="1">
      <c r="C4242" s="523"/>
      <c r="D4242" s="523"/>
    </row>
    <row r="4243" spans="3:4" ht="21" customHeight="1">
      <c r="C4243" s="523"/>
      <c r="D4243" s="523"/>
    </row>
    <row r="4244" spans="3:4" ht="21" customHeight="1">
      <c r="C4244" s="523"/>
      <c r="D4244" s="523"/>
    </row>
    <row r="4245" spans="3:4" ht="21" customHeight="1">
      <c r="C4245" s="523"/>
      <c r="D4245" s="523"/>
    </row>
    <row r="4246" spans="3:4" ht="21" customHeight="1">
      <c r="C4246" s="523"/>
      <c r="D4246" s="523"/>
    </row>
    <row r="4247" spans="3:4" ht="21" customHeight="1">
      <c r="C4247" s="523"/>
      <c r="D4247" s="523"/>
    </row>
    <row r="4248" spans="3:4" ht="21" customHeight="1">
      <c r="C4248" s="523"/>
      <c r="D4248" s="523"/>
    </row>
    <row r="4249" spans="3:4" ht="21" customHeight="1">
      <c r="C4249" s="523"/>
      <c r="D4249" s="523"/>
    </row>
    <row r="4250" spans="3:4" ht="21" customHeight="1">
      <c r="C4250" s="523"/>
      <c r="D4250" s="523"/>
    </row>
    <row r="4251" spans="3:4" ht="21" customHeight="1">
      <c r="C4251" s="523"/>
      <c r="D4251" s="523"/>
    </row>
    <row r="4252" spans="3:4" ht="21" customHeight="1">
      <c r="C4252" s="523"/>
      <c r="D4252" s="523"/>
    </row>
    <row r="4253" spans="3:4" ht="21" customHeight="1">
      <c r="C4253" s="523"/>
      <c r="D4253" s="523"/>
    </row>
    <row r="4254" spans="3:4" ht="21" customHeight="1">
      <c r="C4254" s="523"/>
      <c r="D4254" s="523"/>
    </row>
    <row r="4255" spans="3:4" ht="21" customHeight="1">
      <c r="C4255" s="523"/>
      <c r="D4255" s="523"/>
    </row>
    <row r="4256" spans="3:4" ht="21" customHeight="1">
      <c r="C4256" s="523"/>
      <c r="D4256" s="523"/>
    </row>
    <row r="4257" spans="3:4" ht="21" customHeight="1">
      <c r="C4257" s="523"/>
      <c r="D4257" s="523"/>
    </row>
    <row r="4258" spans="3:4" ht="21" customHeight="1">
      <c r="C4258" s="523"/>
      <c r="D4258" s="523"/>
    </row>
    <row r="4259" spans="3:4" ht="21" customHeight="1">
      <c r="C4259" s="523"/>
      <c r="D4259" s="523"/>
    </row>
    <row r="4260" spans="3:4" ht="21" customHeight="1">
      <c r="C4260" s="523"/>
      <c r="D4260" s="523"/>
    </row>
    <row r="4261" spans="3:4" ht="21" customHeight="1">
      <c r="C4261" s="523"/>
      <c r="D4261" s="523"/>
    </row>
    <row r="4262" spans="3:4" ht="21" customHeight="1">
      <c r="C4262" s="523"/>
      <c r="D4262" s="523"/>
    </row>
    <row r="4263" spans="3:4" ht="21" customHeight="1">
      <c r="C4263" s="523"/>
      <c r="D4263" s="523"/>
    </row>
    <row r="4264" spans="3:4" ht="21" customHeight="1">
      <c r="C4264" s="523"/>
      <c r="D4264" s="523"/>
    </row>
    <row r="4265" spans="3:4" ht="21" customHeight="1">
      <c r="C4265" s="523"/>
      <c r="D4265" s="523"/>
    </row>
    <row r="4266" spans="3:4" ht="21" customHeight="1">
      <c r="C4266" s="523"/>
      <c r="D4266" s="523"/>
    </row>
    <row r="4267" spans="3:4" ht="21" customHeight="1">
      <c r="C4267" s="523"/>
      <c r="D4267" s="523"/>
    </row>
    <row r="4268" spans="3:4" ht="21" customHeight="1">
      <c r="C4268" s="523"/>
      <c r="D4268" s="523"/>
    </row>
    <row r="4269" spans="3:4" ht="21" customHeight="1">
      <c r="C4269" s="523"/>
      <c r="D4269" s="523"/>
    </row>
    <row r="4270" spans="3:4" ht="21" customHeight="1">
      <c r="C4270" s="523"/>
      <c r="D4270" s="523"/>
    </row>
    <row r="4271" spans="3:4" ht="21" customHeight="1">
      <c r="C4271" s="523"/>
      <c r="D4271" s="523"/>
    </row>
    <row r="4272" spans="3:4" ht="21" customHeight="1">
      <c r="C4272" s="523"/>
      <c r="D4272" s="523"/>
    </row>
    <row r="4273" spans="3:4" ht="21" customHeight="1">
      <c r="C4273" s="523"/>
      <c r="D4273" s="523"/>
    </row>
    <row r="4274" spans="3:4" ht="21" customHeight="1">
      <c r="C4274" s="523"/>
      <c r="D4274" s="523"/>
    </row>
    <row r="4275" spans="3:4" ht="21" customHeight="1">
      <c r="C4275" s="523"/>
      <c r="D4275" s="523"/>
    </row>
    <row r="4276" spans="3:4" ht="21" customHeight="1">
      <c r="C4276" s="523"/>
      <c r="D4276" s="523"/>
    </row>
    <row r="4277" spans="3:4" ht="21" customHeight="1">
      <c r="C4277" s="523"/>
      <c r="D4277" s="523"/>
    </row>
    <row r="4278" spans="3:4" ht="21" customHeight="1">
      <c r="C4278" s="523"/>
      <c r="D4278" s="523"/>
    </row>
    <row r="4279" spans="3:4" ht="21" customHeight="1">
      <c r="C4279" s="523"/>
      <c r="D4279" s="523"/>
    </row>
    <row r="4280" spans="3:4" ht="21" customHeight="1">
      <c r="C4280" s="523"/>
      <c r="D4280" s="523"/>
    </row>
    <row r="4281" spans="3:4" ht="21" customHeight="1">
      <c r="C4281" s="523"/>
      <c r="D4281" s="523"/>
    </row>
    <row r="4282" spans="3:4" ht="21" customHeight="1">
      <c r="C4282" s="523"/>
      <c r="D4282" s="523"/>
    </row>
    <row r="4283" spans="3:4" ht="21" customHeight="1">
      <c r="C4283" s="523"/>
      <c r="D4283" s="523"/>
    </row>
    <row r="4284" spans="3:4" ht="21" customHeight="1">
      <c r="C4284" s="523"/>
      <c r="D4284" s="523"/>
    </row>
    <row r="4285" spans="3:4" ht="21" customHeight="1">
      <c r="C4285" s="523"/>
      <c r="D4285" s="523"/>
    </row>
    <row r="4286" spans="3:4" ht="21" customHeight="1">
      <c r="C4286" s="523"/>
      <c r="D4286" s="523"/>
    </row>
    <row r="4287" spans="3:4" ht="21" customHeight="1">
      <c r="C4287" s="523"/>
      <c r="D4287" s="523"/>
    </row>
    <row r="4288" spans="3:4" ht="21" customHeight="1">
      <c r="C4288" s="523"/>
      <c r="D4288" s="523"/>
    </row>
    <row r="4289" spans="3:4" ht="21" customHeight="1">
      <c r="C4289" s="523"/>
      <c r="D4289" s="523"/>
    </row>
    <row r="4290" spans="3:4" ht="21" customHeight="1">
      <c r="C4290" s="523"/>
      <c r="D4290" s="523"/>
    </row>
    <row r="4291" spans="3:4" ht="21" customHeight="1">
      <c r="C4291" s="523"/>
      <c r="D4291" s="523"/>
    </row>
    <row r="4292" spans="3:4" ht="21" customHeight="1">
      <c r="C4292" s="523"/>
      <c r="D4292" s="523"/>
    </row>
    <row r="4293" spans="3:4" ht="21" customHeight="1">
      <c r="C4293" s="523"/>
      <c r="D4293" s="523"/>
    </row>
    <row r="4294" spans="3:4" ht="21" customHeight="1">
      <c r="C4294" s="523"/>
      <c r="D4294" s="523"/>
    </row>
    <row r="4295" spans="3:4" ht="21" customHeight="1">
      <c r="C4295" s="523"/>
      <c r="D4295" s="523"/>
    </row>
    <row r="4296" spans="3:4" ht="21" customHeight="1">
      <c r="C4296" s="523"/>
      <c r="D4296" s="523"/>
    </row>
    <row r="4297" spans="3:4" ht="21" customHeight="1">
      <c r="C4297" s="523"/>
      <c r="D4297" s="523"/>
    </row>
    <row r="4298" spans="3:4" ht="21" customHeight="1">
      <c r="C4298" s="523"/>
      <c r="D4298" s="523"/>
    </row>
    <row r="4299" spans="3:4" ht="21" customHeight="1">
      <c r="C4299" s="523"/>
      <c r="D4299" s="523"/>
    </row>
    <row r="4300" spans="3:4" ht="21" customHeight="1">
      <c r="C4300" s="523"/>
      <c r="D4300" s="523"/>
    </row>
    <row r="4301" spans="3:4" ht="21" customHeight="1">
      <c r="C4301" s="523"/>
      <c r="D4301" s="523"/>
    </row>
    <row r="4302" spans="3:4" ht="21" customHeight="1">
      <c r="C4302" s="523"/>
      <c r="D4302" s="523"/>
    </row>
    <row r="4303" spans="3:4" ht="21" customHeight="1">
      <c r="C4303" s="523"/>
      <c r="D4303" s="523"/>
    </row>
    <row r="4304" spans="3:4" ht="21" customHeight="1">
      <c r="C4304" s="523"/>
      <c r="D4304" s="523"/>
    </row>
    <row r="4305" spans="3:4" ht="21" customHeight="1">
      <c r="C4305" s="523"/>
      <c r="D4305" s="523"/>
    </row>
    <row r="4306" spans="3:4" ht="21" customHeight="1">
      <c r="C4306" s="523"/>
      <c r="D4306" s="523"/>
    </row>
    <row r="4307" spans="3:4" ht="21" customHeight="1">
      <c r="C4307" s="523"/>
      <c r="D4307" s="523"/>
    </row>
    <row r="4308" spans="3:4" ht="21" customHeight="1">
      <c r="C4308" s="523"/>
      <c r="D4308" s="523"/>
    </row>
    <row r="4309" spans="3:4" ht="21" customHeight="1">
      <c r="C4309" s="523"/>
      <c r="D4309" s="523"/>
    </row>
    <row r="4310" spans="3:4" ht="21" customHeight="1">
      <c r="C4310" s="523"/>
      <c r="D4310" s="523"/>
    </row>
    <row r="4311" spans="3:4" ht="21" customHeight="1">
      <c r="C4311" s="523"/>
      <c r="D4311" s="523"/>
    </row>
    <row r="4312" spans="3:4" ht="21" customHeight="1">
      <c r="C4312" s="523"/>
      <c r="D4312" s="523"/>
    </row>
    <row r="4313" spans="3:4" ht="21" customHeight="1">
      <c r="C4313" s="523"/>
      <c r="D4313" s="523"/>
    </row>
    <row r="4314" spans="3:4" ht="21" customHeight="1">
      <c r="C4314" s="523"/>
      <c r="D4314" s="523"/>
    </row>
    <row r="4315" spans="3:4" ht="21" customHeight="1">
      <c r="C4315" s="523"/>
      <c r="D4315" s="523"/>
    </row>
    <row r="4316" spans="3:4" ht="21" customHeight="1">
      <c r="C4316" s="523"/>
      <c r="D4316" s="523"/>
    </row>
    <row r="4317" spans="3:4" ht="21" customHeight="1">
      <c r="C4317" s="523"/>
      <c r="D4317" s="523"/>
    </row>
    <row r="4318" spans="3:4" ht="21" customHeight="1">
      <c r="C4318" s="523"/>
      <c r="D4318" s="523"/>
    </row>
    <row r="4319" spans="3:4" ht="21" customHeight="1">
      <c r="C4319" s="523"/>
      <c r="D4319" s="523"/>
    </row>
    <row r="4320" spans="3:4" ht="21" customHeight="1">
      <c r="C4320" s="523"/>
      <c r="D4320" s="523"/>
    </row>
    <row r="4321" spans="3:4" ht="21" customHeight="1">
      <c r="C4321" s="523"/>
      <c r="D4321" s="523"/>
    </row>
    <row r="4322" spans="3:4" ht="21" customHeight="1">
      <c r="C4322" s="523"/>
      <c r="D4322" s="523"/>
    </row>
    <row r="4323" spans="3:4" ht="21" customHeight="1">
      <c r="C4323" s="523"/>
      <c r="D4323" s="523"/>
    </row>
    <row r="4324" spans="3:4" ht="21" customHeight="1">
      <c r="C4324" s="523"/>
      <c r="D4324" s="523"/>
    </row>
    <row r="4325" spans="3:4" ht="21" customHeight="1">
      <c r="C4325" s="523"/>
      <c r="D4325" s="523"/>
    </row>
    <row r="4326" spans="3:4" ht="21" customHeight="1">
      <c r="C4326" s="523"/>
      <c r="D4326" s="523"/>
    </row>
    <row r="4327" spans="3:4" ht="21" customHeight="1">
      <c r="C4327" s="523"/>
      <c r="D4327" s="523"/>
    </row>
    <row r="4328" spans="3:4" ht="21" customHeight="1">
      <c r="C4328" s="523"/>
      <c r="D4328" s="523"/>
    </row>
    <row r="4329" spans="3:4" ht="21" customHeight="1">
      <c r="C4329" s="523"/>
      <c r="D4329" s="523"/>
    </row>
    <row r="4330" spans="3:4" ht="21" customHeight="1">
      <c r="C4330" s="523"/>
      <c r="D4330" s="523"/>
    </row>
    <row r="4331" spans="3:4" ht="21" customHeight="1">
      <c r="C4331" s="523"/>
      <c r="D4331" s="523"/>
    </row>
    <row r="4332" spans="3:4" ht="21" customHeight="1">
      <c r="C4332" s="523"/>
      <c r="D4332" s="523"/>
    </row>
    <row r="4333" spans="3:4" ht="21" customHeight="1">
      <c r="C4333" s="523"/>
      <c r="D4333" s="523"/>
    </row>
    <row r="4334" spans="3:4" ht="21" customHeight="1">
      <c r="C4334" s="523"/>
      <c r="D4334" s="523"/>
    </row>
    <row r="4335" spans="3:4" ht="21" customHeight="1">
      <c r="C4335" s="523"/>
      <c r="D4335" s="523"/>
    </row>
    <row r="4336" spans="3:4" ht="21" customHeight="1">
      <c r="C4336" s="523"/>
      <c r="D4336" s="523"/>
    </row>
    <row r="4337" spans="3:4" ht="21" customHeight="1">
      <c r="C4337" s="523"/>
      <c r="D4337" s="523"/>
    </row>
    <row r="4338" spans="3:4" ht="21" customHeight="1">
      <c r="C4338" s="523"/>
      <c r="D4338" s="523"/>
    </row>
    <row r="4339" spans="3:4" ht="21" customHeight="1">
      <c r="C4339" s="523"/>
      <c r="D4339" s="523"/>
    </row>
    <row r="4340" spans="3:4" ht="21" customHeight="1">
      <c r="C4340" s="523"/>
      <c r="D4340" s="523"/>
    </row>
    <row r="4341" spans="3:4" ht="21" customHeight="1">
      <c r="C4341" s="523"/>
      <c r="D4341" s="523"/>
    </row>
    <row r="4342" spans="3:4" ht="21" customHeight="1">
      <c r="C4342" s="523"/>
      <c r="D4342" s="523"/>
    </row>
    <row r="4343" spans="3:4" ht="21" customHeight="1">
      <c r="C4343" s="523"/>
      <c r="D4343" s="523"/>
    </row>
    <row r="4344" spans="3:4" ht="21" customHeight="1">
      <c r="C4344" s="523"/>
      <c r="D4344" s="523"/>
    </row>
    <row r="4345" spans="3:4" ht="21" customHeight="1">
      <c r="C4345" s="523"/>
      <c r="D4345" s="523"/>
    </row>
    <row r="4346" spans="3:4" ht="21" customHeight="1">
      <c r="C4346" s="523"/>
      <c r="D4346" s="523"/>
    </row>
    <row r="4347" spans="3:4" ht="21" customHeight="1">
      <c r="C4347" s="523"/>
      <c r="D4347" s="523"/>
    </row>
    <row r="4348" spans="3:4" ht="21" customHeight="1">
      <c r="C4348" s="523"/>
      <c r="D4348" s="523"/>
    </row>
    <row r="4349" spans="3:4" ht="21" customHeight="1">
      <c r="C4349" s="523"/>
      <c r="D4349" s="523"/>
    </row>
    <row r="4350" spans="3:4" ht="21" customHeight="1">
      <c r="C4350" s="523"/>
      <c r="D4350" s="523"/>
    </row>
    <row r="4351" spans="3:4" ht="21" customHeight="1">
      <c r="C4351" s="523"/>
      <c r="D4351" s="523"/>
    </row>
    <row r="4352" spans="3:4" ht="21" customHeight="1">
      <c r="C4352" s="523"/>
      <c r="D4352" s="523"/>
    </row>
    <row r="4353" spans="3:4" ht="21" customHeight="1">
      <c r="C4353" s="523"/>
      <c r="D4353" s="523"/>
    </row>
    <row r="4354" spans="3:4" ht="21" customHeight="1">
      <c r="C4354" s="523"/>
      <c r="D4354" s="523"/>
    </row>
    <row r="4355" spans="3:4" ht="21" customHeight="1">
      <c r="C4355" s="523"/>
      <c r="D4355" s="523"/>
    </row>
    <row r="4356" spans="3:4" ht="21" customHeight="1">
      <c r="C4356" s="523"/>
      <c r="D4356" s="523"/>
    </row>
    <row r="4357" spans="3:4" ht="21" customHeight="1">
      <c r="C4357" s="523"/>
      <c r="D4357" s="523"/>
    </row>
    <row r="4358" spans="3:4" ht="21" customHeight="1">
      <c r="C4358" s="523"/>
      <c r="D4358" s="523"/>
    </row>
    <row r="4359" spans="3:4" ht="21" customHeight="1">
      <c r="C4359" s="523"/>
      <c r="D4359" s="523"/>
    </row>
    <row r="4360" spans="3:4" ht="21" customHeight="1">
      <c r="C4360" s="523"/>
      <c r="D4360" s="523"/>
    </row>
    <row r="4361" spans="3:4" ht="21" customHeight="1">
      <c r="C4361" s="523"/>
      <c r="D4361" s="523"/>
    </row>
    <row r="4362" spans="3:4" ht="21" customHeight="1">
      <c r="C4362" s="523"/>
      <c r="D4362" s="523"/>
    </row>
    <row r="4363" spans="3:4" ht="21" customHeight="1">
      <c r="C4363" s="523"/>
      <c r="D4363" s="523"/>
    </row>
    <row r="4364" spans="3:4" ht="21" customHeight="1">
      <c r="C4364" s="523"/>
      <c r="D4364" s="523"/>
    </row>
    <row r="4365" spans="3:4" ht="21" customHeight="1">
      <c r="C4365" s="523"/>
      <c r="D4365" s="523"/>
    </row>
    <row r="4366" spans="3:4" ht="21" customHeight="1">
      <c r="C4366" s="523"/>
      <c r="D4366" s="523"/>
    </row>
    <row r="4367" spans="3:4" ht="21" customHeight="1">
      <c r="C4367" s="523"/>
      <c r="D4367" s="523"/>
    </row>
    <row r="4368" spans="3:4" ht="21" customHeight="1">
      <c r="C4368" s="523"/>
      <c r="D4368" s="523"/>
    </row>
    <row r="4369" spans="3:4" ht="21" customHeight="1">
      <c r="C4369" s="523"/>
      <c r="D4369" s="523"/>
    </row>
    <row r="4370" spans="3:4" ht="21" customHeight="1">
      <c r="C4370" s="523"/>
      <c r="D4370" s="523"/>
    </row>
    <row r="4371" spans="3:4" ht="21" customHeight="1">
      <c r="C4371" s="523"/>
      <c r="D4371" s="523"/>
    </row>
    <row r="4372" spans="3:4" ht="21" customHeight="1">
      <c r="C4372" s="523"/>
      <c r="D4372" s="523"/>
    </row>
    <row r="4373" spans="3:4" ht="21" customHeight="1">
      <c r="C4373" s="523"/>
      <c r="D4373" s="523"/>
    </row>
    <row r="4374" spans="3:4" ht="21" customHeight="1">
      <c r="C4374" s="523"/>
      <c r="D4374" s="523"/>
    </row>
    <row r="4375" spans="3:4" ht="21" customHeight="1">
      <c r="C4375" s="523"/>
      <c r="D4375" s="523"/>
    </row>
    <row r="4376" spans="3:4" ht="21" customHeight="1">
      <c r="C4376" s="523"/>
      <c r="D4376" s="523"/>
    </row>
    <row r="4377" spans="3:4" ht="21" customHeight="1">
      <c r="C4377" s="523"/>
      <c r="D4377" s="523"/>
    </row>
    <row r="4378" spans="3:4" ht="21" customHeight="1">
      <c r="C4378" s="523"/>
      <c r="D4378" s="523"/>
    </row>
    <row r="4379" spans="3:4" ht="21" customHeight="1">
      <c r="C4379" s="523"/>
      <c r="D4379" s="523"/>
    </row>
    <row r="4380" spans="3:4" ht="21" customHeight="1">
      <c r="C4380" s="523"/>
      <c r="D4380" s="523"/>
    </row>
    <row r="4381" spans="3:4" ht="21" customHeight="1">
      <c r="C4381" s="523"/>
      <c r="D4381" s="523"/>
    </row>
    <row r="4382" spans="3:4" ht="21" customHeight="1">
      <c r="C4382" s="523"/>
      <c r="D4382" s="523"/>
    </row>
    <row r="4383" spans="3:4" ht="21" customHeight="1">
      <c r="C4383" s="523"/>
      <c r="D4383" s="523"/>
    </row>
    <row r="4384" spans="3:4" ht="21" customHeight="1">
      <c r="C4384" s="523"/>
      <c r="D4384" s="523"/>
    </row>
    <row r="4385" spans="3:4" ht="21" customHeight="1">
      <c r="C4385" s="523"/>
      <c r="D4385" s="523"/>
    </row>
    <row r="4386" spans="3:4" ht="21" customHeight="1">
      <c r="C4386" s="523"/>
      <c r="D4386" s="523"/>
    </row>
    <row r="4387" spans="3:4" ht="21" customHeight="1">
      <c r="C4387" s="523"/>
      <c r="D4387" s="523"/>
    </row>
    <row r="4388" spans="3:4" ht="21" customHeight="1">
      <c r="C4388" s="523"/>
      <c r="D4388" s="523"/>
    </row>
    <row r="4389" spans="3:4" ht="21" customHeight="1">
      <c r="C4389" s="523"/>
      <c r="D4389" s="523"/>
    </row>
    <row r="4390" spans="3:4" ht="21" customHeight="1">
      <c r="C4390" s="523"/>
      <c r="D4390" s="523"/>
    </row>
    <row r="4391" spans="3:4" ht="21" customHeight="1">
      <c r="C4391" s="523"/>
      <c r="D4391" s="523"/>
    </row>
    <row r="4392" spans="3:4" ht="21" customHeight="1">
      <c r="C4392" s="523"/>
      <c r="D4392" s="523"/>
    </row>
    <row r="4393" spans="3:4" ht="21" customHeight="1">
      <c r="C4393" s="523"/>
      <c r="D4393" s="523"/>
    </row>
    <row r="4394" spans="3:4" ht="21" customHeight="1">
      <c r="C4394" s="523"/>
      <c r="D4394" s="523"/>
    </row>
    <row r="4395" spans="3:4" ht="21" customHeight="1">
      <c r="C4395" s="523"/>
      <c r="D4395" s="523"/>
    </row>
    <row r="4396" spans="3:4" ht="21" customHeight="1">
      <c r="C4396" s="523"/>
      <c r="D4396" s="523"/>
    </row>
    <row r="4397" spans="3:4" ht="21" customHeight="1">
      <c r="C4397" s="523"/>
      <c r="D4397" s="523"/>
    </row>
    <row r="4398" spans="3:4" ht="21" customHeight="1">
      <c r="C4398" s="523"/>
      <c r="D4398" s="523"/>
    </row>
    <row r="4399" spans="3:4" ht="21" customHeight="1">
      <c r="C4399" s="523"/>
      <c r="D4399" s="523"/>
    </row>
    <row r="4400" spans="3:4" ht="21" customHeight="1">
      <c r="C4400" s="523"/>
      <c r="D4400" s="523"/>
    </row>
    <row r="4401" spans="3:4" ht="21" customHeight="1">
      <c r="C4401" s="523"/>
      <c r="D4401" s="523"/>
    </row>
    <row r="4402" spans="3:4" ht="21" customHeight="1">
      <c r="C4402" s="523"/>
      <c r="D4402" s="523"/>
    </row>
    <row r="4403" spans="3:4" ht="21" customHeight="1">
      <c r="C4403" s="523"/>
      <c r="D4403" s="523"/>
    </row>
    <row r="4404" spans="3:4" ht="21" customHeight="1">
      <c r="C4404" s="523"/>
      <c r="D4404" s="523"/>
    </row>
    <row r="4405" spans="3:4" ht="21" customHeight="1">
      <c r="C4405" s="523"/>
      <c r="D4405" s="523"/>
    </row>
    <row r="4406" spans="3:4" ht="21" customHeight="1">
      <c r="C4406" s="523"/>
      <c r="D4406" s="523"/>
    </row>
    <row r="4407" spans="3:4" ht="21" customHeight="1">
      <c r="C4407" s="523"/>
      <c r="D4407" s="523"/>
    </row>
    <row r="4408" spans="3:4" ht="21" customHeight="1">
      <c r="C4408" s="523"/>
      <c r="D4408" s="523"/>
    </row>
    <row r="4409" spans="3:4" ht="21" customHeight="1">
      <c r="C4409" s="523"/>
      <c r="D4409" s="523"/>
    </row>
    <row r="4410" spans="3:4" ht="21" customHeight="1">
      <c r="C4410" s="523"/>
      <c r="D4410" s="523"/>
    </row>
    <row r="4411" spans="3:4" ht="21" customHeight="1">
      <c r="C4411" s="523"/>
      <c r="D4411" s="523"/>
    </row>
    <row r="4412" spans="3:4" ht="21" customHeight="1">
      <c r="C4412" s="523"/>
      <c r="D4412" s="523"/>
    </row>
    <row r="4413" spans="3:4" ht="21" customHeight="1">
      <c r="C4413" s="523"/>
      <c r="D4413" s="523"/>
    </row>
    <row r="4414" spans="3:4" ht="21" customHeight="1">
      <c r="C4414" s="523"/>
      <c r="D4414" s="523"/>
    </row>
    <row r="4415" spans="3:4" ht="21" customHeight="1">
      <c r="C4415" s="523"/>
      <c r="D4415" s="523"/>
    </row>
    <row r="4416" spans="3:4" ht="21" customHeight="1">
      <c r="C4416" s="523"/>
      <c r="D4416" s="523"/>
    </row>
    <row r="4417" spans="3:4" ht="21" customHeight="1">
      <c r="C4417" s="523"/>
      <c r="D4417" s="523"/>
    </row>
    <row r="4418" spans="3:4" ht="21" customHeight="1">
      <c r="C4418" s="523"/>
      <c r="D4418" s="523"/>
    </row>
    <row r="4419" spans="3:4" ht="21" customHeight="1">
      <c r="C4419" s="523"/>
      <c r="D4419" s="523"/>
    </row>
    <row r="4420" spans="3:4" ht="21" customHeight="1">
      <c r="C4420" s="523"/>
      <c r="D4420" s="523"/>
    </row>
    <row r="4421" spans="3:4" ht="21" customHeight="1">
      <c r="C4421" s="523"/>
      <c r="D4421" s="523"/>
    </row>
    <row r="4422" spans="3:4" ht="21" customHeight="1">
      <c r="C4422" s="523"/>
      <c r="D4422" s="523"/>
    </row>
    <row r="4423" spans="3:4" ht="21" customHeight="1">
      <c r="C4423" s="523"/>
      <c r="D4423" s="523"/>
    </row>
    <row r="4424" spans="3:4" ht="21" customHeight="1">
      <c r="C4424" s="523"/>
      <c r="D4424" s="523"/>
    </row>
    <row r="4425" spans="3:4" ht="21" customHeight="1">
      <c r="C4425" s="523"/>
      <c r="D4425" s="523"/>
    </row>
    <row r="4426" spans="3:4" ht="21" customHeight="1">
      <c r="C4426" s="523"/>
      <c r="D4426" s="523"/>
    </row>
    <row r="4427" spans="3:4" ht="21" customHeight="1">
      <c r="C4427" s="523"/>
      <c r="D4427" s="523"/>
    </row>
    <row r="4428" spans="3:4" ht="21" customHeight="1">
      <c r="C4428" s="523"/>
      <c r="D4428" s="523"/>
    </row>
    <row r="4429" spans="3:4" ht="21" customHeight="1">
      <c r="C4429" s="523"/>
      <c r="D4429" s="523"/>
    </row>
    <row r="4430" spans="3:4" ht="21" customHeight="1">
      <c r="C4430" s="523"/>
      <c r="D4430" s="523"/>
    </row>
    <row r="4431" spans="3:4" ht="21" customHeight="1">
      <c r="C4431" s="523"/>
      <c r="D4431" s="523"/>
    </row>
    <row r="4432" spans="3:4" ht="21" customHeight="1">
      <c r="C4432" s="523"/>
      <c r="D4432" s="523"/>
    </row>
    <row r="4433" spans="3:4" ht="21" customHeight="1">
      <c r="C4433" s="523"/>
      <c r="D4433" s="523"/>
    </row>
    <row r="4434" spans="3:4" ht="21" customHeight="1">
      <c r="C4434" s="523"/>
      <c r="D4434" s="523"/>
    </row>
    <row r="4435" spans="3:4" ht="21" customHeight="1">
      <c r="C4435" s="523"/>
      <c r="D4435" s="523"/>
    </row>
    <row r="4436" spans="3:4" ht="21" customHeight="1">
      <c r="C4436" s="523"/>
      <c r="D4436" s="523"/>
    </row>
    <row r="4437" spans="3:4" ht="21" customHeight="1">
      <c r="C4437" s="523"/>
      <c r="D4437" s="523"/>
    </row>
    <row r="4438" spans="3:4" ht="21" customHeight="1">
      <c r="C4438" s="523"/>
      <c r="D4438" s="523"/>
    </row>
    <row r="4439" spans="3:4" ht="21" customHeight="1">
      <c r="C4439" s="523"/>
      <c r="D4439" s="523"/>
    </row>
    <row r="4440" spans="3:4" ht="21" customHeight="1">
      <c r="C4440" s="523"/>
      <c r="D4440" s="523"/>
    </row>
    <row r="4441" spans="3:4" ht="21" customHeight="1">
      <c r="C4441" s="523"/>
      <c r="D4441" s="523"/>
    </row>
    <row r="4442" spans="3:4" ht="21" customHeight="1">
      <c r="C4442" s="523"/>
      <c r="D4442" s="523"/>
    </row>
    <row r="4443" spans="3:4" ht="21" customHeight="1">
      <c r="C4443" s="523"/>
      <c r="D4443" s="523"/>
    </row>
    <row r="4444" spans="3:4" ht="21" customHeight="1">
      <c r="C4444" s="523"/>
      <c r="D4444" s="523"/>
    </row>
    <row r="4445" spans="3:4" ht="21" customHeight="1">
      <c r="C4445" s="523"/>
      <c r="D4445" s="523"/>
    </row>
    <row r="4446" spans="3:4" ht="21" customHeight="1">
      <c r="C4446" s="523"/>
      <c r="D4446" s="523"/>
    </row>
    <row r="4447" spans="3:4" ht="21" customHeight="1">
      <c r="C4447" s="523"/>
      <c r="D4447" s="523"/>
    </row>
    <row r="4448" spans="3:4" ht="21" customHeight="1">
      <c r="C4448" s="523"/>
      <c r="D4448" s="523"/>
    </row>
    <row r="4449" spans="3:4" ht="21" customHeight="1">
      <c r="C4449" s="523"/>
      <c r="D4449" s="523"/>
    </row>
    <row r="4450" spans="3:4" ht="21" customHeight="1">
      <c r="C4450" s="523"/>
      <c r="D4450" s="523"/>
    </row>
    <row r="4451" spans="3:4" ht="21" customHeight="1">
      <c r="C4451" s="523"/>
      <c r="D4451" s="523"/>
    </row>
    <row r="4452" spans="3:4" ht="21" customHeight="1">
      <c r="C4452" s="523"/>
      <c r="D4452" s="523"/>
    </row>
    <row r="4453" spans="3:4" ht="21" customHeight="1">
      <c r="C4453" s="523"/>
      <c r="D4453" s="523"/>
    </row>
    <row r="4454" spans="3:4" ht="21" customHeight="1">
      <c r="C4454" s="523"/>
      <c r="D4454" s="523"/>
    </row>
    <row r="4455" spans="3:4" ht="21" customHeight="1">
      <c r="C4455" s="523"/>
      <c r="D4455" s="523"/>
    </row>
    <row r="4456" spans="3:4" ht="21" customHeight="1">
      <c r="C4456" s="523"/>
      <c r="D4456" s="523"/>
    </row>
    <row r="4457" spans="3:4" ht="21" customHeight="1">
      <c r="C4457" s="523"/>
      <c r="D4457" s="523"/>
    </row>
    <row r="4458" spans="3:4" ht="21" customHeight="1">
      <c r="C4458" s="523"/>
      <c r="D4458" s="523"/>
    </row>
    <row r="4459" spans="3:4" ht="21" customHeight="1">
      <c r="C4459" s="523"/>
      <c r="D4459" s="523"/>
    </row>
    <row r="4460" spans="3:4" ht="21" customHeight="1">
      <c r="C4460" s="523"/>
      <c r="D4460" s="523"/>
    </row>
    <row r="4461" spans="3:4" ht="21" customHeight="1">
      <c r="C4461" s="523"/>
      <c r="D4461" s="523"/>
    </row>
    <row r="4462" spans="3:4" ht="21" customHeight="1">
      <c r="C4462" s="523"/>
      <c r="D4462" s="523"/>
    </row>
    <row r="4463" spans="3:4" ht="21" customHeight="1">
      <c r="C4463" s="523"/>
      <c r="D4463" s="523"/>
    </row>
    <row r="4464" spans="3:4" ht="21" customHeight="1">
      <c r="C4464" s="523"/>
      <c r="D4464" s="523"/>
    </row>
    <row r="4465" spans="3:4" ht="21" customHeight="1">
      <c r="C4465" s="523"/>
      <c r="D4465" s="523"/>
    </row>
    <row r="4466" spans="3:4" ht="21" customHeight="1">
      <c r="C4466" s="523"/>
      <c r="D4466" s="523"/>
    </row>
    <row r="4467" spans="3:4" ht="21" customHeight="1">
      <c r="C4467" s="523"/>
      <c r="D4467" s="523"/>
    </row>
    <row r="4468" spans="3:4" ht="21" customHeight="1">
      <c r="C4468" s="523"/>
      <c r="D4468" s="523"/>
    </row>
    <row r="4469" spans="3:4" ht="21" customHeight="1">
      <c r="C4469" s="523"/>
      <c r="D4469" s="523"/>
    </row>
    <row r="4470" spans="3:4" ht="21" customHeight="1">
      <c r="C4470" s="523"/>
      <c r="D4470" s="523"/>
    </row>
    <row r="4471" spans="3:4" ht="21" customHeight="1">
      <c r="C4471" s="523"/>
      <c r="D4471" s="523"/>
    </row>
    <row r="4472" spans="3:4" ht="21" customHeight="1">
      <c r="C4472" s="523"/>
      <c r="D4472" s="523"/>
    </row>
    <row r="4473" spans="3:4" ht="21" customHeight="1">
      <c r="C4473" s="523"/>
      <c r="D4473" s="523"/>
    </row>
    <row r="4474" spans="3:4" ht="21" customHeight="1">
      <c r="C4474" s="523"/>
      <c r="D4474" s="523"/>
    </row>
    <row r="4475" spans="3:4" ht="21" customHeight="1">
      <c r="C4475" s="523"/>
      <c r="D4475" s="523"/>
    </row>
    <row r="4476" spans="3:4" ht="21" customHeight="1">
      <c r="C4476" s="523"/>
      <c r="D4476" s="523"/>
    </row>
    <row r="4477" spans="3:4" ht="21" customHeight="1">
      <c r="C4477" s="523"/>
      <c r="D4477" s="523"/>
    </row>
    <row r="4478" spans="3:4" ht="21" customHeight="1">
      <c r="C4478" s="523"/>
      <c r="D4478" s="523"/>
    </row>
    <row r="4479" spans="3:4" ht="21" customHeight="1">
      <c r="C4479" s="523"/>
      <c r="D4479" s="523"/>
    </row>
    <row r="4480" spans="3:4" ht="21" customHeight="1">
      <c r="C4480" s="523"/>
      <c r="D4480" s="523"/>
    </row>
    <row r="4481" spans="3:4" ht="21" customHeight="1">
      <c r="C4481" s="523"/>
      <c r="D4481" s="523"/>
    </row>
    <row r="4482" spans="3:4" ht="21" customHeight="1">
      <c r="C4482" s="523"/>
      <c r="D4482" s="523"/>
    </row>
    <row r="4483" spans="3:4" ht="21" customHeight="1">
      <c r="C4483" s="523"/>
      <c r="D4483" s="523"/>
    </row>
    <row r="4484" spans="3:4" ht="21" customHeight="1">
      <c r="C4484" s="523"/>
      <c r="D4484" s="523"/>
    </row>
    <row r="4485" spans="3:4" ht="21" customHeight="1">
      <c r="C4485" s="523"/>
      <c r="D4485" s="523"/>
    </row>
    <row r="4486" spans="3:4" ht="21" customHeight="1">
      <c r="C4486" s="523"/>
      <c r="D4486" s="523"/>
    </row>
    <row r="4487" spans="3:4" ht="21" customHeight="1">
      <c r="C4487" s="523"/>
      <c r="D4487" s="523"/>
    </row>
    <row r="4488" spans="3:4" ht="21" customHeight="1">
      <c r="C4488" s="523"/>
      <c r="D4488" s="523"/>
    </row>
    <row r="4489" spans="3:4" ht="21" customHeight="1">
      <c r="C4489" s="523"/>
      <c r="D4489" s="523"/>
    </row>
    <row r="4490" spans="3:4" ht="21" customHeight="1">
      <c r="C4490" s="523"/>
      <c r="D4490" s="523"/>
    </row>
    <row r="4491" spans="3:4" ht="21" customHeight="1">
      <c r="C4491" s="523"/>
      <c r="D4491" s="523"/>
    </row>
    <row r="4492" spans="3:4" ht="21" customHeight="1">
      <c r="C4492" s="523"/>
      <c r="D4492" s="523"/>
    </row>
    <row r="4493" spans="3:4" ht="21" customHeight="1">
      <c r="C4493" s="523"/>
      <c r="D4493" s="523"/>
    </row>
    <row r="4494" spans="3:4" ht="21" customHeight="1">
      <c r="C4494" s="523"/>
      <c r="D4494" s="523"/>
    </row>
    <row r="4495" spans="3:4" ht="21" customHeight="1">
      <c r="C4495" s="523"/>
      <c r="D4495" s="523"/>
    </row>
    <row r="4496" spans="3:4" ht="21" customHeight="1">
      <c r="C4496" s="523"/>
      <c r="D4496" s="523"/>
    </row>
    <row r="4497" spans="3:4" ht="21" customHeight="1">
      <c r="C4497" s="523"/>
      <c r="D4497" s="523"/>
    </row>
    <row r="4498" spans="3:4" ht="21" customHeight="1">
      <c r="C4498" s="523"/>
      <c r="D4498" s="523"/>
    </row>
    <row r="4499" spans="3:4" ht="21" customHeight="1">
      <c r="C4499" s="523"/>
      <c r="D4499" s="523"/>
    </row>
    <row r="4500" spans="3:4" ht="21" customHeight="1">
      <c r="C4500" s="523"/>
      <c r="D4500" s="523"/>
    </row>
    <row r="4501" spans="3:4" ht="21" customHeight="1">
      <c r="C4501" s="523"/>
      <c r="D4501" s="523"/>
    </row>
    <row r="4502" spans="3:4" ht="21" customHeight="1">
      <c r="C4502" s="523"/>
      <c r="D4502" s="523"/>
    </row>
    <row r="4503" spans="3:4" ht="21" customHeight="1">
      <c r="C4503" s="523"/>
      <c r="D4503" s="523"/>
    </row>
    <row r="4504" spans="3:4" ht="21" customHeight="1">
      <c r="C4504" s="523"/>
      <c r="D4504" s="523"/>
    </row>
    <row r="4505" spans="3:4" ht="21" customHeight="1">
      <c r="C4505" s="523"/>
      <c r="D4505" s="523"/>
    </row>
    <row r="4506" spans="3:4" ht="21" customHeight="1">
      <c r="C4506" s="523"/>
      <c r="D4506" s="523"/>
    </row>
    <row r="4507" spans="3:4" ht="21" customHeight="1">
      <c r="C4507" s="523"/>
      <c r="D4507" s="523"/>
    </row>
    <row r="4508" spans="3:4" ht="21" customHeight="1">
      <c r="C4508" s="523"/>
      <c r="D4508" s="523"/>
    </row>
    <row r="4509" spans="3:4" ht="21" customHeight="1">
      <c r="C4509" s="523"/>
      <c r="D4509" s="523"/>
    </row>
    <row r="4510" spans="3:4" ht="21" customHeight="1">
      <c r="C4510" s="523"/>
      <c r="D4510" s="523"/>
    </row>
    <row r="4511" spans="3:4" ht="21" customHeight="1">
      <c r="C4511" s="523"/>
      <c r="D4511" s="523"/>
    </row>
    <row r="4512" spans="3:4" ht="21" customHeight="1">
      <c r="C4512" s="523"/>
      <c r="D4512" s="523"/>
    </row>
    <row r="4513" spans="3:4" ht="21" customHeight="1">
      <c r="C4513" s="523"/>
      <c r="D4513" s="523"/>
    </row>
    <row r="4514" spans="3:4" ht="21" customHeight="1">
      <c r="C4514" s="523"/>
      <c r="D4514" s="523"/>
    </row>
    <row r="4515" spans="3:4" ht="21" customHeight="1">
      <c r="C4515" s="523"/>
      <c r="D4515" s="523"/>
    </row>
    <row r="4516" spans="3:4" ht="21" customHeight="1">
      <c r="C4516" s="523"/>
      <c r="D4516" s="523"/>
    </row>
    <row r="4517" spans="3:4" ht="21" customHeight="1">
      <c r="C4517" s="523"/>
      <c r="D4517" s="523"/>
    </row>
    <row r="4518" spans="3:4" ht="21" customHeight="1">
      <c r="C4518" s="523"/>
      <c r="D4518" s="523"/>
    </row>
    <row r="4519" spans="3:4" ht="21" customHeight="1">
      <c r="C4519" s="523"/>
      <c r="D4519" s="523"/>
    </row>
    <row r="4520" spans="3:4" ht="21" customHeight="1">
      <c r="C4520" s="523"/>
      <c r="D4520" s="523"/>
    </row>
    <row r="4521" spans="3:4" ht="21" customHeight="1">
      <c r="C4521" s="523"/>
      <c r="D4521" s="523"/>
    </row>
    <row r="4522" spans="3:4" ht="21" customHeight="1">
      <c r="C4522" s="523"/>
      <c r="D4522" s="523"/>
    </row>
    <row r="4523" spans="3:4" ht="21" customHeight="1">
      <c r="C4523" s="523"/>
      <c r="D4523" s="523"/>
    </row>
    <row r="4524" spans="3:4" ht="21" customHeight="1">
      <c r="C4524" s="523"/>
      <c r="D4524" s="523"/>
    </row>
    <row r="4525" spans="3:4" ht="21" customHeight="1">
      <c r="C4525" s="523"/>
      <c r="D4525" s="523"/>
    </row>
    <row r="4526" spans="3:4" ht="21" customHeight="1">
      <c r="C4526" s="523"/>
      <c r="D4526" s="523"/>
    </row>
    <row r="4527" spans="3:4" ht="21" customHeight="1">
      <c r="C4527" s="523"/>
      <c r="D4527" s="523"/>
    </row>
    <row r="4528" spans="3:4" ht="21" customHeight="1">
      <c r="C4528" s="523"/>
      <c r="D4528" s="523"/>
    </row>
    <row r="4529" spans="3:4" ht="21" customHeight="1">
      <c r="C4529" s="523"/>
      <c r="D4529" s="523"/>
    </row>
    <row r="4530" spans="3:4" ht="21" customHeight="1">
      <c r="C4530" s="523"/>
      <c r="D4530" s="523"/>
    </row>
    <row r="4531" spans="3:4" ht="21" customHeight="1">
      <c r="C4531" s="523"/>
      <c r="D4531" s="523"/>
    </row>
    <row r="4532" spans="3:4" ht="21" customHeight="1">
      <c r="C4532" s="523"/>
      <c r="D4532" s="523"/>
    </row>
    <row r="4533" spans="3:4" ht="21" customHeight="1">
      <c r="C4533" s="523"/>
      <c r="D4533" s="523"/>
    </row>
    <row r="4534" spans="3:4" ht="21" customHeight="1">
      <c r="C4534" s="523"/>
      <c r="D4534" s="523"/>
    </row>
    <row r="4535" spans="3:4" ht="21" customHeight="1">
      <c r="C4535" s="523"/>
      <c r="D4535" s="523"/>
    </row>
    <row r="4536" spans="3:4" ht="21" customHeight="1">
      <c r="C4536" s="523"/>
      <c r="D4536" s="523"/>
    </row>
    <row r="4537" spans="3:4" ht="21" customHeight="1">
      <c r="C4537" s="523"/>
      <c r="D4537" s="523"/>
    </row>
    <row r="4538" spans="3:4" ht="21" customHeight="1">
      <c r="C4538" s="523"/>
      <c r="D4538" s="523"/>
    </row>
    <row r="4539" spans="3:4" ht="21" customHeight="1">
      <c r="C4539" s="523"/>
      <c r="D4539" s="523"/>
    </row>
    <row r="4540" spans="3:4" ht="21" customHeight="1">
      <c r="C4540" s="523"/>
      <c r="D4540" s="523"/>
    </row>
    <row r="4541" spans="3:4" ht="21" customHeight="1">
      <c r="C4541" s="523"/>
      <c r="D4541" s="523"/>
    </row>
    <row r="4542" spans="3:4" ht="21" customHeight="1">
      <c r="C4542" s="523"/>
      <c r="D4542" s="523"/>
    </row>
    <row r="4543" spans="3:4" ht="21" customHeight="1">
      <c r="C4543" s="523"/>
      <c r="D4543" s="523"/>
    </row>
    <row r="4544" spans="3:4" ht="21" customHeight="1">
      <c r="C4544" s="523"/>
      <c r="D4544" s="523"/>
    </row>
    <row r="4545" spans="3:4" ht="21" customHeight="1">
      <c r="C4545" s="523"/>
      <c r="D4545" s="523"/>
    </row>
    <row r="4546" spans="3:4" ht="21" customHeight="1">
      <c r="C4546" s="523"/>
      <c r="D4546" s="523"/>
    </row>
    <row r="4547" spans="3:4" ht="21" customHeight="1">
      <c r="C4547" s="523"/>
      <c r="D4547" s="523"/>
    </row>
    <row r="4548" spans="3:4" ht="21" customHeight="1">
      <c r="C4548" s="523"/>
      <c r="D4548" s="523"/>
    </row>
    <row r="4549" spans="3:4" ht="21" customHeight="1">
      <c r="C4549" s="523"/>
      <c r="D4549" s="523"/>
    </row>
    <row r="4550" spans="3:4" ht="21" customHeight="1">
      <c r="C4550" s="523"/>
      <c r="D4550" s="523"/>
    </row>
    <row r="4551" spans="3:4" ht="21" customHeight="1">
      <c r="C4551" s="523"/>
      <c r="D4551" s="523"/>
    </row>
    <row r="4552" spans="3:4" ht="21" customHeight="1">
      <c r="C4552" s="523"/>
      <c r="D4552" s="523"/>
    </row>
    <row r="4553" spans="3:4" ht="21" customHeight="1">
      <c r="C4553" s="523"/>
      <c r="D4553" s="523"/>
    </row>
    <row r="4554" spans="3:4" ht="21" customHeight="1">
      <c r="C4554" s="523"/>
      <c r="D4554" s="523"/>
    </row>
    <row r="4555" spans="3:4" ht="21" customHeight="1">
      <c r="C4555" s="523"/>
      <c r="D4555" s="523"/>
    </row>
    <row r="4556" spans="3:4" ht="21" customHeight="1">
      <c r="C4556" s="523"/>
      <c r="D4556" s="523"/>
    </row>
    <row r="4557" spans="3:4" ht="21" customHeight="1">
      <c r="C4557" s="523"/>
      <c r="D4557" s="523"/>
    </row>
    <row r="4558" spans="3:4" ht="21" customHeight="1">
      <c r="C4558" s="523"/>
      <c r="D4558" s="523"/>
    </row>
    <row r="4559" spans="3:4" ht="21" customHeight="1">
      <c r="C4559" s="523"/>
      <c r="D4559" s="523"/>
    </row>
    <row r="4560" spans="3:4" ht="21" customHeight="1">
      <c r="C4560" s="523"/>
      <c r="D4560" s="523"/>
    </row>
    <row r="4561" spans="3:4" ht="21" customHeight="1">
      <c r="C4561" s="523"/>
      <c r="D4561" s="523"/>
    </row>
    <row r="4562" spans="3:4" ht="21" customHeight="1">
      <c r="C4562" s="523"/>
      <c r="D4562" s="523"/>
    </row>
    <row r="4563" spans="3:4" ht="21" customHeight="1">
      <c r="C4563" s="523"/>
      <c r="D4563" s="523"/>
    </row>
    <row r="4564" spans="3:4" ht="21" customHeight="1">
      <c r="C4564" s="523"/>
      <c r="D4564" s="523"/>
    </row>
    <row r="4565" spans="3:4" ht="21" customHeight="1">
      <c r="C4565" s="523"/>
      <c r="D4565" s="523"/>
    </row>
    <row r="4566" spans="3:4" ht="21" customHeight="1">
      <c r="C4566" s="523"/>
      <c r="D4566" s="523"/>
    </row>
    <row r="4567" spans="3:4" ht="21" customHeight="1">
      <c r="C4567" s="523"/>
      <c r="D4567" s="523"/>
    </row>
    <row r="4568" spans="3:4" ht="21" customHeight="1">
      <c r="C4568" s="523"/>
      <c r="D4568" s="523"/>
    </row>
    <row r="4569" spans="3:4" ht="21" customHeight="1">
      <c r="C4569" s="523"/>
      <c r="D4569" s="523"/>
    </row>
    <row r="4570" spans="3:4" ht="21" customHeight="1">
      <c r="C4570" s="523"/>
      <c r="D4570" s="523"/>
    </row>
    <row r="4571" spans="3:4" ht="21" customHeight="1">
      <c r="C4571" s="523"/>
      <c r="D4571" s="523"/>
    </row>
    <row r="4572" spans="3:4" ht="21" customHeight="1">
      <c r="C4572" s="523"/>
      <c r="D4572" s="523"/>
    </row>
    <row r="4573" spans="3:4" ht="21" customHeight="1">
      <c r="C4573" s="523"/>
      <c r="D4573" s="523"/>
    </row>
    <row r="4574" spans="3:4" ht="21" customHeight="1">
      <c r="C4574" s="523"/>
      <c r="D4574" s="523"/>
    </row>
    <row r="4575" spans="3:4" ht="21" customHeight="1">
      <c r="C4575" s="523"/>
      <c r="D4575" s="523"/>
    </row>
    <row r="4576" spans="3:4" ht="21" customHeight="1">
      <c r="C4576" s="523"/>
      <c r="D4576" s="523"/>
    </row>
    <row r="4577" spans="3:4" ht="21" customHeight="1">
      <c r="C4577" s="523"/>
      <c r="D4577" s="523"/>
    </row>
    <row r="4578" spans="3:4" ht="21" customHeight="1">
      <c r="C4578" s="523"/>
      <c r="D4578" s="523"/>
    </row>
    <row r="4579" spans="3:4" ht="21" customHeight="1">
      <c r="C4579" s="523"/>
      <c r="D4579" s="523"/>
    </row>
    <row r="4580" spans="3:4" ht="21" customHeight="1">
      <c r="C4580" s="523"/>
      <c r="D4580" s="523"/>
    </row>
    <row r="4581" spans="3:4" ht="21" customHeight="1">
      <c r="C4581" s="523"/>
      <c r="D4581" s="523"/>
    </row>
    <row r="4582" spans="3:4" ht="21" customHeight="1">
      <c r="C4582" s="523"/>
      <c r="D4582" s="523"/>
    </row>
    <row r="4583" spans="3:4" ht="21" customHeight="1">
      <c r="C4583" s="523"/>
      <c r="D4583" s="523"/>
    </row>
    <row r="4584" spans="3:4" ht="21" customHeight="1">
      <c r="C4584" s="523"/>
      <c r="D4584" s="523"/>
    </row>
    <row r="4585" spans="3:4" ht="21" customHeight="1">
      <c r="C4585" s="523"/>
      <c r="D4585" s="523"/>
    </row>
    <row r="4586" spans="3:4" ht="21" customHeight="1">
      <c r="C4586" s="523"/>
      <c r="D4586" s="523"/>
    </row>
    <row r="4587" spans="3:4" ht="21" customHeight="1">
      <c r="C4587" s="523"/>
      <c r="D4587" s="523"/>
    </row>
    <row r="4588" spans="3:4" ht="21" customHeight="1">
      <c r="C4588" s="523"/>
      <c r="D4588" s="523"/>
    </row>
    <row r="4589" spans="3:4" ht="21" customHeight="1">
      <c r="C4589" s="523"/>
      <c r="D4589" s="523"/>
    </row>
    <row r="4590" spans="3:4" ht="21" customHeight="1">
      <c r="C4590" s="523"/>
      <c r="D4590" s="523"/>
    </row>
    <row r="4591" spans="3:4" ht="21" customHeight="1">
      <c r="C4591" s="523"/>
      <c r="D4591" s="523"/>
    </row>
    <row r="4592" spans="3:4" ht="21" customHeight="1">
      <c r="C4592" s="523"/>
      <c r="D4592" s="523"/>
    </row>
    <row r="4593" spans="3:4" ht="21" customHeight="1">
      <c r="C4593" s="523"/>
      <c r="D4593" s="523"/>
    </row>
    <row r="4594" spans="3:4" ht="21" customHeight="1">
      <c r="C4594" s="523"/>
      <c r="D4594" s="523"/>
    </row>
    <row r="4595" spans="3:4" ht="21" customHeight="1">
      <c r="C4595" s="523"/>
      <c r="D4595" s="523"/>
    </row>
    <row r="4596" spans="3:4" ht="21" customHeight="1">
      <c r="C4596" s="523"/>
      <c r="D4596" s="523"/>
    </row>
    <row r="4597" spans="3:4" ht="21" customHeight="1">
      <c r="C4597" s="523"/>
      <c r="D4597" s="523"/>
    </row>
    <row r="4598" spans="3:4" ht="21" customHeight="1">
      <c r="C4598" s="523"/>
      <c r="D4598" s="523"/>
    </row>
    <row r="4599" spans="3:4" ht="21" customHeight="1">
      <c r="C4599" s="523"/>
      <c r="D4599" s="523"/>
    </row>
    <row r="4600" spans="3:4" ht="21" customHeight="1">
      <c r="C4600" s="523"/>
      <c r="D4600" s="523"/>
    </row>
    <row r="4601" spans="3:4" ht="21" customHeight="1">
      <c r="C4601" s="523"/>
      <c r="D4601" s="523"/>
    </row>
    <row r="4602" spans="3:4" ht="21" customHeight="1">
      <c r="C4602" s="523"/>
      <c r="D4602" s="523"/>
    </row>
    <row r="4603" spans="3:4" ht="21" customHeight="1">
      <c r="C4603" s="523"/>
      <c r="D4603" s="523"/>
    </row>
    <row r="4604" spans="3:4" ht="21" customHeight="1">
      <c r="C4604" s="523"/>
      <c r="D4604" s="523"/>
    </row>
    <row r="4605" spans="3:4" ht="21" customHeight="1">
      <c r="C4605" s="523"/>
      <c r="D4605" s="523"/>
    </row>
    <row r="4606" spans="3:4" ht="21" customHeight="1">
      <c r="C4606" s="523"/>
      <c r="D4606" s="523"/>
    </row>
    <row r="4607" spans="3:4" ht="21" customHeight="1">
      <c r="C4607" s="523"/>
      <c r="D4607" s="523"/>
    </row>
    <row r="4608" spans="3:4" ht="21" customHeight="1">
      <c r="C4608" s="523"/>
      <c r="D4608" s="523"/>
    </row>
    <row r="4609" spans="3:4" ht="21" customHeight="1">
      <c r="C4609" s="523"/>
      <c r="D4609" s="523"/>
    </row>
    <row r="4610" spans="3:4" ht="21" customHeight="1">
      <c r="C4610" s="523"/>
      <c r="D4610" s="523"/>
    </row>
    <row r="4611" spans="3:4" ht="21" customHeight="1">
      <c r="C4611" s="523"/>
      <c r="D4611" s="523"/>
    </row>
    <row r="4612" spans="3:4" ht="21" customHeight="1">
      <c r="C4612" s="523"/>
      <c r="D4612" s="523"/>
    </row>
    <row r="4613" spans="3:4" ht="21" customHeight="1">
      <c r="C4613" s="523"/>
      <c r="D4613" s="523"/>
    </row>
    <row r="4614" spans="3:4" ht="21" customHeight="1">
      <c r="C4614" s="523"/>
      <c r="D4614" s="523"/>
    </row>
    <row r="4615" spans="3:4" ht="21" customHeight="1">
      <c r="C4615" s="523"/>
      <c r="D4615" s="523"/>
    </row>
    <row r="4616" spans="3:4" ht="21" customHeight="1">
      <c r="C4616" s="523"/>
      <c r="D4616" s="523"/>
    </row>
    <row r="4617" spans="3:4" ht="21" customHeight="1">
      <c r="C4617" s="523"/>
      <c r="D4617" s="523"/>
    </row>
    <row r="4618" spans="3:4" ht="21" customHeight="1">
      <c r="C4618" s="523"/>
      <c r="D4618" s="523"/>
    </row>
    <row r="4619" spans="3:4" ht="21" customHeight="1">
      <c r="C4619" s="523"/>
      <c r="D4619" s="523"/>
    </row>
    <row r="4620" spans="3:4" ht="21" customHeight="1">
      <c r="C4620" s="523"/>
      <c r="D4620" s="523"/>
    </row>
    <row r="4621" spans="3:4" ht="21" customHeight="1">
      <c r="C4621" s="523"/>
      <c r="D4621" s="523"/>
    </row>
    <row r="4622" spans="3:4" ht="21" customHeight="1">
      <c r="C4622" s="523"/>
      <c r="D4622" s="523"/>
    </row>
    <row r="4623" spans="3:4" ht="21" customHeight="1">
      <c r="C4623" s="523"/>
      <c r="D4623" s="523"/>
    </row>
    <row r="4624" spans="3:4" ht="21" customHeight="1">
      <c r="C4624" s="523"/>
      <c r="D4624" s="523"/>
    </row>
    <row r="4625" spans="3:4" ht="21" customHeight="1">
      <c r="C4625" s="523"/>
      <c r="D4625" s="523"/>
    </row>
    <row r="4626" spans="3:4" ht="21" customHeight="1">
      <c r="C4626" s="523"/>
      <c r="D4626" s="523"/>
    </row>
    <row r="4627" spans="3:4" ht="21" customHeight="1">
      <c r="C4627" s="523"/>
      <c r="D4627" s="523"/>
    </row>
    <row r="4628" spans="3:4" ht="21" customHeight="1">
      <c r="C4628" s="523"/>
      <c r="D4628" s="523"/>
    </row>
    <row r="4629" spans="3:4" ht="21" customHeight="1">
      <c r="C4629" s="523"/>
      <c r="D4629" s="523"/>
    </row>
    <row r="4630" spans="3:4" ht="21" customHeight="1">
      <c r="C4630" s="523"/>
      <c r="D4630" s="523"/>
    </row>
    <row r="4631" spans="3:4" ht="21" customHeight="1">
      <c r="C4631" s="523"/>
      <c r="D4631" s="523"/>
    </row>
    <row r="4632" spans="3:4" ht="21" customHeight="1">
      <c r="C4632" s="523"/>
      <c r="D4632" s="523"/>
    </row>
    <row r="4633" spans="3:4" ht="21" customHeight="1">
      <c r="C4633" s="523"/>
      <c r="D4633" s="523"/>
    </row>
    <row r="4634" spans="3:4" ht="21" customHeight="1">
      <c r="C4634" s="523"/>
      <c r="D4634" s="523"/>
    </row>
    <row r="4635" spans="3:4" ht="21" customHeight="1">
      <c r="C4635" s="523"/>
      <c r="D4635" s="523"/>
    </row>
    <row r="4636" spans="3:4" ht="21" customHeight="1">
      <c r="C4636" s="523"/>
      <c r="D4636" s="523"/>
    </row>
    <row r="4637" spans="3:4" ht="21" customHeight="1">
      <c r="C4637" s="523"/>
      <c r="D4637" s="523"/>
    </row>
    <row r="4638" spans="3:4" ht="21" customHeight="1">
      <c r="C4638" s="523"/>
      <c r="D4638" s="523"/>
    </row>
    <row r="4639" spans="3:4" ht="21" customHeight="1">
      <c r="C4639" s="523"/>
      <c r="D4639" s="523"/>
    </row>
    <row r="4640" spans="3:4" ht="21" customHeight="1">
      <c r="C4640" s="523"/>
      <c r="D4640" s="523"/>
    </row>
    <row r="4641" spans="3:4" ht="21" customHeight="1">
      <c r="C4641" s="523"/>
      <c r="D4641" s="523"/>
    </row>
    <row r="4642" spans="3:4" ht="21" customHeight="1">
      <c r="C4642" s="523"/>
      <c r="D4642" s="523"/>
    </row>
    <row r="4643" spans="3:4" ht="21" customHeight="1">
      <c r="C4643" s="523"/>
      <c r="D4643" s="523"/>
    </row>
    <row r="4644" spans="3:4" ht="21" customHeight="1">
      <c r="C4644" s="523"/>
      <c r="D4644" s="523"/>
    </row>
    <row r="4645" spans="3:4" ht="21" customHeight="1">
      <c r="C4645" s="523"/>
      <c r="D4645" s="523"/>
    </row>
    <row r="4646" spans="3:4" ht="21" customHeight="1">
      <c r="C4646" s="523"/>
      <c r="D4646" s="523"/>
    </row>
    <row r="4647" spans="3:4" ht="21" customHeight="1">
      <c r="C4647" s="523"/>
      <c r="D4647" s="523"/>
    </row>
    <row r="4648" spans="3:4" ht="21" customHeight="1">
      <c r="C4648" s="523"/>
      <c r="D4648" s="523"/>
    </row>
    <row r="4649" spans="3:4" ht="21" customHeight="1">
      <c r="C4649" s="523"/>
      <c r="D4649" s="523"/>
    </row>
    <row r="4650" spans="3:4" ht="21" customHeight="1">
      <c r="C4650" s="523"/>
      <c r="D4650" s="523"/>
    </row>
    <row r="4651" spans="3:4" ht="21" customHeight="1">
      <c r="C4651" s="523"/>
      <c r="D4651" s="523"/>
    </row>
    <row r="4652" spans="3:4" ht="21" customHeight="1">
      <c r="C4652" s="523"/>
      <c r="D4652" s="523"/>
    </row>
    <row r="4653" spans="3:4" ht="21" customHeight="1">
      <c r="C4653" s="523"/>
      <c r="D4653" s="523"/>
    </row>
    <row r="4654" spans="3:4" ht="21" customHeight="1">
      <c r="C4654" s="523"/>
      <c r="D4654" s="523"/>
    </row>
    <row r="4655" spans="3:4" ht="21" customHeight="1">
      <c r="C4655" s="523"/>
      <c r="D4655" s="523"/>
    </row>
    <row r="4656" spans="3:4" ht="21" customHeight="1">
      <c r="C4656" s="523"/>
      <c r="D4656" s="523"/>
    </row>
    <row r="4657" spans="3:4" ht="21" customHeight="1">
      <c r="C4657" s="523"/>
      <c r="D4657" s="523"/>
    </row>
    <row r="4658" spans="3:4" ht="21" customHeight="1">
      <c r="C4658" s="523"/>
      <c r="D4658" s="523"/>
    </row>
    <row r="4659" spans="3:4" ht="21" customHeight="1">
      <c r="C4659" s="523"/>
      <c r="D4659" s="523"/>
    </row>
    <row r="4660" spans="3:4" ht="21" customHeight="1">
      <c r="C4660" s="523"/>
      <c r="D4660" s="523"/>
    </row>
    <row r="4661" spans="3:4" ht="21" customHeight="1">
      <c r="C4661" s="523"/>
      <c r="D4661" s="523"/>
    </row>
    <row r="4662" spans="3:4" ht="21" customHeight="1">
      <c r="C4662" s="523"/>
      <c r="D4662" s="523"/>
    </row>
    <row r="4663" spans="3:4" ht="21" customHeight="1">
      <c r="C4663" s="523"/>
      <c r="D4663" s="523"/>
    </row>
    <row r="4664" spans="3:4" ht="21" customHeight="1">
      <c r="C4664" s="523"/>
      <c r="D4664" s="523"/>
    </row>
    <row r="4665" spans="3:4" ht="21" customHeight="1">
      <c r="C4665" s="523"/>
      <c r="D4665" s="523"/>
    </row>
    <row r="4666" spans="3:4" ht="21" customHeight="1">
      <c r="C4666" s="523"/>
      <c r="D4666" s="523"/>
    </row>
    <row r="4667" spans="3:4" ht="21" customHeight="1">
      <c r="C4667" s="523"/>
      <c r="D4667" s="523"/>
    </row>
    <row r="4668" spans="3:4" ht="21" customHeight="1">
      <c r="C4668" s="523"/>
      <c r="D4668" s="523"/>
    </row>
    <row r="4669" spans="3:4" ht="21" customHeight="1">
      <c r="C4669" s="523"/>
      <c r="D4669" s="523"/>
    </row>
    <row r="4670" spans="3:4" ht="21" customHeight="1">
      <c r="C4670" s="523"/>
      <c r="D4670" s="523"/>
    </row>
    <row r="4671" spans="3:4" ht="21" customHeight="1">
      <c r="C4671" s="523"/>
      <c r="D4671" s="523"/>
    </row>
    <row r="4672" spans="3:4" ht="21" customHeight="1">
      <c r="C4672" s="523"/>
      <c r="D4672" s="523"/>
    </row>
    <row r="4673" spans="3:4" ht="21" customHeight="1">
      <c r="C4673" s="523"/>
      <c r="D4673" s="523"/>
    </row>
    <row r="4674" spans="3:4" ht="21" customHeight="1">
      <c r="C4674" s="523"/>
      <c r="D4674" s="523"/>
    </row>
    <row r="4675" spans="3:4" ht="21" customHeight="1">
      <c r="C4675" s="523"/>
      <c r="D4675" s="523"/>
    </row>
    <row r="4676" spans="3:4" ht="21" customHeight="1">
      <c r="C4676" s="523"/>
      <c r="D4676" s="523"/>
    </row>
    <row r="4677" spans="3:4" ht="21" customHeight="1">
      <c r="C4677" s="523"/>
      <c r="D4677" s="523"/>
    </row>
    <row r="4678" spans="3:4" ht="21" customHeight="1">
      <c r="C4678" s="523"/>
      <c r="D4678" s="523"/>
    </row>
    <row r="4679" spans="3:4" ht="21" customHeight="1">
      <c r="C4679" s="523"/>
      <c r="D4679" s="523"/>
    </row>
    <row r="4680" spans="3:4" ht="21" customHeight="1">
      <c r="C4680" s="523"/>
      <c r="D4680" s="523"/>
    </row>
    <row r="4681" spans="3:4" ht="21" customHeight="1">
      <c r="C4681" s="523"/>
      <c r="D4681" s="523"/>
    </row>
    <row r="4682" spans="3:4" ht="21" customHeight="1">
      <c r="C4682" s="523"/>
      <c r="D4682" s="523"/>
    </row>
    <row r="4683" spans="3:4" ht="21" customHeight="1">
      <c r="C4683" s="523"/>
      <c r="D4683" s="523"/>
    </row>
    <row r="4684" spans="3:4" ht="21" customHeight="1">
      <c r="C4684" s="523"/>
      <c r="D4684" s="523"/>
    </row>
    <row r="4685" spans="3:4" ht="21" customHeight="1">
      <c r="C4685" s="523"/>
      <c r="D4685" s="523"/>
    </row>
    <row r="4686" spans="3:4" ht="21" customHeight="1">
      <c r="C4686" s="523"/>
      <c r="D4686" s="523"/>
    </row>
    <row r="4687" spans="3:4" ht="21" customHeight="1">
      <c r="C4687" s="523"/>
      <c r="D4687" s="523"/>
    </row>
    <row r="4688" spans="3:4" ht="21" customHeight="1">
      <c r="C4688" s="523"/>
      <c r="D4688" s="523"/>
    </row>
    <row r="4689" spans="3:4" ht="21" customHeight="1">
      <c r="C4689" s="523"/>
      <c r="D4689" s="523"/>
    </row>
    <row r="4690" spans="3:4" ht="21" customHeight="1">
      <c r="C4690" s="523"/>
      <c r="D4690" s="523"/>
    </row>
    <row r="4691" spans="3:4" ht="21" customHeight="1">
      <c r="C4691" s="523"/>
      <c r="D4691" s="523"/>
    </row>
    <row r="4692" spans="3:4" ht="21" customHeight="1">
      <c r="C4692" s="523"/>
      <c r="D4692" s="523"/>
    </row>
    <row r="4693" spans="3:4" ht="21" customHeight="1">
      <c r="C4693" s="523"/>
      <c r="D4693" s="523"/>
    </row>
    <row r="4694" spans="3:4" ht="21" customHeight="1">
      <c r="C4694" s="523"/>
      <c r="D4694" s="523"/>
    </row>
    <row r="4695" spans="3:4" ht="21" customHeight="1">
      <c r="C4695" s="523"/>
      <c r="D4695" s="523"/>
    </row>
    <row r="4696" spans="3:4" ht="21" customHeight="1">
      <c r="C4696" s="523"/>
      <c r="D4696" s="523"/>
    </row>
    <row r="4697" spans="3:4" ht="21" customHeight="1">
      <c r="C4697" s="523"/>
      <c r="D4697" s="523"/>
    </row>
    <row r="4698" spans="3:4" ht="21" customHeight="1">
      <c r="C4698" s="523"/>
      <c r="D4698" s="523"/>
    </row>
    <row r="4699" spans="3:4" ht="21" customHeight="1">
      <c r="C4699" s="523"/>
      <c r="D4699" s="523"/>
    </row>
    <row r="4700" spans="3:4" ht="21" customHeight="1">
      <c r="C4700" s="523"/>
      <c r="D4700" s="523"/>
    </row>
    <row r="4701" spans="3:4" ht="21" customHeight="1">
      <c r="C4701" s="523"/>
      <c r="D4701" s="523"/>
    </row>
    <row r="4702" spans="3:4" ht="21" customHeight="1">
      <c r="C4702" s="523"/>
      <c r="D4702" s="523"/>
    </row>
    <row r="4703" spans="3:4" ht="21" customHeight="1">
      <c r="C4703" s="523"/>
      <c r="D4703" s="523"/>
    </row>
    <row r="4704" spans="3:4" ht="21" customHeight="1">
      <c r="C4704" s="523"/>
      <c r="D4704" s="523"/>
    </row>
    <row r="4705" spans="3:4" ht="21" customHeight="1">
      <c r="C4705" s="523"/>
      <c r="D4705" s="523"/>
    </row>
    <row r="4706" spans="3:4" ht="21" customHeight="1">
      <c r="C4706" s="523"/>
      <c r="D4706" s="523"/>
    </row>
    <row r="4707" spans="3:4" ht="21" customHeight="1">
      <c r="C4707" s="523"/>
      <c r="D4707" s="523"/>
    </row>
    <row r="4708" spans="3:4" ht="21" customHeight="1">
      <c r="C4708" s="523"/>
      <c r="D4708" s="523"/>
    </row>
    <row r="4709" spans="3:4" ht="21" customHeight="1">
      <c r="C4709" s="523"/>
      <c r="D4709" s="523"/>
    </row>
    <row r="4710" spans="3:4" ht="21" customHeight="1">
      <c r="C4710" s="523"/>
      <c r="D4710" s="523"/>
    </row>
    <row r="4711" spans="3:4" ht="21" customHeight="1">
      <c r="C4711" s="523"/>
      <c r="D4711" s="523"/>
    </row>
    <row r="4712" spans="3:4" ht="21" customHeight="1">
      <c r="C4712" s="523"/>
      <c r="D4712" s="523"/>
    </row>
    <row r="4713" spans="3:4" ht="21" customHeight="1">
      <c r="C4713" s="523"/>
      <c r="D4713" s="523"/>
    </row>
    <row r="4714" spans="3:4" ht="21" customHeight="1">
      <c r="C4714" s="523"/>
      <c r="D4714" s="523"/>
    </row>
    <row r="4715" spans="3:4" ht="21" customHeight="1">
      <c r="C4715" s="523"/>
      <c r="D4715" s="523"/>
    </row>
    <row r="4716" spans="3:4" ht="21" customHeight="1">
      <c r="C4716" s="523"/>
      <c r="D4716" s="523"/>
    </row>
    <row r="4717" spans="3:4" ht="21" customHeight="1">
      <c r="C4717" s="523"/>
      <c r="D4717" s="523"/>
    </row>
    <row r="4718" spans="3:4" ht="21" customHeight="1">
      <c r="C4718" s="523"/>
      <c r="D4718" s="523"/>
    </row>
    <row r="4719" spans="3:4" ht="21" customHeight="1">
      <c r="C4719" s="523"/>
      <c r="D4719" s="523"/>
    </row>
    <row r="4720" spans="3:4" ht="21" customHeight="1">
      <c r="C4720" s="523"/>
      <c r="D4720" s="523"/>
    </row>
    <row r="4721" spans="3:4" ht="21" customHeight="1">
      <c r="C4721" s="523"/>
      <c r="D4721" s="523"/>
    </row>
    <row r="4722" spans="3:4" ht="21" customHeight="1">
      <c r="C4722" s="523"/>
      <c r="D4722" s="523"/>
    </row>
    <row r="4723" spans="3:4" ht="21" customHeight="1">
      <c r="C4723" s="523"/>
      <c r="D4723" s="523"/>
    </row>
    <row r="4724" spans="3:4" ht="21" customHeight="1">
      <c r="C4724" s="523"/>
      <c r="D4724" s="523"/>
    </row>
    <row r="4725" spans="3:4" ht="21" customHeight="1">
      <c r="C4725" s="523"/>
      <c r="D4725" s="523"/>
    </row>
    <row r="4726" spans="3:4" ht="21" customHeight="1">
      <c r="C4726" s="523"/>
      <c r="D4726" s="523"/>
    </row>
    <row r="4727" spans="3:4" ht="21" customHeight="1">
      <c r="C4727" s="523"/>
      <c r="D4727" s="523"/>
    </row>
    <row r="4728" spans="3:4" ht="21" customHeight="1">
      <c r="C4728" s="523"/>
      <c r="D4728" s="523"/>
    </row>
    <row r="4729" spans="3:4" ht="21" customHeight="1">
      <c r="C4729" s="523"/>
      <c r="D4729" s="523"/>
    </row>
    <row r="4730" spans="3:4" ht="21" customHeight="1">
      <c r="C4730" s="523"/>
      <c r="D4730" s="523"/>
    </row>
    <row r="4731" spans="3:4" ht="21" customHeight="1">
      <c r="C4731" s="523"/>
      <c r="D4731" s="523"/>
    </row>
    <row r="4732" spans="3:4" ht="21" customHeight="1">
      <c r="C4732" s="523"/>
      <c r="D4732" s="523"/>
    </row>
    <row r="4733" spans="3:4" ht="21" customHeight="1">
      <c r="C4733" s="523"/>
      <c r="D4733" s="523"/>
    </row>
    <row r="4734" spans="3:4" ht="21" customHeight="1">
      <c r="C4734" s="523"/>
      <c r="D4734" s="523"/>
    </row>
    <row r="4735" spans="3:4" ht="21" customHeight="1">
      <c r="C4735" s="523"/>
      <c r="D4735" s="523"/>
    </row>
    <row r="4736" spans="3:4" ht="21" customHeight="1">
      <c r="C4736" s="523"/>
      <c r="D4736" s="523"/>
    </row>
    <row r="4737" spans="3:4" ht="21" customHeight="1">
      <c r="C4737" s="523"/>
      <c r="D4737" s="523"/>
    </row>
    <row r="4738" spans="3:4" ht="21" customHeight="1">
      <c r="C4738" s="523"/>
      <c r="D4738" s="523"/>
    </row>
    <row r="4739" spans="3:4" ht="21" customHeight="1">
      <c r="C4739" s="523"/>
      <c r="D4739" s="523"/>
    </row>
    <row r="4740" spans="3:4" ht="21" customHeight="1">
      <c r="C4740" s="523"/>
      <c r="D4740" s="523"/>
    </row>
    <row r="4741" spans="3:4" ht="21" customHeight="1">
      <c r="C4741" s="523"/>
      <c r="D4741" s="523"/>
    </row>
    <row r="4742" spans="3:4" ht="21" customHeight="1">
      <c r="C4742" s="523"/>
      <c r="D4742" s="523"/>
    </row>
    <row r="4743" spans="3:4" ht="21" customHeight="1">
      <c r="C4743" s="523"/>
      <c r="D4743" s="523"/>
    </row>
    <row r="4744" spans="3:4" ht="21" customHeight="1">
      <c r="C4744" s="523"/>
      <c r="D4744" s="523"/>
    </row>
    <row r="4745" spans="3:4" ht="21" customHeight="1">
      <c r="C4745" s="523"/>
      <c r="D4745" s="523"/>
    </row>
    <row r="4746" spans="3:4" ht="21" customHeight="1">
      <c r="C4746" s="523"/>
      <c r="D4746" s="523"/>
    </row>
    <row r="4747" spans="3:4" ht="21" customHeight="1">
      <c r="C4747" s="523"/>
      <c r="D4747" s="523"/>
    </row>
    <row r="4748" spans="3:4" ht="21" customHeight="1">
      <c r="C4748" s="523"/>
      <c r="D4748" s="523"/>
    </row>
    <row r="4749" spans="3:4" ht="21" customHeight="1">
      <c r="C4749" s="523"/>
      <c r="D4749" s="523"/>
    </row>
    <row r="4750" spans="3:4" ht="21" customHeight="1">
      <c r="C4750" s="523"/>
      <c r="D4750" s="523"/>
    </row>
    <row r="4751" spans="3:4" ht="21" customHeight="1">
      <c r="C4751" s="523"/>
      <c r="D4751" s="523"/>
    </row>
    <row r="4752" spans="3:4" ht="21" customHeight="1">
      <c r="C4752" s="523"/>
      <c r="D4752" s="523"/>
    </row>
    <row r="4753" spans="3:4" ht="21" customHeight="1">
      <c r="C4753" s="523"/>
      <c r="D4753" s="523"/>
    </row>
    <row r="4754" spans="3:4" ht="21" customHeight="1">
      <c r="C4754" s="523"/>
      <c r="D4754" s="523"/>
    </row>
    <row r="4755" spans="3:4" ht="21" customHeight="1">
      <c r="C4755" s="523"/>
      <c r="D4755" s="523"/>
    </row>
    <row r="4756" spans="3:4" ht="21" customHeight="1">
      <c r="C4756" s="523"/>
      <c r="D4756" s="523"/>
    </row>
    <row r="4757" spans="3:4" ht="21" customHeight="1">
      <c r="C4757" s="523"/>
      <c r="D4757" s="523"/>
    </row>
    <row r="4758" spans="3:4" ht="21" customHeight="1">
      <c r="C4758" s="523"/>
      <c r="D4758" s="523"/>
    </row>
    <row r="4759" spans="3:4" ht="21" customHeight="1">
      <c r="C4759" s="523"/>
      <c r="D4759" s="523"/>
    </row>
    <row r="4760" spans="3:4" ht="21" customHeight="1">
      <c r="C4760" s="523"/>
      <c r="D4760" s="523"/>
    </row>
    <row r="4761" spans="3:4" ht="21" customHeight="1">
      <c r="C4761" s="523"/>
      <c r="D4761" s="523"/>
    </row>
    <row r="4762" spans="3:4" ht="21" customHeight="1">
      <c r="C4762" s="523"/>
      <c r="D4762" s="523"/>
    </row>
    <row r="4763" spans="3:4" ht="21" customHeight="1">
      <c r="C4763" s="523"/>
      <c r="D4763" s="523"/>
    </row>
    <row r="4764" spans="3:4" ht="21" customHeight="1">
      <c r="C4764" s="523"/>
      <c r="D4764" s="523"/>
    </row>
    <row r="4765" spans="3:4" ht="21" customHeight="1">
      <c r="C4765" s="523"/>
      <c r="D4765" s="523"/>
    </row>
    <row r="4766" spans="3:4" ht="21" customHeight="1">
      <c r="C4766" s="523"/>
      <c r="D4766" s="523"/>
    </row>
    <row r="4767" spans="3:4" ht="21" customHeight="1">
      <c r="C4767" s="523"/>
      <c r="D4767" s="523"/>
    </row>
    <row r="4768" spans="3:4" ht="21" customHeight="1">
      <c r="C4768" s="523"/>
      <c r="D4768" s="523"/>
    </row>
    <row r="4769" spans="3:4" ht="21" customHeight="1">
      <c r="C4769" s="523"/>
      <c r="D4769" s="523"/>
    </row>
    <row r="4770" spans="3:4" ht="21" customHeight="1">
      <c r="C4770" s="523"/>
      <c r="D4770" s="523"/>
    </row>
    <row r="4771" spans="3:4" ht="21" customHeight="1">
      <c r="C4771" s="523"/>
      <c r="D4771" s="523"/>
    </row>
    <row r="4772" spans="3:4" ht="21" customHeight="1">
      <c r="C4772" s="523"/>
      <c r="D4772" s="523"/>
    </row>
    <row r="4773" spans="3:4" ht="21" customHeight="1">
      <c r="C4773" s="523"/>
      <c r="D4773" s="523"/>
    </row>
    <row r="4774" spans="3:4" ht="21" customHeight="1">
      <c r="C4774" s="523"/>
      <c r="D4774" s="523"/>
    </row>
    <row r="4775" spans="3:4" ht="21" customHeight="1">
      <c r="C4775" s="523"/>
      <c r="D4775" s="523"/>
    </row>
    <row r="4776" spans="3:4" ht="21" customHeight="1">
      <c r="C4776" s="523"/>
      <c r="D4776" s="523"/>
    </row>
    <row r="4777" spans="3:4" ht="21" customHeight="1">
      <c r="C4777" s="523"/>
      <c r="D4777" s="523"/>
    </row>
    <row r="4778" spans="3:4" ht="21" customHeight="1">
      <c r="C4778" s="523"/>
      <c r="D4778" s="523"/>
    </row>
    <row r="4779" spans="3:4" ht="21" customHeight="1">
      <c r="C4779" s="523"/>
      <c r="D4779" s="523"/>
    </row>
    <row r="4780" spans="3:4" ht="21" customHeight="1">
      <c r="C4780" s="523"/>
      <c r="D4780" s="523"/>
    </row>
    <row r="4781" spans="3:4" ht="21" customHeight="1">
      <c r="C4781" s="523"/>
      <c r="D4781" s="523"/>
    </row>
    <row r="4782" spans="3:4" ht="21" customHeight="1">
      <c r="C4782" s="523"/>
      <c r="D4782" s="523"/>
    </row>
    <row r="4783" spans="3:4" ht="21" customHeight="1">
      <c r="C4783" s="523"/>
      <c r="D4783" s="523"/>
    </row>
    <row r="4784" spans="3:4" ht="21" customHeight="1">
      <c r="C4784" s="523"/>
      <c r="D4784" s="523"/>
    </row>
    <row r="4785" spans="3:4" ht="21" customHeight="1">
      <c r="C4785" s="523"/>
      <c r="D4785" s="523"/>
    </row>
    <row r="4786" spans="3:4" ht="21" customHeight="1">
      <c r="C4786" s="523"/>
      <c r="D4786" s="523"/>
    </row>
    <row r="4787" spans="3:4" ht="21" customHeight="1">
      <c r="C4787" s="523"/>
      <c r="D4787" s="523"/>
    </row>
    <row r="4788" spans="3:4" ht="21" customHeight="1">
      <c r="C4788" s="523"/>
      <c r="D4788" s="523"/>
    </row>
    <row r="4789" spans="3:4" ht="21" customHeight="1">
      <c r="C4789" s="523"/>
      <c r="D4789" s="523"/>
    </row>
    <row r="4790" spans="3:4" ht="21" customHeight="1">
      <c r="C4790" s="523"/>
      <c r="D4790" s="523"/>
    </row>
    <row r="4791" spans="3:4" ht="21" customHeight="1">
      <c r="C4791" s="523"/>
      <c r="D4791" s="523"/>
    </row>
    <row r="4792" spans="3:4" ht="21" customHeight="1">
      <c r="C4792" s="523"/>
      <c r="D4792" s="523"/>
    </row>
    <row r="4793" spans="3:4" ht="21" customHeight="1">
      <c r="C4793" s="523"/>
      <c r="D4793" s="523"/>
    </row>
    <row r="4794" spans="3:4" ht="21" customHeight="1">
      <c r="C4794" s="523"/>
      <c r="D4794" s="523"/>
    </row>
    <row r="4795" spans="3:4" ht="21" customHeight="1">
      <c r="C4795" s="523"/>
      <c r="D4795" s="523"/>
    </row>
    <row r="4796" spans="3:4" ht="21" customHeight="1">
      <c r="C4796" s="523"/>
      <c r="D4796" s="523"/>
    </row>
    <row r="4797" spans="3:4" ht="21" customHeight="1">
      <c r="C4797" s="523"/>
      <c r="D4797" s="523"/>
    </row>
    <row r="4798" spans="3:4" ht="21" customHeight="1">
      <c r="C4798" s="523"/>
      <c r="D4798" s="523"/>
    </row>
    <row r="4799" spans="3:4" ht="21" customHeight="1">
      <c r="C4799" s="523"/>
      <c r="D4799" s="523"/>
    </row>
    <row r="4800" spans="3:4" ht="21" customHeight="1">
      <c r="C4800" s="523"/>
      <c r="D4800" s="523"/>
    </row>
    <row r="4801" spans="3:4" ht="21" customHeight="1">
      <c r="C4801" s="523"/>
      <c r="D4801" s="523"/>
    </row>
    <row r="4802" spans="3:4" ht="21" customHeight="1">
      <c r="C4802" s="523"/>
      <c r="D4802" s="523"/>
    </row>
    <row r="4803" spans="3:4" ht="21" customHeight="1">
      <c r="C4803" s="523"/>
      <c r="D4803" s="523"/>
    </row>
    <row r="4804" spans="3:4" ht="21" customHeight="1">
      <c r="C4804" s="523"/>
      <c r="D4804" s="523"/>
    </row>
    <row r="4805" spans="3:4" ht="21" customHeight="1">
      <c r="C4805" s="523"/>
      <c r="D4805" s="523"/>
    </row>
    <row r="4806" spans="3:4" ht="21" customHeight="1">
      <c r="C4806" s="523"/>
      <c r="D4806" s="523"/>
    </row>
    <row r="4807" spans="3:4" ht="21" customHeight="1">
      <c r="C4807" s="523"/>
      <c r="D4807" s="523"/>
    </row>
    <row r="4808" spans="3:4" ht="21" customHeight="1">
      <c r="C4808" s="523"/>
      <c r="D4808" s="523"/>
    </row>
    <row r="4809" spans="3:4" ht="21" customHeight="1">
      <c r="C4809" s="523"/>
      <c r="D4809" s="523"/>
    </row>
    <row r="4810" spans="3:4" ht="21" customHeight="1">
      <c r="C4810" s="523"/>
      <c r="D4810" s="523"/>
    </row>
    <row r="4811" spans="3:4" ht="21" customHeight="1">
      <c r="C4811" s="523"/>
      <c r="D4811" s="523"/>
    </row>
    <row r="4812" spans="3:4" ht="21" customHeight="1">
      <c r="C4812" s="523"/>
      <c r="D4812" s="523"/>
    </row>
    <row r="4813" spans="3:4" ht="21" customHeight="1">
      <c r="C4813" s="523"/>
      <c r="D4813" s="523"/>
    </row>
    <row r="4814" spans="3:4" ht="21" customHeight="1">
      <c r="C4814" s="523"/>
      <c r="D4814" s="523"/>
    </row>
    <row r="4815" spans="3:4" ht="21" customHeight="1">
      <c r="C4815" s="523"/>
      <c r="D4815" s="523"/>
    </row>
    <row r="4816" spans="3:4" ht="21" customHeight="1">
      <c r="C4816" s="523"/>
      <c r="D4816" s="523"/>
    </row>
    <row r="4817" spans="3:4" ht="21" customHeight="1">
      <c r="C4817" s="523"/>
      <c r="D4817" s="523"/>
    </row>
    <row r="4818" spans="3:4" ht="21" customHeight="1">
      <c r="C4818" s="523"/>
      <c r="D4818" s="523"/>
    </row>
    <row r="4819" spans="3:4" ht="21" customHeight="1">
      <c r="C4819" s="523"/>
      <c r="D4819" s="523"/>
    </row>
    <row r="4820" spans="3:4" ht="21" customHeight="1">
      <c r="C4820" s="523"/>
      <c r="D4820" s="523"/>
    </row>
    <row r="4821" spans="3:4" ht="21" customHeight="1">
      <c r="C4821" s="523"/>
      <c r="D4821" s="523"/>
    </row>
    <row r="4822" spans="3:4" ht="21" customHeight="1">
      <c r="C4822" s="523"/>
      <c r="D4822" s="523"/>
    </row>
    <row r="4823" spans="3:4" ht="21" customHeight="1">
      <c r="C4823" s="523"/>
      <c r="D4823" s="523"/>
    </row>
    <row r="4824" spans="3:4" ht="21" customHeight="1">
      <c r="C4824" s="523"/>
      <c r="D4824" s="523"/>
    </row>
    <row r="4825" spans="3:4" ht="21" customHeight="1">
      <c r="C4825" s="523"/>
      <c r="D4825" s="523"/>
    </row>
    <row r="4826" spans="3:4" ht="21" customHeight="1">
      <c r="C4826" s="523"/>
      <c r="D4826" s="523"/>
    </row>
    <row r="4827" spans="3:4" ht="21" customHeight="1">
      <c r="C4827" s="523"/>
      <c r="D4827" s="523"/>
    </row>
    <row r="4828" spans="3:4" ht="21" customHeight="1">
      <c r="C4828" s="523"/>
      <c r="D4828" s="523"/>
    </row>
    <row r="4829" spans="3:4" ht="21" customHeight="1">
      <c r="C4829" s="523"/>
      <c r="D4829" s="523"/>
    </row>
    <row r="4830" spans="3:4" ht="21" customHeight="1">
      <c r="C4830" s="523"/>
      <c r="D4830" s="523"/>
    </row>
    <row r="4831" spans="3:4" ht="21" customHeight="1">
      <c r="C4831" s="523"/>
      <c r="D4831" s="523"/>
    </row>
    <row r="4832" spans="3:4" ht="21" customHeight="1">
      <c r="C4832" s="523"/>
      <c r="D4832" s="523"/>
    </row>
    <row r="4833" spans="3:4" ht="21" customHeight="1">
      <c r="C4833" s="523"/>
      <c r="D4833" s="523"/>
    </row>
    <row r="4834" spans="3:4" ht="21" customHeight="1">
      <c r="C4834" s="523"/>
      <c r="D4834" s="523"/>
    </row>
    <row r="4835" spans="3:4" ht="21" customHeight="1">
      <c r="C4835" s="523"/>
      <c r="D4835" s="523"/>
    </row>
    <row r="4836" spans="3:4" ht="21" customHeight="1">
      <c r="C4836" s="523"/>
      <c r="D4836" s="523"/>
    </row>
    <row r="4837" spans="3:4" ht="21" customHeight="1">
      <c r="C4837" s="523"/>
      <c r="D4837" s="523"/>
    </row>
    <row r="4838" spans="3:4" ht="21" customHeight="1">
      <c r="C4838" s="523"/>
      <c r="D4838" s="523"/>
    </row>
    <row r="4839" spans="3:4" ht="21" customHeight="1">
      <c r="C4839" s="523"/>
      <c r="D4839" s="523"/>
    </row>
    <row r="4840" spans="3:4" ht="21" customHeight="1">
      <c r="C4840" s="523"/>
      <c r="D4840" s="523"/>
    </row>
    <row r="4841" spans="3:4" ht="21" customHeight="1">
      <c r="C4841" s="523"/>
      <c r="D4841" s="523"/>
    </row>
    <row r="4842" spans="3:4" ht="21" customHeight="1">
      <c r="C4842" s="523"/>
      <c r="D4842" s="523"/>
    </row>
    <row r="4843" spans="3:4" ht="21" customHeight="1">
      <c r="C4843" s="523"/>
      <c r="D4843" s="523"/>
    </row>
    <row r="4844" spans="3:4" ht="21" customHeight="1">
      <c r="C4844" s="523"/>
      <c r="D4844" s="523"/>
    </row>
    <row r="4845" spans="3:4" ht="21" customHeight="1">
      <c r="C4845" s="523"/>
      <c r="D4845" s="523"/>
    </row>
    <row r="4846" spans="3:4" ht="21" customHeight="1">
      <c r="C4846" s="523"/>
      <c r="D4846" s="523"/>
    </row>
    <row r="4847" spans="3:4" ht="21" customHeight="1">
      <c r="C4847" s="523"/>
      <c r="D4847" s="523"/>
    </row>
    <row r="4848" spans="3:4" ht="21" customHeight="1">
      <c r="C4848" s="523"/>
      <c r="D4848" s="523"/>
    </row>
    <row r="4849" spans="3:4" ht="21" customHeight="1">
      <c r="C4849" s="523"/>
      <c r="D4849" s="523"/>
    </row>
    <row r="4850" spans="3:4" ht="21" customHeight="1">
      <c r="C4850" s="523"/>
      <c r="D4850" s="523"/>
    </row>
    <row r="4851" spans="3:4" ht="21" customHeight="1">
      <c r="C4851" s="523"/>
      <c r="D4851" s="523"/>
    </row>
    <row r="4852" spans="3:4" ht="21" customHeight="1">
      <c r="C4852" s="523"/>
      <c r="D4852" s="523"/>
    </row>
    <row r="4853" spans="3:4" ht="21" customHeight="1">
      <c r="C4853" s="523"/>
      <c r="D4853" s="523"/>
    </row>
    <row r="4854" spans="3:4" ht="21" customHeight="1">
      <c r="C4854" s="523"/>
      <c r="D4854" s="523"/>
    </row>
    <row r="4855" spans="3:4" ht="21" customHeight="1">
      <c r="C4855" s="523"/>
      <c r="D4855" s="523"/>
    </row>
    <row r="4856" spans="3:4" ht="21" customHeight="1">
      <c r="C4856" s="523"/>
      <c r="D4856" s="523"/>
    </row>
    <row r="4857" spans="3:4" ht="21" customHeight="1">
      <c r="C4857" s="523"/>
      <c r="D4857" s="523"/>
    </row>
    <row r="4858" spans="3:4" ht="21" customHeight="1">
      <c r="C4858" s="523"/>
      <c r="D4858" s="523"/>
    </row>
    <row r="4859" spans="3:4" ht="21" customHeight="1">
      <c r="C4859" s="523"/>
      <c r="D4859" s="523"/>
    </row>
    <row r="4860" spans="3:4" ht="21" customHeight="1">
      <c r="C4860" s="523"/>
      <c r="D4860" s="523"/>
    </row>
    <row r="4861" spans="3:4" ht="21" customHeight="1">
      <c r="C4861" s="523"/>
      <c r="D4861" s="523"/>
    </row>
    <row r="4862" spans="3:4" ht="21" customHeight="1">
      <c r="C4862" s="523"/>
      <c r="D4862" s="523"/>
    </row>
    <row r="4863" spans="3:4" ht="21" customHeight="1">
      <c r="C4863" s="523"/>
      <c r="D4863" s="523"/>
    </row>
    <row r="4864" spans="3:4" ht="21" customHeight="1">
      <c r="C4864" s="523"/>
      <c r="D4864" s="523"/>
    </row>
    <row r="4865" spans="3:4" ht="21" customHeight="1">
      <c r="C4865" s="523"/>
      <c r="D4865" s="523"/>
    </row>
    <row r="4866" spans="3:4" ht="21" customHeight="1">
      <c r="C4866" s="523"/>
      <c r="D4866" s="523"/>
    </row>
    <row r="4867" spans="3:4" ht="21" customHeight="1">
      <c r="C4867" s="523"/>
      <c r="D4867" s="523"/>
    </row>
    <row r="4868" spans="3:4" ht="21" customHeight="1">
      <c r="C4868" s="523"/>
      <c r="D4868" s="523"/>
    </row>
    <row r="4869" spans="3:4" ht="21" customHeight="1">
      <c r="C4869" s="523"/>
      <c r="D4869" s="523"/>
    </row>
    <row r="4870" spans="3:4" ht="21" customHeight="1">
      <c r="C4870" s="523"/>
      <c r="D4870" s="523"/>
    </row>
    <row r="4871" spans="3:4" ht="21" customHeight="1">
      <c r="C4871" s="523"/>
      <c r="D4871" s="523"/>
    </row>
    <row r="4872" spans="3:4" ht="21" customHeight="1">
      <c r="C4872" s="523"/>
      <c r="D4872" s="523"/>
    </row>
    <row r="4873" spans="3:4" ht="21" customHeight="1">
      <c r="C4873" s="523"/>
      <c r="D4873" s="523"/>
    </row>
    <row r="4874" spans="3:4" ht="21" customHeight="1">
      <c r="C4874" s="523"/>
      <c r="D4874" s="523"/>
    </row>
    <row r="4875" spans="3:4" ht="21" customHeight="1">
      <c r="C4875" s="523"/>
      <c r="D4875" s="523"/>
    </row>
    <row r="4876" spans="3:4" ht="21" customHeight="1">
      <c r="C4876" s="523"/>
      <c r="D4876" s="523"/>
    </row>
    <row r="4877" spans="3:4" ht="21" customHeight="1">
      <c r="C4877" s="523"/>
      <c r="D4877" s="523"/>
    </row>
    <row r="4878" spans="3:4" ht="21" customHeight="1">
      <c r="C4878" s="523"/>
      <c r="D4878" s="523"/>
    </row>
    <row r="4879" spans="3:4" ht="21" customHeight="1">
      <c r="C4879" s="523"/>
      <c r="D4879" s="523"/>
    </row>
    <row r="4880" spans="3:4" ht="21" customHeight="1">
      <c r="C4880" s="523"/>
      <c r="D4880" s="523"/>
    </row>
    <row r="4881" spans="3:4" ht="21" customHeight="1">
      <c r="C4881" s="523"/>
      <c r="D4881" s="523"/>
    </row>
    <row r="4882" spans="3:4" ht="21" customHeight="1">
      <c r="C4882" s="523"/>
      <c r="D4882" s="523"/>
    </row>
    <row r="4883" spans="3:4" ht="21" customHeight="1">
      <c r="C4883" s="523"/>
      <c r="D4883" s="523"/>
    </row>
    <row r="4884" spans="3:4" ht="21" customHeight="1">
      <c r="C4884" s="523"/>
      <c r="D4884" s="523"/>
    </row>
    <row r="4885" spans="3:4" ht="21" customHeight="1">
      <c r="C4885" s="523"/>
      <c r="D4885" s="523"/>
    </row>
    <row r="4886" spans="3:4" ht="21" customHeight="1">
      <c r="C4886" s="523"/>
      <c r="D4886" s="523"/>
    </row>
    <row r="4887" spans="3:4" ht="21" customHeight="1">
      <c r="C4887" s="523"/>
      <c r="D4887" s="523"/>
    </row>
    <row r="4888" spans="3:4" ht="21" customHeight="1">
      <c r="C4888" s="523"/>
      <c r="D4888" s="523"/>
    </row>
    <row r="4889" spans="3:4" ht="21" customHeight="1">
      <c r="C4889" s="523"/>
      <c r="D4889" s="523"/>
    </row>
    <row r="4890" spans="3:4" ht="21" customHeight="1">
      <c r="C4890" s="523"/>
      <c r="D4890" s="523"/>
    </row>
    <row r="4891" spans="3:4" ht="21" customHeight="1">
      <c r="C4891" s="523"/>
      <c r="D4891" s="523"/>
    </row>
    <row r="4892" spans="3:4" ht="21" customHeight="1">
      <c r="C4892" s="523"/>
      <c r="D4892" s="523"/>
    </row>
    <row r="4893" spans="3:4" ht="21" customHeight="1">
      <c r="C4893" s="523"/>
      <c r="D4893" s="523"/>
    </row>
    <row r="4894" spans="3:4" ht="21" customHeight="1">
      <c r="C4894" s="523"/>
      <c r="D4894" s="523"/>
    </row>
    <row r="4895" spans="3:4" ht="21" customHeight="1">
      <c r="C4895" s="523"/>
      <c r="D4895" s="523"/>
    </row>
    <row r="4896" spans="3:4" ht="21" customHeight="1">
      <c r="C4896" s="523"/>
      <c r="D4896" s="523"/>
    </row>
    <row r="4897" spans="3:4" ht="21" customHeight="1">
      <c r="C4897" s="523"/>
      <c r="D4897" s="523"/>
    </row>
    <row r="4898" spans="3:4" ht="21" customHeight="1">
      <c r="C4898" s="523"/>
      <c r="D4898" s="523"/>
    </row>
    <row r="4899" spans="3:4" ht="21" customHeight="1">
      <c r="C4899" s="523"/>
      <c r="D4899" s="523"/>
    </row>
    <row r="4900" spans="3:4" ht="21" customHeight="1">
      <c r="C4900" s="523"/>
      <c r="D4900" s="523"/>
    </row>
    <row r="4901" spans="3:4" ht="21" customHeight="1">
      <c r="C4901" s="523"/>
      <c r="D4901" s="523"/>
    </row>
    <row r="4902" spans="3:4" ht="21" customHeight="1">
      <c r="C4902" s="523"/>
      <c r="D4902" s="523"/>
    </row>
    <row r="4903" spans="3:4" ht="21" customHeight="1">
      <c r="C4903" s="523"/>
      <c r="D4903" s="523"/>
    </row>
    <row r="4904" spans="3:4" ht="21" customHeight="1">
      <c r="C4904" s="523"/>
      <c r="D4904" s="523"/>
    </row>
    <row r="4905" spans="3:4" ht="21" customHeight="1">
      <c r="C4905" s="523"/>
      <c r="D4905" s="523"/>
    </row>
    <row r="4906" spans="3:4" ht="21" customHeight="1">
      <c r="C4906" s="523"/>
      <c r="D4906" s="523"/>
    </row>
    <row r="4907" spans="3:4" ht="21" customHeight="1">
      <c r="C4907" s="523"/>
      <c r="D4907" s="523"/>
    </row>
    <row r="4908" spans="3:4" ht="21" customHeight="1">
      <c r="C4908" s="523"/>
      <c r="D4908" s="523"/>
    </row>
    <row r="4909" spans="3:4" ht="21" customHeight="1">
      <c r="C4909" s="523"/>
      <c r="D4909" s="523"/>
    </row>
    <row r="4910" spans="3:4" ht="21" customHeight="1">
      <c r="C4910" s="523"/>
      <c r="D4910" s="523"/>
    </row>
    <row r="4911" spans="3:4" ht="21" customHeight="1">
      <c r="C4911" s="523"/>
      <c r="D4911" s="523"/>
    </row>
    <row r="4912" spans="3:4" ht="21" customHeight="1">
      <c r="C4912" s="523"/>
      <c r="D4912" s="523"/>
    </row>
    <row r="4913" spans="3:4" ht="21" customHeight="1">
      <c r="C4913" s="523"/>
      <c r="D4913" s="523"/>
    </row>
    <row r="4914" spans="3:4" ht="21" customHeight="1">
      <c r="C4914" s="523"/>
      <c r="D4914" s="523"/>
    </row>
    <row r="4915" spans="3:4" ht="21" customHeight="1">
      <c r="C4915" s="523"/>
      <c r="D4915" s="523"/>
    </row>
    <row r="4916" spans="3:4" ht="21" customHeight="1">
      <c r="C4916" s="523"/>
      <c r="D4916" s="523"/>
    </row>
    <row r="4917" spans="3:4" ht="21" customHeight="1">
      <c r="C4917" s="523"/>
      <c r="D4917" s="523"/>
    </row>
    <row r="4918" spans="3:4" ht="21" customHeight="1">
      <c r="C4918" s="523"/>
      <c r="D4918" s="523"/>
    </row>
    <row r="4919" spans="3:4" ht="21" customHeight="1">
      <c r="C4919" s="523"/>
      <c r="D4919" s="523"/>
    </row>
    <row r="4920" spans="3:4" ht="21" customHeight="1">
      <c r="C4920" s="523"/>
      <c r="D4920" s="523"/>
    </row>
    <row r="4921" spans="3:4" ht="21" customHeight="1">
      <c r="C4921" s="523"/>
      <c r="D4921" s="523"/>
    </row>
    <row r="4922" spans="3:4" ht="21" customHeight="1">
      <c r="C4922" s="523"/>
      <c r="D4922" s="523"/>
    </row>
    <row r="4923" spans="3:4" ht="21" customHeight="1">
      <c r="C4923" s="523"/>
      <c r="D4923" s="523"/>
    </row>
    <row r="4924" spans="3:4" ht="21" customHeight="1">
      <c r="C4924" s="523"/>
      <c r="D4924" s="523"/>
    </row>
    <row r="4925" spans="3:4" ht="21" customHeight="1">
      <c r="C4925" s="523"/>
      <c r="D4925" s="523"/>
    </row>
    <row r="4926" spans="3:4" ht="21" customHeight="1">
      <c r="C4926" s="523"/>
      <c r="D4926" s="523"/>
    </row>
    <row r="4927" spans="3:4" ht="21" customHeight="1">
      <c r="C4927" s="523"/>
      <c r="D4927" s="523"/>
    </row>
    <row r="4928" spans="3:4" ht="21" customHeight="1">
      <c r="C4928" s="523"/>
      <c r="D4928" s="523"/>
    </row>
    <row r="4929" spans="3:4" ht="21" customHeight="1">
      <c r="C4929" s="523"/>
      <c r="D4929" s="523"/>
    </row>
    <row r="4930" spans="3:4" ht="21" customHeight="1">
      <c r="C4930" s="523"/>
      <c r="D4930" s="523"/>
    </row>
    <row r="4931" spans="3:4" ht="21" customHeight="1">
      <c r="C4931" s="523"/>
      <c r="D4931" s="523"/>
    </row>
    <row r="4932" spans="3:4" ht="21" customHeight="1">
      <c r="C4932" s="523"/>
      <c r="D4932" s="523"/>
    </row>
    <row r="4933" spans="3:4" ht="21" customHeight="1">
      <c r="C4933" s="523"/>
      <c r="D4933" s="523"/>
    </row>
    <row r="4934" spans="3:4" ht="21" customHeight="1">
      <c r="C4934" s="523"/>
      <c r="D4934" s="523"/>
    </row>
    <row r="4935" spans="3:4" ht="21" customHeight="1">
      <c r="C4935" s="523"/>
      <c r="D4935" s="523"/>
    </row>
    <row r="4936" spans="3:4" ht="21" customHeight="1">
      <c r="C4936" s="523"/>
      <c r="D4936" s="523"/>
    </row>
    <row r="4937" spans="3:4" ht="21" customHeight="1">
      <c r="C4937" s="523"/>
      <c r="D4937" s="523"/>
    </row>
    <row r="4938" spans="3:4" ht="21" customHeight="1">
      <c r="C4938" s="523"/>
      <c r="D4938" s="523"/>
    </row>
    <row r="4939" spans="3:4" ht="21" customHeight="1">
      <c r="C4939" s="523"/>
      <c r="D4939" s="523"/>
    </row>
    <row r="4940" spans="3:4" ht="21" customHeight="1">
      <c r="C4940" s="523"/>
      <c r="D4940" s="523"/>
    </row>
    <row r="4941" spans="3:4" ht="21" customHeight="1">
      <c r="C4941" s="523"/>
      <c r="D4941" s="523"/>
    </row>
    <row r="4942" spans="3:4" ht="21" customHeight="1">
      <c r="C4942" s="523"/>
      <c r="D4942" s="523"/>
    </row>
    <row r="4943" spans="3:4" ht="21" customHeight="1">
      <c r="C4943" s="523"/>
      <c r="D4943" s="523"/>
    </row>
    <row r="4944" spans="3:4" ht="21" customHeight="1">
      <c r="C4944" s="523"/>
      <c r="D4944" s="523"/>
    </row>
    <row r="4945" spans="3:4" ht="21" customHeight="1">
      <c r="C4945" s="523"/>
      <c r="D4945" s="523"/>
    </row>
    <row r="4946" spans="3:4" ht="21" customHeight="1">
      <c r="C4946" s="523"/>
      <c r="D4946" s="523"/>
    </row>
    <row r="4947" spans="3:4" ht="21" customHeight="1">
      <c r="C4947" s="523"/>
      <c r="D4947" s="523"/>
    </row>
    <row r="4948" spans="3:4" ht="21" customHeight="1">
      <c r="C4948" s="523"/>
      <c r="D4948" s="523"/>
    </row>
    <row r="4949" spans="3:4" ht="21" customHeight="1">
      <c r="C4949" s="523"/>
      <c r="D4949" s="523"/>
    </row>
    <row r="4950" spans="3:4" ht="21" customHeight="1">
      <c r="C4950" s="523"/>
      <c r="D4950" s="523"/>
    </row>
    <row r="4951" spans="3:4" ht="21" customHeight="1">
      <c r="C4951" s="523"/>
      <c r="D4951" s="523"/>
    </row>
    <row r="4952" spans="3:4" ht="21" customHeight="1">
      <c r="C4952" s="523"/>
      <c r="D4952" s="523"/>
    </row>
    <row r="4953" spans="3:4" ht="21" customHeight="1">
      <c r="C4953" s="523"/>
      <c r="D4953" s="523"/>
    </row>
    <row r="4954" spans="3:4" ht="21" customHeight="1">
      <c r="C4954" s="523"/>
      <c r="D4954" s="523"/>
    </row>
    <row r="4955" spans="3:4" ht="21" customHeight="1">
      <c r="C4955" s="523"/>
      <c r="D4955" s="523"/>
    </row>
    <row r="4956" spans="3:4" ht="21" customHeight="1">
      <c r="C4956" s="523"/>
      <c r="D4956" s="523"/>
    </row>
    <row r="4957" spans="3:4" ht="21" customHeight="1">
      <c r="C4957" s="523"/>
      <c r="D4957" s="523"/>
    </row>
    <row r="4958" spans="3:4" ht="21" customHeight="1">
      <c r="C4958" s="523"/>
      <c r="D4958" s="523"/>
    </row>
    <row r="4959" spans="3:4" ht="21" customHeight="1">
      <c r="C4959" s="523"/>
      <c r="D4959" s="523"/>
    </row>
    <row r="4960" spans="3:4" ht="21" customHeight="1">
      <c r="C4960" s="523"/>
      <c r="D4960" s="523"/>
    </row>
    <row r="4961" spans="3:4" ht="21" customHeight="1">
      <c r="C4961" s="523"/>
      <c r="D4961" s="523"/>
    </row>
    <row r="4962" spans="3:4" ht="21" customHeight="1">
      <c r="C4962" s="523"/>
      <c r="D4962" s="523"/>
    </row>
    <row r="4963" spans="3:4" ht="21" customHeight="1">
      <c r="C4963" s="523"/>
      <c r="D4963" s="523"/>
    </row>
    <row r="4964" spans="3:4" ht="21" customHeight="1">
      <c r="C4964" s="523"/>
      <c r="D4964" s="523"/>
    </row>
    <row r="4965" spans="3:4" ht="21" customHeight="1">
      <c r="C4965" s="523"/>
      <c r="D4965" s="523"/>
    </row>
    <row r="4966" spans="3:4" ht="21" customHeight="1">
      <c r="C4966" s="523"/>
      <c r="D4966" s="523"/>
    </row>
    <row r="4967" spans="3:4" ht="21" customHeight="1">
      <c r="C4967" s="523"/>
      <c r="D4967" s="523"/>
    </row>
    <row r="4968" spans="3:4" ht="21" customHeight="1">
      <c r="C4968" s="523"/>
      <c r="D4968" s="523"/>
    </row>
    <row r="4969" spans="3:4" ht="21" customHeight="1">
      <c r="C4969" s="523"/>
      <c r="D4969" s="523"/>
    </row>
    <row r="4970" spans="3:4" ht="21" customHeight="1">
      <c r="C4970" s="523"/>
      <c r="D4970" s="523"/>
    </row>
    <row r="4971" spans="3:4" ht="21" customHeight="1">
      <c r="C4971" s="523"/>
      <c r="D4971" s="523"/>
    </row>
    <row r="4972" spans="3:4" ht="21" customHeight="1">
      <c r="C4972" s="523"/>
      <c r="D4972" s="523"/>
    </row>
    <row r="4973" spans="3:4" ht="21" customHeight="1">
      <c r="C4973" s="523"/>
      <c r="D4973" s="523"/>
    </row>
    <row r="4974" spans="3:4" ht="21" customHeight="1">
      <c r="C4974" s="523"/>
      <c r="D4974" s="523"/>
    </row>
    <row r="4975" spans="3:4" ht="21" customHeight="1">
      <c r="C4975" s="523"/>
      <c r="D4975" s="523"/>
    </row>
    <row r="4976" spans="3:4" ht="21" customHeight="1">
      <c r="C4976" s="523"/>
      <c r="D4976" s="523"/>
    </row>
    <row r="4977" spans="3:4" ht="21" customHeight="1">
      <c r="C4977" s="523"/>
      <c r="D4977" s="523"/>
    </row>
    <row r="4978" spans="3:4" ht="21" customHeight="1">
      <c r="C4978" s="523"/>
      <c r="D4978" s="523"/>
    </row>
    <row r="4979" spans="3:4" ht="21" customHeight="1">
      <c r="C4979" s="523"/>
      <c r="D4979" s="523"/>
    </row>
    <row r="4980" spans="3:4" ht="21" customHeight="1">
      <c r="C4980" s="523"/>
      <c r="D4980" s="523"/>
    </row>
    <row r="4981" spans="3:4" ht="21" customHeight="1">
      <c r="C4981" s="523"/>
      <c r="D4981" s="523"/>
    </row>
    <row r="4982" spans="3:4" ht="21" customHeight="1">
      <c r="C4982" s="523"/>
      <c r="D4982" s="523"/>
    </row>
    <row r="4983" spans="3:4" ht="21" customHeight="1">
      <c r="C4983" s="523"/>
      <c r="D4983" s="523"/>
    </row>
    <row r="4984" spans="3:4" ht="21" customHeight="1">
      <c r="C4984" s="523"/>
      <c r="D4984" s="523"/>
    </row>
    <row r="4985" spans="3:4" ht="21" customHeight="1">
      <c r="C4985" s="523"/>
      <c r="D4985" s="523"/>
    </row>
    <row r="4986" spans="3:4" ht="21" customHeight="1">
      <c r="C4986" s="523"/>
      <c r="D4986" s="523"/>
    </row>
    <row r="4987" spans="3:4" ht="21" customHeight="1">
      <c r="C4987" s="523"/>
      <c r="D4987" s="523"/>
    </row>
    <row r="4988" spans="3:4" ht="21" customHeight="1">
      <c r="C4988" s="523"/>
      <c r="D4988" s="523"/>
    </row>
    <row r="4989" spans="3:4" ht="21" customHeight="1">
      <c r="C4989" s="523"/>
      <c r="D4989" s="523"/>
    </row>
    <row r="4990" spans="3:4" ht="21" customHeight="1">
      <c r="C4990" s="523"/>
      <c r="D4990" s="523"/>
    </row>
    <row r="4991" spans="3:4" ht="21" customHeight="1">
      <c r="C4991" s="523"/>
      <c r="D4991" s="523"/>
    </row>
    <row r="4992" spans="3:4" ht="21" customHeight="1">
      <c r="C4992" s="523"/>
      <c r="D4992" s="523"/>
    </row>
    <row r="4993" spans="3:4" ht="21" customHeight="1">
      <c r="C4993" s="523"/>
      <c r="D4993" s="523"/>
    </row>
    <row r="4994" spans="3:4" ht="21" customHeight="1">
      <c r="C4994" s="523"/>
      <c r="D4994" s="523"/>
    </row>
    <row r="4995" spans="3:4" ht="21" customHeight="1">
      <c r="C4995" s="523"/>
      <c r="D4995" s="523"/>
    </row>
    <row r="4996" spans="3:4" ht="21" customHeight="1">
      <c r="C4996" s="523"/>
      <c r="D4996" s="523"/>
    </row>
    <row r="4997" spans="3:4" ht="21" customHeight="1">
      <c r="C4997" s="523"/>
      <c r="D4997" s="523"/>
    </row>
    <row r="4998" spans="3:4" ht="21" customHeight="1">
      <c r="C4998" s="523"/>
      <c r="D4998" s="523"/>
    </row>
    <row r="4999" spans="3:4" ht="21" customHeight="1">
      <c r="C4999" s="523"/>
      <c r="D4999" s="523"/>
    </row>
    <row r="5000" spans="3:4" ht="21" customHeight="1">
      <c r="C5000" s="523"/>
      <c r="D5000" s="523"/>
    </row>
    <row r="5001" spans="3:4" ht="21" customHeight="1">
      <c r="C5001" s="523"/>
      <c r="D5001" s="523"/>
    </row>
    <row r="5002" spans="3:4" ht="21" customHeight="1">
      <c r="C5002" s="523"/>
      <c r="D5002" s="523"/>
    </row>
    <row r="5003" spans="3:4" ht="21" customHeight="1">
      <c r="C5003" s="523"/>
      <c r="D5003" s="523"/>
    </row>
    <row r="5004" spans="3:4" ht="21" customHeight="1">
      <c r="C5004" s="523"/>
      <c r="D5004" s="523"/>
    </row>
    <row r="5005" spans="3:4" ht="21" customHeight="1">
      <c r="C5005" s="523"/>
      <c r="D5005" s="523"/>
    </row>
    <row r="5006" spans="3:4" ht="21" customHeight="1">
      <c r="C5006" s="523"/>
      <c r="D5006" s="523"/>
    </row>
    <row r="5007" spans="3:4" ht="21" customHeight="1">
      <c r="C5007" s="523"/>
      <c r="D5007" s="523"/>
    </row>
    <row r="5008" spans="3:4" ht="21" customHeight="1">
      <c r="C5008" s="523"/>
      <c r="D5008" s="523"/>
    </row>
    <row r="5009" spans="3:4" ht="21" customHeight="1">
      <c r="C5009" s="523"/>
      <c r="D5009" s="523"/>
    </row>
    <row r="5010" spans="3:4" ht="21" customHeight="1">
      <c r="C5010" s="523"/>
      <c r="D5010" s="523"/>
    </row>
    <row r="5011" spans="3:4" ht="21" customHeight="1">
      <c r="C5011" s="523"/>
      <c r="D5011" s="523"/>
    </row>
    <row r="5012" spans="3:4" ht="21" customHeight="1">
      <c r="C5012" s="523"/>
      <c r="D5012" s="523"/>
    </row>
    <row r="5013" spans="3:4" ht="21" customHeight="1">
      <c r="C5013" s="523"/>
      <c r="D5013" s="523"/>
    </row>
    <row r="5014" spans="3:4" ht="21" customHeight="1">
      <c r="C5014" s="523"/>
      <c r="D5014" s="523"/>
    </row>
    <row r="5015" spans="3:4" ht="21" customHeight="1">
      <c r="C5015" s="523"/>
      <c r="D5015" s="523"/>
    </row>
    <row r="5016" spans="3:4" ht="21" customHeight="1">
      <c r="C5016" s="523"/>
      <c r="D5016" s="523"/>
    </row>
    <row r="5017" spans="3:4" ht="21" customHeight="1">
      <c r="C5017" s="523"/>
      <c r="D5017" s="523"/>
    </row>
    <row r="5018" spans="3:4" ht="21" customHeight="1">
      <c r="C5018" s="523"/>
      <c r="D5018" s="523"/>
    </row>
    <row r="5019" spans="3:4" ht="21" customHeight="1">
      <c r="C5019" s="523"/>
      <c r="D5019" s="523"/>
    </row>
    <row r="5020" spans="3:4" ht="21" customHeight="1">
      <c r="C5020" s="523"/>
      <c r="D5020" s="523"/>
    </row>
    <row r="5021" spans="3:4" ht="21" customHeight="1">
      <c r="C5021" s="523"/>
      <c r="D5021" s="523"/>
    </row>
    <row r="5022" spans="3:4" ht="21" customHeight="1">
      <c r="C5022" s="523"/>
      <c r="D5022" s="523"/>
    </row>
    <row r="5023" spans="3:4" ht="21" customHeight="1">
      <c r="C5023" s="523"/>
      <c r="D5023" s="523"/>
    </row>
    <row r="5024" spans="3:4" ht="21" customHeight="1">
      <c r="C5024" s="523"/>
      <c r="D5024" s="523"/>
    </row>
    <row r="5025" spans="3:4" ht="21" customHeight="1">
      <c r="C5025" s="523"/>
      <c r="D5025" s="523"/>
    </row>
    <row r="5026" spans="3:4" ht="21" customHeight="1">
      <c r="C5026" s="523"/>
      <c r="D5026" s="523"/>
    </row>
    <row r="5027" spans="3:4" ht="21" customHeight="1">
      <c r="C5027" s="523"/>
      <c r="D5027" s="523"/>
    </row>
    <row r="5028" spans="3:4" ht="21" customHeight="1">
      <c r="C5028" s="523"/>
      <c r="D5028" s="523"/>
    </row>
    <row r="5029" spans="3:4" ht="21" customHeight="1">
      <c r="C5029" s="523"/>
      <c r="D5029" s="523"/>
    </row>
    <row r="5030" spans="3:4" ht="21" customHeight="1">
      <c r="C5030" s="523"/>
      <c r="D5030" s="523"/>
    </row>
    <row r="5031" spans="3:4" ht="21" customHeight="1">
      <c r="C5031" s="523"/>
      <c r="D5031" s="523"/>
    </row>
    <row r="5032" spans="3:4" ht="21" customHeight="1">
      <c r="C5032" s="523"/>
      <c r="D5032" s="523"/>
    </row>
    <row r="5033" spans="3:4" ht="21" customHeight="1">
      <c r="C5033" s="523"/>
      <c r="D5033" s="523"/>
    </row>
    <row r="5034" spans="3:4" ht="21" customHeight="1">
      <c r="C5034" s="523"/>
      <c r="D5034" s="523"/>
    </row>
    <row r="5035" spans="3:4" ht="21" customHeight="1">
      <c r="C5035" s="523"/>
      <c r="D5035" s="523"/>
    </row>
    <row r="5036" spans="3:4" ht="21" customHeight="1">
      <c r="C5036" s="523"/>
      <c r="D5036" s="523"/>
    </row>
    <row r="5037" spans="3:4" ht="21" customHeight="1">
      <c r="C5037" s="523"/>
      <c r="D5037" s="523"/>
    </row>
    <row r="5038" spans="3:4" ht="21" customHeight="1">
      <c r="C5038" s="523"/>
      <c r="D5038" s="523"/>
    </row>
    <row r="5039" spans="3:4" ht="21" customHeight="1">
      <c r="C5039" s="523"/>
      <c r="D5039" s="523"/>
    </row>
    <row r="5040" spans="3:4" ht="21" customHeight="1">
      <c r="C5040" s="523"/>
      <c r="D5040" s="523"/>
    </row>
    <row r="5041" spans="3:4" ht="21" customHeight="1">
      <c r="C5041" s="523"/>
      <c r="D5041" s="523"/>
    </row>
    <row r="5042" spans="3:4" ht="21" customHeight="1">
      <c r="C5042" s="523"/>
      <c r="D5042" s="523"/>
    </row>
    <row r="5043" spans="3:4" ht="21" customHeight="1">
      <c r="C5043" s="523"/>
      <c r="D5043" s="523"/>
    </row>
    <row r="5044" spans="3:4" ht="21" customHeight="1">
      <c r="C5044" s="523"/>
      <c r="D5044" s="523"/>
    </row>
    <row r="5045" spans="3:4" ht="21" customHeight="1">
      <c r="C5045" s="523"/>
      <c r="D5045" s="523"/>
    </row>
    <row r="5046" spans="3:4" ht="21" customHeight="1">
      <c r="C5046" s="523"/>
      <c r="D5046" s="523"/>
    </row>
    <row r="5047" spans="3:4" ht="21" customHeight="1">
      <c r="C5047" s="523"/>
      <c r="D5047" s="523"/>
    </row>
    <row r="5048" spans="3:4" ht="21" customHeight="1">
      <c r="C5048" s="523"/>
      <c r="D5048" s="523"/>
    </row>
    <row r="5049" spans="3:4" ht="21" customHeight="1">
      <c r="C5049" s="523"/>
      <c r="D5049" s="523"/>
    </row>
    <row r="5050" spans="3:4" ht="21" customHeight="1">
      <c r="C5050" s="523"/>
      <c r="D5050" s="523"/>
    </row>
    <row r="5051" spans="3:4" ht="21" customHeight="1">
      <c r="C5051" s="523"/>
      <c r="D5051" s="523"/>
    </row>
    <row r="5052" spans="3:4" ht="21" customHeight="1">
      <c r="C5052" s="523"/>
      <c r="D5052" s="523"/>
    </row>
    <row r="5053" spans="3:4" ht="21" customHeight="1">
      <c r="C5053" s="523"/>
      <c r="D5053" s="523"/>
    </row>
    <row r="5054" spans="3:4" ht="21" customHeight="1">
      <c r="C5054" s="523"/>
      <c r="D5054" s="523"/>
    </row>
    <row r="5055" spans="3:4" ht="21" customHeight="1">
      <c r="C5055" s="523"/>
      <c r="D5055" s="523"/>
    </row>
    <row r="5056" spans="3:4" ht="21" customHeight="1">
      <c r="C5056" s="523"/>
      <c r="D5056" s="523"/>
    </row>
    <row r="5057" spans="3:4" ht="21" customHeight="1">
      <c r="C5057" s="523"/>
      <c r="D5057" s="523"/>
    </row>
    <row r="5058" spans="3:4" ht="21" customHeight="1">
      <c r="C5058" s="523"/>
      <c r="D5058" s="523"/>
    </row>
    <row r="5059" spans="3:4" ht="21" customHeight="1">
      <c r="C5059" s="523"/>
      <c r="D5059" s="523"/>
    </row>
    <row r="5060" spans="3:4" ht="21" customHeight="1">
      <c r="C5060" s="523"/>
      <c r="D5060" s="523"/>
    </row>
    <row r="5061" spans="3:4" ht="21" customHeight="1">
      <c r="C5061" s="523"/>
      <c r="D5061" s="523"/>
    </row>
    <row r="5062" spans="3:4" ht="21" customHeight="1">
      <c r="C5062" s="523"/>
      <c r="D5062" s="523"/>
    </row>
    <row r="5063" spans="3:4" ht="21" customHeight="1">
      <c r="C5063" s="523"/>
      <c r="D5063" s="523"/>
    </row>
    <row r="5064" spans="3:4" ht="21" customHeight="1">
      <c r="C5064" s="523"/>
      <c r="D5064" s="523"/>
    </row>
    <row r="5065" spans="3:4" ht="21" customHeight="1">
      <c r="C5065" s="523"/>
      <c r="D5065" s="523"/>
    </row>
    <row r="5066" spans="3:4" ht="21" customHeight="1">
      <c r="C5066" s="523"/>
      <c r="D5066" s="523"/>
    </row>
    <row r="5067" spans="3:4" ht="21" customHeight="1">
      <c r="C5067" s="523"/>
      <c r="D5067" s="523"/>
    </row>
    <row r="5068" spans="3:4" ht="21" customHeight="1">
      <c r="C5068" s="523"/>
      <c r="D5068" s="523"/>
    </row>
    <row r="5069" spans="3:4" ht="21" customHeight="1">
      <c r="C5069" s="523"/>
      <c r="D5069" s="523"/>
    </row>
    <row r="5070" spans="3:4" ht="21" customHeight="1">
      <c r="C5070" s="523"/>
      <c r="D5070" s="523"/>
    </row>
    <row r="5071" spans="3:4" ht="21" customHeight="1">
      <c r="C5071" s="523"/>
      <c r="D5071" s="523"/>
    </row>
    <row r="5072" spans="3:4" ht="21" customHeight="1">
      <c r="C5072" s="523"/>
      <c r="D5072" s="523"/>
    </row>
    <row r="5073" spans="3:4" ht="21" customHeight="1">
      <c r="C5073" s="523"/>
      <c r="D5073" s="523"/>
    </row>
    <row r="5074" spans="3:4" ht="21" customHeight="1">
      <c r="C5074" s="523"/>
      <c r="D5074" s="523"/>
    </row>
    <row r="5075" spans="3:4" ht="21" customHeight="1">
      <c r="C5075" s="523"/>
      <c r="D5075" s="523"/>
    </row>
    <row r="5076" spans="3:4" ht="21" customHeight="1">
      <c r="C5076" s="523"/>
      <c r="D5076" s="523"/>
    </row>
    <row r="5077" spans="3:4" ht="21" customHeight="1">
      <c r="C5077" s="523"/>
      <c r="D5077" s="523"/>
    </row>
    <row r="5078" spans="3:4" ht="21" customHeight="1">
      <c r="C5078" s="523"/>
      <c r="D5078" s="523"/>
    </row>
    <row r="5079" spans="3:4" ht="21" customHeight="1">
      <c r="C5079" s="523"/>
      <c r="D5079" s="523"/>
    </row>
    <row r="5080" spans="3:4" ht="21" customHeight="1">
      <c r="C5080" s="523"/>
      <c r="D5080" s="523"/>
    </row>
    <row r="5081" spans="3:4" ht="21" customHeight="1">
      <c r="C5081" s="523"/>
      <c r="D5081" s="523"/>
    </row>
    <row r="5082" spans="3:4" ht="21" customHeight="1">
      <c r="C5082" s="523"/>
      <c r="D5082" s="523"/>
    </row>
    <row r="5083" spans="3:4" ht="21" customHeight="1">
      <c r="C5083" s="523"/>
      <c r="D5083" s="523"/>
    </row>
    <row r="5084" spans="3:4" ht="21" customHeight="1">
      <c r="C5084" s="523"/>
      <c r="D5084" s="523"/>
    </row>
    <row r="5085" spans="3:4" ht="21" customHeight="1">
      <c r="C5085" s="523"/>
      <c r="D5085" s="523"/>
    </row>
    <row r="5086" spans="3:4" ht="21" customHeight="1">
      <c r="C5086" s="523"/>
      <c r="D5086" s="523"/>
    </row>
    <row r="5087" spans="3:4" ht="21" customHeight="1">
      <c r="C5087" s="523"/>
      <c r="D5087" s="523"/>
    </row>
    <row r="5088" spans="3:4" ht="21" customHeight="1">
      <c r="C5088" s="523"/>
      <c r="D5088" s="523"/>
    </row>
    <row r="5089" spans="3:4" ht="21" customHeight="1">
      <c r="C5089" s="523"/>
      <c r="D5089" s="523"/>
    </row>
    <row r="5090" spans="3:4" ht="21" customHeight="1">
      <c r="C5090" s="523"/>
      <c r="D5090" s="523"/>
    </row>
    <row r="5091" spans="3:4" ht="21" customHeight="1">
      <c r="C5091" s="523"/>
      <c r="D5091" s="523"/>
    </row>
    <row r="5092" spans="3:4" ht="21" customHeight="1">
      <c r="C5092" s="523"/>
      <c r="D5092" s="523"/>
    </row>
    <row r="5093" spans="3:4" ht="21" customHeight="1">
      <c r="C5093" s="523"/>
      <c r="D5093" s="523"/>
    </row>
    <row r="5094" spans="3:4" ht="21" customHeight="1">
      <c r="C5094" s="523"/>
      <c r="D5094" s="523"/>
    </row>
    <row r="5095" spans="3:4" ht="21" customHeight="1">
      <c r="C5095" s="523"/>
      <c r="D5095" s="523"/>
    </row>
    <row r="5096" spans="3:4" ht="21" customHeight="1">
      <c r="C5096" s="523"/>
      <c r="D5096" s="523"/>
    </row>
    <row r="5097" spans="3:4" ht="21" customHeight="1">
      <c r="C5097" s="523"/>
      <c r="D5097" s="523"/>
    </row>
    <row r="5098" spans="3:4" ht="21" customHeight="1">
      <c r="C5098" s="523"/>
      <c r="D5098" s="523"/>
    </row>
    <row r="5099" spans="3:4" ht="21" customHeight="1">
      <c r="C5099" s="523"/>
      <c r="D5099" s="523"/>
    </row>
    <row r="5100" spans="3:4" ht="21" customHeight="1">
      <c r="C5100" s="523"/>
      <c r="D5100" s="523"/>
    </row>
    <row r="5101" spans="3:4" ht="21" customHeight="1">
      <c r="C5101" s="523"/>
      <c r="D5101" s="523"/>
    </row>
    <row r="5102" spans="3:4" ht="21" customHeight="1">
      <c r="C5102" s="523"/>
      <c r="D5102" s="523"/>
    </row>
    <row r="5103" spans="3:4" ht="21" customHeight="1">
      <c r="C5103" s="523"/>
      <c r="D5103" s="523"/>
    </row>
    <row r="5104" spans="3:4" ht="21" customHeight="1">
      <c r="C5104" s="523"/>
      <c r="D5104" s="523"/>
    </row>
    <row r="5105" spans="3:4" ht="21" customHeight="1">
      <c r="C5105" s="523"/>
      <c r="D5105" s="523"/>
    </row>
    <row r="5106" spans="3:4" ht="21" customHeight="1">
      <c r="C5106" s="523"/>
      <c r="D5106" s="523"/>
    </row>
    <row r="5107" spans="3:4" ht="21" customHeight="1">
      <c r="C5107" s="523"/>
      <c r="D5107" s="523"/>
    </row>
    <row r="5108" spans="3:4" ht="21" customHeight="1">
      <c r="C5108" s="523"/>
      <c r="D5108" s="523"/>
    </row>
    <row r="5109" spans="3:4" ht="21" customHeight="1">
      <c r="C5109" s="523"/>
      <c r="D5109" s="523"/>
    </row>
    <row r="5110" spans="3:4" ht="21" customHeight="1">
      <c r="C5110" s="523"/>
      <c r="D5110" s="523"/>
    </row>
    <row r="5111" spans="3:4" ht="21" customHeight="1">
      <c r="C5111" s="523"/>
      <c r="D5111" s="523"/>
    </row>
    <row r="5112" spans="3:4" ht="21" customHeight="1">
      <c r="C5112" s="523"/>
      <c r="D5112" s="523"/>
    </row>
    <row r="5113" spans="3:4" ht="21" customHeight="1">
      <c r="C5113" s="523"/>
      <c r="D5113" s="523"/>
    </row>
    <row r="5114" spans="3:4" ht="21" customHeight="1">
      <c r="C5114" s="523"/>
      <c r="D5114" s="523"/>
    </row>
    <row r="5115" spans="3:4" ht="21" customHeight="1">
      <c r="C5115" s="523"/>
      <c r="D5115" s="523"/>
    </row>
    <row r="5116" spans="3:4" ht="21" customHeight="1">
      <c r="C5116" s="523"/>
      <c r="D5116" s="523"/>
    </row>
    <row r="5117" spans="3:4" ht="21" customHeight="1">
      <c r="C5117" s="523"/>
      <c r="D5117" s="523"/>
    </row>
    <row r="5118" spans="3:4" ht="21" customHeight="1">
      <c r="C5118" s="523"/>
      <c r="D5118" s="523"/>
    </row>
    <row r="5119" spans="3:4" ht="21" customHeight="1">
      <c r="C5119" s="523"/>
      <c r="D5119" s="523"/>
    </row>
    <row r="5120" spans="3:4" ht="21" customHeight="1">
      <c r="C5120" s="523"/>
      <c r="D5120" s="523"/>
    </row>
    <row r="5121" spans="3:4" ht="21" customHeight="1">
      <c r="C5121" s="523"/>
      <c r="D5121" s="523"/>
    </row>
    <row r="5122" spans="3:4" ht="21" customHeight="1">
      <c r="C5122" s="523"/>
      <c r="D5122" s="523"/>
    </row>
    <row r="5123" spans="3:4" ht="21" customHeight="1">
      <c r="C5123" s="523"/>
      <c r="D5123" s="523"/>
    </row>
    <row r="5124" spans="3:4" ht="21" customHeight="1">
      <c r="C5124" s="523"/>
      <c r="D5124" s="523"/>
    </row>
    <row r="5125" spans="3:4" ht="21" customHeight="1">
      <c r="C5125" s="523"/>
      <c r="D5125" s="523"/>
    </row>
    <row r="5126" spans="3:4" ht="21" customHeight="1">
      <c r="C5126" s="523"/>
      <c r="D5126" s="523"/>
    </row>
    <row r="5127" spans="3:4" ht="21" customHeight="1">
      <c r="C5127" s="523"/>
      <c r="D5127" s="523"/>
    </row>
    <row r="5128" spans="3:4" ht="21" customHeight="1">
      <c r="C5128" s="523"/>
      <c r="D5128" s="523"/>
    </row>
    <row r="5129" spans="3:4" ht="21" customHeight="1">
      <c r="C5129" s="523"/>
      <c r="D5129" s="523"/>
    </row>
    <row r="5130" spans="3:4" ht="21" customHeight="1">
      <c r="C5130" s="523"/>
      <c r="D5130" s="523"/>
    </row>
    <row r="5131" spans="3:4" ht="21" customHeight="1">
      <c r="C5131" s="523"/>
      <c r="D5131" s="523"/>
    </row>
    <row r="5132" spans="3:4" ht="21" customHeight="1">
      <c r="C5132" s="523"/>
      <c r="D5132" s="523"/>
    </row>
    <row r="5133" spans="3:4" ht="21" customHeight="1">
      <c r="C5133" s="523"/>
      <c r="D5133" s="523"/>
    </row>
    <row r="5134" spans="3:4" ht="21" customHeight="1">
      <c r="C5134" s="523"/>
      <c r="D5134" s="523"/>
    </row>
    <row r="5135" spans="3:4" ht="21" customHeight="1">
      <c r="C5135" s="523"/>
      <c r="D5135" s="523"/>
    </row>
    <row r="5136" spans="3:4" ht="21" customHeight="1">
      <c r="C5136" s="523"/>
      <c r="D5136" s="523"/>
    </row>
    <row r="5137" spans="3:4" ht="21" customHeight="1">
      <c r="C5137" s="523"/>
      <c r="D5137" s="523"/>
    </row>
    <row r="5138" spans="3:4" ht="21" customHeight="1">
      <c r="C5138" s="523"/>
      <c r="D5138" s="523"/>
    </row>
    <row r="5139" spans="3:4" ht="21" customHeight="1">
      <c r="C5139" s="523"/>
      <c r="D5139" s="523"/>
    </row>
    <row r="5140" spans="3:4" ht="21" customHeight="1">
      <c r="C5140" s="523"/>
      <c r="D5140" s="523"/>
    </row>
    <row r="5141" spans="3:4" ht="21" customHeight="1">
      <c r="C5141" s="523"/>
      <c r="D5141" s="523"/>
    </row>
    <row r="5142" spans="3:4" ht="21" customHeight="1">
      <c r="C5142" s="523"/>
      <c r="D5142" s="523"/>
    </row>
    <row r="5143" spans="3:4" ht="21" customHeight="1">
      <c r="C5143" s="523"/>
      <c r="D5143" s="523"/>
    </row>
    <row r="5144" spans="3:4" ht="21" customHeight="1">
      <c r="C5144" s="523"/>
      <c r="D5144" s="523"/>
    </row>
    <row r="5145" spans="3:4" ht="21" customHeight="1">
      <c r="C5145" s="523"/>
      <c r="D5145" s="523"/>
    </row>
    <row r="5146" spans="3:4" ht="21" customHeight="1">
      <c r="C5146" s="523"/>
      <c r="D5146" s="523"/>
    </row>
    <row r="5147" spans="3:4" ht="21" customHeight="1">
      <c r="C5147" s="523"/>
      <c r="D5147" s="523"/>
    </row>
    <row r="5148" spans="3:4" ht="21" customHeight="1">
      <c r="C5148" s="523"/>
      <c r="D5148" s="523"/>
    </row>
    <row r="5149" spans="3:4" ht="21" customHeight="1">
      <c r="C5149" s="523"/>
      <c r="D5149" s="523"/>
    </row>
    <row r="5150" spans="3:4" ht="21" customHeight="1">
      <c r="C5150" s="523"/>
      <c r="D5150" s="523"/>
    </row>
    <row r="5151" spans="3:4" ht="21" customHeight="1">
      <c r="C5151" s="523"/>
      <c r="D5151" s="523"/>
    </row>
    <row r="5152" spans="3:4" ht="21" customHeight="1">
      <c r="C5152" s="523"/>
      <c r="D5152" s="523"/>
    </row>
    <row r="5153" spans="3:4" ht="21" customHeight="1">
      <c r="C5153" s="523"/>
      <c r="D5153" s="523"/>
    </row>
    <row r="5154" spans="3:4" ht="21" customHeight="1">
      <c r="C5154" s="523"/>
      <c r="D5154" s="523"/>
    </row>
    <row r="5155" spans="3:4" ht="21" customHeight="1">
      <c r="C5155" s="523"/>
      <c r="D5155" s="523"/>
    </row>
    <row r="5156" spans="3:4" ht="21" customHeight="1">
      <c r="C5156" s="523"/>
      <c r="D5156" s="523"/>
    </row>
    <row r="5157" spans="3:4" ht="21" customHeight="1">
      <c r="C5157" s="523"/>
      <c r="D5157" s="523"/>
    </row>
    <row r="5158" spans="3:4" ht="21" customHeight="1">
      <c r="C5158" s="523"/>
      <c r="D5158" s="523"/>
    </row>
    <row r="5159" spans="3:4" ht="21" customHeight="1">
      <c r="C5159" s="523"/>
      <c r="D5159" s="523"/>
    </row>
    <row r="5160" spans="3:4" ht="21" customHeight="1">
      <c r="C5160" s="523"/>
      <c r="D5160" s="523"/>
    </row>
    <row r="5161" spans="3:4" ht="21" customHeight="1">
      <c r="C5161" s="523"/>
      <c r="D5161" s="523"/>
    </row>
    <row r="5162" spans="3:4" ht="21" customHeight="1">
      <c r="C5162" s="523"/>
      <c r="D5162" s="523"/>
    </row>
    <row r="5163" spans="3:4" ht="21" customHeight="1">
      <c r="C5163" s="523"/>
      <c r="D5163" s="523"/>
    </row>
    <row r="5164" spans="3:4" ht="21" customHeight="1">
      <c r="C5164" s="523"/>
      <c r="D5164" s="523"/>
    </row>
    <row r="5165" spans="3:4" ht="21" customHeight="1">
      <c r="C5165" s="523"/>
      <c r="D5165" s="523"/>
    </row>
    <row r="5166" spans="3:4" ht="21" customHeight="1">
      <c r="C5166" s="523"/>
      <c r="D5166" s="523"/>
    </row>
    <row r="5167" spans="3:4" ht="21" customHeight="1">
      <c r="C5167" s="523"/>
      <c r="D5167" s="523"/>
    </row>
    <row r="5168" spans="3:4" ht="21" customHeight="1">
      <c r="C5168" s="523"/>
      <c r="D5168" s="523"/>
    </row>
    <row r="5169" spans="3:4" ht="21" customHeight="1">
      <c r="C5169" s="523"/>
      <c r="D5169" s="523"/>
    </row>
    <row r="5170" spans="3:4" ht="21" customHeight="1">
      <c r="C5170" s="523"/>
      <c r="D5170" s="523"/>
    </row>
    <row r="5171" spans="3:4" ht="21" customHeight="1">
      <c r="C5171" s="523"/>
      <c r="D5171" s="523"/>
    </row>
    <row r="5172" spans="3:4" ht="21" customHeight="1">
      <c r="C5172" s="523"/>
      <c r="D5172" s="523"/>
    </row>
    <row r="5173" spans="3:4" ht="21" customHeight="1">
      <c r="C5173" s="523"/>
      <c r="D5173" s="523"/>
    </row>
    <row r="5174" spans="3:4" ht="21" customHeight="1">
      <c r="C5174" s="523"/>
      <c r="D5174" s="523"/>
    </row>
    <row r="5175" spans="3:4" ht="21" customHeight="1">
      <c r="C5175" s="523"/>
      <c r="D5175" s="523"/>
    </row>
    <row r="5176" spans="3:4" ht="21" customHeight="1">
      <c r="C5176" s="523"/>
      <c r="D5176" s="523"/>
    </row>
    <row r="5177" spans="3:4" ht="21" customHeight="1">
      <c r="C5177" s="523"/>
      <c r="D5177" s="523"/>
    </row>
    <row r="5178" spans="3:4" ht="21" customHeight="1">
      <c r="C5178" s="523"/>
      <c r="D5178" s="523"/>
    </row>
    <row r="5179" spans="3:4" ht="21" customHeight="1">
      <c r="C5179" s="523"/>
      <c r="D5179" s="523"/>
    </row>
    <row r="5180" spans="3:4" ht="21" customHeight="1">
      <c r="C5180" s="523"/>
      <c r="D5180" s="523"/>
    </row>
    <row r="5181" spans="3:4" ht="21" customHeight="1">
      <c r="C5181" s="523"/>
      <c r="D5181" s="523"/>
    </row>
    <row r="5182" spans="3:4" ht="21" customHeight="1">
      <c r="C5182" s="523"/>
      <c r="D5182" s="523"/>
    </row>
    <row r="5183" spans="3:4" ht="21" customHeight="1">
      <c r="C5183" s="523"/>
      <c r="D5183" s="523"/>
    </row>
    <row r="5184" spans="3:4" ht="21" customHeight="1">
      <c r="C5184" s="523"/>
      <c r="D5184" s="523"/>
    </row>
    <row r="5185" spans="3:4" ht="21" customHeight="1">
      <c r="C5185" s="523"/>
      <c r="D5185" s="523"/>
    </row>
    <row r="5186" spans="3:4" ht="21" customHeight="1">
      <c r="C5186" s="523"/>
      <c r="D5186" s="523"/>
    </row>
    <row r="5187" spans="3:4" ht="21" customHeight="1">
      <c r="C5187" s="523"/>
      <c r="D5187" s="523"/>
    </row>
    <row r="5188" spans="3:4" ht="21" customHeight="1">
      <c r="C5188" s="523"/>
      <c r="D5188" s="523"/>
    </row>
    <row r="5189" spans="3:4" ht="21" customHeight="1">
      <c r="C5189" s="523"/>
      <c r="D5189" s="523"/>
    </row>
    <row r="5190" spans="3:4" ht="21" customHeight="1">
      <c r="C5190" s="523"/>
      <c r="D5190" s="523"/>
    </row>
    <row r="5191" spans="3:4" ht="21" customHeight="1">
      <c r="C5191" s="523"/>
      <c r="D5191" s="523"/>
    </row>
    <row r="5192" spans="3:4" ht="21" customHeight="1">
      <c r="C5192" s="523"/>
      <c r="D5192" s="523"/>
    </row>
    <row r="5193" spans="3:4" ht="21" customHeight="1">
      <c r="C5193" s="523"/>
      <c r="D5193" s="523"/>
    </row>
    <row r="5194" spans="3:4" ht="21" customHeight="1">
      <c r="C5194" s="523"/>
      <c r="D5194" s="523"/>
    </row>
    <row r="5195" spans="3:4" ht="21" customHeight="1">
      <c r="C5195" s="523"/>
      <c r="D5195" s="523"/>
    </row>
    <row r="5196" spans="3:4" ht="21" customHeight="1">
      <c r="C5196" s="523"/>
      <c r="D5196" s="523"/>
    </row>
    <row r="5197" spans="3:4" ht="21" customHeight="1">
      <c r="C5197" s="523"/>
      <c r="D5197" s="523"/>
    </row>
    <row r="5198" spans="3:4" ht="21" customHeight="1">
      <c r="C5198" s="523"/>
      <c r="D5198" s="523"/>
    </row>
    <row r="5199" spans="3:4" ht="21" customHeight="1">
      <c r="C5199" s="523"/>
      <c r="D5199" s="523"/>
    </row>
    <row r="5200" spans="3:4" ht="21" customHeight="1">
      <c r="C5200" s="523"/>
      <c r="D5200" s="523"/>
    </row>
    <row r="5201" spans="3:4" ht="21" customHeight="1">
      <c r="C5201" s="523"/>
      <c r="D5201" s="523"/>
    </row>
    <row r="5202" spans="3:4" ht="21" customHeight="1">
      <c r="C5202" s="523"/>
      <c r="D5202" s="523"/>
    </row>
    <row r="5203" spans="3:4" ht="21" customHeight="1">
      <c r="C5203" s="523"/>
      <c r="D5203" s="523"/>
    </row>
    <row r="5204" spans="3:4" ht="21" customHeight="1">
      <c r="C5204" s="523"/>
      <c r="D5204" s="523"/>
    </row>
    <row r="5205" spans="3:4" ht="21" customHeight="1">
      <c r="C5205" s="523"/>
      <c r="D5205" s="523"/>
    </row>
    <row r="5206" spans="3:4" ht="21" customHeight="1">
      <c r="C5206" s="523"/>
      <c r="D5206" s="523"/>
    </row>
    <row r="5207" spans="3:4" ht="21" customHeight="1">
      <c r="C5207" s="523"/>
      <c r="D5207" s="523"/>
    </row>
    <row r="5208" spans="3:4" ht="21" customHeight="1">
      <c r="C5208" s="523"/>
      <c r="D5208" s="523"/>
    </row>
    <row r="5209" spans="3:4" ht="21" customHeight="1">
      <c r="C5209" s="523"/>
      <c r="D5209" s="523"/>
    </row>
    <row r="5210" spans="3:4" ht="21" customHeight="1">
      <c r="C5210" s="523"/>
      <c r="D5210" s="523"/>
    </row>
    <row r="5211" spans="3:4" ht="21" customHeight="1">
      <c r="C5211" s="523"/>
      <c r="D5211" s="523"/>
    </row>
    <row r="5212" spans="3:4" ht="21" customHeight="1">
      <c r="C5212" s="523"/>
      <c r="D5212" s="523"/>
    </row>
    <row r="5213" spans="3:4" ht="21" customHeight="1">
      <c r="C5213" s="523"/>
      <c r="D5213" s="523"/>
    </row>
    <row r="5214" spans="3:4" ht="21" customHeight="1">
      <c r="C5214" s="523"/>
      <c r="D5214" s="523"/>
    </row>
    <row r="5215" spans="3:4" ht="21" customHeight="1">
      <c r="C5215" s="523"/>
      <c r="D5215" s="523"/>
    </row>
    <row r="5216" spans="3:4" ht="21" customHeight="1">
      <c r="C5216" s="523"/>
      <c r="D5216" s="523"/>
    </row>
    <row r="5217" spans="3:4" ht="21" customHeight="1">
      <c r="C5217" s="523"/>
      <c r="D5217" s="523"/>
    </row>
    <row r="5218" spans="3:4" ht="21" customHeight="1">
      <c r="C5218" s="523"/>
      <c r="D5218" s="523"/>
    </row>
    <row r="5219" spans="3:4" ht="21" customHeight="1">
      <c r="C5219" s="523"/>
      <c r="D5219" s="523"/>
    </row>
    <row r="5220" spans="3:4" ht="21" customHeight="1">
      <c r="C5220" s="523"/>
      <c r="D5220" s="523"/>
    </row>
    <row r="5221" spans="3:4" ht="21" customHeight="1">
      <c r="C5221" s="523"/>
      <c r="D5221" s="523"/>
    </row>
    <row r="5222" spans="3:4" ht="21" customHeight="1">
      <c r="C5222" s="523"/>
      <c r="D5222" s="523"/>
    </row>
    <row r="5223" spans="3:4" ht="21" customHeight="1">
      <c r="C5223" s="523"/>
      <c r="D5223" s="523"/>
    </row>
    <row r="5224" spans="3:4" ht="21" customHeight="1">
      <c r="C5224" s="523"/>
      <c r="D5224" s="523"/>
    </row>
    <row r="5225" spans="3:4" ht="21" customHeight="1">
      <c r="C5225" s="523"/>
      <c r="D5225" s="523"/>
    </row>
    <row r="5226" spans="3:4" ht="21" customHeight="1">
      <c r="C5226" s="523"/>
      <c r="D5226" s="523"/>
    </row>
    <row r="5227" spans="3:4" ht="21" customHeight="1">
      <c r="C5227" s="523"/>
      <c r="D5227" s="523"/>
    </row>
    <row r="5228" spans="3:4" ht="21" customHeight="1">
      <c r="C5228" s="523"/>
      <c r="D5228" s="523"/>
    </row>
    <row r="5229" spans="3:4" ht="21" customHeight="1">
      <c r="C5229" s="523"/>
      <c r="D5229" s="523"/>
    </row>
    <row r="5230" spans="3:4" ht="21" customHeight="1">
      <c r="C5230" s="523"/>
      <c r="D5230" s="523"/>
    </row>
    <row r="5231" spans="3:4" ht="21" customHeight="1">
      <c r="C5231" s="523"/>
      <c r="D5231" s="523"/>
    </row>
    <row r="5232" spans="3:4" ht="21" customHeight="1">
      <c r="C5232" s="523"/>
      <c r="D5232" s="523"/>
    </row>
    <row r="5233" spans="3:4" ht="21" customHeight="1">
      <c r="C5233" s="523"/>
      <c r="D5233" s="523"/>
    </row>
    <row r="5234" spans="3:4" ht="21" customHeight="1">
      <c r="C5234" s="523"/>
      <c r="D5234" s="523"/>
    </row>
    <row r="5235" spans="3:4" ht="21" customHeight="1">
      <c r="C5235" s="523"/>
      <c r="D5235" s="523"/>
    </row>
    <row r="5236" spans="3:4" ht="21" customHeight="1">
      <c r="C5236" s="523"/>
      <c r="D5236" s="523"/>
    </row>
    <row r="5237" spans="3:4" ht="21" customHeight="1">
      <c r="C5237" s="523"/>
      <c r="D5237" s="523"/>
    </row>
    <row r="5238" spans="3:4" ht="21" customHeight="1">
      <c r="C5238" s="523"/>
      <c r="D5238" s="523"/>
    </row>
    <row r="5239" spans="3:4" ht="21" customHeight="1">
      <c r="C5239" s="523"/>
      <c r="D5239" s="523"/>
    </row>
    <row r="5240" spans="3:4" ht="21" customHeight="1">
      <c r="C5240" s="523"/>
      <c r="D5240" s="523"/>
    </row>
    <row r="5241" spans="3:4" ht="21" customHeight="1">
      <c r="C5241" s="523"/>
      <c r="D5241" s="523"/>
    </row>
    <row r="5242" spans="3:4" ht="21" customHeight="1">
      <c r="C5242" s="523"/>
      <c r="D5242" s="523"/>
    </row>
    <row r="5243" spans="3:4" ht="21" customHeight="1">
      <c r="C5243" s="523"/>
      <c r="D5243" s="523"/>
    </row>
    <row r="5244" spans="3:4" ht="21" customHeight="1">
      <c r="C5244" s="523"/>
      <c r="D5244" s="523"/>
    </row>
    <row r="5245" spans="3:4" ht="21" customHeight="1">
      <c r="C5245" s="523"/>
      <c r="D5245" s="523"/>
    </row>
    <row r="5246" spans="3:4" ht="21" customHeight="1">
      <c r="C5246" s="523"/>
      <c r="D5246" s="523"/>
    </row>
    <row r="5247" spans="3:4" ht="21" customHeight="1">
      <c r="C5247" s="523"/>
      <c r="D5247" s="523"/>
    </row>
    <row r="5248" spans="3:4" ht="21" customHeight="1">
      <c r="C5248" s="523"/>
      <c r="D5248" s="523"/>
    </row>
    <row r="5249" spans="3:4" ht="21" customHeight="1">
      <c r="C5249" s="523"/>
      <c r="D5249" s="523"/>
    </row>
    <row r="5250" spans="3:4" ht="21" customHeight="1">
      <c r="C5250" s="523"/>
      <c r="D5250" s="523"/>
    </row>
    <row r="5251" spans="3:4" ht="21" customHeight="1">
      <c r="C5251" s="523"/>
      <c r="D5251" s="523"/>
    </row>
    <row r="5252" spans="3:4" ht="21" customHeight="1">
      <c r="C5252" s="523"/>
      <c r="D5252" s="523"/>
    </row>
    <row r="5253" spans="3:4" ht="21" customHeight="1">
      <c r="C5253" s="523"/>
      <c r="D5253" s="523"/>
    </row>
    <row r="5254" spans="3:4" ht="21" customHeight="1">
      <c r="C5254" s="523"/>
      <c r="D5254" s="523"/>
    </row>
    <row r="5255" spans="3:4" ht="21" customHeight="1">
      <c r="C5255" s="523"/>
      <c r="D5255" s="523"/>
    </row>
    <row r="5256" spans="3:4" ht="21" customHeight="1">
      <c r="C5256" s="523"/>
      <c r="D5256" s="523"/>
    </row>
    <row r="5257" spans="3:4" ht="21" customHeight="1">
      <c r="C5257" s="523"/>
      <c r="D5257" s="523"/>
    </row>
    <row r="5258" spans="3:4" ht="21" customHeight="1">
      <c r="C5258" s="523"/>
      <c r="D5258" s="523"/>
    </row>
    <row r="5259" spans="3:4" ht="21" customHeight="1">
      <c r="C5259" s="523"/>
      <c r="D5259" s="523"/>
    </row>
    <row r="5260" spans="3:4" ht="21" customHeight="1">
      <c r="C5260" s="523"/>
      <c r="D5260" s="523"/>
    </row>
    <row r="5261" spans="3:4" ht="21" customHeight="1">
      <c r="C5261" s="523"/>
      <c r="D5261" s="523"/>
    </row>
    <row r="5262" spans="3:4" ht="21" customHeight="1">
      <c r="C5262" s="523"/>
      <c r="D5262" s="523"/>
    </row>
    <row r="5263" spans="3:4" ht="21" customHeight="1">
      <c r="C5263" s="523"/>
      <c r="D5263" s="523"/>
    </row>
    <row r="5264" spans="3:4" ht="21" customHeight="1">
      <c r="C5264" s="523"/>
      <c r="D5264" s="523"/>
    </row>
    <row r="5265" spans="3:4" ht="21" customHeight="1">
      <c r="C5265" s="523"/>
      <c r="D5265" s="523"/>
    </row>
    <row r="5266" spans="3:4" ht="21" customHeight="1">
      <c r="C5266" s="523"/>
      <c r="D5266" s="523"/>
    </row>
    <row r="5267" spans="3:4" ht="21" customHeight="1">
      <c r="C5267" s="523"/>
      <c r="D5267" s="523"/>
    </row>
    <row r="5268" spans="3:4" ht="21" customHeight="1">
      <c r="C5268" s="523"/>
      <c r="D5268" s="523"/>
    </row>
    <row r="5269" spans="3:4" ht="21" customHeight="1">
      <c r="C5269" s="523"/>
      <c r="D5269" s="523"/>
    </row>
    <row r="5270" spans="3:4" ht="21" customHeight="1">
      <c r="C5270" s="523"/>
      <c r="D5270" s="523"/>
    </row>
    <row r="5271" spans="3:4" ht="21" customHeight="1">
      <c r="C5271" s="523"/>
      <c r="D5271" s="523"/>
    </row>
    <row r="5272" spans="3:4" ht="21" customHeight="1">
      <c r="C5272" s="523"/>
      <c r="D5272" s="523"/>
    </row>
    <row r="5273" spans="3:4" ht="21" customHeight="1">
      <c r="C5273" s="523"/>
      <c r="D5273" s="523"/>
    </row>
    <row r="5274" spans="3:4" ht="21" customHeight="1">
      <c r="C5274" s="523"/>
      <c r="D5274" s="523"/>
    </row>
    <row r="5275" spans="3:4" ht="21" customHeight="1">
      <c r="C5275" s="523"/>
      <c r="D5275" s="523"/>
    </row>
    <row r="5276" spans="3:4" ht="21" customHeight="1">
      <c r="C5276" s="523"/>
      <c r="D5276" s="523"/>
    </row>
    <row r="5277" spans="3:4" ht="21" customHeight="1">
      <c r="C5277" s="523"/>
      <c r="D5277" s="523"/>
    </row>
    <row r="5278" spans="3:4" ht="21" customHeight="1">
      <c r="C5278" s="523"/>
      <c r="D5278" s="523"/>
    </row>
    <row r="5279" spans="3:4" ht="21" customHeight="1">
      <c r="C5279" s="523"/>
      <c r="D5279" s="523"/>
    </row>
    <row r="5280" spans="3:4" ht="21" customHeight="1">
      <c r="C5280" s="523"/>
      <c r="D5280" s="523"/>
    </row>
    <row r="5281" spans="3:4" ht="21" customHeight="1">
      <c r="C5281" s="523"/>
      <c r="D5281" s="523"/>
    </row>
    <row r="5282" spans="3:4" ht="21" customHeight="1">
      <c r="C5282" s="523"/>
      <c r="D5282" s="523"/>
    </row>
    <row r="5283" spans="3:4" ht="21" customHeight="1">
      <c r="C5283" s="523"/>
      <c r="D5283" s="523"/>
    </row>
    <row r="5284" spans="3:4" ht="21" customHeight="1">
      <c r="C5284" s="523"/>
      <c r="D5284" s="523"/>
    </row>
    <row r="5285" spans="3:4" ht="21" customHeight="1">
      <c r="C5285" s="523"/>
      <c r="D5285" s="523"/>
    </row>
    <row r="5286" spans="3:4" ht="21" customHeight="1">
      <c r="C5286" s="523"/>
      <c r="D5286" s="523"/>
    </row>
    <row r="5287" spans="3:4" ht="21" customHeight="1">
      <c r="C5287" s="523"/>
      <c r="D5287" s="523"/>
    </row>
    <row r="5288" spans="3:4" ht="21" customHeight="1">
      <c r="C5288" s="523"/>
      <c r="D5288" s="523"/>
    </row>
    <row r="5289" spans="3:4" ht="21" customHeight="1">
      <c r="C5289" s="523"/>
      <c r="D5289" s="523"/>
    </row>
    <row r="5290" spans="3:4" ht="21" customHeight="1">
      <c r="C5290" s="523"/>
      <c r="D5290" s="523"/>
    </row>
    <row r="5291" spans="3:4" ht="21" customHeight="1">
      <c r="C5291" s="523"/>
      <c r="D5291" s="523"/>
    </row>
    <row r="5292" spans="3:4" ht="21" customHeight="1">
      <c r="C5292" s="523"/>
      <c r="D5292" s="523"/>
    </row>
    <row r="5293" spans="3:4" ht="21" customHeight="1">
      <c r="C5293" s="523"/>
      <c r="D5293" s="523"/>
    </row>
    <row r="5294" spans="3:4" ht="21" customHeight="1">
      <c r="C5294" s="523"/>
      <c r="D5294" s="523"/>
    </row>
    <row r="5295" spans="3:4" ht="21" customHeight="1">
      <c r="C5295" s="523"/>
      <c r="D5295" s="523"/>
    </row>
    <row r="5296" spans="3:4" ht="21" customHeight="1">
      <c r="C5296" s="523"/>
      <c r="D5296" s="523"/>
    </row>
    <row r="5297" spans="3:4" ht="21" customHeight="1">
      <c r="C5297" s="523"/>
      <c r="D5297" s="523"/>
    </row>
    <row r="5298" spans="3:4" ht="21" customHeight="1">
      <c r="C5298" s="523"/>
      <c r="D5298" s="523"/>
    </row>
    <row r="5299" spans="3:4" ht="21" customHeight="1">
      <c r="C5299" s="523"/>
      <c r="D5299" s="523"/>
    </row>
    <row r="5300" spans="3:4" ht="21" customHeight="1">
      <c r="C5300" s="523"/>
      <c r="D5300" s="523"/>
    </row>
    <row r="5301" spans="3:4" ht="21" customHeight="1">
      <c r="C5301" s="523"/>
      <c r="D5301" s="523"/>
    </row>
    <row r="5302" spans="3:4" ht="21" customHeight="1">
      <c r="C5302" s="523"/>
      <c r="D5302" s="523"/>
    </row>
    <row r="5303" spans="3:4" ht="21" customHeight="1">
      <c r="C5303" s="523"/>
      <c r="D5303" s="523"/>
    </row>
    <row r="5304" spans="3:4" ht="21" customHeight="1">
      <c r="C5304" s="523"/>
      <c r="D5304" s="523"/>
    </row>
    <row r="5305" spans="3:4" ht="21" customHeight="1">
      <c r="C5305" s="523"/>
      <c r="D5305" s="523"/>
    </row>
    <row r="5306" spans="3:4" ht="21" customHeight="1">
      <c r="C5306" s="523"/>
      <c r="D5306" s="523"/>
    </row>
    <row r="5307" spans="3:4" ht="21" customHeight="1">
      <c r="C5307" s="523"/>
      <c r="D5307" s="523"/>
    </row>
    <row r="5308" spans="3:4" ht="21" customHeight="1">
      <c r="C5308" s="523"/>
      <c r="D5308" s="523"/>
    </row>
    <row r="5309" spans="3:4" ht="21" customHeight="1">
      <c r="C5309" s="523"/>
      <c r="D5309" s="523"/>
    </row>
    <row r="5310" spans="3:4" ht="21" customHeight="1">
      <c r="C5310" s="523"/>
      <c r="D5310" s="523"/>
    </row>
    <row r="5311" spans="3:4" ht="21" customHeight="1">
      <c r="C5311" s="523"/>
      <c r="D5311" s="523"/>
    </row>
    <row r="5312" spans="3:4" ht="21" customHeight="1">
      <c r="C5312" s="523"/>
      <c r="D5312" s="523"/>
    </row>
    <row r="5313" spans="3:4" ht="21" customHeight="1">
      <c r="C5313" s="523"/>
      <c r="D5313" s="523"/>
    </row>
    <row r="5314" spans="3:4" ht="21" customHeight="1">
      <c r="C5314" s="523"/>
      <c r="D5314" s="523"/>
    </row>
    <row r="5315" spans="3:4" ht="21" customHeight="1">
      <c r="C5315" s="523"/>
      <c r="D5315" s="523"/>
    </row>
    <row r="5316" spans="3:4" ht="21" customHeight="1">
      <c r="C5316" s="523"/>
      <c r="D5316" s="523"/>
    </row>
    <row r="5317" spans="3:4" ht="21" customHeight="1">
      <c r="C5317" s="523"/>
      <c r="D5317" s="523"/>
    </row>
    <row r="5318" spans="3:4" ht="21" customHeight="1">
      <c r="C5318" s="523"/>
      <c r="D5318" s="523"/>
    </row>
    <row r="5319" spans="3:4" ht="21" customHeight="1">
      <c r="C5319" s="523"/>
      <c r="D5319" s="523"/>
    </row>
    <row r="5320" spans="3:4" ht="21" customHeight="1">
      <c r="C5320" s="523"/>
      <c r="D5320" s="523"/>
    </row>
    <row r="5321" spans="3:4" ht="21" customHeight="1">
      <c r="C5321" s="523"/>
      <c r="D5321" s="523"/>
    </row>
    <row r="5322" spans="3:4" ht="21" customHeight="1">
      <c r="C5322" s="523"/>
      <c r="D5322" s="523"/>
    </row>
    <row r="5323" spans="3:4" ht="21" customHeight="1">
      <c r="C5323" s="523"/>
      <c r="D5323" s="523"/>
    </row>
    <row r="5324" spans="3:4" ht="21" customHeight="1">
      <c r="C5324" s="523"/>
      <c r="D5324" s="523"/>
    </row>
    <row r="5325" spans="3:4" ht="21" customHeight="1">
      <c r="C5325" s="523"/>
      <c r="D5325" s="523"/>
    </row>
    <row r="5326" spans="3:4" ht="21" customHeight="1">
      <c r="C5326" s="523"/>
      <c r="D5326" s="523"/>
    </row>
    <row r="5327" spans="3:4" ht="21" customHeight="1">
      <c r="C5327" s="523"/>
      <c r="D5327" s="523"/>
    </row>
    <row r="5328" spans="3:4" ht="21" customHeight="1">
      <c r="C5328" s="523"/>
      <c r="D5328" s="523"/>
    </row>
    <row r="5329" spans="3:4" ht="21" customHeight="1">
      <c r="C5329" s="523"/>
      <c r="D5329" s="523"/>
    </row>
    <row r="5330" spans="3:4" ht="21" customHeight="1">
      <c r="C5330" s="523"/>
      <c r="D5330" s="523"/>
    </row>
    <row r="5331" spans="3:4" ht="21" customHeight="1">
      <c r="C5331" s="523"/>
      <c r="D5331" s="523"/>
    </row>
    <row r="5332" spans="3:4" ht="21" customHeight="1">
      <c r="C5332" s="523"/>
      <c r="D5332" s="523"/>
    </row>
    <row r="5333" spans="3:4" ht="21" customHeight="1">
      <c r="C5333" s="523"/>
      <c r="D5333" s="523"/>
    </row>
    <row r="5334" spans="3:4" ht="21" customHeight="1">
      <c r="C5334" s="523"/>
      <c r="D5334" s="523"/>
    </row>
    <row r="5335" spans="3:4" ht="21" customHeight="1">
      <c r="C5335" s="523"/>
      <c r="D5335" s="523"/>
    </row>
    <row r="5336" spans="3:4" ht="21" customHeight="1">
      <c r="C5336" s="523"/>
      <c r="D5336" s="523"/>
    </row>
    <row r="5337" spans="3:4" ht="21" customHeight="1">
      <c r="C5337" s="523"/>
      <c r="D5337" s="523"/>
    </row>
    <row r="5338" spans="3:4" ht="21" customHeight="1">
      <c r="C5338" s="523"/>
      <c r="D5338" s="523"/>
    </row>
    <row r="5339" spans="3:4" ht="21" customHeight="1">
      <c r="C5339" s="523"/>
      <c r="D5339" s="523"/>
    </row>
    <row r="5340" spans="3:4" ht="21" customHeight="1">
      <c r="C5340" s="523"/>
      <c r="D5340" s="523"/>
    </row>
    <row r="5341" spans="3:4" ht="21" customHeight="1">
      <c r="C5341" s="523"/>
      <c r="D5341" s="523"/>
    </row>
    <row r="5342" spans="3:4" ht="21" customHeight="1">
      <c r="C5342" s="523"/>
      <c r="D5342" s="523"/>
    </row>
    <row r="5343" spans="3:4" ht="21" customHeight="1">
      <c r="C5343" s="523"/>
      <c r="D5343" s="523"/>
    </row>
    <row r="5344" spans="3:4" ht="21" customHeight="1">
      <c r="C5344" s="523"/>
      <c r="D5344" s="523"/>
    </row>
    <row r="5345" spans="3:4" ht="21" customHeight="1">
      <c r="C5345" s="523"/>
      <c r="D5345" s="523"/>
    </row>
    <row r="5346" spans="3:4" ht="21" customHeight="1">
      <c r="C5346" s="523"/>
      <c r="D5346" s="523"/>
    </row>
    <row r="5347" spans="3:4" ht="21" customHeight="1">
      <c r="C5347" s="523"/>
      <c r="D5347" s="523"/>
    </row>
    <row r="5348" spans="3:4" ht="21" customHeight="1">
      <c r="C5348" s="523"/>
      <c r="D5348" s="523"/>
    </row>
    <row r="5349" spans="3:4" ht="21" customHeight="1">
      <c r="C5349" s="523"/>
      <c r="D5349" s="523"/>
    </row>
    <row r="5350" spans="3:4" ht="21" customHeight="1">
      <c r="C5350" s="523"/>
      <c r="D5350" s="523"/>
    </row>
    <row r="5351" spans="3:4" ht="21" customHeight="1">
      <c r="C5351" s="523"/>
      <c r="D5351" s="523"/>
    </row>
    <row r="5352" spans="3:4" ht="21" customHeight="1">
      <c r="C5352" s="523"/>
      <c r="D5352" s="523"/>
    </row>
    <row r="5353" spans="3:4" ht="21" customHeight="1">
      <c r="C5353" s="523"/>
      <c r="D5353" s="523"/>
    </row>
    <row r="5354" spans="3:4" ht="21" customHeight="1">
      <c r="C5354" s="523"/>
      <c r="D5354" s="523"/>
    </row>
    <row r="5355" spans="3:4" ht="21" customHeight="1">
      <c r="C5355" s="523"/>
      <c r="D5355" s="523"/>
    </row>
    <row r="5356" spans="3:4" ht="21" customHeight="1">
      <c r="C5356" s="523"/>
      <c r="D5356" s="523"/>
    </row>
    <row r="5357" spans="3:4" ht="21" customHeight="1">
      <c r="C5357" s="523"/>
      <c r="D5357" s="523"/>
    </row>
    <row r="5358" spans="3:4" ht="21" customHeight="1">
      <c r="C5358" s="523"/>
      <c r="D5358" s="523"/>
    </row>
    <row r="5359" spans="3:4" ht="21" customHeight="1">
      <c r="C5359" s="523"/>
      <c r="D5359" s="523"/>
    </row>
    <row r="5360" spans="3:4" ht="21" customHeight="1">
      <c r="C5360" s="523"/>
      <c r="D5360" s="523"/>
    </row>
    <row r="5361" spans="3:4" ht="21" customHeight="1">
      <c r="C5361" s="523"/>
      <c r="D5361" s="523"/>
    </row>
    <row r="5362" spans="3:4" ht="21" customHeight="1">
      <c r="C5362" s="523"/>
      <c r="D5362" s="523"/>
    </row>
    <row r="5363" spans="3:4" ht="21" customHeight="1">
      <c r="C5363" s="523"/>
      <c r="D5363" s="523"/>
    </row>
    <row r="5364" spans="3:4" ht="21" customHeight="1">
      <c r="C5364" s="523"/>
      <c r="D5364" s="523"/>
    </row>
    <row r="5365" spans="3:4" ht="21" customHeight="1">
      <c r="C5365" s="523"/>
      <c r="D5365" s="523"/>
    </row>
    <row r="5366" spans="3:4" ht="21" customHeight="1">
      <c r="C5366" s="523"/>
      <c r="D5366" s="523"/>
    </row>
    <row r="5367" spans="3:4" ht="21" customHeight="1">
      <c r="C5367" s="523"/>
      <c r="D5367" s="523"/>
    </row>
    <row r="5368" spans="3:4" ht="21" customHeight="1">
      <c r="C5368" s="523"/>
      <c r="D5368" s="523"/>
    </row>
    <row r="5369" spans="3:4" ht="21" customHeight="1">
      <c r="C5369" s="523"/>
      <c r="D5369" s="523"/>
    </row>
    <row r="5370" spans="3:4" ht="21" customHeight="1">
      <c r="C5370" s="523"/>
      <c r="D5370" s="523"/>
    </row>
    <row r="5371" spans="3:4" ht="21" customHeight="1">
      <c r="C5371" s="523"/>
      <c r="D5371" s="523"/>
    </row>
    <row r="5372" spans="3:4" ht="21" customHeight="1">
      <c r="C5372" s="523"/>
      <c r="D5372" s="523"/>
    </row>
    <row r="5373" spans="3:4" ht="21" customHeight="1">
      <c r="C5373" s="523"/>
      <c r="D5373" s="523"/>
    </row>
    <row r="5374" spans="3:4" ht="21" customHeight="1">
      <c r="C5374" s="523"/>
      <c r="D5374" s="523"/>
    </row>
    <row r="5375" spans="3:4" ht="21" customHeight="1">
      <c r="C5375" s="523"/>
      <c r="D5375" s="523"/>
    </row>
    <row r="5376" spans="3:4" ht="21" customHeight="1">
      <c r="C5376" s="523"/>
      <c r="D5376" s="523"/>
    </row>
    <row r="5377" spans="3:4" ht="21" customHeight="1">
      <c r="C5377" s="523"/>
      <c r="D5377" s="523"/>
    </row>
    <row r="5378" spans="3:4" ht="21" customHeight="1">
      <c r="C5378" s="523"/>
      <c r="D5378" s="523"/>
    </row>
    <row r="5379" spans="3:4" ht="21" customHeight="1">
      <c r="C5379" s="523"/>
      <c r="D5379" s="523"/>
    </row>
    <row r="5380" spans="3:4" ht="21" customHeight="1">
      <c r="C5380" s="523"/>
      <c r="D5380" s="523"/>
    </row>
    <row r="5381" spans="3:4" ht="21" customHeight="1">
      <c r="C5381" s="523"/>
      <c r="D5381" s="523"/>
    </row>
    <row r="5382" spans="3:4" ht="21" customHeight="1">
      <c r="C5382" s="523"/>
      <c r="D5382" s="523"/>
    </row>
    <row r="5383" spans="3:4" ht="21" customHeight="1">
      <c r="C5383" s="523"/>
      <c r="D5383" s="523"/>
    </row>
    <row r="5384" spans="3:4" ht="21" customHeight="1">
      <c r="C5384" s="523"/>
      <c r="D5384" s="523"/>
    </row>
    <row r="5385" spans="3:4" ht="21" customHeight="1">
      <c r="C5385" s="523"/>
      <c r="D5385" s="523"/>
    </row>
    <row r="5386" spans="3:4" ht="21" customHeight="1">
      <c r="C5386" s="523"/>
      <c r="D5386" s="523"/>
    </row>
    <row r="5387" spans="3:4" ht="21" customHeight="1">
      <c r="C5387" s="523"/>
      <c r="D5387" s="523"/>
    </row>
    <row r="5388" spans="3:4" ht="21" customHeight="1">
      <c r="C5388" s="523"/>
      <c r="D5388" s="523"/>
    </row>
    <row r="5389" spans="3:4" ht="21" customHeight="1">
      <c r="C5389" s="523"/>
      <c r="D5389" s="523"/>
    </row>
    <row r="5390" spans="3:4" ht="21" customHeight="1">
      <c r="C5390" s="523"/>
      <c r="D5390" s="523"/>
    </row>
    <row r="5391" spans="3:4" ht="21" customHeight="1">
      <c r="C5391" s="523"/>
      <c r="D5391" s="523"/>
    </row>
    <row r="5392" spans="3:4" ht="21" customHeight="1">
      <c r="C5392" s="523"/>
      <c r="D5392" s="523"/>
    </row>
    <row r="5393" spans="3:4" ht="21" customHeight="1">
      <c r="C5393" s="523"/>
      <c r="D5393" s="523"/>
    </row>
    <row r="5394" spans="3:4" ht="21" customHeight="1">
      <c r="C5394" s="523"/>
      <c r="D5394" s="523"/>
    </row>
    <row r="5395" spans="3:4" ht="21" customHeight="1">
      <c r="C5395" s="523"/>
      <c r="D5395" s="523"/>
    </row>
    <row r="5396" spans="3:4" ht="21" customHeight="1">
      <c r="C5396" s="523"/>
      <c r="D5396" s="523"/>
    </row>
    <row r="5397" spans="3:4" ht="21" customHeight="1">
      <c r="C5397" s="523"/>
      <c r="D5397" s="523"/>
    </row>
    <row r="5398" spans="3:4" ht="21" customHeight="1">
      <c r="C5398" s="523"/>
      <c r="D5398" s="523"/>
    </row>
    <row r="5399" spans="3:4" ht="21" customHeight="1">
      <c r="C5399" s="523"/>
      <c r="D5399" s="523"/>
    </row>
    <row r="5400" spans="3:4" ht="21" customHeight="1">
      <c r="C5400" s="523"/>
      <c r="D5400" s="523"/>
    </row>
    <row r="5401" spans="3:4" ht="21" customHeight="1">
      <c r="C5401" s="523"/>
      <c r="D5401" s="523"/>
    </row>
    <row r="5402" spans="3:4" ht="21" customHeight="1">
      <c r="C5402" s="523"/>
      <c r="D5402" s="523"/>
    </row>
    <row r="5403" spans="3:4" ht="21" customHeight="1">
      <c r="C5403" s="523"/>
      <c r="D5403" s="523"/>
    </row>
    <row r="5404" spans="3:4" ht="21" customHeight="1">
      <c r="C5404" s="523"/>
      <c r="D5404" s="523"/>
    </row>
    <row r="5405" spans="3:4" ht="21" customHeight="1">
      <c r="C5405" s="523"/>
      <c r="D5405" s="523"/>
    </row>
    <row r="5406" spans="3:4" ht="21" customHeight="1">
      <c r="C5406" s="523"/>
      <c r="D5406" s="523"/>
    </row>
    <row r="5407" spans="3:4" ht="21" customHeight="1">
      <c r="C5407" s="523"/>
      <c r="D5407" s="523"/>
    </row>
    <row r="5408" spans="3:4" ht="21" customHeight="1">
      <c r="C5408" s="523"/>
      <c r="D5408" s="523"/>
    </row>
    <row r="5409" spans="3:4" ht="21" customHeight="1">
      <c r="C5409" s="523"/>
      <c r="D5409" s="523"/>
    </row>
    <row r="5410" spans="3:4" ht="21" customHeight="1">
      <c r="C5410" s="523"/>
      <c r="D5410" s="523"/>
    </row>
    <row r="5411" spans="3:4" ht="21" customHeight="1">
      <c r="C5411" s="523"/>
      <c r="D5411" s="523"/>
    </row>
    <row r="5412" spans="3:4" ht="21" customHeight="1">
      <c r="C5412" s="523"/>
      <c r="D5412" s="523"/>
    </row>
    <row r="5413" spans="3:4" ht="21" customHeight="1">
      <c r="C5413" s="523"/>
      <c r="D5413" s="523"/>
    </row>
    <row r="5414" spans="3:4" ht="21" customHeight="1">
      <c r="C5414" s="523"/>
      <c r="D5414" s="523"/>
    </row>
    <row r="5415" spans="3:4" ht="21" customHeight="1">
      <c r="C5415" s="523"/>
      <c r="D5415" s="523"/>
    </row>
    <row r="5416" spans="3:4" ht="21" customHeight="1">
      <c r="C5416" s="523"/>
      <c r="D5416" s="523"/>
    </row>
    <row r="5417" spans="3:4" ht="21" customHeight="1">
      <c r="C5417" s="523"/>
      <c r="D5417" s="523"/>
    </row>
    <row r="5418" spans="3:4" ht="21" customHeight="1">
      <c r="C5418" s="523"/>
      <c r="D5418" s="523"/>
    </row>
    <row r="5419" spans="3:4" ht="21" customHeight="1">
      <c r="C5419" s="523"/>
      <c r="D5419" s="523"/>
    </row>
    <row r="5420" spans="3:4" ht="21" customHeight="1">
      <c r="C5420" s="523"/>
      <c r="D5420" s="523"/>
    </row>
    <row r="5421" spans="3:4" ht="21" customHeight="1">
      <c r="C5421" s="523"/>
      <c r="D5421" s="523"/>
    </row>
    <row r="5422" spans="3:4" ht="21" customHeight="1">
      <c r="C5422" s="523"/>
      <c r="D5422" s="523"/>
    </row>
    <row r="5423" spans="3:4" ht="21" customHeight="1">
      <c r="C5423" s="523"/>
      <c r="D5423" s="523"/>
    </row>
    <row r="5424" spans="3:4" ht="21" customHeight="1">
      <c r="C5424" s="523"/>
      <c r="D5424" s="523"/>
    </row>
    <row r="5425" spans="3:4" ht="21" customHeight="1">
      <c r="C5425" s="523"/>
      <c r="D5425" s="523"/>
    </row>
    <row r="5426" spans="3:4" ht="21" customHeight="1">
      <c r="C5426" s="523"/>
      <c r="D5426" s="523"/>
    </row>
    <row r="5427" spans="3:4" ht="21" customHeight="1">
      <c r="C5427" s="523"/>
      <c r="D5427" s="523"/>
    </row>
    <row r="5428" spans="3:4" ht="21" customHeight="1">
      <c r="C5428" s="523"/>
      <c r="D5428" s="523"/>
    </row>
    <row r="5429" spans="3:4" ht="21" customHeight="1">
      <c r="C5429" s="523"/>
      <c r="D5429" s="523"/>
    </row>
    <row r="5430" spans="3:4" ht="21" customHeight="1">
      <c r="C5430" s="523"/>
      <c r="D5430" s="523"/>
    </row>
    <row r="5431" spans="3:4" ht="21" customHeight="1">
      <c r="C5431" s="523"/>
      <c r="D5431" s="523"/>
    </row>
    <row r="5432" spans="3:4" ht="21" customHeight="1">
      <c r="C5432" s="523"/>
      <c r="D5432" s="523"/>
    </row>
    <row r="5433" spans="3:4" ht="21" customHeight="1">
      <c r="C5433" s="523"/>
      <c r="D5433" s="523"/>
    </row>
    <row r="5434" spans="3:4" ht="21" customHeight="1">
      <c r="C5434" s="523"/>
      <c r="D5434" s="523"/>
    </row>
    <row r="5435" spans="3:4" ht="21" customHeight="1">
      <c r="C5435" s="523"/>
      <c r="D5435" s="523"/>
    </row>
    <row r="5436" spans="3:4" ht="21" customHeight="1">
      <c r="C5436" s="523"/>
      <c r="D5436" s="523"/>
    </row>
    <row r="5437" spans="3:4" ht="21" customHeight="1">
      <c r="C5437" s="523"/>
      <c r="D5437" s="523"/>
    </row>
    <row r="5438" spans="3:4" ht="21" customHeight="1">
      <c r="C5438" s="523"/>
      <c r="D5438" s="523"/>
    </row>
    <row r="5439" spans="3:4" ht="21" customHeight="1">
      <c r="C5439" s="523"/>
      <c r="D5439" s="523"/>
    </row>
    <row r="5440" spans="3:4" ht="21" customHeight="1">
      <c r="C5440" s="523"/>
      <c r="D5440" s="523"/>
    </row>
    <row r="5441" spans="3:4" ht="21" customHeight="1">
      <c r="C5441" s="523"/>
      <c r="D5441" s="523"/>
    </row>
    <row r="5442" spans="3:4" ht="21" customHeight="1">
      <c r="C5442" s="523"/>
      <c r="D5442" s="523"/>
    </row>
    <row r="5443" spans="3:4" ht="21" customHeight="1">
      <c r="C5443" s="523"/>
      <c r="D5443" s="523"/>
    </row>
    <row r="5444" spans="3:4" ht="21" customHeight="1">
      <c r="C5444" s="523"/>
      <c r="D5444" s="523"/>
    </row>
    <row r="5445" spans="3:4" ht="21" customHeight="1">
      <c r="C5445" s="523"/>
      <c r="D5445" s="523"/>
    </row>
    <row r="5446" spans="3:4" ht="21" customHeight="1">
      <c r="C5446" s="523"/>
      <c r="D5446" s="523"/>
    </row>
    <row r="5447" spans="3:4" ht="21" customHeight="1">
      <c r="C5447" s="523"/>
      <c r="D5447" s="523"/>
    </row>
    <row r="5448" spans="3:4" ht="21" customHeight="1">
      <c r="C5448" s="523"/>
      <c r="D5448" s="523"/>
    </row>
    <row r="5449" spans="3:4" ht="21" customHeight="1">
      <c r="C5449" s="523"/>
      <c r="D5449" s="523"/>
    </row>
    <row r="5450" spans="3:4" ht="21" customHeight="1">
      <c r="C5450" s="523"/>
      <c r="D5450" s="523"/>
    </row>
    <row r="5451" spans="3:4" ht="21" customHeight="1">
      <c r="C5451" s="523"/>
      <c r="D5451" s="523"/>
    </row>
    <row r="5452" spans="3:4" ht="21" customHeight="1">
      <c r="C5452" s="523"/>
      <c r="D5452" s="523"/>
    </row>
    <row r="5453" spans="3:4" ht="21" customHeight="1">
      <c r="C5453" s="523"/>
      <c r="D5453" s="523"/>
    </row>
    <row r="5454" spans="3:4" ht="21" customHeight="1">
      <c r="C5454" s="523"/>
      <c r="D5454" s="523"/>
    </row>
    <row r="5455" spans="3:4" ht="21" customHeight="1">
      <c r="C5455" s="523"/>
      <c r="D5455" s="523"/>
    </row>
    <row r="5456" spans="3:4" ht="21" customHeight="1">
      <c r="C5456" s="523"/>
      <c r="D5456" s="523"/>
    </row>
    <row r="5457" spans="3:4" ht="21" customHeight="1">
      <c r="C5457" s="523"/>
      <c r="D5457" s="523"/>
    </row>
    <row r="5458" spans="3:4" ht="21" customHeight="1">
      <c r="C5458" s="523"/>
      <c r="D5458" s="523"/>
    </row>
    <row r="5459" spans="3:4" ht="21" customHeight="1">
      <c r="C5459" s="523"/>
      <c r="D5459" s="523"/>
    </row>
    <row r="5460" spans="3:4" ht="21" customHeight="1">
      <c r="C5460" s="523"/>
      <c r="D5460" s="523"/>
    </row>
    <row r="5461" spans="3:4" ht="21" customHeight="1">
      <c r="C5461" s="523"/>
      <c r="D5461" s="523"/>
    </row>
    <row r="5462" spans="3:4" ht="21" customHeight="1">
      <c r="C5462" s="523"/>
      <c r="D5462" s="523"/>
    </row>
    <row r="5463" spans="3:4" ht="21" customHeight="1">
      <c r="C5463" s="523"/>
      <c r="D5463" s="523"/>
    </row>
    <row r="5464" spans="3:4" ht="21" customHeight="1">
      <c r="C5464" s="523"/>
      <c r="D5464" s="523"/>
    </row>
    <row r="5465" spans="3:4" ht="21" customHeight="1">
      <c r="C5465" s="523"/>
      <c r="D5465" s="523"/>
    </row>
    <row r="5466" spans="3:4" ht="21" customHeight="1">
      <c r="C5466" s="523"/>
      <c r="D5466" s="523"/>
    </row>
    <row r="5467" spans="3:4" ht="21" customHeight="1">
      <c r="C5467" s="523"/>
      <c r="D5467" s="523"/>
    </row>
    <row r="5468" spans="3:4" ht="21" customHeight="1">
      <c r="C5468" s="523"/>
      <c r="D5468" s="523"/>
    </row>
    <row r="5469" spans="3:4" ht="21" customHeight="1">
      <c r="C5469" s="523"/>
      <c r="D5469" s="523"/>
    </row>
    <row r="5470" spans="3:4" ht="21" customHeight="1">
      <c r="C5470" s="523"/>
      <c r="D5470" s="523"/>
    </row>
    <row r="5471" spans="3:4" ht="21" customHeight="1">
      <c r="C5471" s="523"/>
      <c r="D5471" s="523"/>
    </row>
    <row r="5472" spans="3:4" ht="21" customHeight="1">
      <c r="C5472" s="523"/>
      <c r="D5472" s="523"/>
    </row>
    <row r="5473" spans="3:4" ht="21" customHeight="1">
      <c r="C5473" s="523"/>
      <c r="D5473" s="523"/>
    </row>
    <row r="5474" spans="3:4" ht="21" customHeight="1">
      <c r="C5474" s="523"/>
      <c r="D5474" s="523"/>
    </row>
    <row r="5475" spans="3:4" ht="21" customHeight="1">
      <c r="C5475" s="523"/>
      <c r="D5475" s="523"/>
    </row>
    <row r="5476" spans="3:4" ht="21" customHeight="1">
      <c r="C5476" s="523"/>
      <c r="D5476" s="523"/>
    </row>
    <row r="5477" spans="3:4" ht="21" customHeight="1">
      <c r="C5477" s="523"/>
      <c r="D5477" s="523"/>
    </row>
    <row r="5478" spans="3:4" ht="21" customHeight="1">
      <c r="C5478" s="523"/>
      <c r="D5478" s="523"/>
    </row>
    <row r="5479" spans="3:4" ht="21" customHeight="1">
      <c r="C5479" s="523"/>
      <c r="D5479" s="523"/>
    </row>
    <row r="5480" spans="3:4" ht="21" customHeight="1">
      <c r="C5480" s="523"/>
      <c r="D5480" s="523"/>
    </row>
    <row r="5481" spans="3:4" ht="21" customHeight="1">
      <c r="C5481" s="523"/>
      <c r="D5481" s="523"/>
    </row>
    <row r="5482" spans="3:4" ht="21" customHeight="1">
      <c r="C5482" s="523"/>
      <c r="D5482" s="523"/>
    </row>
    <row r="5483" spans="3:4" ht="21" customHeight="1">
      <c r="C5483" s="523"/>
      <c r="D5483" s="523"/>
    </row>
    <row r="5484" spans="3:4" ht="21" customHeight="1">
      <c r="C5484" s="523"/>
      <c r="D5484" s="523"/>
    </row>
    <row r="5485" spans="3:4" ht="21" customHeight="1">
      <c r="C5485" s="523"/>
      <c r="D5485" s="523"/>
    </row>
    <row r="5486" spans="3:4" ht="21" customHeight="1">
      <c r="C5486" s="523"/>
      <c r="D5486" s="523"/>
    </row>
    <row r="5487" spans="3:4" ht="21" customHeight="1">
      <c r="C5487" s="523"/>
      <c r="D5487" s="523"/>
    </row>
    <row r="5488" spans="3:4" ht="21" customHeight="1">
      <c r="C5488" s="523"/>
      <c r="D5488" s="523"/>
    </row>
    <row r="5489" spans="3:4" ht="21" customHeight="1">
      <c r="C5489" s="523"/>
      <c r="D5489" s="523"/>
    </row>
    <row r="5490" spans="3:4" ht="21" customHeight="1">
      <c r="C5490" s="523"/>
      <c r="D5490" s="523"/>
    </row>
    <row r="5491" spans="3:4" ht="21" customHeight="1">
      <c r="C5491" s="523"/>
      <c r="D5491" s="523"/>
    </row>
    <row r="5492" spans="3:4" ht="21" customHeight="1">
      <c r="C5492" s="523"/>
      <c r="D5492" s="523"/>
    </row>
    <row r="5493" spans="3:4" ht="21" customHeight="1">
      <c r="C5493" s="523"/>
      <c r="D5493" s="523"/>
    </row>
    <row r="5494" spans="3:4" ht="21" customHeight="1">
      <c r="C5494" s="523"/>
      <c r="D5494" s="523"/>
    </row>
    <row r="5495" spans="3:4" ht="21" customHeight="1">
      <c r="C5495" s="523"/>
      <c r="D5495" s="523"/>
    </row>
    <row r="5496" spans="3:4" ht="21" customHeight="1">
      <c r="C5496" s="523"/>
      <c r="D5496" s="523"/>
    </row>
    <row r="5497" spans="3:4" ht="21" customHeight="1">
      <c r="C5497" s="523"/>
      <c r="D5497" s="523"/>
    </row>
    <row r="5498" spans="3:4" ht="21" customHeight="1">
      <c r="C5498" s="523"/>
      <c r="D5498" s="523"/>
    </row>
    <row r="5499" spans="3:4" ht="21" customHeight="1">
      <c r="C5499" s="523"/>
      <c r="D5499" s="523"/>
    </row>
    <row r="5500" spans="3:4" ht="21" customHeight="1">
      <c r="C5500" s="523"/>
      <c r="D5500" s="523"/>
    </row>
    <row r="5501" spans="3:4" ht="21" customHeight="1">
      <c r="C5501" s="523"/>
      <c r="D5501" s="523"/>
    </row>
    <row r="5502" spans="3:4" ht="21" customHeight="1">
      <c r="C5502" s="523"/>
      <c r="D5502" s="523"/>
    </row>
    <row r="5503" spans="3:4" ht="21" customHeight="1">
      <c r="C5503" s="523"/>
      <c r="D5503" s="523"/>
    </row>
    <row r="5504" spans="3:4" ht="21" customHeight="1">
      <c r="C5504" s="523"/>
      <c r="D5504" s="523"/>
    </row>
    <row r="5505" spans="3:4" ht="21" customHeight="1">
      <c r="C5505" s="523"/>
      <c r="D5505" s="523"/>
    </row>
    <row r="5506" spans="3:4" ht="21" customHeight="1">
      <c r="C5506" s="523"/>
      <c r="D5506" s="523"/>
    </row>
    <row r="5507" spans="3:4" ht="21" customHeight="1">
      <c r="C5507" s="523"/>
      <c r="D5507" s="523"/>
    </row>
    <row r="5508" spans="3:4" ht="21" customHeight="1">
      <c r="C5508" s="523"/>
      <c r="D5508" s="523"/>
    </row>
    <row r="5509" spans="3:4" ht="21" customHeight="1">
      <c r="C5509" s="523"/>
      <c r="D5509" s="523"/>
    </row>
    <row r="5510" spans="3:4" ht="21" customHeight="1">
      <c r="C5510" s="523"/>
      <c r="D5510" s="523"/>
    </row>
    <row r="5511" spans="3:4" ht="21" customHeight="1">
      <c r="C5511" s="523"/>
      <c r="D5511" s="523"/>
    </row>
    <row r="5512" spans="3:4" ht="21" customHeight="1">
      <c r="C5512" s="523"/>
      <c r="D5512" s="523"/>
    </row>
    <row r="5513" spans="3:4" ht="21" customHeight="1">
      <c r="C5513" s="523"/>
      <c r="D5513" s="523"/>
    </row>
    <row r="5514" spans="3:4" ht="21" customHeight="1">
      <c r="C5514" s="523"/>
      <c r="D5514" s="523"/>
    </row>
    <row r="5515" spans="3:4" ht="21" customHeight="1">
      <c r="C5515" s="523"/>
      <c r="D5515" s="523"/>
    </row>
    <row r="5516" spans="3:4" ht="21" customHeight="1">
      <c r="C5516" s="523"/>
      <c r="D5516" s="523"/>
    </row>
    <row r="5517" spans="3:4" ht="21" customHeight="1">
      <c r="C5517" s="523"/>
      <c r="D5517" s="523"/>
    </row>
    <row r="5518" spans="3:4" ht="21" customHeight="1">
      <c r="C5518" s="523"/>
      <c r="D5518" s="523"/>
    </row>
    <row r="5519" spans="3:4" ht="21" customHeight="1">
      <c r="C5519" s="523"/>
      <c r="D5519" s="523"/>
    </row>
    <row r="5520" spans="3:4" ht="21" customHeight="1">
      <c r="C5520" s="523"/>
      <c r="D5520" s="523"/>
    </row>
    <row r="5521" spans="3:4" ht="21" customHeight="1">
      <c r="C5521" s="523"/>
      <c r="D5521" s="523"/>
    </row>
    <row r="5522" spans="3:4" ht="21" customHeight="1">
      <c r="C5522" s="523"/>
      <c r="D5522" s="523"/>
    </row>
    <row r="5523" spans="3:4" ht="21" customHeight="1">
      <c r="C5523" s="523"/>
      <c r="D5523" s="523"/>
    </row>
    <row r="5524" spans="3:4" ht="21" customHeight="1">
      <c r="C5524" s="523"/>
      <c r="D5524" s="523"/>
    </row>
    <row r="5525" spans="3:4" ht="21" customHeight="1">
      <c r="C5525" s="523"/>
      <c r="D5525" s="523"/>
    </row>
    <row r="5526" spans="3:4" ht="21" customHeight="1">
      <c r="C5526" s="523"/>
      <c r="D5526" s="523"/>
    </row>
    <row r="5527" spans="3:4" ht="21" customHeight="1">
      <c r="C5527" s="523"/>
      <c r="D5527" s="523"/>
    </row>
    <row r="5528" spans="3:4" ht="21" customHeight="1">
      <c r="C5528" s="523"/>
      <c r="D5528" s="523"/>
    </row>
    <row r="5529" spans="3:4" ht="21" customHeight="1">
      <c r="C5529" s="523"/>
      <c r="D5529" s="523"/>
    </row>
    <row r="5530" spans="3:4" ht="21" customHeight="1">
      <c r="C5530" s="523"/>
      <c r="D5530" s="523"/>
    </row>
    <row r="5531" spans="3:4" ht="21" customHeight="1">
      <c r="C5531" s="523"/>
      <c r="D5531" s="523"/>
    </row>
    <row r="5532" spans="3:4" ht="21" customHeight="1">
      <c r="C5532" s="523"/>
      <c r="D5532" s="523"/>
    </row>
    <row r="5533" spans="3:4" ht="21" customHeight="1">
      <c r="C5533" s="523"/>
      <c r="D5533" s="523"/>
    </row>
    <row r="5534" spans="3:4" ht="21" customHeight="1">
      <c r="C5534" s="523"/>
      <c r="D5534" s="523"/>
    </row>
    <row r="5535" spans="3:4" ht="21" customHeight="1">
      <c r="C5535" s="523"/>
      <c r="D5535" s="523"/>
    </row>
    <row r="5536" spans="3:4" ht="21" customHeight="1">
      <c r="C5536" s="523"/>
      <c r="D5536" s="523"/>
    </row>
    <row r="5537" spans="3:4" ht="21" customHeight="1">
      <c r="C5537" s="523"/>
      <c r="D5537" s="523"/>
    </row>
    <row r="5538" spans="3:4" ht="21" customHeight="1">
      <c r="C5538" s="523"/>
      <c r="D5538" s="523"/>
    </row>
    <row r="5539" spans="3:4" ht="21" customHeight="1">
      <c r="C5539" s="523"/>
      <c r="D5539" s="523"/>
    </row>
    <row r="5540" spans="3:4" ht="21" customHeight="1">
      <c r="C5540" s="523"/>
      <c r="D5540" s="523"/>
    </row>
    <row r="5541" spans="3:4" ht="21" customHeight="1">
      <c r="C5541" s="523"/>
      <c r="D5541" s="523"/>
    </row>
    <row r="5542" spans="3:4" ht="21" customHeight="1">
      <c r="C5542" s="523"/>
      <c r="D5542" s="523"/>
    </row>
    <row r="5543" spans="3:4" ht="21" customHeight="1">
      <c r="C5543" s="523"/>
      <c r="D5543" s="523"/>
    </row>
    <row r="5544" spans="3:4" ht="21" customHeight="1">
      <c r="C5544" s="523"/>
      <c r="D5544" s="523"/>
    </row>
    <row r="5545" spans="3:4" ht="21" customHeight="1">
      <c r="C5545" s="523"/>
      <c r="D5545" s="523"/>
    </row>
    <row r="5546" spans="3:4" ht="21" customHeight="1">
      <c r="C5546" s="523"/>
      <c r="D5546" s="523"/>
    </row>
    <row r="5547" spans="3:4" ht="21" customHeight="1">
      <c r="C5547" s="523"/>
      <c r="D5547" s="523"/>
    </row>
    <row r="5548" spans="3:4" ht="21" customHeight="1">
      <c r="C5548" s="523"/>
      <c r="D5548" s="523"/>
    </row>
    <row r="5549" spans="3:4" ht="21" customHeight="1">
      <c r="C5549" s="523"/>
      <c r="D5549" s="523"/>
    </row>
    <row r="5550" spans="3:4" ht="21" customHeight="1">
      <c r="C5550" s="523"/>
      <c r="D5550" s="523"/>
    </row>
    <row r="5551" spans="3:4" ht="21" customHeight="1">
      <c r="C5551" s="523"/>
      <c r="D5551" s="523"/>
    </row>
    <row r="5552" spans="3:4" ht="21" customHeight="1">
      <c r="C5552" s="523"/>
      <c r="D5552" s="523"/>
    </row>
    <row r="5553" spans="3:4" ht="21" customHeight="1">
      <c r="C5553" s="523"/>
      <c r="D5553" s="523"/>
    </row>
    <row r="5554" spans="3:4" ht="21" customHeight="1">
      <c r="C5554" s="523"/>
      <c r="D5554" s="523"/>
    </row>
    <row r="5555" spans="3:4" ht="21" customHeight="1">
      <c r="C5555" s="523"/>
      <c r="D5555" s="523"/>
    </row>
    <row r="5556" spans="3:4" ht="21" customHeight="1">
      <c r="C5556" s="523"/>
      <c r="D5556" s="523"/>
    </row>
    <row r="5557" spans="3:4" ht="21" customHeight="1">
      <c r="C5557" s="523"/>
      <c r="D5557" s="523"/>
    </row>
    <row r="5558" spans="3:4" ht="21" customHeight="1">
      <c r="C5558" s="523"/>
      <c r="D5558" s="523"/>
    </row>
    <row r="5559" spans="3:4" ht="21" customHeight="1">
      <c r="C5559" s="523"/>
      <c r="D5559" s="523"/>
    </row>
    <row r="5560" spans="3:4" ht="21" customHeight="1">
      <c r="C5560" s="523"/>
      <c r="D5560" s="523"/>
    </row>
    <row r="5561" spans="3:4" ht="21" customHeight="1">
      <c r="C5561" s="523"/>
      <c r="D5561" s="523"/>
    </row>
    <row r="5562" spans="3:4" ht="21" customHeight="1">
      <c r="C5562" s="523"/>
      <c r="D5562" s="523"/>
    </row>
    <row r="5563" spans="3:4" ht="21" customHeight="1">
      <c r="C5563" s="523"/>
      <c r="D5563" s="523"/>
    </row>
    <row r="5564" spans="3:4" ht="21" customHeight="1">
      <c r="C5564" s="523"/>
      <c r="D5564" s="523"/>
    </row>
    <row r="5565" spans="3:4" ht="21" customHeight="1">
      <c r="C5565" s="523"/>
      <c r="D5565" s="523"/>
    </row>
    <row r="5566" spans="3:4" ht="21" customHeight="1">
      <c r="C5566" s="523"/>
      <c r="D5566" s="523"/>
    </row>
    <row r="5567" spans="3:4" ht="21" customHeight="1">
      <c r="C5567" s="523"/>
      <c r="D5567" s="523"/>
    </row>
    <row r="5568" spans="3:4" ht="21" customHeight="1">
      <c r="C5568" s="523"/>
      <c r="D5568" s="523"/>
    </row>
    <row r="5569" spans="3:4" ht="21" customHeight="1">
      <c r="C5569" s="523"/>
      <c r="D5569" s="523"/>
    </row>
    <row r="5570" spans="3:4" ht="21" customHeight="1">
      <c r="C5570" s="523"/>
      <c r="D5570" s="523"/>
    </row>
    <row r="5571" spans="3:4" ht="21" customHeight="1">
      <c r="C5571" s="523"/>
      <c r="D5571" s="523"/>
    </row>
    <row r="5572" spans="3:4" ht="21" customHeight="1">
      <c r="C5572" s="523"/>
      <c r="D5572" s="523"/>
    </row>
    <row r="5573" spans="3:4" ht="21" customHeight="1">
      <c r="C5573" s="523"/>
      <c r="D5573" s="523"/>
    </row>
    <row r="5574" spans="3:4" ht="21" customHeight="1">
      <c r="C5574" s="523"/>
      <c r="D5574" s="523"/>
    </row>
    <row r="5575" spans="3:4" ht="21" customHeight="1">
      <c r="C5575" s="523"/>
      <c r="D5575" s="523"/>
    </row>
    <row r="5576" spans="3:4" ht="21" customHeight="1">
      <c r="C5576" s="523"/>
      <c r="D5576" s="523"/>
    </row>
    <row r="5577" spans="3:4" ht="21" customHeight="1">
      <c r="C5577" s="523"/>
      <c r="D5577" s="523"/>
    </row>
    <row r="5578" spans="3:4" ht="21" customHeight="1">
      <c r="C5578" s="523"/>
      <c r="D5578" s="523"/>
    </row>
    <row r="5579" spans="3:4" ht="21" customHeight="1">
      <c r="C5579" s="523"/>
      <c r="D5579" s="523"/>
    </row>
    <row r="5580" spans="3:4" ht="21" customHeight="1">
      <c r="C5580" s="523"/>
      <c r="D5580" s="523"/>
    </row>
    <row r="5581" spans="3:4" ht="21" customHeight="1">
      <c r="C5581" s="523"/>
      <c r="D5581" s="523"/>
    </row>
    <row r="5582" spans="3:4" ht="21" customHeight="1">
      <c r="C5582" s="523"/>
      <c r="D5582" s="523"/>
    </row>
    <row r="5583" spans="3:4" ht="21" customHeight="1">
      <c r="C5583" s="523"/>
      <c r="D5583" s="523"/>
    </row>
    <row r="5584" spans="3:4" ht="21" customHeight="1">
      <c r="C5584" s="523"/>
      <c r="D5584" s="523"/>
    </row>
    <row r="5585" spans="3:4" ht="21" customHeight="1">
      <c r="C5585" s="523"/>
      <c r="D5585" s="523"/>
    </row>
    <row r="5586" spans="3:4" ht="21" customHeight="1">
      <c r="C5586" s="523"/>
      <c r="D5586" s="523"/>
    </row>
    <row r="5587" spans="3:4" ht="21" customHeight="1">
      <c r="C5587" s="523"/>
      <c r="D5587" s="523"/>
    </row>
    <row r="5588" spans="3:4" ht="21" customHeight="1">
      <c r="C5588" s="523"/>
      <c r="D5588" s="523"/>
    </row>
    <row r="5589" spans="3:4" ht="21" customHeight="1">
      <c r="C5589" s="523"/>
      <c r="D5589" s="523"/>
    </row>
    <row r="5590" spans="3:4" ht="21" customHeight="1">
      <c r="C5590" s="523"/>
      <c r="D5590" s="523"/>
    </row>
    <row r="5591" spans="3:4" ht="21" customHeight="1">
      <c r="C5591" s="523"/>
      <c r="D5591" s="523"/>
    </row>
    <row r="5592" spans="3:4" ht="21" customHeight="1">
      <c r="C5592" s="523"/>
      <c r="D5592" s="523"/>
    </row>
    <row r="5593" spans="3:4" ht="21" customHeight="1">
      <c r="C5593" s="523"/>
      <c r="D5593" s="523"/>
    </row>
    <row r="5594" spans="3:4" ht="21" customHeight="1">
      <c r="C5594" s="523"/>
      <c r="D5594" s="523"/>
    </row>
    <row r="5595" spans="3:4" ht="21" customHeight="1">
      <c r="C5595" s="523"/>
      <c r="D5595" s="523"/>
    </row>
    <row r="5596" spans="3:4" ht="21" customHeight="1">
      <c r="C5596" s="523"/>
      <c r="D5596" s="523"/>
    </row>
    <row r="5597" spans="3:4" ht="21" customHeight="1">
      <c r="C5597" s="523"/>
      <c r="D5597" s="523"/>
    </row>
    <row r="5598" spans="3:4" ht="21" customHeight="1">
      <c r="C5598" s="523"/>
      <c r="D5598" s="523"/>
    </row>
    <row r="5599" spans="3:4" ht="21" customHeight="1">
      <c r="C5599" s="523"/>
      <c r="D5599" s="523"/>
    </row>
    <row r="5600" spans="3:4" ht="21" customHeight="1">
      <c r="C5600" s="523"/>
      <c r="D5600" s="523"/>
    </row>
    <row r="5601" spans="3:4" ht="21" customHeight="1">
      <c r="C5601" s="523"/>
      <c r="D5601" s="523"/>
    </row>
    <row r="5602" spans="3:4" ht="21" customHeight="1">
      <c r="C5602" s="523"/>
      <c r="D5602" s="523"/>
    </row>
    <row r="5603" spans="3:4" ht="21" customHeight="1">
      <c r="C5603" s="523"/>
      <c r="D5603" s="523"/>
    </row>
    <row r="5604" spans="3:4" ht="21" customHeight="1">
      <c r="C5604" s="523"/>
      <c r="D5604" s="523"/>
    </row>
    <row r="5605" spans="3:4" ht="21" customHeight="1">
      <c r="C5605" s="523"/>
      <c r="D5605" s="523"/>
    </row>
    <row r="5606" spans="3:4" ht="21" customHeight="1">
      <c r="C5606" s="523"/>
      <c r="D5606" s="523"/>
    </row>
    <row r="5607" spans="3:4" ht="21" customHeight="1">
      <c r="C5607" s="523"/>
      <c r="D5607" s="523"/>
    </row>
    <row r="5608" spans="3:4" ht="21" customHeight="1">
      <c r="C5608" s="523"/>
      <c r="D5608" s="523"/>
    </row>
    <row r="5609" spans="3:4" ht="21" customHeight="1">
      <c r="C5609" s="523"/>
      <c r="D5609" s="523"/>
    </row>
    <row r="5610" spans="3:4" ht="21" customHeight="1">
      <c r="C5610" s="523"/>
      <c r="D5610" s="523"/>
    </row>
    <row r="5611" spans="3:4" ht="21" customHeight="1">
      <c r="C5611" s="523"/>
      <c r="D5611" s="523"/>
    </row>
    <row r="5612" spans="3:4" ht="21" customHeight="1">
      <c r="C5612" s="523"/>
      <c r="D5612" s="523"/>
    </row>
    <row r="5613" spans="3:4" ht="21" customHeight="1">
      <c r="C5613" s="523"/>
      <c r="D5613" s="523"/>
    </row>
    <row r="5614" spans="3:4" ht="21" customHeight="1">
      <c r="C5614" s="523"/>
      <c r="D5614" s="523"/>
    </row>
    <row r="5615" spans="3:4" ht="21" customHeight="1">
      <c r="C5615" s="523"/>
      <c r="D5615" s="523"/>
    </row>
    <row r="5616" spans="3:4" ht="21" customHeight="1">
      <c r="C5616" s="523"/>
      <c r="D5616" s="523"/>
    </row>
    <row r="5617" spans="3:4" ht="21" customHeight="1">
      <c r="C5617" s="523"/>
      <c r="D5617" s="523"/>
    </row>
    <row r="5618" spans="3:4" ht="21" customHeight="1">
      <c r="C5618" s="523"/>
      <c r="D5618" s="523"/>
    </row>
    <row r="5619" spans="3:4" ht="21" customHeight="1">
      <c r="C5619" s="523"/>
      <c r="D5619" s="523"/>
    </row>
    <row r="5620" spans="3:4" ht="21" customHeight="1">
      <c r="C5620" s="523"/>
      <c r="D5620" s="523"/>
    </row>
    <row r="5621" spans="3:4" ht="21" customHeight="1">
      <c r="C5621" s="523"/>
      <c r="D5621" s="523"/>
    </row>
    <row r="5622" spans="3:4" ht="21" customHeight="1">
      <c r="C5622" s="523"/>
      <c r="D5622" s="523"/>
    </row>
    <row r="5623" spans="3:4" ht="21" customHeight="1">
      <c r="C5623" s="523"/>
      <c r="D5623" s="523"/>
    </row>
    <row r="5624" spans="3:4" ht="21" customHeight="1">
      <c r="C5624" s="523"/>
      <c r="D5624" s="523"/>
    </row>
    <row r="5625" spans="3:4" ht="21" customHeight="1">
      <c r="C5625" s="523"/>
      <c r="D5625" s="523"/>
    </row>
    <row r="5626" spans="3:4" ht="21" customHeight="1">
      <c r="C5626" s="523"/>
      <c r="D5626" s="523"/>
    </row>
    <row r="5627" spans="3:4" ht="21" customHeight="1">
      <c r="C5627" s="523"/>
      <c r="D5627" s="523"/>
    </row>
    <row r="5628" spans="3:4" ht="21" customHeight="1">
      <c r="C5628" s="523"/>
      <c r="D5628" s="523"/>
    </row>
    <row r="5629" spans="3:4" ht="21" customHeight="1">
      <c r="C5629" s="523"/>
      <c r="D5629" s="523"/>
    </row>
    <row r="5630" spans="3:4" ht="21" customHeight="1">
      <c r="C5630" s="523"/>
      <c r="D5630" s="523"/>
    </row>
    <row r="5631" spans="3:4" ht="21" customHeight="1">
      <c r="C5631" s="523"/>
      <c r="D5631" s="523"/>
    </row>
    <row r="5632" spans="3:4" ht="21" customHeight="1">
      <c r="C5632" s="523"/>
      <c r="D5632" s="523"/>
    </row>
    <row r="5633" spans="3:4" ht="21" customHeight="1">
      <c r="C5633" s="523"/>
      <c r="D5633" s="523"/>
    </row>
    <row r="5634" spans="3:4" ht="21" customHeight="1">
      <c r="C5634" s="523"/>
      <c r="D5634" s="523"/>
    </row>
    <row r="5635" spans="3:4" ht="21" customHeight="1">
      <c r="C5635" s="523"/>
      <c r="D5635" s="523"/>
    </row>
    <row r="5636" spans="3:4" ht="21" customHeight="1">
      <c r="C5636" s="523"/>
      <c r="D5636" s="523"/>
    </row>
    <row r="5637" spans="3:4" ht="21" customHeight="1">
      <c r="C5637" s="523"/>
      <c r="D5637" s="523"/>
    </row>
    <row r="5638" spans="3:4" ht="21" customHeight="1">
      <c r="C5638" s="523"/>
      <c r="D5638" s="523"/>
    </row>
    <row r="5639" spans="3:4" ht="21" customHeight="1">
      <c r="C5639" s="523"/>
      <c r="D5639" s="523"/>
    </row>
    <row r="5640" spans="3:4" ht="21" customHeight="1">
      <c r="C5640" s="523"/>
      <c r="D5640" s="523"/>
    </row>
    <row r="5641" spans="3:4" ht="21" customHeight="1">
      <c r="C5641" s="523"/>
      <c r="D5641" s="523"/>
    </row>
    <row r="5642" spans="3:4" ht="21" customHeight="1">
      <c r="C5642" s="523"/>
      <c r="D5642" s="523"/>
    </row>
    <row r="5643" spans="3:4" ht="21" customHeight="1">
      <c r="C5643" s="523"/>
      <c r="D5643" s="523"/>
    </row>
    <row r="5644" spans="3:4" ht="21" customHeight="1">
      <c r="C5644" s="523"/>
      <c r="D5644" s="523"/>
    </row>
    <row r="5645" spans="3:4" ht="21" customHeight="1">
      <c r="C5645" s="523"/>
      <c r="D5645" s="523"/>
    </row>
    <row r="5646" spans="3:4" ht="21" customHeight="1">
      <c r="C5646" s="523"/>
      <c r="D5646" s="523"/>
    </row>
    <row r="5647" spans="3:4" ht="21" customHeight="1">
      <c r="C5647" s="523"/>
      <c r="D5647" s="523"/>
    </row>
    <row r="5648" spans="3:4" ht="21" customHeight="1">
      <c r="C5648" s="523"/>
      <c r="D5648" s="523"/>
    </row>
    <row r="5649" spans="3:4" ht="21" customHeight="1">
      <c r="C5649" s="523"/>
      <c r="D5649" s="523"/>
    </row>
    <row r="5650" spans="3:4" ht="21" customHeight="1">
      <c r="C5650" s="523"/>
      <c r="D5650" s="523"/>
    </row>
    <row r="5651" spans="3:4" ht="21" customHeight="1">
      <c r="C5651" s="523"/>
      <c r="D5651" s="523"/>
    </row>
    <row r="5652" spans="3:4" ht="21" customHeight="1">
      <c r="C5652" s="523"/>
      <c r="D5652" s="523"/>
    </row>
    <row r="5653" spans="3:4" ht="21" customHeight="1">
      <c r="C5653" s="523"/>
      <c r="D5653" s="523"/>
    </row>
    <row r="5654" spans="3:4" ht="21" customHeight="1">
      <c r="C5654" s="523"/>
      <c r="D5654" s="523"/>
    </row>
    <row r="5655" spans="3:4" ht="21" customHeight="1">
      <c r="C5655" s="523"/>
      <c r="D5655" s="523"/>
    </row>
    <row r="5656" spans="3:4" ht="21" customHeight="1">
      <c r="C5656" s="523"/>
      <c r="D5656" s="523"/>
    </row>
    <row r="5657" spans="3:4" ht="21" customHeight="1">
      <c r="C5657" s="523"/>
      <c r="D5657" s="523"/>
    </row>
    <row r="5658" spans="3:4" ht="21" customHeight="1">
      <c r="C5658" s="523"/>
      <c r="D5658" s="523"/>
    </row>
    <row r="5659" spans="3:4" ht="21" customHeight="1">
      <c r="C5659" s="523"/>
      <c r="D5659" s="523"/>
    </row>
    <row r="5660" spans="3:4" ht="21" customHeight="1">
      <c r="C5660" s="523"/>
      <c r="D5660" s="523"/>
    </row>
    <row r="5661" spans="3:4" ht="21" customHeight="1">
      <c r="C5661" s="523"/>
      <c r="D5661" s="523"/>
    </row>
    <row r="5662" spans="3:4" ht="21" customHeight="1">
      <c r="C5662" s="523"/>
      <c r="D5662" s="523"/>
    </row>
    <row r="5663" spans="3:4" ht="21" customHeight="1">
      <c r="C5663" s="523"/>
      <c r="D5663" s="523"/>
    </row>
    <row r="5664" spans="3:4" ht="21" customHeight="1">
      <c r="C5664" s="523"/>
      <c r="D5664" s="523"/>
    </row>
    <row r="5665" spans="3:4" ht="21" customHeight="1">
      <c r="C5665" s="523"/>
      <c r="D5665" s="523"/>
    </row>
    <row r="5666" spans="3:4" ht="21" customHeight="1">
      <c r="C5666" s="523"/>
      <c r="D5666" s="523"/>
    </row>
    <row r="5667" spans="3:4" ht="21" customHeight="1">
      <c r="C5667" s="523"/>
      <c r="D5667" s="523"/>
    </row>
    <row r="5668" spans="3:4" ht="21" customHeight="1">
      <c r="C5668" s="523"/>
      <c r="D5668" s="523"/>
    </row>
    <row r="5669" spans="3:4" ht="21" customHeight="1">
      <c r="C5669" s="523"/>
      <c r="D5669" s="523"/>
    </row>
    <row r="5670" spans="3:4" ht="21" customHeight="1">
      <c r="C5670" s="523"/>
      <c r="D5670" s="523"/>
    </row>
    <row r="5671" spans="3:4" ht="21" customHeight="1">
      <c r="C5671" s="523"/>
      <c r="D5671" s="523"/>
    </row>
    <row r="5672" spans="3:4" ht="21" customHeight="1">
      <c r="C5672" s="523"/>
      <c r="D5672" s="523"/>
    </row>
    <row r="5673" spans="3:4" ht="21" customHeight="1">
      <c r="C5673" s="523"/>
      <c r="D5673" s="523"/>
    </row>
    <row r="5674" spans="3:4" ht="21" customHeight="1">
      <c r="C5674" s="523"/>
      <c r="D5674" s="523"/>
    </row>
    <row r="5675" spans="3:4" ht="21" customHeight="1">
      <c r="C5675" s="523"/>
      <c r="D5675" s="523"/>
    </row>
    <row r="5676" spans="3:4" ht="21" customHeight="1">
      <c r="C5676" s="523"/>
      <c r="D5676" s="523"/>
    </row>
    <row r="5677" spans="3:4" ht="21" customHeight="1">
      <c r="C5677" s="523"/>
      <c r="D5677" s="523"/>
    </row>
    <row r="5678" spans="3:4" ht="21" customHeight="1">
      <c r="C5678" s="523"/>
      <c r="D5678" s="523"/>
    </row>
    <row r="5679" spans="3:4" ht="21" customHeight="1">
      <c r="C5679" s="523"/>
      <c r="D5679" s="523"/>
    </row>
    <row r="5680" spans="3:4" ht="21" customHeight="1">
      <c r="C5680" s="523"/>
      <c r="D5680" s="523"/>
    </row>
    <row r="5681" spans="3:4" ht="21" customHeight="1">
      <c r="C5681" s="523"/>
      <c r="D5681" s="523"/>
    </row>
    <row r="5682" spans="3:4" ht="21" customHeight="1">
      <c r="C5682" s="523"/>
      <c r="D5682" s="523"/>
    </row>
    <row r="5683" spans="3:4" ht="21" customHeight="1">
      <c r="C5683" s="523"/>
      <c r="D5683" s="523"/>
    </row>
    <row r="5684" spans="3:4" ht="21" customHeight="1">
      <c r="C5684" s="523"/>
      <c r="D5684" s="523"/>
    </row>
    <row r="5685" spans="3:4" ht="21" customHeight="1">
      <c r="C5685" s="523"/>
      <c r="D5685" s="523"/>
    </row>
    <row r="5686" spans="3:4" ht="21" customHeight="1">
      <c r="C5686" s="523"/>
      <c r="D5686" s="523"/>
    </row>
    <row r="5687" spans="3:4" ht="21" customHeight="1">
      <c r="C5687" s="523"/>
      <c r="D5687" s="523"/>
    </row>
    <row r="5688" spans="3:4" ht="21" customHeight="1">
      <c r="C5688" s="523"/>
      <c r="D5688" s="523"/>
    </row>
    <row r="5689" spans="3:4" ht="21" customHeight="1">
      <c r="C5689" s="523"/>
      <c r="D5689" s="523"/>
    </row>
    <row r="5690" spans="3:4" ht="21" customHeight="1">
      <c r="C5690" s="523"/>
      <c r="D5690" s="523"/>
    </row>
    <row r="5691" spans="3:4" ht="21" customHeight="1">
      <c r="C5691" s="523"/>
      <c r="D5691" s="523"/>
    </row>
    <row r="5692" spans="3:4" ht="21" customHeight="1">
      <c r="C5692" s="523"/>
      <c r="D5692" s="523"/>
    </row>
    <row r="5693" spans="3:4" ht="21" customHeight="1">
      <c r="C5693" s="523"/>
      <c r="D5693" s="523"/>
    </row>
    <row r="5694" spans="3:4" ht="21" customHeight="1">
      <c r="C5694" s="523"/>
      <c r="D5694" s="523"/>
    </row>
    <row r="5695" spans="3:4" ht="21" customHeight="1">
      <c r="C5695" s="523"/>
      <c r="D5695" s="523"/>
    </row>
    <row r="5696" spans="3:4" ht="21" customHeight="1">
      <c r="C5696" s="523"/>
      <c r="D5696" s="523"/>
    </row>
    <row r="5697" spans="3:4" ht="21" customHeight="1">
      <c r="C5697" s="523"/>
      <c r="D5697" s="523"/>
    </row>
    <row r="5698" spans="3:4" ht="21" customHeight="1">
      <c r="C5698" s="523"/>
      <c r="D5698" s="523"/>
    </row>
    <row r="5699" spans="3:4" ht="21" customHeight="1">
      <c r="C5699" s="523"/>
      <c r="D5699" s="523"/>
    </row>
    <row r="5700" spans="3:4" ht="21" customHeight="1">
      <c r="C5700" s="523"/>
      <c r="D5700" s="523"/>
    </row>
    <row r="5701" spans="3:4" ht="21" customHeight="1">
      <c r="C5701" s="523"/>
      <c r="D5701" s="523"/>
    </row>
    <row r="5702" spans="3:4" ht="21" customHeight="1">
      <c r="C5702" s="523"/>
      <c r="D5702" s="523"/>
    </row>
    <row r="5703" spans="3:4" ht="21" customHeight="1">
      <c r="C5703" s="523"/>
      <c r="D5703" s="523"/>
    </row>
    <row r="5704" spans="3:4" ht="21" customHeight="1">
      <c r="C5704" s="523"/>
      <c r="D5704" s="523"/>
    </row>
    <row r="5705" spans="3:4" ht="21" customHeight="1">
      <c r="C5705" s="523"/>
      <c r="D5705" s="523"/>
    </row>
    <row r="5706" spans="3:4" ht="21" customHeight="1">
      <c r="C5706" s="523"/>
      <c r="D5706" s="523"/>
    </row>
    <row r="5707" spans="3:4" ht="21" customHeight="1">
      <c r="C5707" s="523"/>
      <c r="D5707" s="523"/>
    </row>
    <row r="5708" spans="3:4" ht="21" customHeight="1">
      <c r="C5708" s="523"/>
      <c r="D5708" s="523"/>
    </row>
    <row r="5709" spans="3:4" ht="21" customHeight="1">
      <c r="C5709" s="523"/>
      <c r="D5709" s="523"/>
    </row>
    <row r="5710" spans="3:4" ht="21" customHeight="1">
      <c r="C5710" s="523"/>
      <c r="D5710" s="523"/>
    </row>
    <row r="5711" spans="3:4" ht="21" customHeight="1">
      <c r="C5711" s="523"/>
      <c r="D5711" s="523"/>
    </row>
    <row r="5712" spans="3:4" ht="21" customHeight="1">
      <c r="C5712" s="523"/>
      <c r="D5712" s="523"/>
    </row>
    <row r="5713" spans="3:4" ht="21" customHeight="1">
      <c r="C5713" s="523"/>
      <c r="D5713" s="523"/>
    </row>
    <row r="5714" spans="3:4" ht="21" customHeight="1">
      <c r="C5714" s="523"/>
      <c r="D5714" s="523"/>
    </row>
    <row r="5715" spans="3:4" ht="21" customHeight="1">
      <c r="C5715" s="523"/>
      <c r="D5715" s="523"/>
    </row>
    <row r="5716" spans="3:4" ht="21" customHeight="1">
      <c r="C5716" s="523"/>
      <c r="D5716" s="523"/>
    </row>
    <row r="5717" spans="3:4" ht="21" customHeight="1">
      <c r="C5717" s="523"/>
      <c r="D5717" s="523"/>
    </row>
    <row r="5718" spans="3:4" ht="21" customHeight="1">
      <c r="C5718" s="523"/>
      <c r="D5718" s="523"/>
    </row>
    <row r="5719" spans="3:4" ht="21" customHeight="1">
      <c r="C5719" s="523"/>
      <c r="D5719" s="523"/>
    </row>
    <row r="5720" spans="3:4" ht="21" customHeight="1">
      <c r="C5720" s="523"/>
      <c r="D5720" s="523"/>
    </row>
    <row r="5721" spans="3:4" ht="21" customHeight="1">
      <c r="C5721" s="523"/>
      <c r="D5721" s="523"/>
    </row>
    <row r="5722" spans="3:4" ht="21" customHeight="1">
      <c r="C5722" s="523"/>
      <c r="D5722" s="523"/>
    </row>
    <row r="5723" spans="3:4" ht="21" customHeight="1">
      <c r="C5723" s="523"/>
      <c r="D5723" s="523"/>
    </row>
    <row r="5724" spans="3:4" ht="21" customHeight="1">
      <c r="C5724" s="523"/>
      <c r="D5724" s="523"/>
    </row>
    <row r="5725" spans="3:4" ht="21" customHeight="1">
      <c r="C5725" s="523"/>
      <c r="D5725" s="523"/>
    </row>
    <row r="5726" spans="3:4" ht="21" customHeight="1">
      <c r="C5726" s="523"/>
      <c r="D5726" s="523"/>
    </row>
    <row r="5727" spans="3:4" ht="21" customHeight="1">
      <c r="C5727" s="523"/>
      <c r="D5727" s="523"/>
    </row>
    <row r="5728" spans="3:4" ht="21" customHeight="1">
      <c r="C5728" s="523"/>
      <c r="D5728" s="523"/>
    </row>
    <row r="5729" spans="3:4" ht="21" customHeight="1">
      <c r="C5729" s="523"/>
      <c r="D5729" s="523"/>
    </row>
    <row r="5730" spans="3:4" ht="21" customHeight="1">
      <c r="C5730" s="523"/>
      <c r="D5730" s="523"/>
    </row>
    <row r="5731" spans="3:4" ht="21" customHeight="1">
      <c r="C5731" s="523"/>
      <c r="D5731" s="523"/>
    </row>
    <row r="5732" spans="3:4" ht="21" customHeight="1">
      <c r="C5732" s="523"/>
      <c r="D5732" s="523"/>
    </row>
    <row r="5733" spans="3:4" ht="21" customHeight="1">
      <c r="C5733" s="523"/>
      <c r="D5733" s="523"/>
    </row>
    <row r="5734" spans="3:4" ht="21" customHeight="1">
      <c r="C5734" s="523"/>
      <c r="D5734" s="523"/>
    </row>
    <row r="5735" spans="3:4" ht="21" customHeight="1">
      <c r="C5735" s="523"/>
      <c r="D5735" s="523"/>
    </row>
    <row r="5736" spans="3:4" ht="21" customHeight="1">
      <c r="C5736" s="523"/>
      <c r="D5736" s="523"/>
    </row>
    <row r="5737" spans="3:4" ht="21" customHeight="1">
      <c r="C5737" s="523"/>
      <c r="D5737" s="523"/>
    </row>
    <row r="5738" spans="3:4" ht="21" customHeight="1">
      <c r="C5738" s="523"/>
      <c r="D5738" s="523"/>
    </row>
    <row r="5739" spans="3:4" ht="21" customHeight="1">
      <c r="C5739" s="523"/>
      <c r="D5739" s="523"/>
    </row>
    <row r="5740" spans="3:4" ht="21" customHeight="1">
      <c r="C5740" s="523"/>
      <c r="D5740" s="523"/>
    </row>
    <row r="5741" spans="3:4" ht="21" customHeight="1">
      <c r="C5741" s="523"/>
      <c r="D5741" s="523"/>
    </row>
    <row r="5742" spans="3:4" ht="21" customHeight="1">
      <c r="C5742" s="523"/>
      <c r="D5742" s="523"/>
    </row>
    <row r="5743" spans="3:4" ht="21" customHeight="1">
      <c r="C5743" s="523"/>
      <c r="D5743" s="523"/>
    </row>
    <row r="5744" spans="3:4" ht="21" customHeight="1">
      <c r="C5744" s="523"/>
      <c r="D5744" s="523"/>
    </row>
    <row r="5745" spans="3:4" ht="21" customHeight="1">
      <c r="C5745" s="523"/>
      <c r="D5745" s="523"/>
    </row>
    <row r="5746" spans="3:4" ht="21" customHeight="1">
      <c r="C5746" s="523"/>
      <c r="D5746" s="523"/>
    </row>
    <row r="5747" spans="3:4" ht="21" customHeight="1">
      <c r="C5747" s="523"/>
      <c r="D5747" s="523"/>
    </row>
    <row r="5748" spans="3:4" ht="21" customHeight="1">
      <c r="C5748" s="523"/>
      <c r="D5748" s="523"/>
    </row>
    <row r="5749" spans="3:4" ht="21" customHeight="1">
      <c r="C5749" s="523"/>
      <c r="D5749" s="523"/>
    </row>
    <row r="5750" spans="3:4" ht="21" customHeight="1">
      <c r="C5750" s="523"/>
      <c r="D5750" s="523"/>
    </row>
    <row r="5751" spans="3:4" ht="21" customHeight="1">
      <c r="C5751" s="523"/>
      <c r="D5751" s="523"/>
    </row>
    <row r="5752" spans="3:4" ht="21" customHeight="1">
      <c r="C5752" s="523"/>
      <c r="D5752" s="523"/>
    </row>
    <row r="5753" spans="3:4" ht="21" customHeight="1">
      <c r="C5753" s="523"/>
      <c r="D5753" s="523"/>
    </row>
    <row r="5754" spans="3:4" ht="21" customHeight="1">
      <c r="C5754" s="523"/>
      <c r="D5754" s="523"/>
    </row>
    <row r="5755" spans="3:4" ht="21" customHeight="1">
      <c r="C5755" s="523"/>
      <c r="D5755" s="523"/>
    </row>
    <row r="5756" spans="3:4" ht="21" customHeight="1">
      <c r="C5756" s="523"/>
      <c r="D5756" s="523"/>
    </row>
    <row r="5757" spans="3:4" ht="21" customHeight="1">
      <c r="C5757" s="523"/>
      <c r="D5757" s="523"/>
    </row>
    <row r="5758" spans="3:4" ht="21" customHeight="1">
      <c r="C5758" s="523"/>
      <c r="D5758" s="523"/>
    </row>
    <row r="5759" spans="3:4" ht="21" customHeight="1">
      <c r="C5759" s="523"/>
      <c r="D5759" s="523"/>
    </row>
    <row r="5760" spans="3:4" ht="21" customHeight="1">
      <c r="C5760" s="523"/>
      <c r="D5760" s="523"/>
    </row>
    <row r="5761" spans="3:4" ht="21" customHeight="1">
      <c r="C5761" s="523"/>
      <c r="D5761" s="523"/>
    </row>
    <row r="5762" spans="3:4" ht="21" customHeight="1">
      <c r="C5762" s="523"/>
      <c r="D5762" s="523"/>
    </row>
    <row r="5763" spans="3:4" ht="21" customHeight="1">
      <c r="C5763" s="523"/>
      <c r="D5763" s="523"/>
    </row>
    <row r="5764" spans="3:4" ht="21" customHeight="1">
      <c r="C5764" s="523"/>
      <c r="D5764" s="523"/>
    </row>
    <row r="5765" spans="3:4" ht="21" customHeight="1">
      <c r="C5765" s="523"/>
      <c r="D5765" s="523"/>
    </row>
    <row r="5766" spans="3:4" ht="21" customHeight="1">
      <c r="C5766" s="523"/>
      <c r="D5766" s="523"/>
    </row>
    <row r="5767" spans="3:4" ht="21" customHeight="1">
      <c r="C5767" s="523"/>
      <c r="D5767" s="523"/>
    </row>
    <row r="5768" spans="3:4" ht="21" customHeight="1">
      <c r="C5768" s="523"/>
      <c r="D5768" s="523"/>
    </row>
    <row r="5769" spans="3:4" ht="21" customHeight="1">
      <c r="C5769" s="523"/>
      <c r="D5769" s="523"/>
    </row>
    <row r="5770" spans="3:4" ht="21" customHeight="1">
      <c r="C5770" s="523"/>
      <c r="D5770" s="523"/>
    </row>
    <row r="5771" spans="3:4" ht="21" customHeight="1">
      <c r="C5771" s="523"/>
      <c r="D5771" s="523"/>
    </row>
    <row r="5772" spans="3:4" ht="21" customHeight="1">
      <c r="C5772" s="523"/>
      <c r="D5772" s="523"/>
    </row>
    <row r="5773" spans="3:4" ht="21" customHeight="1">
      <c r="C5773" s="523"/>
      <c r="D5773" s="523"/>
    </row>
    <row r="5774" spans="3:4" ht="21" customHeight="1">
      <c r="C5774" s="523"/>
      <c r="D5774" s="523"/>
    </row>
    <row r="5775" spans="3:4" ht="21" customHeight="1">
      <c r="C5775" s="523"/>
      <c r="D5775" s="523"/>
    </row>
    <row r="5776" spans="3:4" ht="21" customHeight="1">
      <c r="C5776" s="523"/>
      <c r="D5776" s="523"/>
    </row>
    <row r="5777" spans="3:4" ht="21" customHeight="1">
      <c r="C5777" s="523"/>
      <c r="D5777" s="523"/>
    </row>
    <row r="5778" spans="3:4" ht="21" customHeight="1">
      <c r="C5778" s="523"/>
      <c r="D5778" s="523"/>
    </row>
    <row r="5779" spans="3:4" ht="21" customHeight="1">
      <c r="C5779" s="523"/>
      <c r="D5779" s="523"/>
    </row>
    <row r="5780" spans="3:4" ht="21" customHeight="1">
      <c r="C5780" s="523"/>
      <c r="D5780" s="523"/>
    </row>
    <row r="5781" spans="3:4" ht="21" customHeight="1">
      <c r="C5781" s="523"/>
      <c r="D5781" s="523"/>
    </row>
    <row r="5782" spans="3:4" ht="21" customHeight="1">
      <c r="C5782" s="523"/>
      <c r="D5782" s="523"/>
    </row>
    <row r="5783" spans="3:4" ht="21" customHeight="1">
      <c r="C5783" s="523"/>
      <c r="D5783" s="523"/>
    </row>
    <row r="5784" spans="3:4" ht="21" customHeight="1">
      <c r="C5784" s="523"/>
      <c r="D5784" s="523"/>
    </row>
    <row r="5785" spans="3:4" ht="21" customHeight="1">
      <c r="C5785" s="523"/>
      <c r="D5785" s="523"/>
    </row>
    <row r="5786" spans="3:4" ht="21" customHeight="1">
      <c r="C5786" s="523"/>
      <c r="D5786" s="523"/>
    </row>
    <row r="5787" spans="3:4" ht="21" customHeight="1">
      <c r="C5787" s="523"/>
      <c r="D5787" s="523"/>
    </row>
    <row r="5788" spans="3:4" ht="21" customHeight="1">
      <c r="C5788" s="523"/>
      <c r="D5788" s="523"/>
    </row>
    <row r="5789" spans="3:4" ht="21" customHeight="1">
      <c r="C5789" s="523"/>
      <c r="D5789" s="523"/>
    </row>
    <row r="5790" spans="3:4" ht="21" customHeight="1">
      <c r="C5790" s="523"/>
      <c r="D5790" s="523"/>
    </row>
    <row r="5791" spans="3:4" ht="21" customHeight="1">
      <c r="C5791" s="523"/>
      <c r="D5791" s="523"/>
    </row>
    <row r="5792" spans="3:4" ht="21" customHeight="1">
      <c r="C5792" s="523"/>
      <c r="D5792" s="523"/>
    </row>
    <row r="5793" spans="3:4" ht="21" customHeight="1">
      <c r="C5793" s="523"/>
      <c r="D5793" s="523"/>
    </row>
    <row r="5794" spans="3:4" ht="21" customHeight="1">
      <c r="C5794" s="523"/>
      <c r="D5794" s="523"/>
    </row>
    <row r="5795" spans="3:4" ht="21" customHeight="1">
      <c r="C5795" s="523"/>
      <c r="D5795" s="523"/>
    </row>
    <row r="5796" spans="3:4" ht="21" customHeight="1">
      <c r="C5796" s="523"/>
      <c r="D5796" s="523"/>
    </row>
    <row r="5797" spans="3:4" ht="21" customHeight="1">
      <c r="C5797" s="523"/>
      <c r="D5797" s="523"/>
    </row>
    <row r="5798" spans="3:4" ht="21" customHeight="1">
      <c r="C5798" s="523"/>
      <c r="D5798" s="523"/>
    </row>
    <row r="5799" spans="3:4" ht="21" customHeight="1">
      <c r="C5799" s="523"/>
      <c r="D5799" s="523"/>
    </row>
    <row r="5800" spans="3:4" ht="21" customHeight="1">
      <c r="C5800" s="523"/>
      <c r="D5800" s="523"/>
    </row>
    <row r="5801" spans="3:4" ht="21" customHeight="1">
      <c r="C5801" s="523"/>
      <c r="D5801" s="523"/>
    </row>
    <row r="5802" spans="3:4" ht="21" customHeight="1">
      <c r="C5802" s="523"/>
      <c r="D5802" s="523"/>
    </row>
    <row r="5803" spans="3:4" ht="21" customHeight="1">
      <c r="C5803" s="523"/>
      <c r="D5803" s="523"/>
    </row>
    <row r="5804" spans="3:4" ht="21" customHeight="1">
      <c r="C5804" s="523"/>
      <c r="D5804" s="523"/>
    </row>
    <row r="5805" spans="3:4" ht="21" customHeight="1">
      <c r="C5805" s="523"/>
      <c r="D5805" s="523"/>
    </row>
    <row r="5806" spans="3:4" ht="21" customHeight="1">
      <c r="C5806" s="523"/>
      <c r="D5806" s="523"/>
    </row>
    <row r="5807" spans="3:4" ht="21" customHeight="1">
      <c r="C5807" s="523"/>
      <c r="D5807" s="523"/>
    </row>
    <row r="5808" spans="3:4" ht="21" customHeight="1">
      <c r="C5808" s="523"/>
      <c r="D5808" s="523"/>
    </row>
    <row r="5809" spans="3:4" ht="21" customHeight="1">
      <c r="C5809" s="523"/>
      <c r="D5809" s="523"/>
    </row>
    <row r="5810" spans="3:4" ht="21" customHeight="1">
      <c r="C5810" s="523"/>
      <c r="D5810" s="523"/>
    </row>
    <row r="5811" spans="3:4" ht="21" customHeight="1">
      <c r="C5811" s="523"/>
      <c r="D5811" s="523"/>
    </row>
    <row r="5812" spans="3:4" ht="21" customHeight="1">
      <c r="C5812" s="523"/>
      <c r="D5812" s="523"/>
    </row>
    <row r="5813" spans="3:4" ht="21" customHeight="1">
      <c r="C5813" s="523"/>
      <c r="D5813" s="523"/>
    </row>
    <row r="5814" spans="3:4" ht="21" customHeight="1">
      <c r="C5814" s="523"/>
      <c r="D5814" s="523"/>
    </row>
    <row r="5815" spans="3:4" ht="21" customHeight="1">
      <c r="C5815" s="523"/>
      <c r="D5815" s="523"/>
    </row>
    <row r="5816" spans="3:4" ht="21" customHeight="1">
      <c r="C5816" s="523"/>
      <c r="D5816" s="523"/>
    </row>
    <row r="5817" spans="3:4" ht="21" customHeight="1">
      <c r="C5817" s="523"/>
      <c r="D5817" s="523"/>
    </row>
    <row r="5818" spans="3:4" ht="21" customHeight="1">
      <c r="C5818" s="523"/>
      <c r="D5818" s="523"/>
    </row>
    <row r="5819" spans="3:4" ht="21" customHeight="1">
      <c r="C5819" s="523"/>
      <c r="D5819" s="523"/>
    </row>
    <row r="5820" spans="3:4" ht="21" customHeight="1">
      <c r="C5820" s="523"/>
      <c r="D5820" s="523"/>
    </row>
    <row r="5821" spans="3:4" ht="21" customHeight="1">
      <c r="C5821" s="523"/>
      <c r="D5821" s="523"/>
    </row>
    <row r="5822" spans="3:4" ht="21" customHeight="1">
      <c r="C5822" s="523"/>
      <c r="D5822" s="523"/>
    </row>
    <row r="5823" spans="3:4" ht="21" customHeight="1">
      <c r="C5823" s="523"/>
      <c r="D5823" s="523"/>
    </row>
    <row r="5824" spans="3:4" ht="21" customHeight="1">
      <c r="C5824" s="523"/>
      <c r="D5824" s="523"/>
    </row>
    <row r="5825" spans="3:4" ht="21" customHeight="1">
      <c r="C5825" s="523"/>
      <c r="D5825" s="523"/>
    </row>
    <row r="5826" spans="3:4" ht="21" customHeight="1">
      <c r="C5826" s="523"/>
      <c r="D5826" s="523"/>
    </row>
    <row r="5827" spans="3:4" ht="21" customHeight="1">
      <c r="C5827" s="523"/>
      <c r="D5827" s="523"/>
    </row>
    <row r="5828" spans="3:4" ht="21" customHeight="1">
      <c r="C5828" s="523"/>
      <c r="D5828" s="523"/>
    </row>
    <row r="5829" spans="3:4" ht="21" customHeight="1">
      <c r="C5829" s="523"/>
      <c r="D5829" s="523"/>
    </row>
    <row r="5830" spans="3:4" ht="21" customHeight="1">
      <c r="C5830" s="523"/>
      <c r="D5830" s="523"/>
    </row>
    <row r="5831" spans="3:4" ht="21" customHeight="1">
      <c r="C5831" s="523"/>
      <c r="D5831" s="523"/>
    </row>
    <row r="5832" spans="3:4" ht="21" customHeight="1">
      <c r="C5832" s="523"/>
      <c r="D5832" s="523"/>
    </row>
    <row r="5833" spans="3:4" ht="21" customHeight="1">
      <c r="C5833" s="523"/>
      <c r="D5833" s="523"/>
    </row>
    <row r="5834" spans="3:4" ht="21" customHeight="1">
      <c r="C5834" s="523"/>
      <c r="D5834" s="523"/>
    </row>
    <row r="5835" spans="3:4" ht="21" customHeight="1">
      <c r="C5835" s="523"/>
      <c r="D5835" s="523"/>
    </row>
    <row r="5836" spans="3:4" ht="21" customHeight="1">
      <c r="C5836" s="523"/>
      <c r="D5836" s="523"/>
    </row>
    <row r="5837" spans="3:4" ht="21" customHeight="1">
      <c r="C5837" s="523"/>
      <c r="D5837" s="523"/>
    </row>
    <row r="5838" spans="3:4" ht="21" customHeight="1">
      <c r="C5838" s="523"/>
      <c r="D5838" s="523"/>
    </row>
    <row r="5839" spans="3:4" ht="21" customHeight="1">
      <c r="C5839" s="523"/>
      <c r="D5839" s="523"/>
    </row>
    <row r="5840" spans="3:4" ht="21" customHeight="1">
      <c r="C5840" s="523"/>
      <c r="D5840" s="523"/>
    </row>
    <row r="5841" spans="3:4" ht="21" customHeight="1">
      <c r="C5841" s="523"/>
      <c r="D5841" s="523"/>
    </row>
    <row r="5842" spans="3:4" ht="21" customHeight="1">
      <c r="C5842" s="523"/>
      <c r="D5842" s="523"/>
    </row>
    <row r="5843" spans="3:4" ht="21" customHeight="1">
      <c r="C5843" s="523"/>
      <c r="D5843" s="523"/>
    </row>
    <row r="5844" spans="3:4" ht="21" customHeight="1">
      <c r="C5844" s="523"/>
      <c r="D5844" s="523"/>
    </row>
    <row r="5845" spans="3:4" ht="21" customHeight="1">
      <c r="C5845" s="523"/>
      <c r="D5845" s="523"/>
    </row>
    <row r="5846" spans="3:4" ht="21" customHeight="1">
      <c r="C5846" s="523"/>
      <c r="D5846" s="523"/>
    </row>
    <row r="5847" spans="3:4" ht="21" customHeight="1">
      <c r="C5847" s="523"/>
      <c r="D5847" s="523"/>
    </row>
    <row r="5848" spans="3:4" ht="21" customHeight="1">
      <c r="C5848" s="523"/>
      <c r="D5848" s="523"/>
    </row>
    <row r="5849" spans="3:4" ht="21" customHeight="1">
      <c r="C5849" s="523"/>
      <c r="D5849" s="523"/>
    </row>
    <row r="5850" spans="3:4" ht="21" customHeight="1">
      <c r="C5850" s="523"/>
      <c r="D5850" s="523"/>
    </row>
    <row r="5851" spans="3:4" ht="21" customHeight="1">
      <c r="C5851" s="523"/>
      <c r="D5851" s="523"/>
    </row>
    <row r="5852" spans="3:4" ht="21" customHeight="1">
      <c r="C5852" s="523"/>
      <c r="D5852" s="523"/>
    </row>
    <row r="5853" spans="3:4" ht="21" customHeight="1">
      <c r="C5853" s="523"/>
      <c r="D5853" s="523"/>
    </row>
    <row r="5854" spans="3:4" ht="21" customHeight="1">
      <c r="C5854" s="523"/>
      <c r="D5854" s="523"/>
    </row>
    <row r="5855" spans="3:4" ht="21" customHeight="1">
      <c r="C5855" s="523"/>
      <c r="D5855" s="523"/>
    </row>
    <row r="5856" spans="3:4" ht="21" customHeight="1">
      <c r="C5856" s="523"/>
      <c r="D5856" s="523"/>
    </row>
    <row r="5857" spans="3:4" ht="21" customHeight="1">
      <c r="C5857" s="523"/>
      <c r="D5857" s="523"/>
    </row>
    <row r="5858" spans="3:4" ht="21" customHeight="1">
      <c r="C5858" s="523"/>
      <c r="D5858" s="523"/>
    </row>
    <row r="5859" spans="3:4" ht="21" customHeight="1">
      <c r="C5859" s="523"/>
      <c r="D5859" s="523"/>
    </row>
    <row r="5860" spans="3:4" ht="21" customHeight="1">
      <c r="C5860" s="523"/>
      <c r="D5860" s="523"/>
    </row>
    <row r="5861" spans="3:4" ht="21" customHeight="1">
      <c r="C5861" s="523"/>
      <c r="D5861" s="523"/>
    </row>
    <row r="5862" spans="3:4" ht="21" customHeight="1">
      <c r="C5862" s="523"/>
      <c r="D5862" s="523"/>
    </row>
    <row r="5863" spans="3:4" ht="21" customHeight="1">
      <c r="C5863" s="523"/>
      <c r="D5863" s="523"/>
    </row>
    <row r="5864" spans="3:4" ht="21" customHeight="1">
      <c r="C5864" s="523"/>
      <c r="D5864" s="523"/>
    </row>
    <row r="5865" spans="3:4" ht="21" customHeight="1">
      <c r="C5865" s="523"/>
      <c r="D5865" s="523"/>
    </row>
    <row r="5866" spans="3:4" ht="21" customHeight="1">
      <c r="C5866" s="523"/>
      <c r="D5866" s="523"/>
    </row>
    <row r="5867" spans="3:4" ht="21" customHeight="1">
      <c r="C5867" s="523"/>
      <c r="D5867" s="523"/>
    </row>
    <row r="5868" spans="3:4" ht="21" customHeight="1">
      <c r="C5868" s="523"/>
      <c r="D5868" s="523"/>
    </row>
    <row r="5869" spans="3:4" ht="21" customHeight="1">
      <c r="C5869" s="523"/>
      <c r="D5869" s="523"/>
    </row>
    <row r="5870" spans="3:4" ht="21" customHeight="1">
      <c r="C5870" s="523"/>
      <c r="D5870" s="523"/>
    </row>
    <row r="5871" spans="3:4" ht="21" customHeight="1">
      <c r="C5871" s="523"/>
      <c r="D5871" s="523"/>
    </row>
    <row r="5872" spans="3:4" ht="21" customHeight="1">
      <c r="C5872" s="523"/>
      <c r="D5872" s="523"/>
    </row>
    <row r="5873" spans="3:4" ht="21" customHeight="1">
      <c r="C5873" s="523"/>
      <c r="D5873" s="523"/>
    </row>
    <row r="5874" spans="3:4" ht="21" customHeight="1">
      <c r="C5874" s="523"/>
      <c r="D5874" s="523"/>
    </row>
    <row r="5875" spans="3:4" ht="21" customHeight="1">
      <c r="C5875" s="523"/>
      <c r="D5875" s="523"/>
    </row>
    <row r="5876" spans="3:4" ht="21" customHeight="1">
      <c r="C5876" s="523"/>
      <c r="D5876" s="523"/>
    </row>
    <row r="5877" spans="3:4" ht="21" customHeight="1">
      <c r="C5877" s="523"/>
      <c r="D5877" s="523"/>
    </row>
    <row r="5878" spans="3:4" ht="21" customHeight="1">
      <c r="C5878" s="523"/>
      <c r="D5878" s="523"/>
    </row>
    <row r="5879" spans="3:4" ht="21" customHeight="1">
      <c r="C5879" s="523"/>
      <c r="D5879" s="523"/>
    </row>
    <row r="5880" spans="3:4" ht="21" customHeight="1">
      <c r="C5880" s="523"/>
      <c r="D5880" s="523"/>
    </row>
    <row r="5881" spans="3:4" ht="21" customHeight="1">
      <c r="C5881" s="523"/>
      <c r="D5881" s="523"/>
    </row>
    <row r="5882" spans="3:4" ht="21" customHeight="1">
      <c r="C5882" s="523"/>
      <c r="D5882" s="523"/>
    </row>
    <row r="5883" spans="3:4" ht="21" customHeight="1">
      <c r="C5883" s="523"/>
      <c r="D5883" s="523"/>
    </row>
    <row r="5884" spans="3:4" ht="21" customHeight="1">
      <c r="C5884" s="523"/>
      <c r="D5884" s="523"/>
    </row>
    <row r="5885" spans="3:4" ht="21" customHeight="1">
      <c r="C5885" s="523"/>
      <c r="D5885" s="523"/>
    </row>
    <row r="5886" spans="3:4" ht="21" customHeight="1">
      <c r="C5886" s="523"/>
      <c r="D5886" s="523"/>
    </row>
    <row r="5887" spans="3:4" ht="21" customHeight="1">
      <c r="C5887" s="523"/>
      <c r="D5887" s="523"/>
    </row>
    <row r="5888" spans="3:4" ht="21" customHeight="1">
      <c r="C5888" s="523"/>
      <c r="D5888" s="523"/>
    </row>
    <row r="5889" spans="3:4" ht="21" customHeight="1">
      <c r="C5889" s="523"/>
      <c r="D5889" s="523"/>
    </row>
    <row r="5890" spans="3:4" ht="21" customHeight="1">
      <c r="C5890" s="523"/>
      <c r="D5890" s="523"/>
    </row>
    <row r="5891" spans="3:4" ht="21" customHeight="1">
      <c r="C5891" s="523"/>
      <c r="D5891" s="523"/>
    </row>
    <row r="5892" spans="3:4" ht="21" customHeight="1">
      <c r="C5892" s="523"/>
      <c r="D5892" s="523"/>
    </row>
    <row r="5893" spans="3:4" ht="21" customHeight="1">
      <c r="C5893" s="523"/>
      <c r="D5893" s="523"/>
    </row>
    <row r="5894" spans="3:4" ht="21" customHeight="1">
      <c r="C5894" s="523"/>
      <c r="D5894" s="523"/>
    </row>
    <row r="5895" spans="3:4" ht="21" customHeight="1">
      <c r="C5895" s="523"/>
      <c r="D5895" s="523"/>
    </row>
    <row r="5896" spans="3:4" ht="21" customHeight="1">
      <c r="C5896" s="523"/>
      <c r="D5896" s="523"/>
    </row>
    <row r="5897" spans="3:4" ht="21" customHeight="1">
      <c r="C5897" s="523"/>
      <c r="D5897" s="523"/>
    </row>
    <row r="5898" spans="3:4" ht="21" customHeight="1">
      <c r="C5898" s="523"/>
      <c r="D5898" s="523"/>
    </row>
    <row r="5899" spans="3:4" ht="21" customHeight="1">
      <c r="C5899" s="523"/>
      <c r="D5899" s="523"/>
    </row>
    <row r="5900" spans="3:4" ht="21" customHeight="1">
      <c r="C5900" s="523"/>
      <c r="D5900" s="523"/>
    </row>
    <row r="5901" spans="3:4" ht="21" customHeight="1">
      <c r="C5901" s="523"/>
      <c r="D5901" s="523"/>
    </row>
    <row r="5902" spans="3:4" ht="21" customHeight="1">
      <c r="C5902" s="523"/>
      <c r="D5902" s="523"/>
    </row>
    <row r="5903" spans="3:4" ht="21" customHeight="1">
      <c r="C5903" s="523"/>
      <c r="D5903" s="523"/>
    </row>
    <row r="5904" spans="3:4" ht="21" customHeight="1">
      <c r="C5904" s="523"/>
      <c r="D5904" s="523"/>
    </row>
    <row r="5905" spans="3:4" ht="21" customHeight="1">
      <c r="C5905" s="523"/>
      <c r="D5905" s="523"/>
    </row>
    <row r="5906" spans="3:4" ht="21" customHeight="1">
      <c r="C5906" s="523"/>
      <c r="D5906" s="523"/>
    </row>
    <row r="5907" spans="3:4" ht="21" customHeight="1">
      <c r="C5907" s="523"/>
      <c r="D5907" s="523"/>
    </row>
    <row r="5908" spans="3:4" ht="21" customHeight="1">
      <c r="C5908" s="523"/>
      <c r="D5908" s="523"/>
    </row>
    <row r="5909" spans="3:4" ht="21" customHeight="1">
      <c r="C5909" s="523"/>
      <c r="D5909" s="523"/>
    </row>
    <row r="5910" spans="3:4" ht="21" customHeight="1">
      <c r="C5910" s="523"/>
      <c r="D5910" s="523"/>
    </row>
    <row r="5911" spans="3:4" ht="21" customHeight="1">
      <c r="C5911" s="523"/>
      <c r="D5911" s="523"/>
    </row>
    <row r="5912" spans="3:4" ht="21" customHeight="1">
      <c r="C5912" s="523"/>
      <c r="D5912" s="523"/>
    </row>
    <row r="5913" spans="3:4" ht="21" customHeight="1">
      <c r="C5913" s="523"/>
      <c r="D5913" s="523"/>
    </row>
    <row r="5914" spans="3:4" ht="21" customHeight="1">
      <c r="C5914" s="523"/>
      <c r="D5914" s="523"/>
    </row>
    <row r="5915" spans="3:4" ht="21" customHeight="1">
      <c r="C5915" s="523"/>
      <c r="D5915" s="523"/>
    </row>
    <row r="5916" spans="3:4" ht="21" customHeight="1">
      <c r="C5916" s="523"/>
      <c r="D5916" s="523"/>
    </row>
    <row r="5917" spans="3:4" ht="21" customHeight="1">
      <c r="C5917" s="523"/>
      <c r="D5917" s="523"/>
    </row>
    <row r="5918" spans="3:4" ht="21" customHeight="1">
      <c r="C5918" s="523"/>
      <c r="D5918" s="523"/>
    </row>
    <row r="5919" spans="3:4" ht="21" customHeight="1">
      <c r="C5919" s="523"/>
      <c r="D5919" s="523"/>
    </row>
    <row r="5920" spans="3:4" ht="21" customHeight="1">
      <c r="C5920" s="523"/>
      <c r="D5920" s="523"/>
    </row>
    <row r="5921" spans="3:4" ht="21" customHeight="1">
      <c r="C5921" s="523"/>
      <c r="D5921" s="523"/>
    </row>
    <row r="5922" spans="3:4" ht="21" customHeight="1">
      <c r="C5922" s="523"/>
      <c r="D5922" s="523"/>
    </row>
    <row r="5923" spans="3:4" ht="21" customHeight="1">
      <c r="C5923" s="523"/>
      <c r="D5923" s="523"/>
    </row>
    <row r="5924" spans="3:4" ht="21" customHeight="1">
      <c r="C5924" s="523"/>
      <c r="D5924" s="523"/>
    </row>
    <row r="5925" spans="3:4" ht="21" customHeight="1">
      <c r="C5925" s="523"/>
      <c r="D5925" s="523"/>
    </row>
    <row r="5926" spans="3:4" ht="21" customHeight="1">
      <c r="C5926" s="523"/>
      <c r="D5926" s="523"/>
    </row>
    <row r="5927" spans="3:4" ht="21" customHeight="1">
      <c r="C5927" s="523"/>
      <c r="D5927" s="523"/>
    </row>
    <row r="5928" spans="3:4" ht="21" customHeight="1">
      <c r="C5928" s="523"/>
      <c r="D5928" s="523"/>
    </row>
    <row r="5929" spans="3:4" ht="21" customHeight="1">
      <c r="C5929" s="523"/>
      <c r="D5929" s="523"/>
    </row>
    <row r="5930" spans="3:4" ht="21" customHeight="1">
      <c r="C5930" s="523"/>
      <c r="D5930" s="523"/>
    </row>
    <row r="5931" spans="3:4" ht="21" customHeight="1">
      <c r="C5931" s="523"/>
      <c r="D5931" s="523"/>
    </row>
    <row r="5932" spans="3:4" ht="21" customHeight="1">
      <c r="C5932" s="523"/>
      <c r="D5932" s="523"/>
    </row>
    <row r="5933" spans="3:4" ht="21" customHeight="1">
      <c r="C5933" s="523"/>
      <c r="D5933" s="523"/>
    </row>
    <row r="5934" spans="3:4" ht="21" customHeight="1">
      <c r="C5934" s="523"/>
      <c r="D5934" s="523"/>
    </row>
    <row r="5935" spans="3:4" ht="21" customHeight="1">
      <c r="C5935" s="523"/>
      <c r="D5935" s="523"/>
    </row>
    <row r="5936" spans="3:4" ht="21" customHeight="1">
      <c r="C5936" s="523"/>
      <c r="D5936" s="523"/>
    </row>
    <row r="5937" spans="3:4" ht="21" customHeight="1">
      <c r="C5937" s="523"/>
      <c r="D5937" s="523"/>
    </row>
    <row r="5938" spans="3:4" ht="21" customHeight="1">
      <c r="C5938" s="523"/>
      <c r="D5938" s="523"/>
    </row>
    <row r="5939" spans="3:4" ht="21" customHeight="1">
      <c r="C5939" s="523"/>
      <c r="D5939" s="523"/>
    </row>
    <row r="5940" spans="3:4" ht="21" customHeight="1">
      <c r="C5940" s="523"/>
      <c r="D5940" s="523"/>
    </row>
    <row r="5941" spans="3:4" ht="21" customHeight="1">
      <c r="C5941" s="523"/>
      <c r="D5941" s="523"/>
    </row>
    <row r="5942" spans="3:4" ht="21" customHeight="1">
      <c r="C5942" s="523"/>
      <c r="D5942" s="523"/>
    </row>
    <row r="5943" spans="3:4" ht="21" customHeight="1">
      <c r="C5943" s="523"/>
      <c r="D5943" s="523"/>
    </row>
    <row r="5944" spans="3:4" ht="21" customHeight="1">
      <c r="C5944" s="523"/>
      <c r="D5944" s="523"/>
    </row>
    <row r="5945" spans="3:4" ht="21" customHeight="1">
      <c r="C5945" s="523"/>
      <c r="D5945" s="523"/>
    </row>
    <row r="5946" spans="3:4" ht="21" customHeight="1">
      <c r="C5946" s="523"/>
      <c r="D5946" s="523"/>
    </row>
    <row r="5947" spans="3:4" ht="21" customHeight="1">
      <c r="C5947" s="523"/>
      <c r="D5947" s="523"/>
    </row>
    <row r="5948" spans="3:4" ht="21" customHeight="1">
      <c r="C5948" s="523"/>
      <c r="D5948" s="523"/>
    </row>
    <row r="5949" spans="3:4" ht="21" customHeight="1">
      <c r="C5949" s="523"/>
      <c r="D5949" s="523"/>
    </row>
    <row r="5950" spans="3:4" ht="21" customHeight="1">
      <c r="C5950" s="523"/>
      <c r="D5950" s="523"/>
    </row>
    <row r="5951" spans="3:4" ht="21" customHeight="1">
      <c r="C5951" s="523"/>
      <c r="D5951" s="523"/>
    </row>
    <row r="5952" spans="3:4" ht="21" customHeight="1">
      <c r="C5952" s="523"/>
      <c r="D5952" s="523"/>
    </row>
    <row r="5953" spans="3:4" ht="21" customHeight="1">
      <c r="C5953" s="523"/>
      <c r="D5953" s="523"/>
    </row>
    <row r="5954" spans="3:4" ht="21" customHeight="1">
      <c r="C5954" s="523"/>
      <c r="D5954" s="523"/>
    </row>
    <row r="5955" spans="3:4" ht="21" customHeight="1">
      <c r="C5955" s="523"/>
      <c r="D5955" s="523"/>
    </row>
    <row r="5956" spans="3:4" ht="21" customHeight="1">
      <c r="C5956" s="523"/>
      <c r="D5956" s="523"/>
    </row>
    <row r="5957" spans="3:4" ht="21" customHeight="1">
      <c r="C5957" s="523"/>
      <c r="D5957" s="523"/>
    </row>
    <row r="5958" spans="3:4" ht="21" customHeight="1">
      <c r="C5958" s="523"/>
      <c r="D5958" s="523"/>
    </row>
    <row r="5959" spans="3:4" ht="21" customHeight="1">
      <c r="C5959" s="523"/>
      <c r="D5959" s="523"/>
    </row>
    <row r="5960" spans="3:4" ht="21" customHeight="1">
      <c r="C5960" s="523"/>
      <c r="D5960" s="523"/>
    </row>
    <row r="5961" spans="3:4" ht="21" customHeight="1">
      <c r="C5961" s="523"/>
      <c r="D5961" s="523"/>
    </row>
    <row r="5962" spans="3:4" ht="21" customHeight="1">
      <c r="C5962" s="523"/>
      <c r="D5962" s="523"/>
    </row>
    <row r="5963" spans="3:4" ht="21" customHeight="1">
      <c r="C5963" s="523"/>
      <c r="D5963" s="523"/>
    </row>
    <row r="5964" spans="3:4" ht="21" customHeight="1">
      <c r="C5964" s="523"/>
      <c r="D5964" s="523"/>
    </row>
    <row r="5965" spans="3:4" ht="21" customHeight="1">
      <c r="C5965" s="523"/>
      <c r="D5965" s="523"/>
    </row>
    <row r="5966" spans="3:4" ht="21" customHeight="1">
      <c r="C5966" s="523"/>
      <c r="D5966" s="523"/>
    </row>
    <row r="5967" spans="3:4" ht="21" customHeight="1">
      <c r="C5967" s="523"/>
      <c r="D5967" s="523"/>
    </row>
    <row r="5968" spans="3:4" ht="21" customHeight="1">
      <c r="C5968" s="523"/>
      <c r="D5968" s="523"/>
    </row>
    <row r="5969" spans="3:4" ht="21" customHeight="1">
      <c r="C5969" s="523"/>
      <c r="D5969" s="523"/>
    </row>
    <row r="5970" spans="3:4" ht="21" customHeight="1">
      <c r="C5970" s="523"/>
      <c r="D5970" s="523"/>
    </row>
    <row r="5971" spans="3:4" ht="21" customHeight="1">
      <c r="C5971" s="523"/>
      <c r="D5971" s="523"/>
    </row>
    <row r="5972" spans="3:4" ht="21" customHeight="1">
      <c r="C5972" s="523"/>
      <c r="D5972" s="523"/>
    </row>
    <row r="5973" spans="3:4" ht="21" customHeight="1">
      <c r="C5973" s="523"/>
      <c r="D5973" s="523"/>
    </row>
    <row r="5974" spans="3:4" ht="21" customHeight="1">
      <c r="C5974" s="523"/>
      <c r="D5974" s="523"/>
    </row>
    <row r="5975" spans="3:4" ht="21" customHeight="1">
      <c r="C5975" s="523"/>
      <c r="D5975" s="523"/>
    </row>
    <row r="5976" spans="3:4" ht="21" customHeight="1">
      <c r="C5976" s="523"/>
      <c r="D5976" s="523"/>
    </row>
    <row r="5977" spans="3:4" ht="21" customHeight="1">
      <c r="C5977" s="523"/>
      <c r="D5977" s="523"/>
    </row>
    <row r="5978" spans="3:4" ht="21" customHeight="1">
      <c r="C5978" s="523"/>
      <c r="D5978" s="523"/>
    </row>
    <row r="5979" spans="3:4" ht="21" customHeight="1">
      <c r="C5979" s="523"/>
      <c r="D5979" s="523"/>
    </row>
    <row r="5980" spans="3:4" ht="21" customHeight="1">
      <c r="C5980" s="523"/>
      <c r="D5980" s="523"/>
    </row>
    <row r="5981" spans="3:4" ht="21" customHeight="1">
      <c r="C5981" s="523"/>
      <c r="D5981" s="523"/>
    </row>
    <row r="5982" spans="3:4" ht="21" customHeight="1">
      <c r="C5982" s="523"/>
      <c r="D5982" s="523"/>
    </row>
    <row r="5983" spans="3:4" ht="21" customHeight="1">
      <c r="C5983" s="523"/>
      <c r="D5983" s="523"/>
    </row>
    <row r="5984" spans="3:4" ht="21" customHeight="1">
      <c r="C5984" s="523"/>
      <c r="D5984" s="523"/>
    </row>
    <row r="5985" spans="3:4" ht="21" customHeight="1">
      <c r="C5985" s="523"/>
      <c r="D5985" s="523"/>
    </row>
    <row r="5986" spans="3:4" ht="21" customHeight="1">
      <c r="C5986" s="523"/>
      <c r="D5986" s="523"/>
    </row>
    <row r="5987" spans="3:4" ht="21" customHeight="1">
      <c r="C5987" s="523"/>
      <c r="D5987" s="523"/>
    </row>
    <row r="5988" spans="3:4" ht="21" customHeight="1">
      <c r="C5988" s="523"/>
      <c r="D5988" s="523"/>
    </row>
    <row r="5989" spans="3:4" ht="21" customHeight="1">
      <c r="C5989" s="523"/>
      <c r="D5989" s="523"/>
    </row>
    <row r="5990" spans="3:4" ht="21" customHeight="1">
      <c r="C5990" s="523"/>
      <c r="D5990" s="523"/>
    </row>
    <row r="5991" spans="3:4" ht="21" customHeight="1">
      <c r="C5991" s="523"/>
      <c r="D5991" s="523"/>
    </row>
    <row r="5992" spans="3:4" ht="21" customHeight="1">
      <c r="C5992" s="523"/>
      <c r="D5992" s="523"/>
    </row>
    <row r="5993" spans="3:4" ht="21" customHeight="1">
      <c r="C5993" s="523"/>
      <c r="D5993" s="523"/>
    </row>
    <row r="5994" spans="3:4" ht="21" customHeight="1">
      <c r="C5994" s="523"/>
      <c r="D5994" s="523"/>
    </row>
    <row r="5995" spans="3:4" ht="21" customHeight="1">
      <c r="C5995" s="523"/>
      <c r="D5995" s="523"/>
    </row>
    <row r="5996" spans="3:4" ht="21" customHeight="1">
      <c r="C5996" s="523"/>
      <c r="D5996" s="523"/>
    </row>
    <row r="5997" spans="3:4" ht="21" customHeight="1">
      <c r="C5997" s="523"/>
      <c r="D5997" s="523"/>
    </row>
    <row r="5998" spans="3:4" ht="21" customHeight="1">
      <c r="C5998" s="523"/>
      <c r="D5998" s="523"/>
    </row>
    <row r="5999" spans="3:4" ht="21" customHeight="1">
      <c r="C5999" s="523"/>
      <c r="D5999" s="523"/>
    </row>
    <row r="6000" spans="3:4" ht="21" customHeight="1">
      <c r="C6000" s="523"/>
      <c r="D6000" s="523"/>
    </row>
    <row r="6001" spans="3:4" ht="21" customHeight="1">
      <c r="C6001" s="523"/>
      <c r="D6001" s="523"/>
    </row>
    <row r="6002" spans="3:4" ht="21" customHeight="1">
      <c r="C6002" s="523"/>
      <c r="D6002" s="523"/>
    </row>
    <row r="6003" spans="3:4" ht="21" customHeight="1">
      <c r="C6003" s="523"/>
      <c r="D6003" s="523"/>
    </row>
    <row r="6004" spans="3:4" ht="21" customHeight="1">
      <c r="C6004" s="523"/>
      <c r="D6004" s="523"/>
    </row>
    <row r="6005" spans="3:4" ht="21" customHeight="1">
      <c r="C6005" s="523"/>
      <c r="D6005" s="523"/>
    </row>
    <row r="6006" spans="3:4" ht="21" customHeight="1">
      <c r="C6006" s="523"/>
      <c r="D6006" s="523"/>
    </row>
    <row r="6007" spans="3:4" ht="21" customHeight="1">
      <c r="C6007" s="523"/>
      <c r="D6007" s="523"/>
    </row>
    <row r="6008" spans="3:4" ht="21" customHeight="1">
      <c r="C6008" s="523"/>
      <c r="D6008" s="523"/>
    </row>
    <row r="6009" spans="3:4" ht="21" customHeight="1">
      <c r="C6009" s="523"/>
      <c r="D6009" s="523"/>
    </row>
    <row r="6010" spans="3:4" ht="21" customHeight="1">
      <c r="C6010" s="523"/>
      <c r="D6010" s="523"/>
    </row>
    <row r="6011" spans="3:4" ht="21" customHeight="1">
      <c r="C6011" s="523"/>
      <c r="D6011" s="523"/>
    </row>
    <row r="6012" spans="3:4" ht="21" customHeight="1">
      <c r="C6012" s="523"/>
      <c r="D6012" s="523"/>
    </row>
    <row r="6013" spans="3:4" ht="21" customHeight="1">
      <c r="C6013" s="523"/>
      <c r="D6013" s="523"/>
    </row>
    <row r="6014" spans="3:4" ht="21" customHeight="1">
      <c r="C6014" s="523"/>
      <c r="D6014" s="523"/>
    </row>
    <row r="6015" spans="3:4" ht="21" customHeight="1">
      <c r="C6015" s="523"/>
      <c r="D6015" s="523"/>
    </row>
    <row r="6016" spans="3:4" ht="21" customHeight="1">
      <c r="C6016" s="523"/>
      <c r="D6016" s="523"/>
    </row>
    <row r="6017" spans="3:4" ht="21" customHeight="1">
      <c r="C6017" s="523"/>
      <c r="D6017" s="523"/>
    </row>
    <row r="6018" spans="3:4" ht="21" customHeight="1">
      <c r="C6018" s="523"/>
      <c r="D6018" s="523"/>
    </row>
    <row r="6019" spans="3:4" ht="21" customHeight="1">
      <c r="C6019" s="523"/>
      <c r="D6019" s="523"/>
    </row>
    <row r="6020" spans="3:4" ht="21" customHeight="1">
      <c r="C6020" s="523"/>
      <c r="D6020" s="523"/>
    </row>
    <row r="6021" spans="3:4" ht="21" customHeight="1">
      <c r="C6021" s="523"/>
      <c r="D6021" s="523"/>
    </row>
    <row r="6022" spans="3:4" ht="21" customHeight="1">
      <c r="C6022" s="523"/>
      <c r="D6022" s="523"/>
    </row>
    <row r="6023" spans="3:4" ht="21" customHeight="1">
      <c r="C6023" s="523"/>
      <c r="D6023" s="523"/>
    </row>
    <row r="6024" spans="3:4" ht="21" customHeight="1">
      <c r="C6024" s="523"/>
      <c r="D6024" s="523"/>
    </row>
    <row r="6025" spans="3:4" ht="21" customHeight="1">
      <c r="C6025" s="523"/>
      <c r="D6025" s="523"/>
    </row>
    <row r="6026" spans="3:4" ht="21" customHeight="1">
      <c r="C6026" s="523"/>
      <c r="D6026" s="523"/>
    </row>
    <row r="6027" spans="3:4" ht="21" customHeight="1">
      <c r="C6027" s="523"/>
      <c r="D6027" s="523"/>
    </row>
    <row r="6028" spans="3:4" ht="21" customHeight="1">
      <c r="C6028" s="523"/>
      <c r="D6028" s="523"/>
    </row>
    <row r="6029" spans="3:4" ht="21" customHeight="1">
      <c r="C6029" s="523"/>
      <c r="D6029" s="523"/>
    </row>
    <row r="6030" spans="3:4" ht="21" customHeight="1">
      <c r="C6030" s="523"/>
      <c r="D6030" s="523"/>
    </row>
    <row r="6031" spans="3:4" ht="21" customHeight="1">
      <c r="C6031" s="523"/>
      <c r="D6031" s="523"/>
    </row>
    <row r="6032" spans="3:4" ht="21" customHeight="1">
      <c r="C6032" s="523"/>
      <c r="D6032" s="523"/>
    </row>
    <row r="6033" spans="3:4" ht="21" customHeight="1">
      <c r="C6033" s="523"/>
      <c r="D6033" s="523"/>
    </row>
    <row r="6034" spans="3:4" ht="21" customHeight="1">
      <c r="C6034" s="523"/>
      <c r="D6034" s="523"/>
    </row>
    <row r="6035" spans="3:4" ht="21" customHeight="1">
      <c r="C6035" s="523"/>
      <c r="D6035" s="523"/>
    </row>
    <row r="6036" spans="3:4" ht="21" customHeight="1">
      <c r="C6036" s="523"/>
      <c r="D6036" s="523"/>
    </row>
    <row r="6037" spans="3:4" ht="21" customHeight="1">
      <c r="C6037" s="523"/>
      <c r="D6037" s="523"/>
    </row>
    <row r="6038" spans="3:4" ht="21" customHeight="1">
      <c r="C6038" s="523"/>
      <c r="D6038" s="523"/>
    </row>
    <row r="6039" spans="3:4" ht="21" customHeight="1">
      <c r="C6039" s="523"/>
      <c r="D6039" s="523"/>
    </row>
    <row r="6040" spans="3:4" ht="21" customHeight="1">
      <c r="C6040" s="523"/>
      <c r="D6040" s="523"/>
    </row>
    <row r="6041" spans="3:4" ht="21" customHeight="1">
      <c r="C6041" s="523"/>
      <c r="D6041" s="523"/>
    </row>
    <row r="6042" spans="3:4" ht="21" customHeight="1">
      <c r="C6042" s="523"/>
      <c r="D6042" s="523"/>
    </row>
    <row r="6043" spans="3:4" ht="21" customHeight="1">
      <c r="C6043" s="523"/>
      <c r="D6043" s="523"/>
    </row>
    <row r="6044" spans="3:4" ht="21" customHeight="1">
      <c r="C6044" s="523"/>
      <c r="D6044" s="523"/>
    </row>
    <row r="6045" spans="3:4" ht="21" customHeight="1">
      <c r="C6045" s="523"/>
      <c r="D6045" s="523"/>
    </row>
    <row r="6046" spans="3:4" ht="21" customHeight="1">
      <c r="C6046" s="523"/>
      <c r="D6046" s="523"/>
    </row>
    <row r="6047" spans="3:4" ht="21" customHeight="1">
      <c r="C6047" s="523"/>
      <c r="D6047" s="523"/>
    </row>
    <row r="6048" spans="3:4" ht="21" customHeight="1">
      <c r="C6048" s="523"/>
      <c r="D6048" s="523"/>
    </row>
    <row r="6049" spans="3:4" ht="21" customHeight="1">
      <c r="C6049" s="523"/>
      <c r="D6049" s="523"/>
    </row>
    <row r="6050" spans="3:4" ht="21" customHeight="1">
      <c r="C6050" s="523"/>
      <c r="D6050" s="523"/>
    </row>
    <row r="6051" spans="3:4" ht="21" customHeight="1">
      <c r="C6051" s="523"/>
      <c r="D6051" s="523"/>
    </row>
    <row r="6052" spans="3:4" ht="21" customHeight="1">
      <c r="C6052" s="523"/>
      <c r="D6052" s="523"/>
    </row>
    <row r="6053" spans="3:4" ht="21" customHeight="1">
      <c r="C6053" s="523"/>
      <c r="D6053" s="523"/>
    </row>
    <row r="6054" spans="3:4" ht="21" customHeight="1">
      <c r="C6054" s="523"/>
      <c r="D6054" s="523"/>
    </row>
    <row r="6055" spans="3:4" ht="21" customHeight="1">
      <c r="C6055" s="523"/>
      <c r="D6055" s="523"/>
    </row>
    <row r="6056" spans="3:4" ht="21" customHeight="1">
      <c r="C6056" s="523"/>
      <c r="D6056" s="523"/>
    </row>
    <row r="6057" spans="3:4" ht="21" customHeight="1">
      <c r="C6057" s="523"/>
      <c r="D6057" s="523"/>
    </row>
    <row r="6058" spans="3:4" ht="21" customHeight="1">
      <c r="C6058" s="523"/>
      <c r="D6058" s="523"/>
    </row>
    <row r="6059" spans="3:4" ht="21" customHeight="1">
      <c r="C6059" s="523"/>
      <c r="D6059" s="523"/>
    </row>
    <row r="6060" spans="3:4" ht="21" customHeight="1">
      <c r="C6060" s="523"/>
      <c r="D6060" s="523"/>
    </row>
    <row r="6061" spans="3:4" ht="21" customHeight="1">
      <c r="C6061" s="523"/>
      <c r="D6061" s="523"/>
    </row>
    <row r="6062" spans="3:4" ht="21" customHeight="1">
      <c r="C6062" s="523"/>
      <c r="D6062" s="523"/>
    </row>
    <row r="6063" spans="3:4" ht="21" customHeight="1">
      <c r="C6063" s="523"/>
      <c r="D6063" s="523"/>
    </row>
    <row r="6064" spans="3:4" ht="21" customHeight="1">
      <c r="C6064" s="523"/>
      <c r="D6064" s="523"/>
    </row>
    <row r="6065" spans="3:4" ht="21" customHeight="1">
      <c r="C6065" s="523"/>
      <c r="D6065" s="523"/>
    </row>
    <row r="6066" spans="3:4" ht="21" customHeight="1">
      <c r="C6066" s="523"/>
      <c r="D6066" s="523"/>
    </row>
    <row r="6067" spans="3:4" ht="21" customHeight="1">
      <c r="C6067" s="523"/>
      <c r="D6067" s="523"/>
    </row>
    <row r="6068" spans="3:4" ht="21" customHeight="1">
      <c r="C6068" s="523"/>
      <c r="D6068" s="523"/>
    </row>
    <row r="6069" spans="3:4" ht="21" customHeight="1">
      <c r="C6069" s="523"/>
      <c r="D6069" s="523"/>
    </row>
    <row r="6070" spans="3:4" ht="21" customHeight="1">
      <c r="C6070" s="523"/>
      <c r="D6070" s="523"/>
    </row>
    <row r="6071" spans="3:4" ht="21" customHeight="1">
      <c r="C6071" s="523"/>
      <c r="D6071" s="523"/>
    </row>
    <row r="6072" spans="3:4" ht="21" customHeight="1">
      <c r="C6072" s="523"/>
      <c r="D6072" s="523"/>
    </row>
    <row r="6073" spans="3:4" ht="21" customHeight="1">
      <c r="C6073" s="523"/>
      <c r="D6073" s="523"/>
    </row>
    <row r="6074" spans="3:4" ht="21" customHeight="1">
      <c r="C6074" s="523"/>
      <c r="D6074" s="523"/>
    </row>
    <row r="6075" spans="3:4" ht="21" customHeight="1">
      <c r="C6075" s="523"/>
      <c r="D6075" s="523"/>
    </row>
    <row r="6076" spans="3:4" ht="21" customHeight="1">
      <c r="C6076" s="523"/>
      <c r="D6076" s="523"/>
    </row>
    <row r="6077" spans="3:4" ht="21" customHeight="1">
      <c r="C6077" s="523"/>
      <c r="D6077" s="523"/>
    </row>
    <row r="6078" spans="3:4" ht="21" customHeight="1">
      <c r="C6078" s="523"/>
      <c r="D6078" s="523"/>
    </row>
    <row r="6079" spans="3:4" ht="21" customHeight="1">
      <c r="C6079" s="523"/>
      <c r="D6079" s="523"/>
    </row>
    <row r="6080" spans="3:4" ht="21" customHeight="1">
      <c r="C6080" s="523"/>
      <c r="D6080" s="523"/>
    </row>
    <row r="6081" spans="3:4" ht="21" customHeight="1">
      <c r="C6081" s="523"/>
      <c r="D6081" s="523"/>
    </row>
    <row r="6082" spans="3:4" ht="21" customHeight="1">
      <c r="C6082" s="523"/>
      <c r="D6082" s="523"/>
    </row>
    <row r="6083" spans="3:4" ht="21" customHeight="1">
      <c r="C6083" s="523"/>
      <c r="D6083" s="523"/>
    </row>
    <row r="6084" spans="3:4" ht="21" customHeight="1">
      <c r="C6084" s="523"/>
      <c r="D6084" s="523"/>
    </row>
    <row r="6085" spans="3:4" ht="21" customHeight="1">
      <c r="C6085" s="523"/>
      <c r="D6085" s="523"/>
    </row>
    <row r="6086" spans="3:4" ht="21" customHeight="1">
      <c r="C6086" s="523"/>
      <c r="D6086" s="523"/>
    </row>
    <row r="6087" spans="3:4" ht="21" customHeight="1">
      <c r="C6087" s="523"/>
      <c r="D6087" s="523"/>
    </row>
    <row r="6088" spans="3:4" ht="21" customHeight="1">
      <c r="C6088" s="523"/>
      <c r="D6088" s="523"/>
    </row>
    <row r="6089" spans="3:4" ht="21" customHeight="1">
      <c r="C6089" s="523"/>
      <c r="D6089" s="523"/>
    </row>
    <row r="6090" spans="3:4" ht="21" customHeight="1">
      <c r="C6090" s="523"/>
      <c r="D6090" s="523"/>
    </row>
    <row r="6091" spans="3:4" ht="21" customHeight="1">
      <c r="C6091" s="523"/>
      <c r="D6091" s="523"/>
    </row>
    <row r="6092" spans="3:4" ht="21" customHeight="1">
      <c r="C6092" s="523"/>
      <c r="D6092" s="523"/>
    </row>
    <row r="6093" spans="3:4" ht="21" customHeight="1">
      <c r="C6093" s="523"/>
      <c r="D6093" s="523"/>
    </row>
    <row r="6094" spans="3:4" ht="21" customHeight="1">
      <c r="C6094" s="523"/>
      <c r="D6094" s="523"/>
    </row>
    <row r="6095" spans="3:4" ht="21" customHeight="1">
      <c r="C6095" s="523"/>
      <c r="D6095" s="523"/>
    </row>
    <row r="6096" spans="3:4" ht="21" customHeight="1">
      <c r="C6096" s="523"/>
      <c r="D6096" s="523"/>
    </row>
    <row r="6097" spans="3:4" ht="21" customHeight="1">
      <c r="C6097" s="523"/>
      <c r="D6097" s="523"/>
    </row>
    <row r="6098" spans="3:4" ht="21" customHeight="1">
      <c r="C6098" s="523"/>
      <c r="D6098" s="523"/>
    </row>
    <row r="6099" spans="3:4" ht="21" customHeight="1">
      <c r="C6099" s="523"/>
      <c r="D6099" s="523"/>
    </row>
    <row r="6100" spans="3:4" ht="21" customHeight="1">
      <c r="C6100" s="523"/>
      <c r="D6100" s="523"/>
    </row>
    <row r="6101" spans="3:4" ht="21" customHeight="1">
      <c r="C6101" s="523"/>
      <c r="D6101" s="523"/>
    </row>
    <row r="6102" spans="3:4" ht="21" customHeight="1">
      <c r="C6102" s="523"/>
      <c r="D6102" s="523"/>
    </row>
    <row r="6103" spans="3:4" ht="21" customHeight="1">
      <c r="C6103" s="523"/>
      <c r="D6103" s="523"/>
    </row>
    <row r="6104" spans="3:4" ht="21" customHeight="1">
      <c r="C6104" s="523"/>
      <c r="D6104" s="523"/>
    </row>
    <row r="6105" spans="3:4" ht="21" customHeight="1">
      <c r="C6105" s="523"/>
      <c r="D6105" s="523"/>
    </row>
    <row r="6106" spans="3:4" ht="21" customHeight="1">
      <c r="C6106" s="523"/>
      <c r="D6106" s="523"/>
    </row>
    <row r="6107" spans="3:4" ht="21" customHeight="1">
      <c r="C6107" s="523"/>
      <c r="D6107" s="523"/>
    </row>
    <row r="6108" spans="3:4" ht="21" customHeight="1">
      <c r="C6108" s="523"/>
      <c r="D6108" s="523"/>
    </row>
    <row r="6109" spans="3:4" ht="21" customHeight="1">
      <c r="C6109" s="523"/>
      <c r="D6109" s="523"/>
    </row>
    <row r="6110" spans="3:4" ht="21" customHeight="1">
      <c r="C6110" s="523"/>
      <c r="D6110" s="523"/>
    </row>
    <row r="6111" spans="3:4" ht="21" customHeight="1">
      <c r="C6111" s="523"/>
      <c r="D6111" s="523"/>
    </row>
    <row r="6112" spans="3:4" ht="21" customHeight="1">
      <c r="C6112" s="523"/>
      <c r="D6112" s="523"/>
    </row>
    <row r="6113" spans="3:4" ht="21" customHeight="1">
      <c r="C6113" s="523"/>
      <c r="D6113" s="523"/>
    </row>
    <row r="6114" spans="3:4" ht="21" customHeight="1">
      <c r="C6114" s="523"/>
      <c r="D6114" s="523"/>
    </row>
    <row r="6115" spans="3:4" ht="21" customHeight="1">
      <c r="C6115" s="523"/>
      <c r="D6115" s="523"/>
    </row>
    <row r="6116" spans="3:4" ht="21" customHeight="1">
      <c r="C6116" s="523"/>
      <c r="D6116" s="523"/>
    </row>
    <row r="6117" spans="3:4" ht="21" customHeight="1">
      <c r="C6117" s="523"/>
      <c r="D6117" s="523"/>
    </row>
    <row r="6118" spans="3:4" ht="21" customHeight="1">
      <c r="C6118" s="523"/>
      <c r="D6118" s="523"/>
    </row>
    <row r="6119" spans="3:4" ht="21" customHeight="1">
      <c r="C6119" s="523"/>
      <c r="D6119" s="523"/>
    </row>
    <row r="6120" spans="3:4" ht="21" customHeight="1">
      <c r="C6120" s="523"/>
      <c r="D6120" s="523"/>
    </row>
    <row r="6121" spans="3:4" ht="21" customHeight="1">
      <c r="C6121" s="523"/>
      <c r="D6121" s="523"/>
    </row>
    <row r="6122" spans="3:4" ht="21" customHeight="1">
      <c r="C6122" s="523"/>
      <c r="D6122" s="523"/>
    </row>
    <row r="6123" spans="3:4" ht="21" customHeight="1">
      <c r="C6123" s="523"/>
      <c r="D6123" s="523"/>
    </row>
    <row r="6124" spans="3:4" ht="21" customHeight="1">
      <c r="C6124" s="523"/>
      <c r="D6124" s="523"/>
    </row>
    <row r="6125" spans="3:4" ht="21" customHeight="1">
      <c r="C6125" s="523"/>
      <c r="D6125" s="523"/>
    </row>
    <row r="6126" spans="3:4" ht="21" customHeight="1">
      <c r="C6126" s="523"/>
      <c r="D6126" s="523"/>
    </row>
    <row r="6127" spans="3:4" ht="21" customHeight="1">
      <c r="C6127" s="523"/>
      <c r="D6127" s="523"/>
    </row>
    <row r="6128" spans="3:4" ht="21" customHeight="1">
      <c r="C6128" s="523"/>
      <c r="D6128" s="523"/>
    </row>
    <row r="6129" spans="3:4" ht="21" customHeight="1">
      <c r="C6129" s="523"/>
      <c r="D6129" s="523"/>
    </row>
    <row r="6130" spans="3:4" ht="21" customHeight="1">
      <c r="C6130" s="523"/>
      <c r="D6130" s="523"/>
    </row>
    <row r="6131" spans="3:4" ht="21" customHeight="1">
      <c r="C6131" s="523"/>
      <c r="D6131" s="523"/>
    </row>
    <row r="6132" spans="3:4" ht="21" customHeight="1">
      <c r="C6132" s="523"/>
      <c r="D6132" s="523"/>
    </row>
    <row r="6133" spans="3:4" ht="21" customHeight="1">
      <c r="C6133" s="523"/>
      <c r="D6133" s="523"/>
    </row>
    <row r="6134" spans="3:4" ht="21" customHeight="1">
      <c r="C6134" s="523"/>
      <c r="D6134" s="523"/>
    </row>
    <row r="6135" spans="3:4" ht="21" customHeight="1">
      <c r="C6135" s="523"/>
      <c r="D6135" s="523"/>
    </row>
    <row r="6136" spans="3:4" ht="21" customHeight="1">
      <c r="C6136" s="523"/>
      <c r="D6136" s="523"/>
    </row>
    <row r="6137" spans="3:4" ht="21" customHeight="1">
      <c r="C6137" s="523"/>
      <c r="D6137" s="523"/>
    </row>
    <row r="6138" spans="3:4" ht="21" customHeight="1">
      <c r="C6138" s="523"/>
      <c r="D6138" s="523"/>
    </row>
    <row r="6139" spans="3:4" ht="21" customHeight="1">
      <c r="C6139" s="523"/>
      <c r="D6139" s="523"/>
    </row>
    <row r="6140" spans="3:4" ht="21" customHeight="1">
      <c r="C6140" s="523"/>
      <c r="D6140" s="523"/>
    </row>
    <row r="6141" spans="3:4" ht="21" customHeight="1">
      <c r="C6141" s="523"/>
      <c r="D6141" s="523"/>
    </row>
    <row r="6142" spans="3:4" ht="21" customHeight="1">
      <c r="C6142" s="523"/>
      <c r="D6142" s="523"/>
    </row>
    <row r="6143" spans="3:4" ht="21" customHeight="1">
      <c r="C6143" s="523"/>
      <c r="D6143" s="523"/>
    </row>
    <row r="6144" spans="3:4" ht="21" customHeight="1">
      <c r="C6144" s="523"/>
      <c r="D6144" s="523"/>
    </row>
    <row r="6145" spans="3:4" ht="21" customHeight="1">
      <c r="C6145" s="523"/>
      <c r="D6145" s="523"/>
    </row>
    <row r="6146" spans="3:4" ht="21" customHeight="1">
      <c r="C6146" s="523"/>
      <c r="D6146" s="523"/>
    </row>
    <row r="6147" spans="3:4" ht="21" customHeight="1">
      <c r="C6147" s="523"/>
      <c r="D6147" s="523"/>
    </row>
    <row r="6148" spans="3:4" ht="21" customHeight="1">
      <c r="C6148" s="523"/>
      <c r="D6148" s="523"/>
    </row>
    <row r="6149" spans="3:4" ht="21" customHeight="1">
      <c r="C6149" s="523"/>
      <c r="D6149" s="523"/>
    </row>
    <row r="6150" spans="3:4" ht="21" customHeight="1">
      <c r="C6150" s="523"/>
      <c r="D6150" s="523"/>
    </row>
    <row r="6151" spans="3:4" ht="21" customHeight="1">
      <c r="C6151" s="523"/>
      <c r="D6151" s="523"/>
    </row>
    <row r="6152" spans="3:4" ht="21" customHeight="1">
      <c r="C6152" s="523"/>
      <c r="D6152" s="523"/>
    </row>
    <row r="6153" spans="3:4" ht="21" customHeight="1">
      <c r="C6153" s="523"/>
      <c r="D6153" s="523"/>
    </row>
    <row r="6154" spans="3:4" ht="21" customHeight="1">
      <c r="C6154" s="523"/>
      <c r="D6154" s="523"/>
    </row>
    <row r="6155" spans="3:4" ht="21" customHeight="1">
      <c r="C6155" s="523"/>
      <c r="D6155" s="523"/>
    </row>
    <row r="6156" spans="3:4" ht="21" customHeight="1">
      <c r="C6156" s="523"/>
      <c r="D6156" s="523"/>
    </row>
    <row r="6157" spans="3:4" ht="21" customHeight="1">
      <c r="C6157" s="523"/>
      <c r="D6157" s="523"/>
    </row>
    <row r="6158" spans="3:4" ht="21" customHeight="1">
      <c r="C6158" s="523"/>
      <c r="D6158" s="523"/>
    </row>
    <row r="6159" spans="3:4" ht="21" customHeight="1">
      <c r="C6159" s="523"/>
      <c r="D6159" s="523"/>
    </row>
    <row r="6160" spans="3:4" ht="21" customHeight="1">
      <c r="C6160" s="523"/>
      <c r="D6160" s="523"/>
    </row>
    <row r="6161" spans="3:4" ht="21" customHeight="1">
      <c r="C6161" s="523"/>
      <c r="D6161" s="523"/>
    </row>
    <row r="6162" spans="3:4" ht="21" customHeight="1">
      <c r="C6162" s="523"/>
      <c r="D6162" s="523"/>
    </row>
    <row r="6163" spans="3:4" ht="21" customHeight="1">
      <c r="C6163" s="523"/>
      <c r="D6163" s="523"/>
    </row>
    <row r="6164" spans="3:4" ht="21" customHeight="1">
      <c r="C6164" s="523"/>
      <c r="D6164" s="523"/>
    </row>
    <row r="6165" spans="3:4" ht="21" customHeight="1">
      <c r="C6165" s="523"/>
      <c r="D6165" s="523"/>
    </row>
    <row r="6166" spans="3:4" ht="21" customHeight="1">
      <c r="C6166" s="523"/>
      <c r="D6166" s="523"/>
    </row>
    <row r="6167" spans="3:4" ht="21" customHeight="1">
      <c r="C6167" s="523"/>
      <c r="D6167" s="523"/>
    </row>
    <row r="6168" spans="3:4" ht="21" customHeight="1">
      <c r="C6168" s="523"/>
      <c r="D6168" s="523"/>
    </row>
    <row r="6169" spans="3:4" ht="21" customHeight="1">
      <c r="C6169" s="523"/>
      <c r="D6169" s="523"/>
    </row>
    <row r="6170" spans="3:4" ht="21" customHeight="1">
      <c r="C6170" s="523"/>
      <c r="D6170" s="523"/>
    </row>
    <row r="6171" spans="3:4" ht="21" customHeight="1">
      <c r="C6171" s="523"/>
      <c r="D6171" s="523"/>
    </row>
    <row r="6172" spans="3:4" ht="21" customHeight="1">
      <c r="C6172" s="523"/>
      <c r="D6172" s="523"/>
    </row>
    <row r="6173" spans="3:4" ht="21" customHeight="1">
      <c r="C6173" s="523"/>
      <c r="D6173" s="523"/>
    </row>
    <row r="6174" spans="3:4" ht="21" customHeight="1">
      <c r="C6174" s="523"/>
      <c r="D6174" s="523"/>
    </row>
    <row r="6175" spans="3:4" ht="21" customHeight="1">
      <c r="C6175" s="523"/>
      <c r="D6175" s="523"/>
    </row>
    <row r="6176" spans="3:4" ht="21" customHeight="1">
      <c r="C6176" s="523"/>
      <c r="D6176" s="523"/>
    </row>
    <row r="6177" spans="3:4" ht="21" customHeight="1">
      <c r="C6177" s="523"/>
      <c r="D6177" s="523"/>
    </row>
    <row r="6178" spans="3:4" ht="21" customHeight="1">
      <c r="C6178" s="523"/>
      <c r="D6178" s="523"/>
    </row>
    <row r="6179" spans="3:4" ht="21" customHeight="1">
      <c r="C6179" s="523"/>
      <c r="D6179" s="523"/>
    </row>
    <row r="6180" spans="3:4" ht="21" customHeight="1">
      <c r="C6180" s="523"/>
      <c r="D6180" s="523"/>
    </row>
    <row r="6181" spans="3:4" ht="21" customHeight="1">
      <c r="C6181" s="523"/>
      <c r="D6181" s="523"/>
    </row>
    <row r="6182" spans="3:4" ht="21" customHeight="1">
      <c r="C6182" s="523"/>
      <c r="D6182" s="523"/>
    </row>
    <row r="6183" spans="3:4" ht="21" customHeight="1">
      <c r="C6183" s="523"/>
      <c r="D6183" s="523"/>
    </row>
    <row r="6184" spans="3:4" ht="21" customHeight="1">
      <c r="C6184" s="523"/>
      <c r="D6184" s="523"/>
    </row>
    <row r="6185" spans="3:4" ht="21" customHeight="1">
      <c r="C6185" s="523"/>
      <c r="D6185" s="523"/>
    </row>
    <row r="6186" spans="3:4" ht="21" customHeight="1">
      <c r="C6186" s="523"/>
      <c r="D6186" s="523"/>
    </row>
    <row r="6187" spans="3:4" ht="21" customHeight="1">
      <c r="C6187" s="523"/>
      <c r="D6187" s="523"/>
    </row>
    <row r="6188" spans="3:4" ht="21" customHeight="1">
      <c r="C6188" s="523"/>
      <c r="D6188" s="523"/>
    </row>
    <row r="6189" spans="3:4" ht="21" customHeight="1">
      <c r="C6189" s="523"/>
      <c r="D6189" s="523"/>
    </row>
    <row r="6190" spans="3:4" ht="21" customHeight="1">
      <c r="C6190" s="523"/>
      <c r="D6190" s="523"/>
    </row>
    <row r="6191" spans="3:4" ht="21" customHeight="1">
      <c r="C6191" s="523"/>
      <c r="D6191" s="523"/>
    </row>
    <row r="6192" spans="3:4" ht="21" customHeight="1">
      <c r="C6192" s="523"/>
      <c r="D6192" s="523"/>
    </row>
    <row r="6193" spans="3:4" ht="21" customHeight="1">
      <c r="C6193" s="523"/>
      <c r="D6193" s="523"/>
    </row>
    <row r="6194" spans="3:4" ht="21" customHeight="1">
      <c r="C6194" s="523"/>
      <c r="D6194" s="523"/>
    </row>
    <row r="6195" spans="3:4" ht="21" customHeight="1">
      <c r="C6195" s="523"/>
      <c r="D6195" s="523"/>
    </row>
    <row r="6196" spans="3:4" ht="21" customHeight="1">
      <c r="C6196" s="523"/>
      <c r="D6196" s="523"/>
    </row>
    <row r="6197" spans="3:4" ht="21" customHeight="1">
      <c r="C6197" s="523"/>
      <c r="D6197" s="523"/>
    </row>
    <row r="6198" spans="3:4" ht="21" customHeight="1">
      <c r="C6198" s="523"/>
      <c r="D6198" s="523"/>
    </row>
    <row r="6199" spans="3:4" ht="21" customHeight="1">
      <c r="C6199" s="523"/>
      <c r="D6199" s="523"/>
    </row>
    <row r="6200" spans="3:4" ht="21" customHeight="1">
      <c r="C6200" s="523"/>
      <c r="D6200" s="523"/>
    </row>
    <row r="6201" spans="3:4" ht="21" customHeight="1">
      <c r="C6201" s="523"/>
      <c r="D6201" s="523"/>
    </row>
    <row r="6202" spans="3:4" ht="21" customHeight="1">
      <c r="C6202" s="523"/>
      <c r="D6202" s="523"/>
    </row>
    <row r="6203" spans="3:4" ht="21" customHeight="1">
      <c r="C6203" s="523"/>
      <c r="D6203" s="523"/>
    </row>
    <row r="6204" spans="3:4" ht="21" customHeight="1">
      <c r="C6204" s="523"/>
      <c r="D6204" s="523"/>
    </row>
    <row r="6205" spans="3:4" ht="21" customHeight="1">
      <c r="C6205" s="523"/>
      <c r="D6205" s="523"/>
    </row>
    <row r="6206" spans="3:4" ht="21" customHeight="1">
      <c r="C6206" s="523"/>
      <c r="D6206" s="523"/>
    </row>
    <row r="6207" spans="3:4" ht="21" customHeight="1">
      <c r="C6207" s="523"/>
      <c r="D6207" s="523"/>
    </row>
    <row r="6208" spans="3:4" ht="21" customHeight="1">
      <c r="C6208" s="523"/>
      <c r="D6208" s="523"/>
    </row>
    <row r="6209" spans="3:4" ht="21" customHeight="1">
      <c r="C6209" s="523"/>
      <c r="D6209" s="523"/>
    </row>
    <row r="6210" spans="3:4" ht="21" customHeight="1">
      <c r="C6210" s="523"/>
      <c r="D6210" s="523"/>
    </row>
    <row r="6211" spans="3:4" ht="21" customHeight="1">
      <c r="C6211" s="523"/>
      <c r="D6211" s="523"/>
    </row>
    <row r="6212" spans="3:4" ht="21" customHeight="1">
      <c r="C6212" s="523"/>
      <c r="D6212" s="523"/>
    </row>
    <row r="6213" spans="3:4" ht="21" customHeight="1">
      <c r="C6213" s="523"/>
      <c r="D6213" s="523"/>
    </row>
    <row r="6214" spans="3:4" ht="21" customHeight="1">
      <c r="C6214" s="523"/>
      <c r="D6214" s="523"/>
    </row>
    <row r="6215" spans="3:4" ht="21" customHeight="1">
      <c r="C6215" s="523"/>
      <c r="D6215" s="523"/>
    </row>
    <row r="6216" spans="3:4" ht="21" customHeight="1">
      <c r="C6216" s="523"/>
      <c r="D6216" s="523"/>
    </row>
    <row r="6217" spans="3:4" ht="21" customHeight="1">
      <c r="C6217" s="523"/>
      <c r="D6217" s="523"/>
    </row>
    <row r="6218" spans="3:4" ht="21" customHeight="1">
      <c r="C6218" s="523"/>
      <c r="D6218" s="523"/>
    </row>
    <row r="6219" spans="3:4" ht="21" customHeight="1">
      <c r="C6219" s="523"/>
      <c r="D6219" s="523"/>
    </row>
    <row r="6220" spans="3:4" ht="21" customHeight="1">
      <c r="C6220" s="523"/>
      <c r="D6220" s="523"/>
    </row>
    <row r="6221" spans="3:4" ht="21" customHeight="1">
      <c r="C6221" s="523"/>
      <c r="D6221" s="523"/>
    </row>
    <row r="6222" spans="3:4" ht="21" customHeight="1">
      <c r="C6222" s="523"/>
      <c r="D6222" s="523"/>
    </row>
    <row r="6223" spans="3:4" ht="21" customHeight="1">
      <c r="C6223" s="523"/>
      <c r="D6223" s="523"/>
    </row>
    <row r="6224" spans="3:4" ht="21" customHeight="1">
      <c r="C6224" s="523"/>
      <c r="D6224" s="523"/>
    </row>
    <row r="6225" spans="3:4" ht="21" customHeight="1">
      <c r="C6225" s="523"/>
      <c r="D6225" s="523"/>
    </row>
    <row r="6226" spans="3:4" ht="21" customHeight="1">
      <c r="C6226" s="523"/>
      <c r="D6226" s="523"/>
    </row>
    <row r="6227" spans="3:4" ht="21" customHeight="1">
      <c r="C6227" s="523"/>
      <c r="D6227" s="523"/>
    </row>
    <row r="6228" spans="3:4" ht="21" customHeight="1">
      <c r="C6228" s="523"/>
      <c r="D6228" s="523"/>
    </row>
    <row r="6229" spans="3:4" ht="21" customHeight="1">
      <c r="C6229" s="523"/>
      <c r="D6229" s="523"/>
    </row>
    <row r="6230" spans="3:4" ht="21" customHeight="1">
      <c r="C6230" s="523"/>
      <c r="D6230" s="523"/>
    </row>
    <row r="6231" spans="3:4" ht="21" customHeight="1">
      <c r="C6231" s="523"/>
      <c r="D6231" s="523"/>
    </row>
    <row r="6232" spans="3:4" ht="21" customHeight="1">
      <c r="C6232" s="523"/>
      <c r="D6232" s="523"/>
    </row>
    <row r="6233" spans="3:4" ht="21" customHeight="1">
      <c r="C6233" s="523"/>
      <c r="D6233" s="523"/>
    </row>
    <row r="6234" spans="3:4" ht="21" customHeight="1">
      <c r="C6234" s="523"/>
      <c r="D6234" s="523"/>
    </row>
    <row r="6235" spans="3:4" ht="21" customHeight="1">
      <c r="C6235" s="523"/>
      <c r="D6235" s="523"/>
    </row>
    <row r="6236" spans="3:4" ht="21" customHeight="1">
      <c r="C6236" s="523"/>
      <c r="D6236" s="523"/>
    </row>
    <row r="6237" spans="3:4" ht="21" customHeight="1">
      <c r="C6237" s="523"/>
      <c r="D6237" s="523"/>
    </row>
    <row r="6238" spans="3:4" ht="21" customHeight="1">
      <c r="C6238" s="523"/>
      <c r="D6238" s="523"/>
    </row>
    <row r="6239" spans="3:4" ht="21" customHeight="1">
      <c r="C6239" s="523"/>
      <c r="D6239" s="523"/>
    </row>
    <row r="6240" spans="3:4" ht="21" customHeight="1">
      <c r="C6240" s="523"/>
      <c r="D6240" s="523"/>
    </row>
    <row r="6241" spans="3:4" ht="21" customHeight="1">
      <c r="C6241" s="523"/>
      <c r="D6241" s="523"/>
    </row>
    <row r="6242" spans="3:4" ht="21" customHeight="1">
      <c r="C6242" s="523"/>
      <c r="D6242" s="523"/>
    </row>
    <row r="6243" spans="3:4" ht="21" customHeight="1">
      <c r="C6243" s="523"/>
      <c r="D6243" s="523"/>
    </row>
    <row r="6244" spans="3:4" ht="21" customHeight="1">
      <c r="C6244" s="523"/>
      <c r="D6244" s="523"/>
    </row>
    <row r="6245" spans="3:4" ht="21" customHeight="1">
      <c r="C6245" s="523"/>
      <c r="D6245" s="523"/>
    </row>
    <row r="6246" spans="3:4" ht="21" customHeight="1">
      <c r="C6246" s="523"/>
      <c r="D6246" s="523"/>
    </row>
    <row r="6247" spans="3:4" ht="21" customHeight="1">
      <c r="C6247" s="523"/>
      <c r="D6247" s="523"/>
    </row>
    <row r="6248" spans="3:4" ht="21" customHeight="1">
      <c r="C6248" s="523"/>
      <c r="D6248" s="523"/>
    </row>
    <row r="6249" spans="3:4" ht="21" customHeight="1">
      <c r="C6249" s="523"/>
      <c r="D6249" s="523"/>
    </row>
    <row r="6250" spans="3:4" ht="21" customHeight="1">
      <c r="C6250" s="523"/>
      <c r="D6250" s="523"/>
    </row>
    <row r="6251" spans="3:4" ht="21" customHeight="1">
      <c r="C6251" s="523"/>
      <c r="D6251" s="523"/>
    </row>
    <row r="6252" spans="3:4" ht="21" customHeight="1">
      <c r="C6252" s="523"/>
      <c r="D6252" s="523"/>
    </row>
    <row r="6253" spans="3:4" ht="21" customHeight="1">
      <c r="C6253" s="523"/>
      <c r="D6253" s="523"/>
    </row>
    <row r="6254" spans="3:4" ht="21" customHeight="1">
      <c r="C6254" s="523"/>
      <c r="D6254" s="523"/>
    </row>
    <row r="6255" spans="3:4" ht="21" customHeight="1">
      <c r="C6255" s="523"/>
      <c r="D6255" s="523"/>
    </row>
    <row r="6256" spans="3:4" ht="21" customHeight="1">
      <c r="C6256" s="523"/>
      <c r="D6256" s="523"/>
    </row>
    <row r="6257" spans="3:4" ht="21" customHeight="1">
      <c r="C6257" s="523"/>
      <c r="D6257" s="523"/>
    </row>
    <row r="6258" spans="3:4" ht="21" customHeight="1">
      <c r="C6258" s="523"/>
      <c r="D6258" s="523"/>
    </row>
    <row r="6259" spans="3:4" ht="21" customHeight="1">
      <c r="C6259" s="523"/>
      <c r="D6259" s="523"/>
    </row>
    <row r="6260" spans="3:4" ht="21" customHeight="1">
      <c r="C6260" s="523"/>
      <c r="D6260" s="523"/>
    </row>
    <row r="6261" spans="3:4" ht="21" customHeight="1">
      <c r="C6261" s="523"/>
      <c r="D6261" s="523"/>
    </row>
    <row r="6262" spans="3:4" ht="21" customHeight="1">
      <c r="C6262" s="523"/>
      <c r="D6262" s="523"/>
    </row>
    <row r="6263" spans="3:4" ht="21" customHeight="1">
      <c r="C6263" s="523"/>
      <c r="D6263" s="523"/>
    </row>
    <row r="6264" spans="3:4" ht="21" customHeight="1">
      <c r="C6264" s="523"/>
      <c r="D6264" s="523"/>
    </row>
    <row r="6265" spans="3:4" ht="21" customHeight="1">
      <c r="C6265" s="523"/>
      <c r="D6265" s="523"/>
    </row>
    <row r="6266" spans="3:4" ht="21" customHeight="1">
      <c r="C6266" s="523"/>
      <c r="D6266" s="523"/>
    </row>
    <row r="6267" spans="3:4" ht="21" customHeight="1">
      <c r="C6267" s="523"/>
      <c r="D6267" s="523"/>
    </row>
    <row r="6268" spans="3:4" ht="21" customHeight="1">
      <c r="C6268" s="523"/>
      <c r="D6268" s="523"/>
    </row>
    <row r="6269" spans="3:4" ht="21" customHeight="1">
      <c r="C6269" s="523"/>
      <c r="D6269" s="523"/>
    </row>
    <row r="6270" spans="3:4" ht="21" customHeight="1">
      <c r="C6270" s="523"/>
      <c r="D6270" s="523"/>
    </row>
    <row r="6271" spans="3:4" ht="21" customHeight="1">
      <c r="C6271" s="523"/>
      <c r="D6271" s="523"/>
    </row>
    <row r="6272" spans="3:4" ht="21" customHeight="1">
      <c r="C6272" s="523"/>
      <c r="D6272" s="523"/>
    </row>
    <row r="6273" spans="3:4" ht="21" customHeight="1">
      <c r="C6273" s="523"/>
      <c r="D6273" s="523"/>
    </row>
    <row r="6274" spans="3:4" ht="21" customHeight="1">
      <c r="C6274" s="523"/>
      <c r="D6274" s="523"/>
    </row>
    <row r="6275" spans="3:4" ht="21" customHeight="1">
      <c r="C6275" s="523"/>
      <c r="D6275" s="523"/>
    </row>
    <row r="6276" spans="3:4" ht="21" customHeight="1">
      <c r="C6276" s="523"/>
      <c r="D6276" s="523"/>
    </row>
    <row r="6277" spans="3:4" ht="21" customHeight="1">
      <c r="C6277" s="523"/>
      <c r="D6277" s="523"/>
    </row>
    <row r="6278" spans="3:4" ht="21" customHeight="1">
      <c r="C6278" s="523"/>
      <c r="D6278" s="523"/>
    </row>
    <row r="6279" spans="3:4" ht="21" customHeight="1">
      <c r="C6279" s="523"/>
      <c r="D6279" s="523"/>
    </row>
    <row r="6280" spans="3:4" ht="21" customHeight="1">
      <c r="C6280" s="523"/>
      <c r="D6280" s="523"/>
    </row>
    <row r="6281" spans="3:4" ht="21" customHeight="1">
      <c r="C6281" s="523"/>
      <c r="D6281" s="523"/>
    </row>
    <row r="6282" spans="3:4" ht="21" customHeight="1">
      <c r="C6282" s="523"/>
      <c r="D6282" s="523"/>
    </row>
    <row r="6283" spans="3:4" ht="21" customHeight="1">
      <c r="C6283" s="523"/>
      <c r="D6283" s="523"/>
    </row>
    <row r="6284" spans="3:4" ht="21" customHeight="1">
      <c r="C6284" s="523"/>
      <c r="D6284" s="523"/>
    </row>
    <row r="6285" spans="3:4" ht="21" customHeight="1">
      <c r="C6285" s="523"/>
      <c r="D6285" s="523"/>
    </row>
    <row r="6286" spans="3:4" ht="21" customHeight="1">
      <c r="C6286" s="523"/>
      <c r="D6286" s="523"/>
    </row>
    <row r="6287" spans="3:4" ht="21" customHeight="1">
      <c r="C6287" s="523"/>
      <c r="D6287" s="523"/>
    </row>
    <row r="6288" spans="3:4" ht="21" customHeight="1">
      <c r="C6288" s="523"/>
      <c r="D6288" s="523"/>
    </row>
    <row r="6289" spans="3:4" ht="21" customHeight="1">
      <c r="C6289" s="523"/>
      <c r="D6289" s="523"/>
    </row>
    <row r="6290" spans="3:4" ht="21" customHeight="1">
      <c r="C6290" s="523"/>
      <c r="D6290" s="523"/>
    </row>
    <row r="6291" spans="3:4" ht="21" customHeight="1">
      <c r="C6291" s="523"/>
      <c r="D6291" s="523"/>
    </row>
    <row r="6292" spans="3:4" ht="21" customHeight="1">
      <c r="C6292" s="523"/>
      <c r="D6292" s="523"/>
    </row>
    <row r="6293" spans="3:4" ht="21" customHeight="1">
      <c r="C6293" s="523"/>
      <c r="D6293" s="523"/>
    </row>
    <row r="6294" spans="3:4" ht="21" customHeight="1">
      <c r="C6294" s="523"/>
      <c r="D6294" s="523"/>
    </row>
    <row r="6295" spans="3:4" ht="21" customHeight="1">
      <c r="C6295" s="523"/>
      <c r="D6295" s="523"/>
    </row>
    <row r="6296" spans="3:4" ht="21" customHeight="1">
      <c r="C6296" s="523"/>
      <c r="D6296" s="523"/>
    </row>
    <row r="6297" spans="3:4" ht="21" customHeight="1">
      <c r="C6297" s="523"/>
      <c r="D6297" s="523"/>
    </row>
    <row r="6298" spans="3:4" ht="21" customHeight="1">
      <c r="C6298" s="523"/>
      <c r="D6298" s="523"/>
    </row>
    <row r="6299" spans="3:4" ht="21" customHeight="1">
      <c r="C6299" s="523"/>
      <c r="D6299" s="523"/>
    </row>
    <row r="6300" spans="3:4" ht="21" customHeight="1">
      <c r="C6300" s="523"/>
      <c r="D6300" s="523"/>
    </row>
    <row r="6301" spans="3:4" ht="21" customHeight="1">
      <c r="C6301" s="523"/>
      <c r="D6301" s="523"/>
    </row>
    <row r="6302" spans="3:4" ht="21" customHeight="1">
      <c r="C6302" s="523"/>
      <c r="D6302" s="523"/>
    </row>
    <row r="6303" spans="3:4" ht="21" customHeight="1">
      <c r="C6303" s="523"/>
      <c r="D6303" s="523"/>
    </row>
    <row r="6304" spans="3:4" ht="21" customHeight="1">
      <c r="C6304" s="523"/>
      <c r="D6304" s="523"/>
    </row>
    <row r="6305" spans="3:4" ht="21" customHeight="1">
      <c r="C6305" s="523"/>
      <c r="D6305" s="523"/>
    </row>
    <row r="6306" spans="3:4" ht="21" customHeight="1">
      <c r="C6306" s="523"/>
      <c r="D6306" s="523"/>
    </row>
    <row r="6307" spans="3:4" ht="21" customHeight="1">
      <c r="C6307" s="523"/>
      <c r="D6307" s="523"/>
    </row>
    <row r="6308" spans="3:4" ht="21" customHeight="1">
      <c r="C6308" s="523"/>
      <c r="D6308" s="523"/>
    </row>
    <row r="6309" spans="3:4" ht="21" customHeight="1">
      <c r="C6309" s="523"/>
      <c r="D6309" s="523"/>
    </row>
    <row r="6310" spans="3:4" ht="21" customHeight="1">
      <c r="C6310" s="523"/>
      <c r="D6310" s="523"/>
    </row>
    <row r="6311" spans="3:4" ht="21" customHeight="1">
      <c r="C6311" s="523"/>
      <c r="D6311" s="523"/>
    </row>
    <row r="6312" spans="3:4" ht="21" customHeight="1">
      <c r="C6312" s="523"/>
      <c r="D6312" s="523"/>
    </row>
    <row r="6313" spans="3:4" ht="21" customHeight="1">
      <c r="C6313" s="523"/>
      <c r="D6313" s="523"/>
    </row>
    <row r="6314" spans="3:4" ht="21" customHeight="1">
      <c r="C6314" s="523"/>
      <c r="D6314" s="523"/>
    </row>
    <row r="6315" spans="3:4" ht="21" customHeight="1">
      <c r="C6315" s="523"/>
      <c r="D6315" s="523"/>
    </row>
    <row r="6316" spans="3:4" ht="21" customHeight="1">
      <c r="C6316" s="523"/>
      <c r="D6316" s="523"/>
    </row>
    <row r="6317" spans="3:4" ht="21" customHeight="1">
      <c r="C6317" s="523"/>
      <c r="D6317" s="523"/>
    </row>
    <row r="6318" spans="3:4" ht="21" customHeight="1">
      <c r="C6318" s="523"/>
      <c r="D6318" s="523"/>
    </row>
    <row r="6319" spans="3:4" ht="21" customHeight="1">
      <c r="C6319" s="523"/>
      <c r="D6319" s="523"/>
    </row>
    <row r="6320" spans="3:4" ht="21" customHeight="1">
      <c r="C6320" s="523"/>
      <c r="D6320" s="523"/>
    </row>
    <row r="6321" spans="3:4" ht="21" customHeight="1">
      <c r="C6321" s="523"/>
      <c r="D6321" s="523"/>
    </row>
    <row r="6322" spans="3:4" ht="21" customHeight="1">
      <c r="C6322" s="523"/>
      <c r="D6322" s="523"/>
    </row>
    <row r="6323" spans="3:4" ht="21" customHeight="1">
      <c r="C6323" s="523"/>
      <c r="D6323" s="523"/>
    </row>
    <row r="6324" spans="3:4" ht="21" customHeight="1">
      <c r="C6324" s="523"/>
      <c r="D6324" s="523"/>
    </row>
    <row r="6325" spans="3:4" ht="21" customHeight="1">
      <c r="C6325" s="523"/>
      <c r="D6325" s="523"/>
    </row>
    <row r="6326" spans="3:4" ht="21" customHeight="1">
      <c r="C6326" s="523"/>
      <c r="D6326" s="523"/>
    </row>
    <row r="6327" spans="3:4" ht="21" customHeight="1">
      <c r="C6327" s="523"/>
      <c r="D6327" s="523"/>
    </row>
    <row r="6328" spans="3:4" ht="21" customHeight="1">
      <c r="C6328" s="523"/>
      <c r="D6328" s="523"/>
    </row>
    <row r="6329" spans="3:4" ht="21" customHeight="1">
      <c r="C6329" s="523"/>
      <c r="D6329" s="523"/>
    </row>
    <row r="6330" spans="3:4" ht="21" customHeight="1">
      <c r="C6330" s="523"/>
      <c r="D6330" s="523"/>
    </row>
    <row r="6331" spans="3:4" ht="21" customHeight="1">
      <c r="C6331" s="523"/>
      <c r="D6331" s="523"/>
    </row>
    <row r="6332" spans="3:4" ht="21" customHeight="1">
      <c r="C6332" s="523"/>
      <c r="D6332" s="523"/>
    </row>
    <row r="6333" spans="3:4" ht="21" customHeight="1">
      <c r="C6333" s="523"/>
      <c r="D6333" s="523"/>
    </row>
    <row r="6334" spans="3:4" ht="21" customHeight="1">
      <c r="C6334" s="523"/>
      <c r="D6334" s="523"/>
    </row>
    <row r="6335" spans="3:4" ht="21" customHeight="1">
      <c r="C6335" s="523"/>
      <c r="D6335" s="523"/>
    </row>
    <row r="6336" spans="3:4" ht="21" customHeight="1">
      <c r="C6336" s="523"/>
      <c r="D6336" s="523"/>
    </row>
    <row r="6337" spans="3:4" ht="21" customHeight="1">
      <c r="C6337" s="523"/>
      <c r="D6337" s="523"/>
    </row>
    <row r="6338" spans="3:4" ht="21" customHeight="1">
      <c r="C6338" s="523"/>
      <c r="D6338" s="523"/>
    </row>
    <row r="6339" spans="3:4" ht="21" customHeight="1">
      <c r="C6339" s="523"/>
      <c r="D6339" s="523"/>
    </row>
    <row r="6340" spans="3:4" ht="21" customHeight="1">
      <c r="C6340" s="523"/>
      <c r="D6340" s="523"/>
    </row>
    <row r="6341" spans="3:4" ht="21" customHeight="1">
      <c r="C6341" s="523"/>
      <c r="D6341" s="523"/>
    </row>
    <row r="6342" spans="3:4" ht="21" customHeight="1">
      <c r="C6342" s="523"/>
      <c r="D6342" s="523"/>
    </row>
    <row r="6343" spans="3:4" ht="21" customHeight="1">
      <c r="C6343" s="523"/>
      <c r="D6343" s="523"/>
    </row>
    <row r="6344" spans="3:4" ht="21" customHeight="1">
      <c r="C6344" s="523"/>
      <c r="D6344" s="523"/>
    </row>
    <row r="6345" spans="3:4" ht="21" customHeight="1">
      <c r="C6345" s="523"/>
      <c r="D6345" s="523"/>
    </row>
    <row r="6346" spans="3:4" ht="21" customHeight="1">
      <c r="C6346" s="523"/>
      <c r="D6346" s="523"/>
    </row>
    <row r="6347" spans="3:4" ht="21" customHeight="1">
      <c r="C6347" s="523"/>
      <c r="D6347" s="523"/>
    </row>
    <row r="6348" spans="3:4" ht="21" customHeight="1">
      <c r="C6348" s="523"/>
      <c r="D6348" s="523"/>
    </row>
    <row r="6349" spans="3:4" ht="21" customHeight="1">
      <c r="C6349" s="523"/>
      <c r="D6349" s="523"/>
    </row>
    <row r="6350" spans="3:4" ht="21" customHeight="1">
      <c r="C6350" s="523"/>
      <c r="D6350" s="523"/>
    </row>
    <row r="6351" spans="3:4" ht="21" customHeight="1">
      <c r="C6351" s="523"/>
      <c r="D6351" s="523"/>
    </row>
    <row r="6352" spans="3:4" ht="21" customHeight="1">
      <c r="C6352" s="523"/>
      <c r="D6352" s="523"/>
    </row>
    <row r="6353" spans="3:4" ht="21" customHeight="1">
      <c r="C6353" s="523"/>
      <c r="D6353" s="523"/>
    </row>
    <row r="6354" spans="3:4" ht="21" customHeight="1">
      <c r="C6354" s="523"/>
      <c r="D6354" s="523"/>
    </row>
    <row r="6355" spans="3:4" ht="21" customHeight="1">
      <c r="C6355" s="523"/>
      <c r="D6355" s="523"/>
    </row>
    <row r="6356" spans="3:4" ht="21" customHeight="1">
      <c r="C6356" s="523"/>
      <c r="D6356" s="523"/>
    </row>
    <row r="6357" spans="3:4" ht="21" customHeight="1">
      <c r="C6357" s="523"/>
      <c r="D6357" s="523"/>
    </row>
    <row r="6358" spans="3:4" ht="21" customHeight="1">
      <c r="C6358" s="523"/>
      <c r="D6358" s="523"/>
    </row>
    <row r="6359" spans="3:4" ht="21" customHeight="1">
      <c r="C6359" s="523"/>
      <c r="D6359" s="523"/>
    </row>
    <row r="6360" spans="3:4" ht="21" customHeight="1">
      <c r="C6360" s="523"/>
      <c r="D6360" s="523"/>
    </row>
    <row r="6361" spans="3:4" ht="21" customHeight="1">
      <c r="C6361" s="523"/>
      <c r="D6361" s="523"/>
    </row>
    <row r="6362" spans="3:4" ht="21" customHeight="1">
      <c r="C6362" s="523"/>
      <c r="D6362" s="523"/>
    </row>
    <row r="6363" spans="3:4" ht="21" customHeight="1">
      <c r="C6363" s="523"/>
      <c r="D6363" s="523"/>
    </row>
    <row r="6364" spans="3:4" ht="21" customHeight="1">
      <c r="C6364" s="523"/>
      <c r="D6364" s="523"/>
    </row>
    <row r="6365" spans="3:4" ht="21" customHeight="1">
      <c r="C6365" s="523"/>
      <c r="D6365" s="523"/>
    </row>
    <row r="6366" spans="3:4" ht="21" customHeight="1">
      <c r="C6366" s="523"/>
      <c r="D6366" s="523"/>
    </row>
    <row r="6367" spans="3:4" ht="21" customHeight="1">
      <c r="C6367" s="523"/>
      <c r="D6367" s="523"/>
    </row>
    <row r="6368" spans="3:4" ht="21" customHeight="1">
      <c r="C6368" s="523"/>
      <c r="D6368" s="523"/>
    </row>
    <row r="6369" spans="3:4" ht="21" customHeight="1">
      <c r="C6369" s="523"/>
      <c r="D6369" s="523"/>
    </row>
    <row r="6370" spans="3:4" ht="21" customHeight="1">
      <c r="C6370" s="523"/>
      <c r="D6370" s="523"/>
    </row>
    <row r="6371" spans="3:4" ht="21" customHeight="1">
      <c r="C6371" s="523"/>
      <c r="D6371" s="523"/>
    </row>
    <row r="6372" spans="3:4" ht="21" customHeight="1">
      <c r="C6372" s="523"/>
      <c r="D6372" s="523"/>
    </row>
    <row r="6373" spans="3:4" ht="21" customHeight="1">
      <c r="C6373" s="523"/>
      <c r="D6373" s="523"/>
    </row>
    <row r="6374" spans="3:4" ht="21" customHeight="1">
      <c r="C6374" s="523"/>
      <c r="D6374" s="523"/>
    </row>
    <row r="6375" spans="3:4" ht="21" customHeight="1">
      <c r="C6375" s="523"/>
      <c r="D6375" s="523"/>
    </row>
    <row r="6376" spans="3:4" ht="21" customHeight="1">
      <c r="C6376" s="523"/>
      <c r="D6376" s="523"/>
    </row>
    <row r="6377" spans="3:4" ht="21" customHeight="1">
      <c r="C6377" s="523"/>
      <c r="D6377" s="523"/>
    </row>
    <row r="6378" spans="3:4" ht="21" customHeight="1">
      <c r="C6378" s="523"/>
      <c r="D6378" s="523"/>
    </row>
    <row r="6379" spans="3:4" ht="21" customHeight="1">
      <c r="C6379" s="523"/>
      <c r="D6379" s="523"/>
    </row>
    <row r="6380" spans="3:4" ht="21" customHeight="1">
      <c r="C6380" s="523"/>
      <c r="D6380" s="523"/>
    </row>
    <row r="6381" spans="3:4" ht="21" customHeight="1">
      <c r="C6381" s="523"/>
      <c r="D6381" s="523"/>
    </row>
    <row r="6382" spans="3:4" ht="21" customHeight="1">
      <c r="C6382" s="523"/>
      <c r="D6382" s="523"/>
    </row>
    <row r="6383" spans="3:4" ht="21" customHeight="1">
      <c r="C6383" s="523"/>
      <c r="D6383" s="523"/>
    </row>
    <row r="6384" spans="3:4" ht="21" customHeight="1">
      <c r="C6384" s="523"/>
      <c r="D6384" s="523"/>
    </row>
    <row r="6385" spans="3:4" ht="21" customHeight="1">
      <c r="C6385" s="523"/>
      <c r="D6385" s="523"/>
    </row>
    <row r="6386" spans="3:4" ht="21" customHeight="1">
      <c r="C6386" s="523"/>
      <c r="D6386" s="523"/>
    </row>
    <row r="6387" spans="3:4" ht="21" customHeight="1">
      <c r="C6387" s="523"/>
      <c r="D6387" s="523"/>
    </row>
    <row r="6388" spans="3:4" ht="21" customHeight="1">
      <c r="C6388" s="523"/>
      <c r="D6388" s="523"/>
    </row>
    <row r="6389" spans="3:4" ht="21" customHeight="1">
      <c r="C6389" s="523"/>
      <c r="D6389" s="523"/>
    </row>
    <row r="6390" spans="3:4" ht="21" customHeight="1">
      <c r="C6390" s="523"/>
      <c r="D6390" s="523"/>
    </row>
    <row r="6391" spans="3:4" ht="21" customHeight="1">
      <c r="C6391" s="523"/>
      <c r="D6391" s="523"/>
    </row>
    <row r="6392" spans="3:4" ht="21" customHeight="1">
      <c r="C6392" s="523"/>
      <c r="D6392" s="523"/>
    </row>
    <row r="6393" spans="3:4" ht="21" customHeight="1">
      <c r="C6393" s="523"/>
      <c r="D6393" s="523"/>
    </row>
    <row r="6394" spans="3:4" ht="21" customHeight="1">
      <c r="C6394" s="523"/>
      <c r="D6394" s="523"/>
    </row>
    <row r="6395" spans="3:4" ht="21" customHeight="1">
      <c r="C6395" s="523"/>
      <c r="D6395" s="523"/>
    </row>
    <row r="6396" spans="3:4" ht="21" customHeight="1">
      <c r="C6396" s="523"/>
      <c r="D6396" s="523"/>
    </row>
    <row r="6397" spans="3:4" ht="21" customHeight="1">
      <c r="C6397" s="523"/>
      <c r="D6397" s="523"/>
    </row>
    <row r="6398" spans="3:4" ht="21" customHeight="1">
      <c r="C6398" s="523"/>
      <c r="D6398" s="523"/>
    </row>
    <row r="6399" spans="3:4" ht="21" customHeight="1">
      <c r="C6399" s="523"/>
      <c r="D6399" s="523"/>
    </row>
    <row r="6400" spans="3:4" ht="21" customHeight="1">
      <c r="C6400" s="523"/>
      <c r="D6400" s="523"/>
    </row>
    <row r="6401" spans="3:4" ht="21" customHeight="1">
      <c r="C6401" s="523"/>
      <c r="D6401" s="523"/>
    </row>
    <row r="6402" spans="3:4" ht="21" customHeight="1">
      <c r="C6402" s="523"/>
      <c r="D6402" s="523"/>
    </row>
    <row r="6403" spans="3:4" ht="21" customHeight="1">
      <c r="C6403" s="523"/>
      <c r="D6403" s="523"/>
    </row>
    <row r="6404" spans="3:4" ht="21" customHeight="1">
      <c r="C6404" s="523"/>
      <c r="D6404" s="523"/>
    </row>
    <row r="6405" spans="3:4" ht="21" customHeight="1">
      <c r="C6405" s="523"/>
      <c r="D6405" s="523"/>
    </row>
    <row r="6406" spans="3:4" ht="21" customHeight="1">
      <c r="C6406" s="523"/>
      <c r="D6406" s="523"/>
    </row>
    <row r="6407" spans="3:4" ht="21" customHeight="1">
      <c r="C6407" s="523"/>
      <c r="D6407" s="523"/>
    </row>
    <row r="6408" spans="3:4" ht="21" customHeight="1">
      <c r="C6408" s="523"/>
      <c r="D6408" s="523"/>
    </row>
    <row r="6409" spans="3:4" ht="21" customHeight="1">
      <c r="C6409" s="523"/>
      <c r="D6409" s="523"/>
    </row>
    <row r="6410" spans="3:4" ht="21" customHeight="1">
      <c r="C6410" s="523"/>
      <c r="D6410" s="523"/>
    </row>
    <row r="6411" spans="3:4" ht="21" customHeight="1">
      <c r="C6411" s="523"/>
      <c r="D6411" s="523"/>
    </row>
    <row r="6412" spans="3:4" ht="21" customHeight="1">
      <c r="C6412" s="523"/>
      <c r="D6412" s="523"/>
    </row>
    <row r="6413" spans="3:4" ht="21" customHeight="1">
      <c r="C6413" s="523"/>
      <c r="D6413" s="523"/>
    </row>
    <row r="6414" spans="3:4" ht="21" customHeight="1">
      <c r="C6414" s="523"/>
      <c r="D6414" s="523"/>
    </row>
    <row r="6415" spans="3:4" ht="21" customHeight="1">
      <c r="C6415" s="523"/>
      <c r="D6415" s="523"/>
    </row>
    <row r="6416" spans="3:4" ht="21" customHeight="1">
      <c r="C6416" s="523"/>
      <c r="D6416" s="523"/>
    </row>
    <row r="6417" spans="3:4" ht="21" customHeight="1">
      <c r="C6417" s="523"/>
      <c r="D6417" s="523"/>
    </row>
    <row r="6418" spans="3:4" ht="21" customHeight="1">
      <c r="C6418" s="523"/>
      <c r="D6418" s="523"/>
    </row>
    <row r="6419" spans="3:4" ht="21" customHeight="1">
      <c r="C6419" s="523"/>
      <c r="D6419" s="523"/>
    </row>
    <row r="6420" spans="3:4" ht="21" customHeight="1">
      <c r="C6420" s="523"/>
      <c r="D6420" s="523"/>
    </row>
    <row r="6421" spans="3:4" ht="21" customHeight="1">
      <c r="C6421" s="523"/>
      <c r="D6421" s="523"/>
    </row>
    <row r="6422" spans="3:4" ht="21" customHeight="1">
      <c r="C6422" s="523"/>
      <c r="D6422" s="523"/>
    </row>
    <row r="6423" spans="3:4" ht="21" customHeight="1">
      <c r="C6423" s="523"/>
      <c r="D6423" s="523"/>
    </row>
    <row r="6424" spans="3:4" ht="21" customHeight="1">
      <c r="C6424" s="523"/>
      <c r="D6424" s="523"/>
    </row>
    <row r="6425" spans="3:4" ht="21" customHeight="1">
      <c r="C6425" s="523"/>
      <c r="D6425" s="523"/>
    </row>
    <row r="6426" spans="3:4" ht="21" customHeight="1">
      <c r="C6426" s="523"/>
      <c r="D6426" s="523"/>
    </row>
    <row r="6427" spans="3:4" ht="21" customHeight="1">
      <c r="C6427" s="523"/>
      <c r="D6427" s="523"/>
    </row>
    <row r="6428" spans="3:4" ht="21" customHeight="1">
      <c r="C6428" s="523"/>
      <c r="D6428" s="523"/>
    </row>
    <row r="6429" spans="3:4" ht="21" customHeight="1">
      <c r="C6429" s="523"/>
      <c r="D6429" s="523"/>
    </row>
    <row r="6430" spans="3:4" ht="21" customHeight="1">
      <c r="C6430" s="523"/>
      <c r="D6430" s="523"/>
    </row>
    <row r="6431" spans="3:4" ht="21" customHeight="1">
      <c r="C6431" s="523"/>
      <c r="D6431" s="523"/>
    </row>
    <row r="6432" spans="3:4" ht="21" customHeight="1">
      <c r="C6432" s="523"/>
      <c r="D6432" s="523"/>
    </row>
    <row r="6433" spans="3:4" ht="21" customHeight="1">
      <c r="C6433" s="523"/>
      <c r="D6433" s="523"/>
    </row>
    <row r="6434" spans="3:4" ht="21" customHeight="1">
      <c r="C6434" s="523"/>
      <c r="D6434" s="523"/>
    </row>
    <row r="6435" spans="3:4" ht="21" customHeight="1">
      <c r="C6435" s="523"/>
      <c r="D6435" s="523"/>
    </row>
    <row r="6436" spans="3:4" ht="21" customHeight="1">
      <c r="C6436" s="523"/>
      <c r="D6436" s="523"/>
    </row>
    <row r="6437" spans="3:4" ht="21" customHeight="1">
      <c r="C6437" s="523"/>
      <c r="D6437" s="523"/>
    </row>
    <row r="6438" spans="3:4" ht="21" customHeight="1">
      <c r="C6438" s="523"/>
      <c r="D6438" s="523"/>
    </row>
    <row r="6439" spans="3:4" ht="21" customHeight="1">
      <c r="C6439" s="523"/>
      <c r="D6439" s="523"/>
    </row>
    <row r="6440" spans="3:4" ht="21" customHeight="1">
      <c r="C6440" s="523"/>
      <c r="D6440" s="523"/>
    </row>
    <row r="6441" spans="3:4" ht="21" customHeight="1">
      <c r="C6441" s="523"/>
      <c r="D6441" s="523"/>
    </row>
    <row r="6442" spans="3:4" ht="21" customHeight="1">
      <c r="C6442" s="523"/>
      <c r="D6442" s="523"/>
    </row>
    <row r="6443" spans="3:4" ht="21" customHeight="1">
      <c r="C6443" s="523"/>
      <c r="D6443" s="523"/>
    </row>
    <row r="6444" spans="3:4" ht="21" customHeight="1">
      <c r="C6444" s="523"/>
      <c r="D6444" s="523"/>
    </row>
    <row r="6445" spans="3:4" ht="21" customHeight="1">
      <c r="C6445" s="523"/>
      <c r="D6445" s="523"/>
    </row>
    <row r="6446" spans="3:4" ht="21" customHeight="1">
      <c r="C6446" s="523"/>
      <c r="D6446" s="523"/>
    </row>
    <row r="6447" spans="3:4" ht="21" customHeight="1">
      <c r="C6447" s="523"/>
      <c r="D6447" s="523"/>
    </row>
    <row r="6448" spans="3:4" ht="21" customHeight="1">
      <c r="C6448" s="523"/>
      <c r="D6448" s="523"/>
    </row>
    <row r="6449" spans="3:4" ht="21" customHeight="1">
      <c r="C6449" s="523"/>
      <c r="D6449" s="523"/>
    </row>
    <row r="6450" spans="3:4" ht="21" customHeight="1">
      <c r="C6450" s="523"/>
      <c r="D6450" s="523"/>
    </row>
    <row r="6451" spans="3:4" ht="21" customHeight="1">
      <c r="C6451" s="523"/>
      <c r="D6451" s="523"/>
    </row>
    <row r="6452" spans="3:4" ht="21" customHeight="1">
      <c r="C6452" s="523"/>
      <c r="D6452" s="523"/>
    </row>
    <row r="6453" spans="3:4" ht="21" customHeight="1">
      <c r="C6453" s="523"/>
      <c r="D6453" s="523"/>
    </row>
    <row r="6454" spans="3:4" ht="21" customHeight="1">
      <c r="C6454" s="523"/>
      <c r="D6454" s="523"/>
    </row>
    <row r="6455" spans="3:4" ht="21" customHeight="1">
      <c r="C6455" s="523"/>
      <c r="D6455" s="523"/>
    </row>
    <row r="6456" spans="3:4" ht="21" customHeight="1">
      <c r="C6456" s="523"/>
      <c r="D6456" s="523"/>
    </row>
    <row r="6457" spans="3:4" ht="21" customHeight="1">
      <c r="C6457" s="523"/>
      <c r="D6457" s="523"/>
    </row>
    <row r="6458" spans="3:4" ht="21" customHeight="1">
      <c r="C6458" s="523"/>
      <c r="D6458" s="523"/>
    </row>
    <row r="6459" spans="3:4" ht="21" customHeight="1">
      <c r="C6459" s="523"/>
      <c r="D6459" s="523"/>
    </row>
    <row r="6460" spans="3:4" ht="21" customHeight="1">
      <c r="C6460" s="523"/>
      <c r="D6460" s="523"/>
    </row>
    <row r="6461" spans="3:4" ht="21" customHeight="1">
      <c r="C6461" s="523"/>
      <c r="D6461" s="523"/>
    </row>
    <row r="6462" spans="3:4" ht="21" customHeight="1">
      <c r="C6462" s="523"/>
      <c r="D6462" s="523"/>
    </row>
    <row r="6463" spans="3:4" ht="21" customHeight="1">
      <c r="C6463" s="523"/>
      <c r="D6463" s="523"/>
    </row>
    <row r="6464" spans="3:4" ht="21" customHeight="1">
      <c r="C6464" s="523"/>
      <c r="D6464" s="523"/>
    </row>
    <row r="6465" spans="3:4" ht="21" customHeight="1">
      <c r="C6465" s="523"/>
      <c r="D6465" s="523"/>
    </row>
    <row r="6466" spans="3:4" ht="21" customHeight="1">
      <c r="C6466" s="523"/>
      <c r="D6466" s="523"/>
    </row>
    <row r="6467" spans="3:4" ht="21" customHeight="1">
      <c r="C6467" s="523"/>
      <c r="D6467" s="523"/>
    </row>
    <row r="6468" spans="3:4" ht="21" customHeight="1">
      <c r="C6468" s="523"/>
      <c r="D6468" s="523"/>
    </row>
    <row r="6469" spans="3:4" ht="21" customHeight="1">
      <c r="C6469" s="523"/>
      <c r="D6469" s="523"/>
    </row>
    <row r="6470" spans="3:4" ht="21" customHeight="1">
      <c r="C6470" s="523"/>
      <c r="D6470" s="523"/>
    </row>
    <row r="6471" spans="3:4" ht="21" customHeight="1">
      <c r="C6471" s="523"/>
      <c r="D6471" s="523"/>
    </row>
    <row r="6472" spans="3:4" ht="21" customHeight="1">
      <c r="C6472" s="523"/>
      <c r="D6472" s="523"/>
    </row>
    <row r="6473" spans="3:4" ht="21" customHeight="1">
      <c r="C6473" s="523"/>
      <c r="D6473" s="523"/>
    </row>
    <row r="6474" spans="3:4" ht="21" customHeight="1">
      <c r="C6474" s="523"/>
      <c r="D6474" s="523"/>
    </row>
    <row r="6475" spans="3:4" ht="21" customHeight="1">
      <c r="C6475" s="523"/>
      <c r="D6475" s="523"/>
    </row>
    <row r="6476" spans="3:4" ht="21" customHeight="1">
      <c r="C6476" s="523"/>
      <c r="D6476" s="523"/>
    </row>
    <row r="6477" spans="3:4" ht="21" customHeight="1">
      <c r="C6477" s="523"/>
      <c r="D6477" s="523"/>
    </row>
    <row r="6478" spans="3:4" ht="21" customHeight="1">
      <c r="C6478" s="523"/>
      <c r="D6478" s="523"/>
    </row>
    <row r="6479" spans="3:4" ht="21" customHeight="1">
      <c r="C6479" s="523"/>
      <c r="D6479" s="523"/>
    </row>
    <row r="6480" spans="3:4" ht="21" customHeight="1">
      <c r="C6480" s="523"/>
      <c r="D6480" s="523"/>
    </row>
    <row r="6481" spans="3:4" ht="21" customHeight="1">
      <c r="C6481" s="523"/>
      <c r="D6481" s="523"/>
    </row>
    <row r="6482" spans="3:4" ht="21" customHeight="1">
      <c r="C6482" s="523"/>
      <c r="D6482" s="523"/>
    </row>
    <row r="6483" spans="3:4" ht="21" customHeight="1">
      <c r="C6483" s="523"/>
      <c r="D6483" s="523"/>
    </row>
    <row r="6484" spans="3:4" ht="21" customHeight="1">
      <c r="C6484" s="523"/>
      <c r="D6484" s="523"/>
    </row>
    <row r="6485" spans="3:4" ht="21" customHeight="1">
      <c r="C6485" s="523"/>
      <c r="D6485" s="523"/>
    </row>
    <row r="6486" spans="3:4" ht="21" customHeight="1">
      <c r="C6486" s="523"/>
      <c r="D6486" s="523"/>
    </row>
    <row r="6487" spans="3:4" ht="21" customHeight="1">
      <c r="C6487" s="523"/>
      <c r="D6487" s="523"/>
    </row>
    <row r="6488" spans="3:4" ht="21" customHeight="1">
      <c r="C6488" s="523"/>
      <c r="D6488" s="523"/>
    </row>
    <row r="6489" spans="3:4" ht="21" customHeight="1">
      <c r="C6489" s="523"/>
      <c r="D6489" s="523"/>
    </row>
    <row r="6490" spans="3:4" ht="21" customHeight="1">
      <c r="C6490" s="523"/>
      <c r="D6490" s="523"/>
    </row>
    <row r="6491" spans="3:4" ht="21" customHeight="1">
      <c r="C6491" s="523"/>
      <c r="D6491" s="523"/>
    </row>
    <row r="6492" spans="3:4" ht="21" customHeight="1">
      <c r="C6492" s="523"/>
      <c r="D6492" s="523"/>
    </row>
    <row r="6493" spans="3:4" ht="21" customHeight="1">
      <c r="C6493" s="523"/>
      <c r="D6493" s="523"/>
    </row>
    <row r="6494" spans="3:4" ht="21" customHeight="1">
      <c r="C6494" s="523"/>
      <c r="D6494" s="523"/>
    </row>
    <row r="6495" spans="3:4" ht="21" customHeight="1">
      <c r="C6495" s="523"/>
      <c r="D6495" s="523"/>
    </row>
    <row r="6496" spans="3:4" ht="21" customHeight="1">
      <c r="C6496" s="523"/>
      <c r="D6496" s="523"/>
    </row>
    <row r="6497" spans="3:4" ht="21" customHeight="1">
      <c r="C6497" s="523"/>
      <c r="D6497" s="523"/>
    </row>
    <row r="6498" spans="3:4" ht="21" customHeight="1">
      <c r="C6498" s="523"/>
      <c r="D6498" s="523"/>
    </row>
    <row r="6499" spans="3:4" ht="21" customHeight="1">
      <c r="C6499" s="523"/>
      <c r="D6499" s="523"/>
    </row>
    <row r="6500" spans="3:4" ht="21" customHeight="1">
      <c r="C6500" s="523"/>
      <c r="D6500" s="523"/>
    </row>
    <row r="6501" spans="3:4" ht="21" customHeight="1">
      <c r="C6501" s="523"/>
      <c r="D6501" s="523"/>
    </row>
    <row r="6502" spans="3:4" ht="21" customHeight="1">
      <c r="C6502" s="523"/>
      <c r="D6502" s="523"/>
    </row>
    <row r="6503" spans="3:4" ht="21" customHeight="1">
      <c r="C6503" s="523"/>
      <c r="D6503" s="523"/>
    </row>
    <row r="6504" spans="3:4" ht="21" customHeight="1">
      <c r="C6504" s="523"/>
      <c r="D6504" s="523"/>
    </row>
    <row r="6505" spans="3:4" ht="21" customHeight="1">
      <c r="C6505" s="523"/>
      <c r="D6505" s="523"/>
    </row>
    <row r="6506" spans="3:4" ht="21" customHeight="1">
      <c r="C6506" s="523"/>
      <c r="D6506" s="523"/>
    </row>
    <row r="6507" spans="3:4" ht="21" customHeight="1">
      <c r="C6507" s="523"/>
      <c r="D6507" s="523"/>
    </row>
    <row r="6508" spans="3:4" ht="21" customHeight="1">
      <c r="C6508" s="523"/>
      <c r="D6508" s="523"/>
    </row>
    <row r="6509" spans="3:4" ht="21" customHeight="1">
      <c r="C6509" s="523"/>
      <c r="D6509" s="523"/>
    </row>
    <row r="6510" spans="3:4" ht="21" customHeight="1">
      <c r="C6510" s="523"/>
      <c r="D6510" s="523"/>
    </row>
    <row r="6511" spans="3:4" ht="21" customHeight="1">
      <c r="C6511" s="523"/>
      <c r="D6511" s="523"/>
    </row>
    <row r="6512" spans="3:4" ht="21" customHeight="1">
      <c r="C6512" s="523"/>
      <c r="D6512" s="523"/>
    </row>
    <row r="6513" spans="3:4" ht="21" customHeight="1">
      <c r="C6513" s="523"/>
      <c r="D6513" s="523"/>
    </row>
    <row r="6514" spans="3:4" ht="21" customHeight="1">
      <c r="C6514" s="523"/>
      <c r="D6514" s="523"/>
    </row>
    <row r="6515" spans="3:4" ht="21" customHeight="1">
      <c r="C6515" s="523"/>
      <c r="D6515" s="523"/>
    </row>
    <row r="6516" spans="3:4" ht="21" customHeight="1">
      <c r="C6516" s="523"/>
      <c r="D6516" s="523"/>
    </row>
    <row r="6517" spans="3:4" ht="21" customHeight="1">
      <c r="C6517" s="523"/>
      <c r="D6517" s="523"/>
    </row>
    <row r="6518" spans="3:4" ht="21" customHeight="1">
      <c r="C6518" s="523"/>
      <c r="D6518" s="523"/>
    </row>
    <row r="6519" spans="3:4" ht="21" customHeight="1">
      <c r="C6519" s="523"/>
      <c r="D6519" s="523"/>
    </row>
    <row r="6520" spans="3:4" ht="21" customHeight="1">
      <c r="C6520" s="523"/>
      <c r="D6520" s="523"/>
    </row>
    <row r="6521" spans="3:4" ht="21" customHeight="1">
      <c r="C6521" s="523"/>
      <c r="D6521" s="523"/>
    </row>
    <row r="6522" spans="3:4" ht="21" customHeight="1">
      <c r="C6522" s="523"/>
      <c r="D6522" s="523"/>
    </row>
    <row r="6523" spans="3:4" ht="21" customHeight="1">
      <c r="C6523" s="523"/>
      <c r="D6523" s="523"/>
    </row>
    <row r="6524" spans="3:4" ht="21" customHeight="1">
      <c r="C6524" s="523"/>
      <c r="D6524" s="523"/>
    </row>
    <row r="6525" spans="3:4" ht="21" customHeight="1">
      <c r="C6525" s="523"/>
      <c r="D6525" s="523"/>
    </row>
    <row r="6526" spans="3:4" ht="21" customHeight="1">
      <c r="C6526" s="523"/>
      <c r="D6526" s="523"/>
    </row>
    <row r="6527" spans="3:4" ht="21" customHeight="1">
      <c r="C6527" s="523"/>
      <c r="D6527" s="523"/>
    </row>
    <row r="6528" spans="3:4" ht="21" customHeight="1">
      <c r="C6528" s="523"/>
      <c r="D6528" s="523"/>
    </row>
    <row r="6529" spans="3:4" ht="21" customHeight="1">
      <c r="C6529" s="523"/>
      <c r="D6529" s="523"/>
    </row>
    <row r="6530" spans="3:4" ht="21" customHeight="1">
      <c r="C6530" s="523"/>
      <c r="D6530" s="523"/>
    </row>
    <row r="6531" spans="3:4" ht="21" customHeight="1">
      <c r="C6531" s="523"/>
      <c r="D6531" s="523"/>
    </row>
    <row r="6532" spans="3:4" ht="21" customHeight="1">
      <c r="C6532" s="523"/>
      <c r="D6532" s="523"/>
    </row>
    <row r="6533" spans="3:4" ht="21" customHeight="1">
      <c r="C6533" s="523"/>
      <c r="D6533" s="523"/>
    </row>
    <row r="6534" spans="3:4" ht="21" customHeight="1">
      <c r="C6534" s="523"/>
      <c r="D6534" s="523"/>
    </row>
    <row r="6535" spans="3:4" ht="21" customHeight="1">
      <c r="C6535" s="523"/>
      <c r="D6535" s="523"/>
    </row>
    <row r="6536" spans="3:4" ht="21" customHeight="1">
      <c r="C6536" s="523"/>
      <c r="D6536" s="523"/>
    </row>
    <row r="6537" spans="3:4" ht="21" customHeight="1">
      <c r="C6537" s="523"/>
      <c r="D6537" s="523"/>
    </row>
    <row r="6538" spans="3:4" ht="21" customHeight="1">
      <c r="C6538" s="523"/>
      <c r="D6538" s="523"/>
    </row>
    <row r="6539" spans="3:4" ht="21" customHeight="1">
      <c r="C6539" s="523"/>
      <c r="D6539" s="523"/>
    </row>
    <row r="6540" spans="3:4" ht="21" customHeight="1">
      <c r="C6540" s="523"/>
      <c r="D6540" s="523"/>
    </row>
    <row r="6541" spans="3:4" ht="21" customHeight="1">
      <c r="C6541" s="523"/>
      <c r="D6541" s="523"/>
    </row>
    <row r="6542" spans="3:4" ht="21" customHeight="1">
      <c r="C6542" s="523"/>
      <c r="D6542" s="523"/>
    </row>
    <row r="6543" spans="3:4" ht="21" customHeight="1">
      <c r="C6543" s="523"/>
      <c r="D6543" s="523"/>
    </row>
    <row r="6544" spans="3:4" ht="21" customHeight="1">
      <c r="C6544" s="523"/>
      <c r="D6544" s="523"/>
    </row>
    <row r="6545" spans="3:4" ht="21" customHeight="1">
      <c r="C6545" s="523"/>
      <c r="D6545" s="523"/>
    </row>
    <row r="6546" spans="3:4" ht="21" customHeight="1">
      <c r="C6546" s="523"/>
      <c r="D6546" s="523"/>
    </row>
    <row r="6547" spans="3:4" ht="21" customHeight="1">
      <c r="C6547" s="523"/>
      <c r="D6547" s="523"/>
    </row>
    <row r="6548" spans="3:4" ht="21" customHeight="1">
      <c r="C6548" s="523"/>
      <c r="D6548" s="523"/>
    </row>
    <row r="6549" spans="3:4" ht="21" customHeight="1">
      <c r="C6549" s="523"/>
      <c r="D6549" s="523"/>
    </row>
    <row r="6550" spans="3:4" ht="21" customHeight="1">
      <c r="C6550" s="523"/>
      <c r="D6550" s="523"/>
    </row>
    <row r="6551" spans="3:4" ht="21" customHeight="1">
      <c r="C6551" s="523"/>
      <c r="D6551" s="523"/>
    </row>
    <row r="6552" spans="3:4" ht="21" customHeight="1">
      <c r="C6552" s="523"/>
      <c r="D6552" s="523"/>
    </row>
    <row r="6553" spans="3:4" ht="21" customHeight="1">
      <c r="C6553" s="523"/>
      <c r="D6553" s="523"/>
    </row>
    <row r="6554" spans="3:4" ht="21" customHeight="1">
      <c r="C6554" s="523"/>
      <c r="D6554" s="523"/>
    </row>
    <row r="6555" spans="3:4" ht="21" customHeight="1">
      <c r="C6555" s="523"/>
      <c r="D6555" s="523"/>
    </row>
    <row r="6556" spans="3:4" ht="21" customHeight="1">
      <c r="C6556" s="523"/>
      <c r="D6556" s="523"/>
    </row>
    <row r="6557" spans="3:4" ht="21" customHeight="1">
      <c r="C6557" s="523"/>
      <c r="D6557" s="523"/>
    </row>
    <row r="6558" spans="3:4" ht="21" customHeight="1">
      <c r="C6558" s="523"/>
      <c r="D6558" s="523"/>
    </row>
    <row r="6559" spans="3:4" ht="21" customHeight="1">
      <c r="C6559" s="523"/>
      <c r="D6559" s="523"/>
    </row>
    <row r="6560" spans="3:4" ht="21" customHeight="1">
      <c r="C6560" s="523"/>
      <c r="D6560" s="523"/>
    </row>
    <row r="6561" spans="3:4" ht="21" customHeight="1">
      <c r="C6561" s="523"/>
      <c r="D6561" s="523"/>
    </row>
    <row r="6562" spans="3:4" ht="21" customHeight="1">
      <c r="C6562" s="523"/>
      <c r="D6562" s="523"/>
    </row>
    <row r="6563" spans="3:4" ht="21" customHeight="1">
      <c r="C6563" s="523"/>
      <c r="D6563" s="523"/>
    </row>
    <row r="6564" spans="3:4" ht="21" customHeight="1">
      <c r="C6564" s="523"/>
      <c r="D6564" s="523"/>
    </row>
    <row r="6565" spans="3:4" ht="21" customHeight="1">
      <c r="C6565" s="523"/>
      <c r="D6565" s="523"/>
    </row>
    <row r="6566" spans="3:4" ht="21" customHeight="1">
      <c r="C6566" s="523"/>
      <c r="D6566" s="523"/>
    </row>
    <row r="6567" spans="3:4" ht="21" customHeight="1">
      <c r="C6567" s="523"/>
      <c r="D6567" s="523"/>
    </row>
    <row r="6568" spans="3:4" ht="21" customHeight="1">
      <c r="C6568" s="523"/>
      <c r="D6568" s="523"/>
    </row>
    <row r="6569" spans="3:4" ht="21" customHeight="1">
      <c r="C6569" s="523"/>
      <c r="D6569" s="523"/>
    </row>
    <row r="6570" spans="3:4" ht="21" customHeight="1">
      <c r="C6570" s="523"/>
      <c r="D6570" s="523"/>
    </row>
    <row r="6571" spans="3:4" ht="21" customHeight="1">
      <c r="C6571" s="523"/>
      <c r="D6571" s="523"/>
    </row>
    <row r="6572" spans="3:4" ht="21" customHeight="1">
      <c r="C6572" s="523"/>
      <c r="D6572" s="523"/>
    </row>
    <row r="6573" spans="3:4" ht="21" customHeight="1">
      <c r="C6573" s="523"/>
      <c r="D6573" s="523"/>
    </row>
    <row r="6574" spans="3:4" ht="21" customHeight="1">
      <c r="C6574" s="523"/>
      <c r="D6574" s="523"/>
    </row>
    <row r="6575" spans="3:4" ht="21" customHeight="1">
      <c r="C6575" s="523"/>
      <c r="D6575" s="523"/>
    </row>
    <row r="6576" spans="3:4" ht="21" customHeight="1">
      <c r="C6576" s="523"/>
      <c r="D6576" s="523"/>
    </row>
    <row r="6577" spans="3:4" ht="21" customHeight="1">
      <c r="C6577" s="523"/>
      <c r="D6577" s="523"/>
    </row>
    <row r="6578" spans="3:4" ht="21" customHeight="1">
      <c r="C6578" s="523"/>
      <c r="D6578" s="523"/>
    </row>
    <row r="6579" spans="3:4" ht="21" customHeight="1">
      <c r="C6579" s="523"/>
      <c r="D6579" s="523"/>
    </row>
    <row r="6580" spans="3:4" ht="21" customHeight="1">
      <c r="C6580" s="523"/>
      <c r="D6580" s="523"/>
    </row>
    <row r="6581" spans="3:4" ht="21" customHeight="1">
      <c r="C6581" s="523"/>
      <c r="D6581" s="523"/>
    </row>
    <row r="6582" spans="3:4" ht="21" customHeight="1">
      <c r="C6582" s="523"/>
      <c r="D6582" s="523"/>
    </row>
    <row r="6583" spans="3:4" ht="21" customHeight="1">
      <c r="C6583" s="523"/>
      <c r="D6583" s="523"/>
    </row>
    <row r="6584" spans="3:4" ht="21" customHeight="1">
      <c r="C6584" s="523"/>
      <c r="D6584" s="523"/>
    </row>
    <row r="6585" spans="3:4" ht="21" customHeight="1">
      <c r="C6585" s="523"/>
      <c r="D6585" s="523"/>
    </row>
    <row r="6586" spans="3:4" ht="21" customHeight="1">
      <c r="C6586" s="523"/>
      <c r="D6586" s="523"/>
    </row>
    <row r="6587" spans="3:4" ht="21" customHeight="1">
      <c r="C6587" s="523"/>
      <c r="D6587" s="523"/>
    </row>
    <row r="6588" spans="3:4" ht="21" customHeight="1">
      <c r="C6588" s="523"/>
      <c r="D6588" s="523"/>
    </row>
    <row r="6589" spans="3:4" ht="21" customHeight="1">
      <c r="C6589" s="523"/>
      <c r="D6589" s="523"/>
    </row>
    <row r="6590" spans="3:4" ht="21" customHeight="1">
      <c r="C6590" s="523"/>
      <c r="D6590" s="523"/>
    </row>
    <row r="6591" spans="3:4" ht="21" customHeight="1">
      <c r="C6591" s="523"/>
      <c r="D6591" s="523"/>
    </row>
    <row r="6592" spans="3:4" ht="21" customHeight="1">
      <c r="C6592" s="523"/>
      <c r="D6592" s="523"/>
    </row>
    <row r="6593" spans="3:4" ht="21" customHeight="1">
      <c r="C6593" s="523"/>
      <c r="D6593" s="523"/>
    </row>
    <row r="6594" spans="3:4" ht="21" customHeight="1">
      <c r="C6594" s="523"/>
      <c r="D6594" s="523"/>
    </row>
    <row r="6595" spans="3:4" ht="21" customHeight="1">
      <c r="C6595" s="523"/>
      <c r="D6595" s="523"/>
    </row>
    <row r="6596" spans="3:4" ht="21" customHeight="1">
      <c r="C6596" s="523"/>
      <c r="D6596" s="523"/>
    </row>
    <row r="6597" spans="3:4" ht="21" customHeight="1">
      <c r="C6597" s="523"/>
      <c r="D6597" s="523"/>
    </row>
    <row r="6598" spans="3:4" ht="21" customHeight="1">
      <c r="C6598" s="523"/>
      <c r="D6598" s="523"/>
    </row>
    <row r="6599" spans="3:4" ht="21" customHeight="1">
      <c r="C6599" s="523"/>
      <c r="D6599" s="523"/>
    </row>
    <row r="6600" spans="3:4" ht="21" customHeight="1">
      <c r="C6600" s="523"/>
      <c r="D6600" s="523"/>
    </row>
    <row r="6601" spans="3:4" ht="21" customHeight="1">
      <c r="C6601" s="523"/>
      <c r="D6601" s="523"/>
    </row>
    <row r="6602" spans="3:4" ht="21" customHeight="1">
      <c r="C6602" s="523"/>
      <c r="D6602" s="523"/>
    </row>
    <row r="6603" spans="3:4" ht="21" customHeight="1">
      <c r="C6603" s="523"/>
      <c r="D6603" s="523"/>
    </row>
    <row r="6604" spans="3:4" ht="21" customHeight="1">
      <c r="C6604" s="523"/>
      <c r="D6604" s="523"/>
    </row>
    <row r="6605" spans="3:4" ht="21" customHeight="1">
      <c r="C6605" s="523"/>
      <c r="D6605" s="523"/>
    </row>
    <row r="6606" spans="3:4" ht="21" customHeight="1">
      <c r="C6606" s="523"/>
      <c r="D6606" s="523"/>
    </row>
    <row r="6607" spans="3:4" ht="21" customHeight="1">
      <c r="C6607" s="523"/>
      <c r="D6607" s="523"/>
    </row>
    <row r="6608" spans="3:4" ht="21" customHeight="1">
      <c r="C6608" s="523"/>
      <c r="D6608" s="523"/>
    </row>
    <row r="6609" spans="3:4" ht="21" customHeight="1">
      <c r="C6609" s="523"/>
      <c r="D6609" s="523"/>
    </row>
    <row r="6610" spans="3:4" ht="21" customHeight="1">
      <c r="C6610" s="523"/>
      <c r="D6610" s="523"/>
    </row>
    <row r="6611" spans="3:4" ht="21" customHeight="1">
      <c r="C6611" s="523"/>
      <c r="D6611" s="523"/>
    </row>
    <row r="6612" spans="3:4" ht="21" customHeight="1">
      <c r="C6612" s="523"/>
      <c r="D6612" s="523"/>
    </row>
    <row r="6613" spans="3:4" ht="21" customHeight="1">
      <c r="C6613" s="523"/>
      <c r="D6613" s="523"/>
    </row>
    <row r="6614" spans="3:4" ht="21" customHeight="1">
      <c r="C6614" s="523"/>
      <c r="D6614" s="523"/>
    </row>
    <row r="6615" spans="3:4" ht="21" customHeight="1">
      <c r="C6615" s="523"/>
      <c r="D6615" s="523"/>
    </row>
    <row r="6616" spans="3:4" ht="21" customHeight="1">
      <c r="C6616" s="523"/>
      <c r="D6616" s="523"/>
    </row>
    <row r="6617" spans="3:4" ht="21" customHeight="1">
      <c r="C6617" s="523"/>
      <c r="D6617" s="523"/>
    </row>
    <row r="6618" spans="3:4" ht="21" customHeight="1">
      <c r="C6618" s="523"/>
      <c r="D6618" s="523"/>
    </row>
    <row r="6619" spans="3:4" ht="21" customHeight="1">
      <c r="C6619" s="523"/>
      <c r="D6619" s="523"/>
    </row>
    <row r="6620" spans="3:4" ht="21" customHeight="1">
      <c r="C6620" s="523"/>
      <c r="D6620" s="523"/>
    </row>
    <row r="6621" spans="3:4" ht="21" customHeight="1">
      <c r="C6621" s="523"/>
      <c r="D6621" s="523"/>
    </row>
    <row r="6622" spans="3:4" ht="21" customHeight="1">
      <c r="C6622" s="523"/>
      <c r="D6622" s="523"/>
    </row>
    <row r="6623" spans="3:4" ht="21" customHeight="1">
      <c r="C6623" s="523"/>
      <c r="D6623" s="523"/>
    </row>
    <row r="6624" spans="3:4" ht="21" customHeight="1">
      <c r="C6624" s="523"/>
      <c r="D6624" s="523"/>
    </row>
    <row r="6625" spans="3:4" ht="21" customHeight="1">
      <c r="C6625" s="523"/>
      <c r="D6625" s="523"/>
    </row>
    <row r="6626" spans="3:4" ht="21" customHeight="1">
      <c r="C6626" s="523"/>
      <c r="D6626" s="523"/>
    </row>
    <row r="6627" spans="3:4" ht="21" customHeight="1">
      <c r="C6627" s="523"/>
      <c r="D6627" s="523"/>
    </row>
    <row r="6628" spans="3:4" ht="21" customHeight="1">
      <c r="C6628" s="523"/>
      <c r="D6628" s="523"/>
    </row>
    <row r="6629" spans="3:4" ht="21" customHeight="1">
      <c r="C6629" s="523"/>
      <c r="D6629" s="523"/>
    </row>
    <row r="6630" spans="3:4" ht="21" customHeight="1">
      <c r="C6630" s="523"/>
      <c r="D6630" s="523"/>
    </row>
    <row r="6631" spans="3:4" ht="21" customHeight="1">
      <c r="C6631" s="523"/>
      <c r="D6631" s="523"/>
    </row>
    <row r="6632" spans="3:4" ht="21" customHeight="1">
      <c r="C6632" s="523"/>
      <c r="D6632" s="523"/>
    </row>
    <row r="6633" spans="3:4" ht="21" customHeight="1">
      <c r="C6633" s="523"/>
      <c r="D6633" s="523"/>
    </row>
    <row r="6634" spans="3:4" ht="21" customHeight="1">
      <c r="C6634" s="523"/>
      <c r="D6634" s="523"/>
    </row>
    <row r="6635" spans="3:4" ht="21" customHeight="1">
      <c r="C6635" s="523"/>
      <c r="D6635" s="523"/>
    </row>
    <row r="6636" spans="3:4" ht="21" customHeight="1">
      <c r="C6636" s="523"/>
      <c r="D6636" s="523"/>
    </row>
    <row r="6637" spans="3:4" ht="21" customHeight="1">
      <c r="C6637" s="523"/>
      <c r="D6637" s="523"/>
    </row>
    <row r="6638" spans="3:4" ht="21" customHeight="1">
      <c r="C6638" s="523"/>
      <c r="D6638" s="523"/>
    </row>
    <row r="6639" spans="3:4" ht="21" customHeight="1">
      <c r="C6639" s="523"/>
      <c r="D6639" s="523"/>
    </row>
    <row r="6640" spans="3:4" ht="21" customHeight="1">
      <c r="C6640" s="523"/>
      <c r="D6640" s="523"/>
    </row>
    <row r="6641" spans="3:4" ht="21" customHeight="1">
      <c r="C6641" s="523"/>
      <c r="D6641" s="523"/>
    </row>
    <row r="6642" spans="3:4" ht="21" customHeight="1">
      <c r="C6642" s="523"/>
      <c r="D6642" s="523"/>
    </row>
    <row r="6643" spans="3:4" ht="21" customHeight="1">
      <c r="C6643" s="523"/>
      <c r="D6643" s="523"/>
    </row>
    <row r="6644" spans="3:4" ht="21" customHeight="1">
      <c r="C6644" s="523"/>
      <c r="D6644" s="523"/>
    </row>
    <row r="6645" spans="3:4" ht="21" customHeight="1">
      <c r="C6645" s="523"/>
      <c r="D6645" s="523"/>
    </row>
    <row r="6646" spans="3:4" ht="21" customHeight="1">
      <c r="C6646" s="523"/>
      <c r="D6646" s="523"/>
    </row>
    <row r="6647" spans="3:4" ht="21" customHeight="1">
      <c r="C6647" s="523"/>
      <c r="D6647" s="523"/>
    </row>
    <row r="6648" spans="3:4" ht="21" customHeight="1">
      <c r="C6648" s="523"/>
      <c r="D6648" s="523"/>
    </row>
    <row r="6649" spans="3:4" ht="21" customHeight="1">
      <c r="C6649" s="523"/>
      <c r="D6649" s="523"/>
    </row>
    <row r="6650" spans="3:4" ht="21" customHeight="1">
      <c r="C6650" s="523"/>
      <c r="D6650" s="523"/>
    </row>
    <row r="6651" spans="3:4" ht="21" customHeight="1">
      <c r="C6651" s="523"/>
      <c r="D6651" s="523"/>
    </row>
    <row r="6652" spans="3:4" ht="21" customHeight="1">
      <c r="C6652" s="523"/>
      <c r="D6652" s="523"/>
    </row>
    <row r="6653" spans="3:4" ht="21" customHeight="1">
      <c r="C6653" s="523"/>
      <c r="D6653" s="523"/>
    </row>
    <row r="6654" spans="3:4" ht="21" customHeight="1">
      <c r="C6654" s="523"/>
      <c r="D6654" s="523"/>
    </row>
    <row r="6655" spans="3:4" ht="21" customHeight="1">
      <c r="C6655" s="523"/>
      <c r="D6655" s="523"/>
    </row>
    <row r="6656" spans="3:4" ht="21" customHeight="1">
      <c r="C6656" s="523"/>
      <c r="D6656" s="523"/>
    </row>
    <row r="6657" spans="3:4" ht="21" customHeight="1">
      <c r="C6657" s="523"/>
      <c r="D6657" s="523"/>
    </row>
    <row r="6658" spans="3:4" ht="21" customHeight="1">
      <c r="C6658" s="523"/>
      <c r="D6658" s="523"/>
    </row>
    <row r="6659" spans="3:4" ht="21" customHeight="1">
      <c r="C6659" s="523"/>
      <c r="D6659" s="523"/>
    </row>
    <row r="6660" spans="3:4" ht="21" customHeight="1">
      <c r="C6660" s="523"/>
      <c r="D6660" s="523"/>
    </row>
    <row r="6661" spans="3:4" ht="21" customHeight="1">
      <c r="C6661" s="523"/>
      <c r="D6661" s="523"/>
    </row>
    <row r="6662" spans="3:4" ht="21" customHeight="1">
      <c r="C6662" s="523"/>
      <c r="D6662" s="523"/>
    </row>
    <row r="6663" spans="3:4" ht="21" customHeight="1">
      <c r="C6663" s="523"/>
      <c r="D6663" s="523"/>
    </row>
    <row r="6664" spans="3:4" ht="21" customHeight="1">
      <c r="C6664" s="523"/>
      <c r="D6664" s="523"/>
    </row>
    <row r="6665" spans="3:4" ht="21" customHeight="1">
      <c r="C6665" s="523"/>
      <c r="D6665" s="523"/>
    </row>
    <row r="6666" spans="3:4" ht="21" customHeight="1">
      <c r="C6666" s="523"/>
      <c r="D6666" s="523"/>
    </row>
    <row r="6667" spans="3:4" ht="21" customHeight="1">
      <c r="C6667" s="523"/>
      <c r="D6667" s="523"/>
    </row>
    <row r="6668" spans="3:4" ht="21" customHeight="1">
      <c r="C6668" s="523"/>
      <c r="D6668" s="523"/>
    </row>
    <row r="6669" spans="3:4" ht="21" customHeight="1">
      <c r="C6669" s="523"/>
      <c r="D6669" s="523"/>
    </row>
    <row r="6670" spans="3:4" ht="21" customHeight="1">
      <c r="C6670" s="523"/>
      <c r="D6670" s="523"/>
    </row>
    <row r="6671" spans="3:4" ht="21" customHeight="1">
      <c r="C6671" s="523"/>
      <c r="D6671" s="523"/>
    </row>
    <row r="6672" spans="3:4" ht="21" customHeight="1">
      <c r="C6672" s="523"/>
      <c r="D6672" s="523"/>
    </row>
    <row r="6673" spans="3:4" ht="21" customHeight="1">
      <c r="C6673" s="523"/>
      <c r="D6673" s="523"/>
    </row>
    <row r="6674" spans="3:4" ht="21" customHeight="1">
      <c r="C6674" s="523"/>
      <c r="D6674" s="523"/>
    </row>
    <row r="6675" spans="3:4" ht="21" customHeight="1">
      <c r="C6675" s="523"/>
      <c r="D6675" s="523"/>
    </row>
    <row r="6676" spans="3:4" ht="21" customHeight="1">
      <c r="C6676" s="523"/>
      <c r="D6676" s="523"/>
    </row>
    <row r="6677" spans="3:4" ht="21" customHeight="1">
      <c r="C6677" s="523"/>
      <c r="D6677" s="523"/>
    </row>
    <row r="6678" spans="3:4" ht="21" customHeight="1">
      <c r="C6678" s="523"/>
      <c r="D6678" s="523"/>
    </row>
    <row r="6679" spans="3:4" ht="21" customHeight="1">
      <c r="C6679" s="523"/>
      <c r="D6679" s="523"/>
    </row>
    <row r="6680" spans="3:4" ht="21" customHeight="1">
      <c r="C6680" s="523"/>
      <c r="D6680" s="523"/>
    </row>
    <row r="6681" spans="3:4" ht="21" customHeight="1">
      <c r="C6681" s="523"/>
      <c r="D6681" s="523"/>
    </row>
    <row r="6682" spans="3:4" ht="21" customHeight="1">
      <c r="C6682" s="523"/>
      <c r="D6682" s="523"/>
    </row>
    <row r="6683" spans="3:4" ht="21" customHeight="1">
      <c r="C6683" s="523"/>
      <c r="D6683" s="523"/>
    </row>
    <row r="6684" spans="3:4" ht="21" customHeight="1">
      <c r="C6684" s="523"/>
      <c r="D6684" s="523"/>
    </row>
    <row r="6685" spans="3:4" ht="21" customHeight="1">
      <c r="C6685" s="523"/>
      <c r="D6685" s="523"/>
    </row>
    <row r="6686" spans="3:4" ht="21" customHeight="1">
      <c r="C6686" s="523"/>
      <c r="D6686" s="523"/>
    </row>
    <row r="6687" spans="3:4" ht="21" customHeight="1">
      <c r="C6687" s="523"/>
      <c r="D6687" s="523"/>
    </row>
    <row r="6688" spans="3:4" ht="21" customHeight="1">
      <c r="C6688" s="523"/>
      <c r="D6688" s="523"/>
    </row>
    <row r="6689" spans="3:4" ht="21" customHeight="1">
      <c r="C6689" s="523"/>
      <c r="D6689" s="523"/>
    </row>
    <row r="6690" spans="3:4" ht="21" customHeight="1">
      <c r="C6690" s="523"/>
      <c r="D6690" s="523"/>
    </row>
    <row r="6691" spans="3:4" ht="21" customHeight="1">
      <c r="C6691" s="523"/>
      <c r="D6691" s="523"/>
    </row>
    <row r="6692" spans="3:4" ht="21" customHeight="1">
      <c r="C6692" s="523"/>
      <c r="D6692" s="523"/>
    </row>
    <row r="6693" spans="3:4" ht="21" customHeight="1">
      <c r="C6693" s="523"/>
      <c r="D6693" s="523"/>
    </row>
  </sheetData>
  <mergeCells count="2">
    <mergeCell ref="E46:F46"/>
    <mergeCell ref="H46:I4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4" orientation="portrait" verticalDpi="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8"/>
  <dimension ref="A1:K104"/>
  <sheetViews>
    <sheetView showGridLines="0" topLeftCell="A41" zoomScaleNormal="90" zoomScaleSheetLayoutView="100" workbookViewId="0">
      <selection activeCell="B59" sqref="B59"/>
    </sheetView>
  </sheetViews>
  <sheetFormatPr baseColWidth="10" defaultRowHeight="21" customHeight="1"/>
  <cols>
    <col min="1" max="1" width="2.625" style="523" customWidth="1"/>
    <col min="2" max="2" width="34.125" style="523" customWidth="1"/>
    <col min="3" max="3" width="11" style="523"/>
    <col min="4" max="4" width="5.25" style="628" customWidth="1"/>
    <col min="5" max="6" width="11" style="523"/>
    <col min="7" max="7" width="29.75" style="523" customWidth="1"/>
    <col min="8" max="8" width="11" style="523"/>
    <col min="9" max="9" width="5.25" style="628" customWidth="1"/>
    <col min="10" max="10" width="11" style="523"/>
    <col min="11" max="11" width="2.625" style="523" customWidth="1"/>
    <col min="12" max="16384" width="11" style="523"/>
  </cols>
  <sheetData>
    <row r="1" spans="1:11" ht="21" customHeight="1" thickTop="1">
      <c r="A1" s="705"/>
      <c r="B1" s="550"/>
      <c r="C1" s="550"/>
      <c r="D1" s="730"/>
      <c r="E1" s="550"/>
      <c r="F1" s="550"/>
      <c r="G1" s="550"/>
      <c r="H1" s="550"/>
      <c r="I1" s="730"/>
      <c r="J1" s="550"/>
      <c r="K1" s="706"/>
    </row>
    <row r="2" spans="1:11" ht="21" customHeight="1">
      <c r="A2" s="544"/>
      <c r="B2" s="536" t="s">
        <v>204</v>
      </c>
      <c r="C2" s="32"/>
      <c r="D2" s="525"/>
      <c r="E2" s="32"/>
      <c r="F2" s="32"/>
      <c r="G2" s="32"/>
      <c r="H2" s="32"/>
      <c r="I2" s="525"/>
      <c r="J2" s="32"/>
      <c r="K2" s="698"/>
    </row>
    <row r="3" spans="1:11" ht="21" customHeight="1">
      <c r="A3" s="544"/>
      <c r="B3" s="87"/>
      <c r="C3" s="87"/>
      <c r="D3" s="526"/>
      <c r="E3" s="87"/>
      <c r="F3" s="32"/>
      <c r="G3" s="87"/>
      <c r="H3" s="87"/>
      <c r="I3" s="526"/>
      <c r="J3" s="87"/>
      <c r="K3" s="698"/>
    </row>
    <row r="4" spans="1:11" ht="21" customHeight="1">
      <c r="A4" s="544"/>
      <c r="B4" s="82" t="s">
        <v>113</v>
      </c>
      <c r="C4" s="83"/>
      <c r="D4" s="84"/>
      <c r="E4" s="83"/>
      <c r="F4" s="24"/>
      <c r="G4" s="82" t="s">
        <v>114</v>
      </c>
      <c r="H4" s="83"/>
      <c r="I4" s="84"/>
      <c r="J4" s="83"/>
      <c r="K4" s="537"/>
    </row>
    <row r="5" spans="1:11" ht="21" customHeight="1">
      <c r="A5" s="544"/>
      <c r="B5" s="14"/>
      <c r="C5" s="14"/>
      <c r="D5" s="45"/>
      <c r="E5" s="14"/>
      <c r="F5" s="14"/>
      <c r="G5" s="14"/>
      <c r="H5" s="14"/>
      <c r="I5" s="45"/>
      <c r="J5" s="14"/>
      <c r="K5" s="698"/>
    </row>
    <row r="6" spans="1:11" ht="21" customHeight="1">
      <c r="A6" s="544"/>
      <c r="B6" s="46" t="s">
        <v>115</v>
      </c>
      <c r="C6" s="37"/>
      <c r="D6" s="45"/>
      <c r="E6" s="14"/>
      <c r="F6" s="14"/>
      <c r="G6" s="32"/>
      <c r="H6" s="14"/>
      <c r="I6" s="45"/>
      <c r="J6" s="14"/>
      <c r="K6" s="698"/>
    </row>
    <row r="7" spans="1:11" ht="21" customHeight="1">
      <c r="A7" s="545"/>
      <c r="B7" s="25" t="s">
        <v>116</v>
      </c>
      <c r="C7" s="207">
        <f>Assumptions!D173</f>
        <v>0.05</v>
      </c>
      <c r="D7" s="45"/>
      <c r="E7" s="14"/>
      <c r="F7" s="14"/>
      <c r="G7" s="14"/>
      <c r="H7" s="14"/>
      <c r="I7" s="45"/>
      <c r="J7" s="14"/>
      <c r="K7" s="735"/>
    </row>
    <row r="8" spans="1:11" ht="21" customHeight="1">
      <c r="A8" s="545"/>
      <c r="B8" s="17"/>
      <c r="C8" s="17"/>
      <c r="D8" s="47"/>
      <c r="E8" s="17"/>
      <c r="F8" s="17"/>
      <c r="G8" s="46" t="s">
        <v>114</v>
      </c>
      <c r="H8" s="28"/>
      <c r="I8" s="47"/>
      <c r="J8" s="17"/>
      <c r="K8" s="735"/>
    </row>
    <row r="9" spans="1:11" ht="21" customHeight="1">
      <c r="A9" s="545"/>
      <c r="B9" s="48" t="s">
        <v>117</v>
      </c>
      <c r="C9" s="35"/>
      <c r="D9" s="49"/>
      <c r="E9" s="13"/>
      <c r="F9" s="13"/>
      <c r="G9" s="14" t="s">
        <v>116</v>
      </c>
      <c r="H9" s="212">
        <f>Assumptions!D173</f>
        <v>0.05</v>
      </c>
      <c r="I9" s="49"/>
      <c r="J9" s="13"/>
      <c r="K9" s="735"/>
    </row>
    <row r="10" spans="1:11" ht="21" customHeight="1">
      <c r="A10" s="545"/>
      <c r="B10" s="38" t="s">
        <v>118</v>
      </c>
      <c r="C10" s="208">
        <f>Assumptions!D177</f>
        <v>0.79</v>
      </c>
      <c r="D10" s="49"/>
      <c r="E10" s="13"/>
      <c r="F10" s="13"/>
      <c r="G10" s="50" t="s">
        <v>125</v>
      </c>
      <c r="H10" s="213">
        <f>Assumptions!D185</f>
        <v>1.4999999999999999E-2</v>
      </c>
      <c r="I10" s="49"/>
      <c r="J10" s="13"/>
      <c r="K10" s="735"/>
    </row>
    <row r="11" spans="1:11" ht="21" customHeight="1">
      <c r="A11" s="545"/>
      <c r="B11" s="21" t="s">
        <v>119</v>
      </c>
      <c r="C11" s="209">
        <f>Assumptions!D175</f>
        <v>5.5E-2</v>
      </c>
      <c r="D11" s="51" t="s">
        <v>10</v>
      </c>
      <c r="E11" s="211">
        <f>C7+C12+C15</f>
        <v>9.3450000000000005E-2</v>
      </c>
      <c r="F11" s="17"/>
      <c r="G11" s="52" t="s">
        <v>124</v>
      </c>
      <c r="H11" s="214">
        <f>H9+H10</f>
        <v>6.5000000000000002E-2</v>
      </c>
      <c r="I11" s="51" t="s">
        <v>10</v>
      </c>
      <c r="J11" s="211">
        <f>H13</f>
        <v>3.9877499999999996E-2</v>
      </c>
      <c r="K11" s="735"/>
    </row>
    <row r="12" spans="1:11" ht="21" customHeight="1">
      <c r="A12" s="545"/>
      <c r="B12" s="53" t="s">
        <v>120</v>
      </c>
      <c r="C12" s="210">
        <f>C10*C11</f>
        <v>4.3450000000000003E-2</v>
      </c>
      <c r="D12" s="49"/>
      <c r="E12" s="13"/>
      <c r="F12" s="13"/>
      <c r="G12" s="54" t="s">
        <v>126</v>
      </c>
      <c r="H12" s="213">
        <f>H11*Assumptions!G106</f>
        <v>2.5122500000000002E-2</v>
      </c>
      <c r="I12" s="49"/>
      <c r="J12" s="13"/>
      <c r="K12" s="735"/>
    </row>
    <row r="13" spans="1:11" ht="21" customHeight="1">
      <c r="A13" s="545"/>
      <c r="B13" s="17"/>
      <c r="C13" s="17"/>
      <c r="D13" s="47"/>
      <c r="E13" s="17"/>
      <c r="F13" s="17"/>
      <c r="G13" s="55" t="s">
        <v>127</v>
      </c>
      <c r="H13" s="210">
        <f>H11-H12</f>
        <v>3.9877499999999996E-2</v>
      </c>
      <c r="I13" s="47"/>
      <c r="J13" s="17"/>
      <c r="K13" s="735"/>
    </row>
    <row r="14" spans="1:11" ht="21" customHeight="1">
      <c r="A14" s="545"/>
      <c r="B14" s="56" t="s">
        <v>121</v>
      </c>
      <c r="C14" s="37"/>
      <c r="D14" s="57"/>
      <c r="E14" s="23"/>
      <c r="F14" s="23"/>
      <c r="G14" s="23"/>
      <c r="H14" s="23"/>
      <c r="I14" s="57"/>
      <c r="J14" s="23"/>
      <c r="K14" s="735"/>
    </row>
    <row r="15" spans="1:11" ht="21" customHeight="1">
      <c r="A15" s="545"/>
      <c r="B15" s="58" t="s">
        <v>122</v>
      </c>
      <c r="C15" s="207">
        <f>Assumptions!D181</f>
        <v>0</v>
      </c>
      <c r="D15" s="525"/>
      <c r="E15" s="32"/>
      <c r="F15" s="32"/>
      <c r="G15" s="32"/>
      <c r="H15" s="32"/>
      <c r="I15" s="525"/>
      <c r="J15" s="32"/>
      <c r="K15" s="735"/>
    </row>
    <row r="16" spans="1:11" ht="21" customHeight="1">
      <c r="A16" s="545"/>
      <c r="B16" s="32"/>
      <c r="C16" s="32"/>
      <c r="D16" s="525"/>
      <c r="E16" s="32"/>
      <c r="F16" s="32"/>
      <c r="G16" s="32"/>
      <c r="H16" s="32"/>
      <c r="I16" s="525"/>
      <c r="J16" s="32"/>
      <c r="K16" s="735"/>
    </row>
    <row r="17" spans="1:11" ht="21" customHeight="1">
      <c r="A17" s="544"/>
      <c r="B17" s="59" t="s">
        <v>123</v>
      </c>
      <c r="C17" s="60"/>
      <c r="D17" s="61"/>
      <c r="E17" s="215">
        <f ca="1">('Company valuation'!D15-'Company valuation'!D19)/'Company valuation'!D15</f>
        <v>0.59540812961303791</v>
      </c>
      <c r="F17" s="62"/>
      <c r="G17" s="59" t="s">
        <v>128</v>
      </c>
      <c r="H17" s="60"/>
      <c r="I17" s="61"/>
      <c r="J17" s="215">
        <f ca="1">(1-E17)</f>
        <v>0.40459187038696209</v>
      </c>
      <c r="K17" s="698"/>
    </row>
    <row r="18" spans="1:11" ht="21" customHeight="1">
      <c r="A18" s="544"/>
      <c r="B18" s="14"/>
      <c r="C18" s="14"/>
      <c r="D18" s="45"/>
      <c r="E18" s="14"/>
      <c r="F18" s="14"/>
      <c r="G18" s="14"/>
      <c r="H18" s="14"/>
      <c r="I18" s="45"/>
      <c r="J18" s="14"/>
      <c r="K18" s="698"/>
    </row>
    <row r="19" spans="1:11" ht="21" customHeight="1">
      <c r="A19" s="544"/>
      <c r="B19" s="14"/>
      <c r="C19" s="14"/>
      <c r="D19" s="45"/>
      <c r="E19" s="14"/>
      <c r="F19" s="14"/>
      <c r="G19" s="14"/>
      <c r="H19" s="14"/>
      <c r="I19" s="45"/>
      <c r="J19" s="14"/>
      <c r="K19" s="698"/>
    </row>
    <row r="20" spans="1:11" ht="21" customHeight="1">
      <c r="A20" s="545"/>
      <c r="B20" s="14"/>
      <c r="C20" s="14"/>
      <c r="D20" s="45"/>
      <c r="E20" s="63"/>
      <c r="F20" s="64"/>
      <c r="G20" s="65"/>
      <c r="H20" s="14"/>
      <c r="I20" s="45"/>
      <c r="J20" s="14"/>
      <c r="K20" s="735"/>
    </row>
    <row r="21" spans="1:11" ht="21" customHeight="1">
      <c r="A21" s="545"/>
      <c r="B21" s="14"/>
      <c r="C21" s="14"/>
      <c r="D21" s="45"/>
      <c r="E21" s="66"/>
      <c r="F21" s="25" t="s">
        <v>129</v>
      </c>
      <c r="G21" s="67"/>
      <c r="H21" s="14"/>
      <c r="I21" s="45"/>
      <c r="J21" s="14"/>
      <c r="K21" s="735"/>
    </row>
    <row r="22" spans="1:11" ht="21" customHeight="1">
      <c r="A22" s="544"/>
      <c r="B22" s="13"/>
      <c r="C22" s="13"/>
      <c r="D22" s="49"/>
      <c r="E22" s="68"/>
      <c r="F22" s="22"/>
      <c r="G22" s="69"/>
      <c r="H22" s="13"/>
      <c r="I22" s="49"/>
      <c r="J22" s="13"/>
      <c r="K22" s="698"/>
    </row>
    <row r="23" spans="1:11" ht="21" customHeight="1">
      <c r="A23" s="545"/>
      <c r="B23" s="17"/>
      <c r="C23" s="17"/>
      <c r="D23" s="47"/>
      <c r="E23" s="70"/>
      <c r="F23" s="306">
        <f ca="1">E11*E17+J11*J17</f>
        <v>7.1775002023694467E-2</v>
      </c>
      <c r="G23" s="71"/>
      <c r="H23" s="17"/>
      <c r="I23" s="47"/>
      <c r="J23" s="17"/>
      <c r="K23" s="735"/>
    </row>
    <row r="24" spans="1:11" ht="21" customHeight="1">
      <c r="A24" s="545"/>
      <c r="B24" s="17"/>
      <c r="C24" s="17"/>
      <c r="D24" s="47"/>
      <c r="E24" s="72"/>
      <c r="F24" s="73"/>
      <c r="G24" s="74"/>
      <c r="H24" s="17"/>
      <c r="I24" s="47"/>
      <c r="J24" s="17"/>
      <c r="K24" s="735"/>
    </row>
    <row r="25" spans="1:11" ht="21" customHeight="1">
      <c r="A25" s="545"/>
      <c r="B25" s="17"/>
      <c r="C25" s="17"/>
      <c r="D25" s="47"/>
      <c r="E25" s="23"/>
      <c r="F25" s="23"/>
      <c r="G25" s="23"/>
      <c r="H25" s="17"/>
      <c r="I25" s="47"/>
      <c r="J25" s="17"/>
      <c r="K25" s="735"/>
    </row>
    <row r="26" spans="1:11" ht="21" customHeight="1" thickBot="1">
      <c r="A26" s="737"/>
      <c r="B26" s="715"/>
      <c r="C26" s="715"/>
      <c r="D26" s="738"/>
      <c r="E26" s="715"/>
      <c r="F26" s="715"/>
      <c r="G26" s="715"/>
      <c r="H26" s="715"/>
      <c r="I26" s="738"/>
      <c r="J26" s="715"/>
      <c r="K26" s="739"/>
    </row>
    <row r="27" spans="1:11" ht="21" customHeight="1" thickTop="1">
      <c r="A27" s="705"/>
      <c r="B27" s="550"/>
      <c r="C27" s="550"/>
      <c r="D27" s="730"/>
      <c r="E27" s="550"/>
      <c r="F27" s="550"/>
      <c r="G27" s="550"/>
      <c r="H27" s="550"/>
      <c r="I27" s="730"/>
      <c r="J27" s="550"/>
      <c r="K27" s="706"/>
    </row>
    <row r="28" spans="1:11" ht="21" customHeight="1">
      <c r="A28" s="544"/>
      <c r="B28" s="536" t="s">
        <v>203</v>
      </c>
      <c r="C28" s="32"/>
      <c r="D28" s="525"/>
      <c r="E28" s="32"/>
      <c r="F28" s="32"/>
      <c r="G28" s="32"/>
      <c r="H28" s="32"/>
      <c r="I28" s="525"/>
      <c r="J28" s="32"/>
      <c r="K28" s="698"/>
    </row>
    <row r="29" spans="1:11" ht="21" customHeight="1">
      <c r="A29" s="544"/>
      <c r="B29" s="87"/>
      <c r="C29" s="87"/>
      <c r="D29" s="526"/>
      <c r="E29" s="87"/>
      <c r="F29" s="32"/>
      <c r="G29" s="87"/>
      <c r="H29" s="87"/>
      <c r="I29" s="526"/>
      <c r="J29" s="87"/>
      <c r="K29" s="698"/>
    </row>
    <row r="30" spans="1:11" ht="21" customHeight="1">
      <c r="A30" s="544"/>
      <c r="B30" s="82" t="s">
        <v>113</v>
      </c>
      <c r="C30" s="83"/>
      <c r="D30" s="84"/>
      <c r="E30" s="83"/>
      <c r="F30" s="24"/>
      <c r="G30" s="82" t="s">
        <v>114</v>
      </c>
      <c r="H30" s="83"/>
      <c r="I30" s="84"/>
      <c r="J30" s="83"/>
      <c r="K30" s="537"/>
    </row>
    <row r="31" spans="1:11" ht="21" customHeight="1">
      <c r="A31" s="544"/>
      <c r="B31" s="14"/>
      <c r="C31" s="14"/>
      <c r="D31" s="45"/>
      <c r="E31" s="14"/>
      <c r="F31" s="14"/>
      <c r="G31" s="14"/>
      <c r="H31" s="14"/>
      <c r="I31" s="45"/>
      <c r="J31" s="14"/>
      <c r="K31" s="698"/>
    </row>
    <row r="32" spans="1:11" ht="21" customHeight="1">
      <c r="A32" s="544"/>
      <c r="B32" s="46" t="s">
        <v>115</v>
      </c>
      <c r="C32" s="37"/>
      <c r="D32" s="45"/>
      <c r="E32" s="14"/>
      <c r="F32" s="14"/>
      <c r="G32" s="32"/>
      <c r="H32" s="14"/>
      <c r="I32" s="45"/>
      <c r="J32" s="14"/>
      <c r="K32" s="698"/>
    </row>
    <row r="33" spans="1:11" ht="21" customHeight="1">
      <c r="A33" s="545"/>
      <c r="B33" s="25" t="s">
        <v>116</v>
      </c>
      <c r="C33" s="207">
        <f>Assumptions!D173</f>
        <v>0.05</v>
      </c>
      <c r="D33" s="45"/>
      <c r="E33" s="14"/>
      <c r="F33" s="14"/>
      <c r="G33" s="14"/>
      <c r="H33" s="14"/>
      <c r="I33" s="45"/>
      <c r="J33" s="14"/>
      <c r="K33" s="735"/>
    </row>
    <row r="34" spans="1:11" ht="21" customHeight="1">
      <c r="A34" s="545"/>
      <c r="B34" s="17"/>
      <c r="C34" s="17"/>
      <c r="D34" s="47"/>
      <c r="E34" s="17"/>
      <c r="F34" s="17"/>
      <c r="G34" s="46" t="s">
        <v>114</v>
      </c>
      <c r="H34" s="28"/>
      <c r="I34" s="47"/>
      <c r="J34" s="17"/>
      <c r="K34" s="735"/>
    </row>
    <row r="35" spans="1:11" ht="21" customHeight="1">
      <c r="A35" s="545"/>
      <c r="B35" s="48" t="s">
        <v>117</v>
      </c>
      <c r="C35" s="35"/>
      <c r="D35" s="49"/>
      <c r="E35" s="13"/>
      <c r="F35" s="13"/>
      <c r="G35" s="14" t="s">
        <v>116</v>
      </c>
      <c r="H35" s="212">
        <f>Assumptions!D173</f>
        <v>0.05</v>
      </c>
      <c r="I35" s="49"/>
      <c r="J35" s="13"/>
      <c r="K35" s="735"/>
    </row>
    <row r="36" spans="1:11" ht="21" customHeight="1">
      <c r="A36" s="545"/>
      <c r="B36" s="38" t="s">
        <v>118</v>
      </c>
      <c r="C36" s="208">
        <f>Assumptions!D177</f>
        <v>0.79</v>
      </c>
      <c r="D36" s="49"/>
      <c r="E36" s="13"/>
      <c r="F36" s="13"/>
      <c r="G36" s="50" t="s">
        <v>125</v>
      </c>
      <c r="H36" s="213">
        <f>Assumptions!D185</f>
        <v>1.4999999999999999E-2</v>
      </c>
      <c r="I36" s="49"/>
      <c r="J36" s="13"/>
      <c r="K36" s="735"/>
    </row>
    <row r="37" spans="1:11" ht="21" customHeight="1">
      <c r="A37" s="545"/>
      <c r="B37" s="21" t="s">
        <v>119</v>
      </c>
      <c r="C37" s="209">
        <f>Assumptions!D175</f>
        <v>5.5E-2</v>
      </c>
      <c r="D37" s="51" t="s">
        <v>10</v>
      </c>
      <c r="E37" s="211">
        <f>C33+C38+C41</f>
        <v>9.3450000000000005E-2</v>
      </c>
      <c r="F37" s="17"/>
      <c r="G37" s="52" t="s">
        <v>124</v>
      </c>
      <c r="H37" s="214">
        <f>H35+H36</f>
        <v>6.5000000000000002E-2</v>
      </c>
      <c r="I37" s="51" t="s">
        <v>10</v>
      </c>
      <c r="J37" s="211">
        <f>H39</f>
        <v>3.9877499999999996E-2</v>
      </c>
      <c r="K37" s="735"/>
    </row>
    <row r="38" spans="1:11" ht="21" customHeight="1">
      <c r="A38" s="545"/>
      <c r="B38" s="53" t="s">
        <v>120</v>
      </c>
      <c r="C38" s="210">
        <f>C36*C37</f>
        <v>4.3450000000000003E-2</v>
      </c>
      <c r="D38" s="49"/>
      <c r="E38" s="13"/>
      <c r="F38" s="13"/>
      <c r="G38" s="54" t="s">
        <v>126</v>
      </c>
      <c r="H38" s="213">
        <f>H37*Assumptions!G106</f>
        <v>2.5122500000000002E-2</v>
      </c>
      <c r="I38" s="49"/>
      <c r="J38" s="13"/>
      <c r="K38" s="735"/>
    </row>
    <row r="39" spans="1:11" ht="21" customHeight="1">
      <c r="A39" s="545"/>
      <c r="B39" s="17"/>
      <c r="C39" s="17"/>
      <c r="D39" s="47"/>
      <c r="E39" s="17"/>
      <c r="F39" s="17"/>
      <c r="G39" s="55" t="s">
        <v>127</v>
      </c>
      <c r="H39" s="210">
        <f>H37-H38</f>
        <v>3.9877499999999996E-2</v>
      </c>
      <c r="I39" s="47"/>
      <c r="J39" s="17"/>
      <c r="K39" s="735"/>
    </row>
    <row r="40" spans="1:11" ht="21" customHeight="1">
      <c r="A40" s="545"/>
      <c r="B40" s="56" t="s">
        <v>121</v>
      </c>
      <c r="C40" s="37"/>
      <c r="D40" s="57"/>
      <c r="E40" s="23"/>
      <c r="F40" s="23"/>
      <c r="G40" s="23"/>
      <c r="H40" s="23"/>
      <c r="I40" s="57"/>
      <c r="J40" s="23"/>
      <c r="K40" s="735"/>
    </row>
    <row r="41" spans="1:11" ht="21" customHeight="1">
      <c r="A41" s="545"/>
      <c r="B41" s="58" t="s">
        <v>122</v>
      </c>
      <c r="C41" s="207">
        <f>Assumptions!D181</f>
        <v>0</v>
      </c>
      <c r="D41" s="525"/>
      <c r="E41" s="32"/>
      <c r="F41" s="32"/>
      <c r="G41" s="32"/>
      <c r="H41" s="32"/>
      <c r="I41" s="525"/>
      <c r="J41" s="32"/>
      <c r="K41" s="735"/>
    </row>
    <row r="42" spans="1:11" ht="21" customHeight="1">
      <c r="A42" s="545"/>
      <c r="B42" s="32"/>
      <c r="C42" s="32"/>
      <c r="D42" s="525"/>
      <c r="E42" s="32"/>
      <c r="F42" s="32"/>
      <c r="G42" s="32"/>
      <c r="H42" s="32"/>
      <c r="I42" s="525"/>
      <c r="J42" s="32"/>
      <c r="K42" s="735"/>
    </row>
    <row r="43" spans="1:11" ht="21" customHeight="1">
      <c r="A43" s="544"/>
      <c r="B43" s="59" t="s">
        <v>123</v>
      </c>
      <c r="C43" s="60"/>
      <c r="D43" s="61"/>
      <c r="E43" s="215">
        <f ca="1">F67</f>
        <v>0.71080457374139083</v>
      </c>
      <c r="F43" s="62"/>
      <c r="G43" s="59" t="s">
        <v>128</v>
      </c>
      <c r="H43" s="60"/>
      <c r="I43" s="61"/>
      <c r="J43" s="215">
        <f ca="1">(1-E43)</f>
        <v>0.28919542625860917</v>
      </c>
      <c r="K43" s="698"/>
    </row>
    <row r="44" spans="1:11" ht="21" customHeight="1">
      <c r="A44" s="544"/>
      <c r="B44" s="14"/>
      <c r="C44" s="14"/>
      <c r="D44" s="45"/>
      <c r="E44" s="14"/>
      <c r="F44" s="14"/>
      <c r="G44" s="14"/>
      <c r="H44" s="14"/>
      <c r="I44" s="45"/>
      <c r="J44" s="14"/>
      <c r="K44" s="698"/>
    </row>
    <row r="45" spans="1:11" ht="21" customHeight="1">
      <c r="A45" s="544"/>
      <c r="B45" s="14"/>
      <c r="C45" s="14"/>
      <c r="D45" s="45"/>
      <c r="E45" s="14"/>
      <c r="F45" s="14"/>
      <c r="G45" s="14"/>
      <c r="H45" s="14"/>
      <c r="I45" s="45"/>
      <c r="J45" s="14"/>
      <c r="K45" s="698"/>
    </row>
    <row r="46" spans="1:11" ht="21" customHeight="1">
      <c r="A46" s="545"/>
      <c r="B46" s="14"/>
      <c r="C46" s="14"/>
      <c r="D46" s="45"/>
      <c r="E46" s="63"/>
      <c r="F46" s="64"/>
      <c r="G46" s="65"/>
      <c r="H46" s="14"/>
      <c r="I46" s="45"/>
      <c r="J46" s="14"/>
      <c r="K46" s="735"/>
    </row>
    <row r="47" spans="1:11" ht="21" customHeight="1">
      <c r="A47" s="545"/>
      <c r="B47" s="14"/>
      <c r="C47" s="14"/>
      <c r="D47" s="45"/>
      <c r="E47" s="66"/>
      <c r="F47" s="25" t="s">
        <v>129</v>
      </c>
      <c r="G47" s="67"/>
      <c r="H47" s="14"/>
      <c r="I47" s="45"/>
      <c r="J47" s="14"/>
      <c r="K47" s="735"/>
    </row>
    <row r="48" spans="1:11" ht="21" customHeight="1">
      <c r="A48" s="544"/>
      <c r="B48" s="13"/>
      <c r="C48" s="13"/>
      <c r="D48" s="49"/>
      <c r="E48" s="68"/>
      <c r="F48" s="22"/>
      <c r="G48" s="69"/>
      <c r="H48" s="13"/>
      <c r="I48" s="49"/>
      <c r="J48" s="13"/>
      <c r="K48" s="698"/>
    </row>
    <row r="49" spans="1:11" ht="21" customHeight="1">
      <c r="A49" s="545"/>
      <c r="B49" s="17"/>
      <c r="C49" s="17"/>
      <c r="D49" s="47"/>
      <c r="E49" s="70"/>
      <c r="F49" s="306">
        <f ca="1">E43*E37+J43*J37</f>
        <v>7.7957078026760662E-2</v>
      </c>
      <c r="G49" s="71"/>
      <c r="H49" s="17"/>
      <c r="I49" s="47"/>
      <c r="J49" s="17"/>
      <c r="K49" s="735"/>
    </row>
    <row r="50" spans="1:11" ht="21" customHeight="1">
      <c r="A50" s="545"/>
      <c r="B50" s="17"/>
      <c r="C50" s="17"/>
      <c r="D50" s="47"/>
      <c r="E50" s="72"/>
      <c r="F50" s="73"/>
      <c r="G50" s="74"/>
      <c r="H50" s="17"/>
      <c r="I50" s="47"/>
      <c r="J50" s="17"/>
      <c r="K50" s="735"/>
    </row>
    <row r="51" spans="1:11" ht="21" customHeight="1">
      <c r="A51" s="545"/>
      <c r="B51" s="17"/>
      <c r="C51" s="17"/>
      <c r="D51" s="47"/>
      <c r="E51" s="17"/>
      <c r="F51" s="17"/>
      <c r="G51" s="17"/>
      <c r="H51" s="17"/>
      <c r="I51" s="47"/>
      <c r="J51" s="17"/>
      <c r="K51" s="735"/>
    </row>
    <row r="52" spans="1:11" s="824" customFormat="1" ht="21" customHeight="1">
      <c r="A52" s="820"/>
      <c r="B52" s="821"/>
      <c r="C52" s="821"/>
      <c r="D52" s="822"/>
      <c r="E52" s="821"/>
      <c r="F52" s="821"/>
      <c r="G52" s="821"/>
      <c r="H52" s="821"/>
      <c r="I52" s="822"/>
      <c r="J52" s="821"/>
      <c r="K52" s="823"/>
    </row>
    <row r="53" spans="1:11" s="824" customFormat="1" ht="21" customHeight="1">
      <c r="A53" s="820"/>
      <c r="B53" s="7" t="s">
        <v>192</v>
      </c>
      <c r="C53" s="18"/>
      <c r="D53" s="26"/>
      <c r="E53" s="26"/>
      <c r="F53" s="899">
        <f ca="1">'Company valuation'!D38</f>
        <v>600.57068609833379</v>
      </c>
      <c r="G53" s="821"/>
      <c r="H53" s="821"/>
      <c r="I53" s="822"/>
      <c r="J53" s="821"/>
      <c r="K53" s="823"/>
    </row>
    <row r="54" spans="1:11" s="824" customFormat="1" ht="21" customHeight="1">
      <c r="A54" s="820"/>
      <c r="B54" s="7" t="s">
        <v>193</v>
      </c>
      <c r="C54" s="18"/>
      <c r="D54" s="44"/>
      <c r="E54" s="26"/>
      <c r="F54" s="899">
        <f>'Company valuation'!D42</f>
        <v>266.59466679520546</v>
      </c>
      <c r="G54" s="821"/>
      <c r="H54" s="821"/>
      <c r="I54" s="822"/>
      <c r="J54" s="821"/>
      <c r="K54" s="823"/>
    </row>
    <row r="55" spans="1:11" s="824" customFormat="1" ht="21" customHeight="1">
      <c r="A55" s="820"/>
      <c r="B55" s="7" t="s">
        <v>194</v>
      </c>
      <c r="C55" s="18"/>
      <c r="D55" s="44"/>
      <c r="E55" s="26"/>
      <c r="F55" s="899">
        <f ca="1">F53-F54</f>
        <v>333.97601930312834</v>
      </c>
      <c r="G55" s="898"/>
      <c r="H55" s="821"/>
      <c r="I55" s="822"/>
      <c r="J55" s="821"/>
      <c r="K55" s="823"/>
    </row>
    <row r="56" spans="1:11" s="824" customFormat="1" ht="21" customHeight="1">
      <c r="A56" s="820"/>
      <c r="B56" s="7" t="s">
        <v>195</v>
      </c>
      <c r="C56" s="900"/>
      <c r="D56" s="44"/>
      <c r="E56" s="26"/>
      <c r="F56" s="210">
        <f ca="1">F55/F53</f>
        <v>0.5560977700607338</v>
      </c>
      <c r="G56" s="821"/>
      <c r="H56" s="821"/>
      <c r="I56" s="822"/>
      <c r="J56" s="821"/>
      <c r="K56" s="823"/>
    </row>
    <row r="57" spans="1:11" s="824" customFormat="1" ht="21" customHeight="1">
      <c r="A57" s="820"/>
      <c r="B57" s="7" t="s">
        <v>196</v>
      </c>
      <c r="C57" s="900"/>
      <c r="D57" s="44"/>
      <c r="E57" s="26"/>
      <c r="F57" s="210">
        <f ca="1">F54/F53</f>
        <v>0.44390222993926626</v>
      </c>
      <c r="G57" s="821"/>
      <c r="H57" s="821"/>
      <c r="I57" s="822"/>
      <c r="J57" s="821"/>
      <c r="K57" s="823"/>
    </row>
    <row r="58" spans="1:11" s="824" customFormat="1" ht="21" customHeight="1">
      <c r="A58" s="820"/>
      <c r="B58" s="7" t="s">
        <v>25</v>
      </c>
      <c r="C58" s="900"/>
      <c r="D58" s="44"/>
      <c r="E58" s="26"/>
      <c r="F58" s="899">
        <f ca="1">'Company valuation'!J33</f>
        <v>606.15089710606719</v>
      </c>
      <c r="G58" s="821"/>
      <c r="H58" s="821"/>
      <c r="I58" s="822"/>
      <c r="J58" s="821"/>
      <c r="K58" s="823"/>
    </row>
    <row r="59" spans="1:11" s="824" customFormat="1" ht="21" customHeight="1">
      <c r="A59" s="820"/>
      <c r="B59" s="7" t="s">
        <v>197</v>
      </c>
      <c r="C59" s="900"/>
      <c r="D59" s="44"/>
      <c r="E59" s="26"/>
      <c r="F59" s="899">
        <f>Ratios!J72*(1+Assumptions!D161)</f>
        <v>168.46800000000002</v>
      </c>
      <c r="G59" s="821"/>
      <c r="H59" s="821"/>
      <c r="I59" s="822"/>
      <c r="J59" s="821"/>
      <c r="K59" s="823"/>
    </row>
    <row r="60" spans="1:11" s="824" customFormat="1" ht="21" customHeight="1">
      <c r="A60" s="820"/>
      <c r="B60" s="7" t="s">
        <v>198</v>
      </c>
      <c r="C60" s="900"/>
      <c r="D60" s="44"/>
      <c r="E60" s="26"/>
      <c r="F60" s="899">
        <f ca="1">F58-F59</f>
        <v>437.68289710606717</v>
      </c>
      <c r="G60" s="821"/>
      <c r="H60" s="821"/>
      <c r="I60" s="822"/>
      <c r="J60" s="821"/>
      <c r="K60" s="823"/>
    </row>
    <row r="61" spans="1:11" s="824" customFormat="1" ht="21" customHeight="1">
      <c r="A61" s="820"/>
      <c r="B61" s="7" t="s">
        <v>199</v>
      </c>
      <c r="C61" s="900"/>
      <c r="D61" s="44"/>
      <c r="E61" s="26"/>
      <c r="F61" s="210">
        <f ca="1">1-F59/F58</f>
        <v>0.72206920619219894</v>
      </c>
      <c r="G61" s="897"/>
      <c r="H61" s="821"/>
      <c r="I61" s="822"/>
      <c r="J61" s="821"/>
      <c r="K61" s="823"/>
    </row>
    <row r="62" spans="1:11" s="824" customFormat="1" ht="21" customHeight="1">
      <c r="A62" s="820"/>
      <c r="B62" s="7" t="s">
        <v>200</v>
      </c>
      <c r="C62" s="900"/>
      <c r="D62" s="44"/>
      <c r="E62" s="26"/>
      <c r="F62" s="210">
        <f ca="1">F59/F58</f>
        <v>0.27793079380780111</v>
      </c>
      <c r="G62" s="897"/>
      <c r="H62" s="821"/>
      <c r="I62" s="822"/>
      <c r="J62" s="821"/>
      <c r="K62" s="823"/>
    </row>
    <row r="63" spans="1:11" s="824" customFormat="1" ht="21" customHeight="1">
      <c r="A63" s="820"/>
      <c r="B63" s="7" t="s">
        <v>201</v>
      </c>
      <c r="C63" s="900"/>
      <c r="D63" s="44"/>
      <c r="E63" s="26"/>
      <c r="F63" s="207">
        <f ca="1">'Company valuation'!D36/('Company valuation'!D35+'Company valuation'!D36)</f>
        <v>0.72851635887791077</v>
      </c>
      <c r="G63" s="825"/>
      <c r="H63" s="826"/>
      <c r="I63" s="822"/>
      <c r="J63" s="821"/>
      <c r="K63" s="823"/>
    </row>
    <row r="64" spans="1:11" s="824" customFormat="1" ht="21" customHeight="1">
      <c r="A64" s="820"/>
      <c r="B64" s="7" t="s">
        <v>190</v>
      </c>
      <c r="C64" s="900"/>
      <c r="D64" s="44"/>
      <c r="E64" s="26"/>
      <c r="F64" s="207">
        <f ca="1">(1+F63)/2</f>
        <v>0.86425817943895544</v>
      </c>
      <c r="G64" s="825"/>
      <c r="H64" s="826"/>
      <c r="I64" s="822"/>
      <c r="J64" s="821"/>
      <c r="K64" s="823"/>
    </row>
    <row r="65" spans="1:11" s="824" customFormat="1" ht="21" customHeight="1">
      <c r="A65" s="820"/>
      <c r="B65" s="7" t="s">
        <v>191</v>
      </c>
      <c r="C65" s="900"/>
      <c r="D65" s="44"/>
      <c r="E65" s="26"/>
      <c r="F65" s="207">
        <f ca="1">(1-F63)/2</f>
        <v>0.13574182056104461</v>
      </c>
      <c r="G65" s="825"/>
      <c r="H65" s="826"/>
      <c r="I65" s="822"/>
      <c r="J65" s="821"/>
      <c r="K65" s="823"/>
    </row>
    <row r="66" spans="1:11" s="824" customFormat="1" ht="21" customHeight="1">
      <c r="A66" s="820"/>
      <c r="B66" s="7"/>
      <c r="C66" s="900"/>
      <c r="D66" s="44"/>
      <c r="E66" s="26"/>
      <c r="F66" s="26"/>
      <c r="G66" s="825"/>
      <c r="H66" s="826"/>
      <c r="I66" s="822"/>
      <c r="J66" s="821"/>
      <c r="K66" s="823"/>
    </row>
    <row r="67" spans="1:11" s="824" customFormat="1" ht="21" customHeight="1">
      <c r="A67" s="820"/>
      <c r="B67" s="7" t="s">
        <v>202</v>
      </c>
      <c r="C67" s="900"/>
      <c r="D67" s="44"/>
      <c r="E67" s="26"/>
      <c r="F67" s="901">
        <f ca="1">0.5*(F56+F61)*F65+F61*F64</f>
        <v>0.71080457374139083</v>
      </c>
      <c r="G67" s="821"/>
      <c r="H67" s="821"/>
      <c r="I67" s="822"/>
      <c r="J67" s="821"/>
      <c r="K67" s="823"/>
    </row>
    <row r="68" spans="1:11" ht="21" customHeight="1">
      <c r="A68" s="545"/>
      <c r="B68" s="26"/>
      <c r="C68" s="26"/>
      <c r="D68" s="722"/>
      <c r="E68" s="26"/>
      <c r="F68" s="26"/>
      <c r="G68" s="26"/>
      <c r="H68" s="26"/>
      <c r="I68" s="722"/>
      <c r="J68" s="26"/>
      <c r="K68" s="537"/>
    </row>
    <row r="69" spans="1:11" ht="21" customHeight="1">
      <c r="A69" s="545"/>
      <c r="B69" s="17"/>
      <c r="C69" s="17"/>
      <c r="D69" s="47"/>
      <c r="E69" s="17"/>
      <c r="F69" s="17"/>
      <c r="G69" s="17"/>
      <c r="H69" s="17"/>
      <c r="I69" s="47"/>
      <c r="J69" s="17"/>
      <c r="K69" s="735"/>
    </row>
    <row r="70" spans="1:11" ht="21" customHeight="1" thickBot="1">
      <c r="A70" s="736"/>
      <c r="B70" s="547"/>
      <c r="C70" s="547"/>
      <c r="D70" s="543"/>
      <c r="E70" s="547"/>
      <c r="F70" s="547"/>
      <c r="G70" s="547"/>
      <c r="H70" s="547"/>
      <c r="I70" s="543"/>
      <c r="J70" s="547"/>
      <c r="K70" s="734"/>
    </row>
    <row r="71" spans="1:11" ht="21" customHeight="1" thickTop="1">
      <c r="A71" s="705"/>
      <c r="B71" s="550"/>
      <c r="C71" s="550"/>
      <c r="D71" s="730"/>
      <c r="E71" s="550"/>
      <c r="F71" s="550"/>
      <c r="G71" s="548"/>
      <c r="H71" s="548"/>
      <c r="I71" s="541"/>
      <c r="J71" s="548"/>
      <c r="K71" s="727"/>
    </row>
    <row r="72" spans="1:11" ht="21" customHeight="1">
      <c r="A72" s="544"/>
      <c r="B72" s="536" t="s">
        <v>206</v>
      </c>
      <c r="C72" s="32"/>
      <c r="D72" s="525"/>
      <c r="E72" s="32"/>
      <c r="F72" s="32"/>
      <c r="G72" s="18"/>
      <c r="H72" s="18"/>
      <c r="I72" s="44"/>
      <c r="J72" s="18"/>
      <c r="K72" s="731"/>
    </row>
    <row r="73" spans="1:11" ht="21" customHeight="1">
      <c r="A73" s="544"/>
      <c r="B73" s="87"/>
      <c r="C73" s="87"/>
      <c r="D73" s="526"/>
      <c r="E73" s="87"/>
      <c r="F73" s="32"/>
      <c r="G73" s="18"/>
      <c r="H73" s="18"/>
      <c r="I73" s="44"/>
      <c r="J73" s="18"/>
      <c r="K73" s="731"/>
    </row>
    <row r="74" spans="1:11" ht="21" customHeight="1">
      <c r="A74" s="544"/>
      <c r="B74" s="82" t="s">
        <v>205</v>
      </c>
      <c r="C74" s="83"/>
      <c r="D74" s="84"/>
      <c r="E74" s="83"/>
      <c r="F74" s="24"/>
      <c r="G74" s="18"/>
      <c r="H74" s="18"/>
      <c r="I74" s="44"/>
      <c r="J74" s="18"/>
      <c r="K74" s="731"/>
    </row>
    <row r="75" spans="1:11" ht="21" customHeight="1">
      <c r="A75" s="544"/>
      <c r="B75" s="14"/>
      <c r="C75" s="14"/>
      <c r="D75" s="45"/>
      <c r="E75" s="14"/>
      <c r="F75" s="14"/>
      <c r="G75" s="18"/>
      <c r="H75" s="18"/>
      <c r="I75" s="44"/>
      <c r="J75" s="18"/>
      <c r="K75" s="731"/>
    </row>
    <row r="76" spans="1:11" ht="21" customHeight="1">
      <c r="A76" s="544"/>
      <c r="B76" s="46" t="s">
        <v>115</v>
      </c>
      <c r="C76" s="37"/>
      <c r="D76" s="45"/>
      <c r="E76" s="14"/>
      <c r="F76" s="14"/>
      <c r="G76" s="18"/>
      <c r="H76" s="18"/>
      <c r="I76" s="44"/>
      <c r="J76" s="18"/>
      <c r="K76" s="731"/>
    </row>
    <row r="77" spans="1:11" ht="21" customHeight="1">
      <c r="A77" s="545"/>
      <c r="B77" s="25" t="s">
        <v>116</v>
      </c>
      <c r="C77" s="207">
        <f>Assumptions!D173</f>
        <v>0.05</v>
      </c>
      <c r="D77" s="45"/>
      <c r="E77" s="14"/>
      <c r="F77" s="14"/>
      <c r="G77" s="18"/>
      <c r="H77" s="18"/>
      <c r="I77" s="44"/>
      <c r="J77" s="18"/>
      <c r="K77" s="731"/>
    </row>
    <row r="78" spans="1:11" ht="21" customHeight="1">
      <c r="A78" s="545"/>
      <c r="B78" s="17"/>
      <c r="C78" s="14"/>
      <c r="D78" s="45"/>
      <c r="E78" s="14"/>
      <c r="F78" s="14"/>
      <c r="G78" s="26"/>
      <c r="H78" s="88"/>
      <c r="I78" s="44"/>
      <c r="J78" s="18"/>
      <c r="K78" s="731"/>
    </row>
    <row r="79" spans="1:11" ht="21" customHeight="1">
      <c r="A79" s="545"/>
      <c r="B79" s="48" t="s">
        <v>117</v>
      </c>
      <c r="C79" s="35"/>
      <c r="D79" s="49"/>
      <c r="E79" s="13"/>
      <c r="F79" s="13"/>
      <c r="G79" s="18"/>
      <c r="H79" s="18"/>
      <c r="I79" s="44"/>
      <c r="J79" s="18"/>
      <c r="K79" s="731"/>
    </row>
    <row r="80" spans="1:11" ht="21" customHeight="1">
      <c r="A80" s="545"/>
      <c r="B80" s="38" t="s">
        <v>207</v>
      </c>
      <c r="C80" s="208">
        <f>Assumptions!D179</f>
        <v>0.64</v>
      </c>
      <c r="D80" s="49"/>
      <c r="E80" s="13"/>
      <c r="F80" s="13"/>
      <c r="G80" s="18"/>
      <c r="H80" s="18"/>
      <c r="I80" s="44"/>
      <c r="J80" s="18"/>
      <c r="K80" s="731"/>
    </row>
    <row r="81" spans="1:11" ht="21" customHeight="1">
      <c r="A81" s="545"/>
      <c r="B81" s="21" t="s">
        <v>119</v>
      </c>
      <c r="C81" s="209">
        <f>Assumptions!D175</f>
        <v>5.5E-2</v>
      </c>
      <c r="D81" s="51" t="s">
        <v>10</v>
      </c>
      <c r="E81" s="211">
        <f>C77+C82+C85</f>
        <v>8.5199999999999998E-2</v>
      </c>
      <c r="F81" s="17"/>
      <c r="G81" s="18"/>
      <c r="H81" s="18"/>
      <c r="I81" s="44"/>
      <c r="J81" s="18"/>
      <c r="K81" s="537"/>
    </row>
    <row r="82" spans="1:11" ht="21" customHeight="1">
      <c r="A82" s="545"/>
      <c r="B82" s="53" t="s">
        <v>120</v>
      </c>
      <c r="C82" s="210">
        <f>C80*C81</f>
        <v>3.5200000000000002E-2</v>
      </c>
      <c r="D82" s="49"/>
      <c r="E82" s="13"/>
      <c r="F82" s="13"/>
      <c r="G82" s="18"/>
      <c r="H82" s="18"/>
      <c r="I82" s="44"/>
      <c r="J82" s="18"/>
      <c r="K82" s="731"/>
    </row>
    <row r="83" spans="1:11" ht="21" customHeight="1">
      <c r="A83" s="545"/>
      <c r="B83" s="17"/>
      <c r="C83" s="17"/>
      <c r="D83" s="47"/>
      <c r="E83" s="17"/>
      <c r="F83" s="17"/>
      <c r="G83" s="18"/>
      <c r="H83" s="18"/>
      <c r="I83" s="44"/>
      <c r="J83" s="18"/>
      <c r="K83" s="537"/>
    </row>
    <row r="84" spans="1:11" ht="21" customHeight="1">
      <c r="A84" s="544"/>
      <c r="B84" s="56" t="s">
        <v>121</v>
      </c>
      <c r="C84" s="37"/>
      <c r="D84" s="57"/>
      <c r="E84" s="23"/>
      <c r="F84" s="32"/>
      <c r="G84" s="18"/>
      <c r="H84" s="18"/>
      <c r="I84" s="44"/>
      <c r="J84" s="18"/>
      <c r="K84" s="731"/>
    </row>
    <row r="85" spans="1:11" ht="21" customHeight="1">
      <c r="A85" s="544"/>
      <c r="B85" s="58" t="s">
        <v>122</v>
      </c>
      <c r="C85" s="207">
        <f>Assumptions!D181</f>
        <v>0</v>
      </c>
      <c r="D85" s="525"/>
      <c r="E85" s="32"/>
      <c r="F85" s="32"/>
      <c r="G85" s="18"/>
      <c r="H85" s="18"/>
      <c r="I85" s="44"/>
      <c r="J85" s="18"/>
      <c r="K85" s="537"/>
    </row>
    <row r="86" spans="1:11" ht="21" customHeight="1">
      <c r="A86" s="544"/>
      <c r="B86" s="32"/>
      <c r="C86" s="32"/>
      <c r="D86" s="525"/>
      <c r="E86" s="32"/>
      <c r="F86" s="32"/>
      <c r="G86" s="18"/>
      <c r="H86" s="18"/>
      <c r="I86" s="44"/>
      <c r="J86" s="18"/>
      <c r="K86" s="731"/>
    </row>
    <row r="87" spans="1:11" ht="21" customHeight="1" thickBot="1">
      <c r="A87" s="538"/>
      <c r="B87" s="539"/>
      <c r="C87" s="539"/>
      <c r="D87" s="729"/>
      <c r="E87" s="539"/>
      <c r="F87" s="539"/>
      <c r="G87" s="732"/>
      <c r="H87" s="732"/>
      <c r="I87" s="733"/>
      <c r="J87" s="732"/>
      <c r="K87" s="734"/>
    </row>
    <row r="88" spans="1:11" ht="21" customHeight="1" thickTop="1">
      <c r="A88" s="723"/>
      <c r="B88" s="721"/>
      <c r="C88" s="721"/>
      <c r="D88" s="724"/>
      <c r="E88" s="721"/>
      <c r="F88" s="721"/>
      <c r="G88" s="725"/>
      <c r="H88" s="725"/>
      <c r="I88" s="726"/>
      <c r="J88" s="725"/>
      <c r="K88" s="727"/>
    </row>
    <row r="89" spans="1:11" ht="21" customHeight="1">
      <c r="A89" s="545"/>
      <c r="B89" s="536" t="s">
        <v>188</v>
      </c>
      <c r="C89" s="32"/>
      <c r="D89" s="525"/>
      <c r="E89" s="32"/>
      <c r="F89" s="23"/>
      <c r="G89" s="26"/>
      <c r="H89" s="26"/>
      <c r="I89" s="722"/>
      <c r="J89" s="26"/>
      <c r="K89" s="537"/>
    </row>
    <row r="90" spans="1:11" ht="21" customHeight="1">
      <c r="A90" s="544"/>
      <c r="B90" s="87"/>
      <c r="C90" s="87"/>
      <c r="D90" s="526"/>
      <c r="E90" s="87"/>
      <c r="F90" s="32"/>
      <c r="G90" s="26"/>
      <c r="H90" s="26"/>
      <c r="I90" s="722"/>
      <c r="J90" s="26"/>
      <c r="K90" s="537"/>
    </row>
    <row r="91" spans="1:11" ht="21" customHeight="1">
      <c r="A91" s="544"/>
      <c r="B91" s="82" t="s">
        <v>205</v>
      </c>
      <c r="C91" s="83"/>
      <c r="D91" s="84"/>
      <c r="E91" s="83"/>
      <c r="F91" s="32"/>
      <c r="G91" s="26"/>
      <c r="H91" s="26"/>
      <c r="I91" s="722"/>
      <c r="J91" s="26"/>
      <c r="K91" s="537"/>
    </row>
    <row r="92" spans="1:11" ht="21" customHeight="1">
      <c r="A92" s="544"/>
      <c r="B92" s="14"/>
      <c r="C92" s="14"/>
      <c r="D92" s="45"/>
      <c r="E92" s="14"/>
      <c r="F92" s="32"/>
      <c r="G92" s="26"/>
      <c r="H92" s="26"/>
      <c r="I92" s="722"/>
      <c r="J92" s="26"/>
      <c r="K92" s="537"/>
    </row>
    <row r="93" spans="1:11" ht="21" customHeight="1">
      <c r="A93" s="544"/>
      <c r="B93" s="46" t="s">
        <v>115</v>
      </c>
      <c r="C93" s="37"/>
      <c r="D93" s="45"/>
      <c r="E93" s="14"/>
      <c r="F93" s="32"/>
      <c r="G93" s="26"/>
      <c r="H93" s="26"/>
      <c r="I93" s="722"/>
      <c r="J93" s="26"/>
      <c r="K93" s="537"/>
    </row>
    <row r="94" spans="1:11" ht="21" customHeight="1">
      <c r="A94" s="544"/>
      <c r="B94" s="25" t="s">
        <v>116</v>
      </c>
      <c r="C94" s="207">
        <f>Assumptions!D173</f>
        <v>0.05</v>
      </c>
      <c r="D94" s="45"/>
      <c r="E94" s="14"/>
      <c r="F94" s="32"/>
      <c r="G94" s="26"/>
      <c r="H94" s="26"/>
      <c r="I94" s="722"/>
      <c r="J94" s="26"/>
      <c r="K94" s="537"/>
    </row>
    <row r="95" spans="1:11" ht="21" customHeight="1">
      <c r="A95" s="544"/>
      <c r="B95" s="17"/>
      <c r="C95" s="14"/>
      <c r="D95" s="45"/>
      <c r="E95" s="14"/>
      <c r="F95" s="32"/>
      <c r="G95" s="26"/>
      <c r="H95" s="26"/>
      <c r="I95" s="722"/>
      <c r="J95" s="26"/>
      <c r="K95" s="537"/>
    </row>
    <row r="96" spans="1:11" ht="21" customHeight="1">
      <c r="A96" s="544"/>
      <c r="B96" s="48" t="s">
        <v>117</v>
      </c>
      <c r="C96" s="35"/>
      <c r="D96" s="49"/>
      <c r="E96" s="13"/>
      <c r="F96" s="32"/>
      <c r="G96" s="26"/>
      <c r="H96" s="26"/>
      <c r="I96" s="722"/>
      <c r="J96" s="26"/>
      <c r="K96" s="537"/>
    </row>
    <row r="97" spans="1:11" ht="21" customHeight="1">
      <c r="A97" s="544"/>
      <c r="B97" s="38" t="s">
        <v>118</v>
      </c>
      <c r="C97" s="208">
        <f>Assumptions!D177</f>
        <v>0.79</v>
      </c>
      <c r="D97" s="49"/>
      <c r="E97" s="13"/>
      <c r="F97" s="32"/>
      <c r="G97" s="26"/>
      <c r="H97" s="26"/>
      <c r="I97" s="722"/>
      <c r="J97" s="26"/>
      <c r="K97" s="537"/>
    </row>
    <row r="98" spans="1:11" ht="21" customHeight="1">
      <c r="A98" s="544"/>
      <c r="B98" s="21" t="s">
        <v>119</v>
      </c>
      <c r="C98" s="209">
        <f>Assumptions!D175</f>
        <v>5.5E-2</v>
      </c>
      <c r="D98" s="51" t="s">
        <v>10</v>
      </c>
      <c r="E98" s="211">
        <f>C94+C99+C102</f>
        <v>9.3450000000000005E-2</v>
      </c>
      <c r="F98" s="32"/>
      <c r="G98" s="26"/>
      <c r="H98" s="26"/>
      <c r="I98" s="722"/>
      <c r="J98" s="26"/>
      <c r="K98" s="537"/>
    </row>
    <row r="99" spans="1:11" ht="21" customHeight="1">
      <c r="A99" s="544"/>
      <c r="B99" s="53" t="s">
        <v>120</v>
      </c>
      <c r="C99" s="210">
        <f>C97*C98</f>
        <v>4.3450000000000003E-2</v>
      </c>
      <c r="D99" s="49"/>
      <c r="E99" s="13"/>
      <c r="F99" s="32"/>
      <c r="G99" s="26"/>
      <c r="H99" s="26"/>
      <c r="I99" s="722"/>
      <c r="J99" s="26"/>
      <c r="K99" s="537"/>
    </row>
    <row r="100" spans="1:11" ht="21" customHeight="1">
      <c r="A100" s="544"/>
      <c r="B100" s="17"/>
      <c r="C100" s="17"/>
      <c r="D100" s="47"/>
      <c r="E100" s="17"/>
      <c r="F100" s="32"/>
      <c r="G100" s="26"/>
      <c r="H100" s="26"/>
      <c r="I100" s="722"/>
      <c r="J100" s="26"/>
      <c r="K100" s="537"/>
    </row>
    <row r="101" spans="1:11" ht="21" customHeight="1">
      <c r="A101" s="544"/>
      <c r="B101" s="56" t="s">
        <v>121</v>
      </c>
      <c r="C101" s="37"/>
      <c r="D101" s="57"/>
      <c r="E101" s="23"/>
      <c r="F101" s="32"/>
      <c r="G101" s="26"/>
      <c r="H101" s="26"/>
      <c r="I101" s="722"/>
      <c r="J101" s="26"/>
      <c r="K101" s="537"/>
    </row>
    <row r="102" spans="1:11" ht="21" customHeight="1">
      <c r="A102" s="544"/>
      <c r="B102" s="58" t="s">
        <v>122</v>
      </c>
      <c r="C102" s="207">
        <f>Assumptions!D181</f>
        <v>0</v>
      </c>
      <c r="D102" s="525"/>
      <c r="E102" s="32"/>
      <c r="F102" s="32"/>
      <c r="G102" s="26"/>
      <c r="H102" s="26"/>
      <c r="I102" s="722"/>
      <c r="J102" s="26"/>
      <c r="K102" s="537"/>
    </row>
    <row r="103" spans="1:11" ht="21" customHeight="1" thickBot="1">
      <c r="A103" s="709"/>
      <c r="B103" s="549"/>
      <c r="C103" s="549"/>
      <c r="D103" s="728"/>
      <c r="E103" s="549"/>
      <c r="F103" s="549"/>
      <c r="G103" s="539"/>
      <c r="H103" s="539"/>
      <c r="I103" s="729"/>
      <c r="J103" s="539"/>
      <c r="K103" s="540"/>
    </row>
    <row r="104" spans="1:11" ht="21" customHeight="1" thickTop="1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66" orientation="portrait" verticalDpi="2" r:id="rId1"/>
  <headerFooter alignWithMargins="0"/>
  <rowBreaks count="3" manualBreakCount="3">
    <brk id="26" max="16383" man="1"/>
    <brk id="70" max="10" man="1"/>
    <brk id="8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Tabelle9"/>
  <dimension ref="A1:K6734"/>
  <sheetViews>
    <sheetView showGridLines="0" topLeftCell="A56" zoomScaleNormal="80" workbookViewId="0">
      <selection activeCell="C69" sqref="C69"/>
    </sheetView>
  </sheetViews>
  <sheetFormatPr baseColWidth="10" defaultRowHeight="21" customHeight="1"/>
  <cols>
    <col min="1" max="1" width="2.625" style="695" customWidth="1"/>
    <col min="2" max="2" width="3.125" style="695" customWidth="1"/>
    <col min="3" max="3" width="47.625" style="695" customWidth="1"/>
    <col min="4" max="4" width="7.125" style="695" customWidth="1"/>
    <col min="5" max="5" width="11.875" style="695" bestFit="1" customWidth="1"/>
    <col min="6" max="10" width="11" style="695"/>
    <col min="11" max="11" width="2.625" style="695" customWidth="1"/>
    <col min="12" max="16384" width="11" style="695"/>
  </cols>
  <sheetData>
    <row r="1" spans="1:11" ht="21" customHeight="1" thickTop="1">
      <c r="A1" s="693"/>
      <c r="B1" s="550"/>
      <c r="C1" s="585"/>
      <c r="D1" s="708"/>
      <c r="E1" s="550"/>
      <c r="F1" s="550"/>
      <c r="G1" s="550"/>
      <c r="H1" s="550"/>
      <c r="I1" s="550"/>
      <c r="J1" s="550"/>
      <c r="K1" s="694"/>
    </row>
    <row r="2" spans="1:11" ht="21" customHeight="1">
      <c r="A2" s="696"/>
      <c r="B2" s="536" t="s">
        <v>204</v>
      </c>
      <c r="C2" s="7"/>
      <c r="D2" s="32"/>
      <c r="E2" s="32"/>
      <c r="F2" s="32"/>
      <c r="G2" s="32"/>
      <c r="H2" s="32"/>
      <c r="I2" s="32"/>
      <c r="J2" s="32"/>
      <c r="K2" s="697"/>
    </row>
    <row r="3" spans="1:11" ht="21" customHeight="1">
      <c r="A3" s="696"/>
      <c r="B3" s="32"/>
      <c r="C3" s="32"/>
      <c r="D3" s="32"/>
      <c r="E3" s="32"/>
      <c r="F3" s="32"/>
      <c r="G3" s="32"/>
      <c r="H3" s="32"/>
      <c r="I3" s="32"/>
      <c r="J3" s="32"/>
      <c r="K3" s="697"/>
    </row>
    <row r="4" spans="1:11" ht="21" customHeight="1">
      <c r="A4" s="696"/>
      <c r="B4" s="101" t="s">
        <v>95</v>
      </c>
      <c r="C4" s="91"/>
      <c r="D4" s="91"/>
      <c r="E4" s="530" t="s">
        <v>15</v>
      </c>
      <c r="F4" s="530" t="s">
        <v>16</v>
      </c>
      <c r="G4" s="530" t="s">
        <v>17</v>
      </c>
      <c r="H4" s="530" t="s">
        <v>18</v>
      </c>
      <c r="I4" s="530" t="s">
        <v>19</v>
      </c>
      <c r="J4" s="511" t="s">
        <v>14</v>
      </c>
      <c r="K4" s="697"/>
    </row>
    <row r="5" spans="1:11" ht="21" customHeight="1">
      <c r="A5" s="696"/>
      <c r="B5" s="92"/>
      <c r="C5" s="93"/>
      <c r="D5" s="93"/>
      <c r="E5" s="102">
        <v>1</v>
      </c>
      <c r="F5" s="103">
        <v>2</v>
      </c>
      <c r="G5" s="103">
        <v>3</v>
      </c>
      <c r="H5" s="103">
        <v>4</v>
      </c>
      <c r="I5" s="103">
        <v>5</v>
      </c>
      <c r="J5" s="104">
        <v>5</v>
      </c>
      <c r="K5" s="697"/>
    </row>
    <row r="6" spans="1:11" ht="21" customHeight="1">
      <c r="A6" s="696"/>
      <c r="B6" s="40"/>
      <c r="C6" s="32"/>
      <c r="D6" s="531"/>
      <c r="E6" s="14"/>
      <c r="F6" s="14"/>
      <c r="G6" s="14"/>
      <c r="H6" s="14"/>
      <c r="I6" s="14"/>
      <c r="J6" s="42"/>
      <c r="K6" s="697"/>
    </row>
    <row r="7" spans="1:11" ht="21" customHeight="1">
      <c r="A7" s="696"/>
      <c r="B7" s="40"/>
      <c r="C7" s="13" t="s">
        <v>130</v>
      </c>
      <c r="D7" s="216">
        <f ca="1">'Cost of capital'!F23</f>
        <v>7.1775002023694467E-2</v>
      </c>
      <c r="E7" s="14"/>
      <c r="F7" s="14"/>
      <c r="G7" s="14"/>
      <c r="H7" s="14"/>
      <c r="I7" s="14"/>
      <c r="J7" s="42"/>
      <c r="K7" s="697"/>
    </row>
    <row r="8" spans="1:11" ht="21" customHeight="1">
      <c r="A8" s="696"/>
      <c r="B8" s="43"/>
      <c r="C8" s="13" t="s">
        <v>131</v>
      </c>
      <c r="D8" s="77"/>
      <c r="E8" s="217">
        <f ca="1">1/((1+$D$7*Assumptions!$D$158/Assumptions!$D$156)*(1+$D$7)^(E5-1))</f>
        <v>0.97657151362001149</v>
      </c>
      <c r="F8" s="217">
        <f ca="1">1/((1+$D$7*Assumptions!$D$158/Assumptions!$D$156)*(1+$D$7)^(F5-1))</f>
        <v>0.91117213200165847</v>
      </c>
      <c r="G8" s="217">
        <f ca="1">1/((1+$D$7*Assumptions!$D$158/Assumptions!$D$156)*(1+$D$7)^(G5-1))</f>
        <v>0.85015243897386072</v>
      </c>
      <c r="H8" s="217">
        <f ca="1">1/((1+$D$7*Assumptions!$D$158/Assumptions!$D$156)*(1+$D$7)^(H5-1))</f>
        <v>0.79321913402405131</v>
      </c>
      <c r="I8" s="217">
        <f ca="1">1/((1+$D$7*Assumptions!$D$158/Assumptions!$D$156)*(1+$D$7)^(I5-1))</f>
        <v>0.74009855849065143</v>
      </c>
      <c r="J8" s="218">
        <f ca="1">1/((1+$D$7*Assumptions!$D$158/Assumptions!$D$156)*(1+$D$7)^(J5-1))</f>
        <v>0.74009855849065143</v>
      </c>
      <c r="K8" s="697"/>
    </row>
    <row r="9" spans="1:11" s="523" customFormat="1" ht="21" customHeight="1">
      <c r="A9" s="696"/>
      <c r="B9" s="43"/>
      <c r="C9" s="13" t="s">
        <v>104</v>
      </c>
      <c r="D9" s="77"/>
      <c r="E9" s="180">
        <f>'Cash flow calculation'!E16</f>
        <v>34.854275460961276</v>
      </c>
      <c r="F9" s="180">
        <f>'Cash flow calculation'!F16</f>
        <v>24.039557626266514</v>
      </c>
      <c r="G9" s="180">
        <f>'Cash flow calculation'!G16</f>
        <v>38.696546251094119</v>
      </c>
      <c r="H9" s="180">
        <f>'Cash flow calculation'!H16</f>
        <v>44.941906628009377</v>
      </c>
      <c r="I9" s="180">
        <f>'Cash flow calculation'!I16</f>
        <v>55.30082998897069</v>
      </c>
      <c r="J9" s="181">
        <f>'Cash flow calculation'!J16</f>
        <v>41.192243810627986</v>
      </c>
      <c r="K9" s="697"/>
    </row>
    <row r="10" spans="1:11" s="523" customFormat="1" ht="21" customHeight="1">
      <c r="A10" s="696"/>
      <c r="B10" s="43"/>
      <c r="C10" s="13" t="s">
        <v>23</v>
      </c>
      <c r="D10" s="77"/>
      <c r="E10" s="14"/>
      <c r="F10" s="14"/>
      <c r="G10" s="14"/>
      <c r="H10" s="14"/>
      <c r="I10" s="14"/>
      <c r="J10" s="181">
        <f ca="1">J9/(D7-Assumptions!D161)</f>
        <v>666.81088565287712</v>
      </c>
      <c r="K10" s="697"/>
    </row>
    <row r="11" spans="1:11" ht="21" customHeight="1">
      <c r="A11" s="696"/>
      <c r="B11" s="76"/>
      <c r="C11" s="19" t="s">
        <v>132</v>
      </c>
      <c r="D11" s="78"/>
      <c r="E11" s="183">
        <f ca="1">E8*E9</f>
        <v>34.037692543039775</v>
      </c>
      <c r="F11" s="183">
        <f ca="1">F8*F9</f>
        <v>21.904174974701988</v>
      </c>
      <c r="G11" s="183">
        <f ca="1">G8*G9</f>
        <v>32.897963175232469</v>
      </c>
      <c r="H11" s="183">
        <f ca="1">H8*H9</f>
        <v>35.648780256859368</v>
      </c>
      <c r="I11" s="183">
        <f ca="1">I8*I9</f>
        <v>40.928064558173794</v>
      </c>
      <c r="J11" s="184">
        <f ca="1">J8*J10</f>
        <v>493.50577525756893</v>
      </c>
      <c r="K11" s="697"/>
    </row>
    <row r="12" spans="1:11" ht="21" customHeight="1">
      <c r="A12" s="696"/>
      <c r="B12" s="43" t="s">
        <v>9</v>
      </c>
      <c r="C12" s="13" t="s">
        <v>138</v>
      </c>
      <c r="D12" s="219">
        <f ca="1">SUM(E11:I11)</f>
        <v>165.41667550800739</v>
      </c>
      <c r="E12" s="13"/>
      <c r="F12" s="13"/>
      <c r="G12" s="13"/>
      <c r="H12" s="13"/>
      <c r="I12" s="13"/>
      <c r="J12" s="42"/>
      <c r="K12" s="697"/>
    </row>
    <row r="13" spans="1:11" ht="21" customHeight="1">
      <c r="A13" s="696"/>
      <c r="B13" s="43" t="s">
        <v>9</v>
      </c>
      <c r="C13" s="13" t="s">
        <v>137</v>
      </c>
      <c r="D13" s="219">
        <f ca="1">J11</f>
        <v>493.50577525756893</v>
      </c>
      <c r="E13" s="17"/>
      <c r="F13" s="17"/>
      <c r="G13" s="17"/>
      <c r="H13" s="17"/>
      <c r="I13" s="17"/>
      <c r="J13" s="42"/>
      <c r="K13" s="697"/>
    </row>
    <row r="14" spans="1:11" ht="21" customHeight="1">
      <c r="A14" s="696"/>
      <c r="B14" s="43"/>
      <c r="C14" s="13" t="s">
        <v>133</v>
      </c>
      <c r="D14" s="522">
        <f ca="1">D13/(D12+D13)</f>
        <v>0.74895881098630623</v>
      </c>
      <c r="E14" s="17"/>
      <c r="F14" s="17"/>
      <c r="G14" s="17"/>
      <c r="H14" s="17"/>
      <c r="I14" s="17"/>
      <c r="J14" s="42"/>
      <c r="K14" s="697"/>
    </row>
    <row r="15" spans="1:11" ht="21" customHeight="1">
      <c r="A15" s="696"/>
      <c r="B15" s="79" t="s">
        <v>10</v>
      </c>
      <c r="C15" s="36" t="s">
        <v>24</v>
      </c>
      <c r="D15" s="81">
        <f ca="1">D12+D13</f>
        <v>658.92245076557629</v>
      </c>
      <c r="E15" s="17"/>
      <c r="F15" s="17"/>
      <c r="G15" s="17"/>
      <c r="H15" s="17"/>
      <c r="I15" s="17"/>
      <c r="J15" s="42"/>
      <c r="K15" s="697"/>
    </row>
    <row r="16" spans="1:11" ht="21" customHeight="1">
      <c r="A16" s="696"/>
      <c r="B16" s="43" t="s">
        <v>9</v>
      </c>
      <c r="C16" s="13" t="s">
        <v>134</v>
      </c>
      <c r="D16" s="219">
        <f>Assumptions!F54*(1+(Assumptions!G104*(1-Assumptions!G106))*(Assumptions!$D$156-Assumptions!$D$158)/Assumptions!$D$156)</f>
        <v>33.30313000958904</v>
      </c>
      <c r="E16" s="17"/>
      <c r="F16" s="17"/>
      <c r="G16" s="17"/>
      <c r="H16" s="17"/>
      <c r="I16" s="17"/>
      <c r="J16" s="42"/>
      <c r="K16" s="697"/>
    </row>
    <row r="17" spans="1:11" ht="21" customHeight="1">
      <c r="A17" s="696"/>
      <c r="B17" s="43" t="s">
        <v>9</v>
      </c>
      <c r="C17" s="13" t="s">
        <v>135</v>
      </c>
      <c r="D17" s="219">
        <f>Assumptions!D164</f>
        <v>0</v>
      </c>
      <c r="E17" s="13"/>
      <c r="F17" s="13"/>
      <c r="G17" s="13"/>
      <c r="H17" s="13"/>
      <c r="I17" s="17"/>
      <c r="J17" s="42"/>
      <c r="K17" s="697"/>
    </row>
    <row r="18" spans="1:11" ht="21" customHeight="1">
      <c r="A18" s="696"/>
      <c r="B18" s="79" t="s">
        <v>10</v>
      </c>
      <c r="C18" s="36" t="s">
        <v>13</v>
      </c>
      <c r="D18" s="81">
        <f ca="1">D15+D16+D17</f>
        <v>692.22558077516533</v>
      </c>
      <c r="E18" s="80"/>
      <c r="F18" s="80"/>
      <c r="G18" s="80"/>
      <c r="H18" s="80"/>
      <c r="I18" s="80"/>
      <c r="J18" s="286"/>
      <c r="K18" s="697"/>
    </row>
    <row r="19" spans="1:11" ht="21" customHeight="1">
      <c r="A19" s="696"/>
      <c r="B19" s="43" t="s">
        <v>11</v>
      </c>
      <c r="C19" s="13" t="s">
        <v>322</v>
      </c>
      <c r="D19" s="219">
        <f>Ratios!E72*(1+'Cost of capital'!J11*(Assumptions!$D$156-Assumptions!$D$158)/Assumptions!$D$156)</f>
        <v>266.59466679520546</v>
      </c>
      <c r="E19" s="13"/>
      <c r="F19" s="13"/>
      <c r="G19" s="13"/>
      <c r="H19" s="13"/>
      <c r="I19" s="13"/>
      <c r="J19" s="42"/>
      <c r="K19" s="697"/>
    </row>
    <row r="20" spans="1:11" ht="21" customHeight="1">
      <c r="A20" s="696"/>
      <c r="B20" s="79" t="s">
        <v>10</v>
      </c>
      <c r="C20" s="36" t="s">
        <v>136</v>
      </c>
      <c r="D20" s="81">
        <f ca="1">D18-D19</f>
        <v>425.63091397995987</v>
      </c>
      <c r="E20" s="80"/>
      <c r="F20" s="80"/>
      <c r="G20" s="80"/>
      <c r="H20" s="80"/>
      <c r="I20" s="80"/>
      <c r="J20" s="286"/>
      <c r="K20" s="697"/>
    </row>
    <row r="21" spans="1:11" ht="21" customHeight="1">
      <c r="A21" s="544"/>
      <c r="B21" s="927"/>
      <c r="C21" s="927"/>
      <c r="D21" s="927"/>
      <c r="E21" s="927"/>
      <c r="F21" s="927"/>
      <c r="G21" s="927"/>
      <c r="H21" s="927"/>
      <c r="I21" s="927"/>
      <c r="J21" s="927"/>
      <c r="K21" s="698"/>
    </row>
    <row r="22" spans="1:11" ht="21" customHeight="1">
      <c r="A22" s="544"/>
      <c r="B22" s="927"/>
      <c r="C22" s="927"/>
      <c r="D22" s="927"/>
      <c r="E22" s="927"/>
      <c r="F22" s="927"/>
      <c r="G22" s="927"/>
      <c r="H22" s="927"/>
      <c r="I22" s="927"/>
      <c r="J22" s="927"/>
      <c r="K22" s="698"/>
    </row>
    <row r="23" spans="1:11" ht="21" customHeight="1" thickBot="1">
      <c r="A23" s="709"/>
      <c r="B23" s="710"/>
      <c r="C23" s="710"/>
      <c r="D23" s="710"/>
      <c r="E23" s="710"/>
      <c r="F23" s="710"/>
      <c r="G23" s="710"/>
      <c r="H23" s="710"/>
      <c r="I23" s="710"/>
      <c r="J23" s="710"/>
      <c r="K23" s="711"/>
    </row>
    <row r="24" spans="1:11" ht="21" customHeight="1" thickTop="1">
      <c r="A24" s="705"/>
      <c r="B24" s="550"/>
      <c r="C24" s="550"/>
      <c r="D24" s="550"/>
      <c r="E24" s="550"/>
      <c r="F24" s="550"/>
      <c r="G24" s="550"/>
      <c r="H24" s="550"/>
      <c r="I24" s="550"/>
      <c r="J24" s="550"/>
      <c r="K24" s="706"/>
    </row>
    <row r="25" spans="1:11" ht="21" customHeight="1">
      <c r="A25" s="544"/>
      <c r="B25" s="536" t="s">
        <v>203</v>
      </c>
      <c r="C25" s="32"/>
      <c r="D25" s="32"/>
      <c r="E25" s="32"/>
      <c r="F25" s="32"/>
      <c r="G25" s="32"/>
      <c r="H25" s="32"/>
      <c r="I25" s="32"/>
      <c r="J25" s="32"/>
      <c r="K25" s="698"/>
    </row>
    <row r="26" spans="1:11" ht="21" customHeight="1">
      <c r="A26" s="544"/>
      <c r="B26" s="32"/>
      <c r="C26" s="4"/>
      <c r="D26" s="32"/>
      <c r="E26" s="32"/>
      <c r="F26" s="32"/>
      <c r="G26" s="32"/>
      <c r="H26" s="32"/>
      <c r="I26" s="32"/>
      <c r="J26" s="32"/>
      <c r="K26" s="698"/>
    </row>
    <row r="27" spans="1:11" ht="21" customHeight="1">
      <c r="A27" s="544"/>
      <c r="B27" s="101" t="s">
        <v>95</v>
      </c>
      <c r="C27" s="91"/>
      <c r="D27" s="91"/>
      <c r="E27" s="530" t="s">
        <v>15</v>
      </c>
      <c r="F27" s="530" t="s">
        <v>16</v>
      </c>
      <c r="G27" s="530" t="s">
        <v>17</v>
      </c>
      <c r="H27" s="530" t="s">
        <v>18</v>
      </c>
      <c r="I27" s="530" t="s">
        <v>19</v>
      </c>
      <c r="J27" s="511" t="s">
        <v>14</v>
      </c>
      <c r="K27" s="698"/>
    </row>
    <row r="28" spans="1:11" ht="21" customHeight="1">
      <c r="A28" s="544"/>
      <c r="B28" s="92"/>
      <c r="C28" s="93"/>
      <c r="D28" s="93"/>
      <c r="E28" s="102">
        <v>1</v>
      </c>
      <c r="F28" s="103">
        <v>2</v>
      </c>
      <c r="G28" s="103">
        <v>3</v>
      </c>
      <c r="H28" s="103">
        <v>4</v>
      </c>
      <c r="I28" s="103">
        <v>5</v>
      </c>
      <c r="J28" s="104">
        <v>5</v>
      </c>
      <c r="K28" s="698"/>
    </row>
    <row r="29" spans="1:11" ht="21" customHeight="1">
      <c r="A29" s="544"/>
      <c r="B29" s="40"/>
      <c r="C29" s="32"/>
      <c r="D29" s="532"/>
      <c r="E29" s="14"/>
      <c r="F29" s="14"/>
      <c r="G29" s="14"/>
      <c r="H29" s="14"/>
      <c r="I29" s="14"/>
      <c r="J29" s="42"/>
      <c r="K29" s="698"/>
    </row>
    <row r="30" spans="1:11" ht="21" customHeight="1">
      <c r="A30" s="544"/>
      <c r="B30" s="40"/>
      <c r="C30" s="13" t="s">
        <v>130</v>
      </c>
      <c r="D30" s="216">
        <f ca="1">'Cost of capital'!F49</f>
        <v>7.7957078026760662E-2</v>
      </c>
      <c r="E30" s="14"/>
      <c r="F30" s="14"/>
      <c r="G30" s="14"/>
      <c r="H30" s="14"/>
      <c r="I30" s="14"/>
      <c r="J30" s="42"/>
      <c r="K30" s="698"/>
    </row>
    <row r="31" spans="1:11" ht="21" customHeight="1">
      <c r="A31" s="544"/>
      <c r="B31" s="43"/>
      <c r="C31" s="13" t="s">
        <v>131</v>
      </c>
      <c r="D31" s="77"/>
      <c r="E31" s="217">
        <f ca="1">1/((1+$D$30*Assumptions!$D$158/Assumptions!$D$156)*(1+$D$30)^(E28-1))</f>
        <v>0.97460483263580333</v>
      </c>
      <c r="F31" s="217">
        <f ca="1">1/((1+$D$30*Assumptions!$D$158/Assumptions!$D$156)*(1+$D$30)^(F28-1))</f>
        <v>0.90412211441651524</v>
      </c>
      <c r="G31" s="217">
        <f ca="1">1/((1+$D$30*Assumptions!$D$158/Assumptions!$D$156)*(1+$D$30)^(G28-1))</f>
        <v>0.83873665551836563</v>
      </c>
      <c r="H31" s="217">
        <f ca="1">1/((1+$D$30*Assumptions!$D$158/Assumptions!$D$156)*(1+$D$30)^(H28-1))</f>
        <v>0.77807982582544333</v>
      </c>
      <c r="I31" s="217">
        <f ca="1">1/((1+$D$30*Assumptions!$D$158/Assumptions!$D$156)*(1+$D$30)^(I28-1))</f>
        <v>0.72180965428581478</v>
      </c>
      <c r="J31" s="218">
        <f ca="1">1/((1+$D$30*Assumptions!$D$158/Assumptions!$D$156)*(1+$D$30)^(J28-1))</f>
        <v>0.72180965428581478</v>
      </c>
      <c r="K31" s="698"/>
    </row>
    <row r="32" spans="1:11" ht="21" customHeight="1">
      <c r="A32" s="544"/>
      <c r="B32" s="43"/>
      <c r="C32" s="13" t="s">
        <v>104</v>
      </c>
      <c r="D32" s="77"/>
      <c r="E32" s="180">
        <f>'Cash flow calculation'!E16</f>
        <v>34.854275460961276</v>
      </c>
      <c r="F32" s="180">
        <f>'Cash flow calculation'!F16</f>
        <v>24.039557626266514</v>
      </c>
      <c r="G32" s="180">
        <f>'Cash flow calculation'!G16</f>
        <v>38.696546251094119</v>
      </c>
      <c r="H32" s="180">
        <f>'Cash flow calculation'!H16</f>
        <v>44.941906628009377</v>
      </c>
      <c r="I32" s="180">
        <f>'Cash flow calculation'!I16</f>
        <v>55.30082998897069</v>
      </c>
      <c r="J32" s="181">
        <f>'Cash flow calculation'!J16</f>
        <v>41.192243810627986</v>
      </c>
      <c r="K32" s="698"/>
    </row>
    <row r="33" spans="1:11" ht="21" customHeight="1">
      <c r="A33" s="544"/>
      <c r="B33" s="43"/>
      <c r="C33" s="13" t="s">
        <v>23</v>
      </c>
      <c r="D33" s="77"/>
      <c r="E33" s="14"/>
      <c r="F33" s="14"/>
      <c r="G33" s="14"/>
      <c r="H33" s="14"/>
      <c r="I33" s="14"/>
      <c r="J33" s="181">
        <f ca="1">J32/(D30-Assumptions!D161)</f>
        <v>606.15089710606719</v>
      </c>
      <c r="K33" s="698"/>
    </row>
    <row r="34" spans="1:11" ht="21" customHeight="1">
      <c r="A34" s="544"/>
      <c r="B34" s="76"/>
      <c r="C34" s="19" t="s">
        <v>132</v>
      </c>
      <c r="D34" s="78"/>
      <c r="E34" s="183">
        <f ca="1">E31*E32</f>
        <v>33.969145302272352</v>
      </c>
      <c r="F34" s="183">
        <f ca="1">F31*F32</f>
        <v>21.734695670697747</v>
      </c>
      <c r="G34" s="183">
        <f ca="1">G31*G32</f>
        <v>32.45621178275443</v>
      </c>
      <c r="H34" s="183">
        <f ca="1">H31*H32</f>
        <v>34.96839088138487</v>
      </c>
      <c r="I34" s="183">
        <f ca="1">I31*I32</f>
        <v>39.916672976057555</v>
      </c>
      <c r="J34" s="184">
        <f ca="1">J31*J33</f>
        <v>437.52556948516684</v>
      </c>
      <c r="K34" s="698"/>
    </row>
    <row r="35" spans="1:11" ht="21" customHeight="1">
      <c r="A35" s="544"/>
      <c r="B35" s="43" t="s">
        <v>9</v>
      </c>
      <c r="C35" s="13" t="s">
        <v>138</v>
      </c>
      <c r="D35" s="219">
        <f ca="1">SUM(E34:I34)</f>
        <v>163.04511661316695</v>
      </c>
      <c r="E35" s="13"/>
      <c r="F35" s="13"/>
      <c r="G35" s="13"/>
      <c r="H35" s="13"/>
      <c r="I35" s="13"/>
      <c r="J35" s="42"/>
      <c r="K35" s="698"/>
    </row>
    <row r="36" spans="1:11" ht="21" customHeight="1">
      <c r="A36" s="544"/>
      <c r="B36" s="43" t="s">
        <v>9</v>
      </c>
      <c r="C36" s="13" t="s">
        <v>137</v>
      </c>
      <c r="D36" s="219">
        <f ca="1">J34</f>
        <v>437.52556948516684</v>
      </c>
      <c r="E36" s="17"/>
      <c r="F36" s="17"/>
      <c r="G36" s="17"/>
      <c r="H36" s="17"/>
      <c r="I36" s="17"/>
      <c r="J36" s="42"/>
      <c r="K36" s="698"/>
    </row>
    <row r="37" spans="1:11" ht="21" customHeight="1">
      <c r="A37" s="544"/>
      <c r="B37" s="43"/>
      <c r="C37" s="13" t="s">
        <v>133</v>
      </c>
      <c r="D37" s="522">
        <f ca="1">D36/(D35+D36)</f>
        <v>0.72851635887791077</v>
      </c>
      <c r="E37" s="17"/>
      <c r="F37" s="17"/>
      <c r="G37" s="17"/>
      <c r="H37" s="17"/>
      <c r="I37" s="17"/>
      <c r="J37" s="42"/>
      <c r="K37" s="698"/>
    </row>
    <row r="38" spans="1:11" ht="21" customHeight="1">
      <c r="A38" s="544"/>
      <c r="B38" s="79" t="s">
        <v>10</v>
      </c>
      <c r="C38" s="36" t="s">
        <v>24</v>
      </c>
      <c r="D38" s="81">
        <f ca="1">D35+D36</f>
        <v>600.57068609833379</v>
      </c>
      <c r="E38" s="17"/>
      <c r="F38" s="17"/>
      <c r="G38" s="17"/>
      <c r="H38" s="17"/>
      <c r="I38" s="17"/>
      <c r="J38" s="42"/>
      <c r="K38" s="698"/>
    </row>
    <row r="39" spans="1:11" ht="21" customHeight="1">
      <c r="A39" s="544"/>
      <c r="B39" s="43" t="s">
        <v>9</v>
      </c>
      <c r="C39" s="13" t="s">
        <v>134</v>
      </c>
      <c r="D39" s="219">
        <f>Assumptions!F54*(1+Assumptions!G104*(1-Assumptions!G106)*(Assumptions!$D$156-Assumptions!$D$158)/Assumptions!$D$156)</f>
        <v>33.30313000958904</v>
      </c>
      <c r="E39" s="17"/>
      <c r="F39" s="17"/>
      <c r="G39" s="17"/>
      <c r="H39" s="17"/>
      <c r="I39" s="17"/>
      <c r="J39" s="42"/>
      <c r="K39" s="698"/>
    </row>
    <row r="40" spans="1:11" ht="21" customHeight="1">
      <c r="A40" s="544"/>
      <c r="B40" s="43" t="s">
        <v>9</v>
      </c>
      <c r="C40" s="13" t="s">
        <v>135</v>
      </c>
      <c r="D40" s="219">
        <f>Assumptions!D164</f>
        <v>0</v>
      </c>
      <c r="E40" s="13"/>
      <c r="F40" s="13"/>
      <c r="G40" s="13"/>
      <c r="H40" s="13"/>
      <c r="I40" s="17"/>
      <c r="J40" s="42"/>
      <c r="K40" s="698"/>
    </row>
    <row r="41" spans="1:11" ht="21" customHeight="1">
      <c r="A41" s="544"/>
      <c r="B41" s="79" t="s">
        <v>10</v>
      </c>
      <c r="C41" s="36" t="s">
        <v>13</v>
      </c>
      <c r="D41" s="81">
        <f ca="1">D38+D39+D40</f>
        <v>633.87381610792283</v>
      </c>
      <c r="E41" s="80"/>
      <c r="F41" s="80"/>
      <c r="G41" s="80"/>
      <c r="H41" s="80"/>
      <c r="I41" s="80"/>
      <c r="J41" s="286"/>
      <c r="K41" s="698"/>
    </row>
    <row r="42" spans="1:11" ht="21" customHeight="1">
      <c r="A42" s="544"/>
      <c r="B42" s="43" t="s">
        <v>11</v>
      </c>
      <c r="C42" s="13" t="s">
        <v>322</v>
      </c>
      <c r="D42" s="219">
        <f>Ratios!E72*(1+'Cost of capital'!J11*(Assumptions!$D$156-Assumptions!$D$158)/Assumptions!$D$156)</f>
        <v>266.59466679520546</v>
      </c>
      <c r="E42" s="13"/>
      <c r="F42" s="13"/>
      <c r="G42" s="13"/>
      <c r="H42" s="13"/>
      <c r="I42" s="13"/>
      <c r="J42" s="42"/>
      <c r="K42" s="698"/>
    </row>
    <row r="43" spans="1:11" ht="21" customHeight="1">
      <c r="A43" s="544"/>
      <c r="B43" s="79" t="s">
        <v>10</v>
      </c>
      <c r="C43" s="36" t="s">
        <v>136</v>
      </c>
      <c r="D43" s="81">
        <f ca="1">D41-D42</f>
        <v>367.27914931271738</v>
      </c>
      <c r="E43" s="80"/>
      <c r="F43" s="80"/>
      <c r="G43" s="80"/>
      <c r="H43" s="80"/>
      <c r="I43" s="80"/>
      <c r="J43" s="286"/>
      <c r="K43" s="698"/>
    </row>
    <row r="44" spans="1:11" ht="21" customHeight="1" thickBot="1">
      <c r="A44" s="709"/>
      <c r="B44" s="712"/>
      <c r="C44" s="713"/>
      <c r="D44" s="714"/>
      <c r="E44" s="715"/>
      <c r="F44" s="715"/>
      <c r="G44" s="715"/>
      <c r="H44" s="715"/>
      <c r="I44" s="715"/>
      <c r="J44" s="549"/>
      <c r="K44" s="711"/>
    </row>
    <row r="45" spans="1:11" ht="21" customHeight="1" thickTop="1">
      <c r="A45" s="705"/>
      <c r="B45" s="716"/>
      <c r="C45" s="717"/>
      <c r="D45" s="718"/>
      <c r="E45" s="719"/>
      <c r="F45" s="719"/>
      <c r="G45" s="719"/>
      <c r="H45" s="719"/>
      <c r="I45" s="719"/>
      <c r="J45" s="550"/>
      <c r="K45" s="706"/>
    </row>
    <row r="46" spans="1:11" s="523" customFormat="1" ht="21" customHeight="1">
      <c r="A46" s="535"/>
      <c r="B46" s="536" t="s">
        <v>206</v>
      </c>
      <c r="C46" s="26"/>
      <c r="D46" s="32"/>
      <c r="E46" s="32"/>
      <c r="F46" s="32"/>
      <c r="G46" s="32"/>
      <c r="H46" s="32"/>
      <c r="I46" s="32"/>
      <c r="J46" s="32"/>
      <c r="K46" s="537"/>
    </row>
    <row r="47" spans="1:11" s="523" customFormat="1" ht="21" customHeight="1">
      <c r="A47" s="535"/>
      <c r="B47" s="32"/>
      <c r="C47" s="4"/>
      <c r="D47" s="32"/>
      <c r="E47" s="32"/>
      <c r="F47" s="32"/>
      <c r="G47" s="32"/>
      <c r="H47" s="32"/>
      <c r="I47" s="32"/>
      <c r="J47" s="32"/>
      <c r="K47" s="537"/>
    </row>
    <row r="48" spans="1:11" s="523" customFormat="1" ht="21" customHeight="1">
      <c r="A48" s="535"/>
      <c r="B48" s="101" t="s">
        <v>95</v>
      </c>
      <c r="C48" s="91"/>
      <c r="D48" s="91"/>
      <c r="E48" s="530" t="s">
        <v>15</v>
      </c>
      <c r="F48" s="530" t="s">
        <v>16</v>
      </c>
      <c r="G48" s="530" t="s">
        <v>17</v>
      </c>
      <c r="H48" s="530" t="s">
        <v>18</v>
      </c>
      <c r="I48" s="530" t="s">
        <v>19</v>
      </c>
      <c r="J48" s="511" t="s">
        <v>14</v>
      </c>
      <c r="K48" s="537"/>
    </row>
    <row r="49" spans="1:11" s="523" customFormat="1" ht="21" customHeight="1">
      <c r="A49" s="535"/>
      <c r="B49" s="92"/>
      <c r="C49" s="93"/>
      <c r="D49" s="93"/>
      <c r="E49" s="102">
        <v>1</v>
      </c>
      <c r="F49" s="103">
        <v>2</v>
      </c>
      <c r="G49" s="103">
        <v>3</v>
      </c>
      <c r="H49" s="103">
        <v>4</v>
      </c>
      <c r="I49" s="103">
        <v>5</v>
      </c>
      <c r="J49" s="104">
        <v>5</v>
      </c>
      <c r="K49" s="537"/>
    </row>
    <row r="50" spans="1:11" s="523" customFormat="1" ht="21" customHeight="1">
      <c r="A50" s="535"/>
      <c r="B50" s="40"/>
      <c r="C50" s="32"/>
      <c r="D50" s="532"/>
      <c r="E50" s="14"/>
      <c r="F50" s="14"/>
      <c r="G50" s="14"/>
      <c r="H50" s="14"/>
      <c r="I50" s="14"/>
      <c r="J50" s="42"/>
      <c r="K50" s="537"/>
    </row>
    <row r="51" spans="1:11" s="523" customFormat="1" ht="21" customHeight="1">
      <c r="A51" s="535"/>
      <c r="B51" s="40"/>
      <c r="C51" s="13" t="s">
        <v>130</v>
      </c>
      <c r="D51" s="216">
        <f>'Cost of capital'!E81</f>
        <v>8.5199999999999998E-2</v>
      </c>
      <c r="E51" s="14"/>
      <c r="F51" s="14"/>
      <c r="G51" s="14"/>
      <c r="H51" s="14"/>
      <c r="I51" s="14"/>
      <c r="J51" s="42"/>
      <c r="K51" s="537"/>
    </row>
    <row r="52" spans="1:11" s="523" customFormat="1" ht="21" customHeight="1">
      <c r="A52" s="535"/>
      <c r="B52" s="43"/>
      <c r="C52" s="13" t="s">
        <v>131</v>
      </c>
      <c r="D52" s="77"/>
      <c r="E52" s="217">
        <f>1/((1+$D$51*Assumptions!$D$158/Assumptions!$D$156)*(1+$D$51)^(E49-1))</f>
        <v>0.97231072173692523</v>
      </c>
      <c r="F52" s="217">
        <f>1/((1+$D$51*Assumptions!$D$158/Assumptions!$D$156)*(1+$D$51)^(F49-1))</f>
        <v>0.89597375759023712</v>
      </c>
      <c r="G52" s="217">
        <f>1/((1+$D$51*Assumptions!$D$158/Assumptions!$D$156)*(1+$D$51)^(G49-1))</f>
        <v>0.82563007518451637</v>
      </c>
      <c r="H52" s="217">
        <f>1/((1+$D$51*Assumptions!$D$158/Assumptions!$D$156)*(1+$D$51)^(H49-1))</f>
        <v>0.76080913673471851</v>
      </c>
      <c r="I52" s="217">
        <f>1/((1+$D$51*Assumptions!$D$158/Assumptions!$D$156)*(1+$D$51)^(I49-1))</f>
        <v>0.70107734678835099</v>
      </c>
      <c r="J52" s="218">
        <f>1/((1+$D$51*Assumptions!$D$158/Assumptions!$D$156)*(1+$D$51)^(J49-1))</f>
        <v>0.70107734678835099</v>
      </c>
      <c r="K52" s="537"/>
    </row>
    <row r="53" spans="1:11" s="523" customFormat="1" ht="21" customHeight="1">
      <c r="A53" s="535"/>
      <c r="B53" s="43"/>
      <c r="C53" s="13" t="s">
        <v>104</v>
      </c>
      <c r="D53" s="77"/>
      <c r="E53" s="180">
        <f>'Cash flow calculation'!E16</f>
        <v>34.854275460961276</v>
      </c>
      <c r="F53" s="180">
        <f>'Cash flow calculation'!F16</f>
        <v>24.039557626266514</v>
      </c>
      <c r="G53" s="180">
        <f>'Cash flow calculation'!G16</f>
        <v>38.696546251094119</v>
      </c>
      <c r="H53" s="180">
        <f>'Cash flow calculation'!H16</f>
        <v>44.941906628009377</v>
      </c>
      <c r="I53" s="180">
        <f>'Cash flow calculation'!I16</f>
        <v>55.30082998897069</v>
      </c>
      <c r="J53" s="181">
        <f>'Cash flow calculation'!J16</f>
        <v>41.192243810627986</v>
      </c>
      <c r="K53" s="537"/>
    </row>
    <row r="54" spans="1:11" s="523" customFormat="1" ht="21" customHeight="1">
      <c r="A54" s="535"/>
      <c r="B54" s="43"/>
      <c r="C54" s="13" t="s">
        <v>23</v>
      </c>
      <c r="D54" s="77"/>
      <c r="E54" s="14"/>
      <c r="F54" s="14"/>
      <c r="G54" s="14"/>
      <c r="H54" s="14"/>
      <c r="I54" s="14"/>
      <c r="J54" s="181">
        <f>J53/(D51-Assumptions!D161)</f>
        <v>547.76919960941473</v>
      </c>
      <c r="K54" s="537"/>
    </row>
    <row r="55" spans="1:11" s="523" customFormat="1" ht="21" customHeight="1">
      <c r="A55" s="535"/>
      <c r="B55" s="76"/>
      <c r="C55" s="19" t="s">
        <v>132</v>
      </c>
      <c r="D55" s="78"/>
      <c r="E55" s="183">
        <f>E52*E53</f>
        <v>33.889185729064863</v>
      </c>
      <c r="F55" s="183">
        <f>F52*F53</f>
        <v>21.53881277721305</v>
      </c>
      <c r="G55" s="183">
        <f>G52*G53</f>
        <v>31.949032390671952</v>
      </c>
      <c r="H55" s="183">
        <f>H52*H53</f>
        <v>34.192213184868137</v>
      </c>
      <c r="I55" s="183">
        <f>I52*I53</f>
        <v>38.770159163861244</v>
      </c>
      <c r="J55" s="184">
        <f>J52*J54</f>
        <v>384.02857711454709</v>
      </c>
      <c r="K55" s="537"/>
    </row>
    <row r="56" spans="1:11" s="523" customFormat="1" ht="21" customHeight="1">
      <c r="A56" s="535"/>
      <c r="B56" s="40"/>
      <c r="C56" s="13" t="s">
        <v>139</v>
      </c>
      <c r="D56" s="216">
        <f>'Cost of capital'!H37</f>
        <v>6.5000000000000002E-2</v>
      </c>
      <c r="E56" s="14"/>
      <c r="F56" s="14"/>
      <c r="G56" s="14"/>
      <c r="H56" s="14"/>
      <c r="I56" s="14"/>
      <c r="J56" s="42"/>
      <c r="K56" s="537"/>
    </row>
    <row r="57" spans="1:11" s="523" customFormat="1" ht="21" customHeight="1">
      <c r="A57" s="535"/>
      <c r="B57" s="43"/>
      <c r="C57" s="13" t="s">
        <v>131</v>
      </c>
      <c r="D57" s="77"/>
      <c r="E57" s="217">
        <f>1/((1+$D$56*Assumptions!$D$158/Assumptions!$D$156)*(1+$D$56)^(E49-1))</f>
        <v>0.97873595580940109</v>
      </c>
      <c r="F57" s="217">
        <f>1/((1+$D$56*Assumptions!$D$158/Assumptions!$D$156)*(1+$D$56)^(F49-1))</f>
        <v>0.91900089747361624</v>
      </c>
      <c r="G57" s="217">
        <f>1/((1+$D$56*Assumptions!$D$158/Assumptions!$D$156)*(1+$D$56)^(G49-1))</f>
        <v>0.86291164082029692</v>
      </c>
      <c r="H57" s="217">
        <f>1/((1+$D$56*Assumptions!$D$158/Assumptions!$D$156)*(1+$D$56)^(H49-1))</f>
        <v>0.81024567213173426</v>
      </c>
      <c r="I57" s="217">
        <f>1/((1+$D$56*Assumptions!$D$158/Assumptions!$D$156)*(1+$D$56)^(I49-1))</f>
        <v>0.76079405833965663</v>
      </c>
      <c r="J57" s="218">
        <f>1/((1+$D$56*Assumptions!$D$158/Assumptions!$D$156)*(1+$D$56)^(J49-1))</f>
        <v>0.76079405833965663</v>
      </c>
      <c r="K57" s="537"/>
    </row>
    <row r="58" spans="1:11" s="523" customFormat="1" ht="21" customHeight="1">
      <c r="A58" s="535"/>
      <c r="B58" s="43"/>
      <c r="C58" s="13" t="s">
        <v>140</v>
      </c>
      <c r="D58" s="77"/>
      <c r="E58" s="180">
        <f>'Financial planning'!G20*Assumptions!G106</f>
        <v>6.3245893750000004</v>
      </c>
      <c r="F58" s="180">
        <f>'Financial planning'!H20*Assumptions!H106</f>
        <v>6.0871817500000009</v>
      </c>
      <c r="G58" s="180">
        <f>'Financial planning'!I20*Assumptions!I106</f>
        <v>5.8233955000000011</v>
      </c>
      <c r="H58" s="180">
        <f>'Financial planning'!J20*Assumptions!J106</f>
        <v>5.2907985000000002</v>
      </c>
      <c r="I58" s="180">
        <f>'Financial planning'!K20*Assumptions!K106</f>
        <v>4.5873685000000002</v>
      </c>
      <c r="J58" s="181">
        <f>'Cash flow calculation'!J41*Assumptions!K106</f>
        <v>4.2323373300000009</v>
      </c>
      <c r="K58" s="537"/>
    </row>
    <row r="59" spans="1:11" s="523" customFormat="1" ht="21" customHeight="1">
      <c r="A59" s="535"/>
      <c r="B59" s="43"/>
      <c r="C59" s="13" t="s">
        <v>141</v>
      </c>
      <c r="D59" s="77"/>
      <c r="E59" s="14"/>
      <c r="F59" s="14"/>
      <c r="G59" s="14"/>
      <c r="H59" s="14"/>
      <c r="I59" s="14"/>
      <c r="J59" s="181">
        <f>J58/D56</f>
        <v>65.112882000000013</v>
      </c>
      <c r="K59" s="537"/>
    </row>
    <row r="60" spans="1:11" s="523" customFormat="1" ht="21" customHeight="1">
      <c r="A60" s="535"/>
      <c r="B60" s="76"/>
      <c r="C60" s="19" t="s">
        <v>142</v>
      </c>
      <c r="D60" s="78"/>
      <c r="E60" s="183">
        <f>E57*E58</f>
        <v>6.1901030270426078</v>
      </c>
      <c r="F60" s="183">
        <f>F57*F58</f>
        <v>5.5941254913350189</v>
      </c>
      <c r="G60" s="183">
        <f>G57*G58</f>
        <v>5.0250757660505343</v>
      </c>
      <c r="H60" s="183">
        <f>H57*H58</f>
        <v>4.2868465867460719</v>
      </c>
      <c r="I60" s="183">
        <f>I57*I58</f>
        <v>3.4900426982145034</v>
      </c>
      <c r="J60" s="184">
        <f>J57*J59</f>
        <v>49.537493746971187</v>
      </c>
      <c r="K60" s="537"/>
    </row>
    <row r="61" spans="1:11" s="523" customFormat="1" ht="21" customHeight="1">
      <c r="A61" s="535"/>
      <c r="B61" s="43" t="s">
        <v>9</v>
      </c>
      <c r="C61" s="13" t="s">
        <v>143</v>
      </c>
      <c r="D61" s="219">
        <f>SUM(E55:I55)</f>
        <v>160.33940324567925</v>
      </c>
      <c r="E61" s="13"/>
      <c r="F61" s="13"/>
      <c r="G61" s="13"/>
      <c r="H61" s="13"/>
      <c r="I61" s="13"/>
      <c r="J61" s="42"/>
      <c r="K61" s="537"/>
    </row>
    <row r="62" spans="1:11" s="523" customFormat="1" ht="21" customHeight="1">
      <c r="A62" s="535"/>
      <c r="B62" s="43" t="s">
        <v>9</v>
      </c>
      <c r="C62" s="13" t="s">
        <v>144</v>
      </c>
      <c r="D62" s="219">
        <f>J55</f>
        <v>384.02857711454709</v>
      </c>
      <c r="E62" s="17"/>
      <c r="F62" s="17"/>
      <c r="G62" s="17"/>
      <c r="H62" s="17"/>
      <c r="I62" s="17"/>
      <c r="J62" s="42"/>
      <c r="K62" s="537"/>
    </row>
    <row r="63" spans="1:11" s="523" customFormat="1" ht="21" customHeight="1">
      <c r="A63" s="535"/>
      <c r="B63" s="43" t="s">
        <v>9</v>
      </c>
      <c r="C63" s="13" t="s">
        <v>145</v>
      </c>
      <c r="D63" s="219">
        <f>SUM(E60:I60)</f>
        <v>24.586193569388737</v>
      </c>
      <c r="E63" s="17"/>
      <c r="F63" s="17"/>
      <c r="G63" s="17"/>
      <c r="H63" s="17"/>
      <c r="I63" s="17"/>
      <c r="J63" s="42"/>
      <c r="K63" s="537"/>
    </row>
    <row r="64" spans="1:11" s="523" customFormat="1" ht="21" customHeight="1">
      <c r="A64" s="535"/>
      <c r="B64" s="43" t="s">
        <v>9</v>
      </c>
      <c r="C64" s="13" t="s">
        <v>146</v>
      </c>
      <c r="D64" s="219">
        <f>J60</f>
        <v>49.537493746971187</v>
      </c>
      <c r="E64" s="17"/>
      <c r="F64" s="17"/>
      <c r="G64" s="17"/>
      <c r="H64" s="17"/>
      <c r="I64" s="17"/>
      <c r="J64" s="42"/>
      <c r="K64" s="537"/>
    </row>
    <row r="65" spans="1:11" s="523" customFormat="1" ht="21" customHeight="1">
      <c r="A65" s="535"/>
      <c r="B65" s="79" t="s">
        <v>10</v>
      </c>
      <c r="C65" s="36" t="s">
        <v>24</v>
      </c>
      <c r="D65" s="81">
        <f>SUM(D61:D64)</f>
        <v>618.49166767658619</v>
      </c>
      <c r="E65" s="17"/>
      <c r="F65" s="17"/>
      <c r="G65" s="17"/>
      <c r="H65" s="17"/>
      <c r="I65" s="17"/>
      <c r="J65" s="42"/>
      <c r="K65" s="537"/>
    </row>
    <row r="66" spans="1:11" s="523" customFormat="1" ht="21" customHeight="1">
      <c r="A66" s="535"/>
      <c r="B66" s="43" t="s">
        <v>9</v>
      </c>
      <c r="C66" s="13" t="s">
        <v>134</v>
      </c>
      <c r="D66" s="219">
        <f>Assumptions!F54*(1+Assumptions!G104*(1-Assumptions!G106)*(Assumptions!$D$156-Assumptions!$D$158)/Assumptions!$D$156)</f>
        <v>33.30313000958904</v>
      </c>
      <c r="E66" s="17"/>
      <c r="F66" s="17"/>
      <c r="G66" s="17"/>
      <c r="H66" s="17"/>
      <c r="I66" s="17"/>
      <c r="J66" s="42"/>
      <c r="K66" s="537"/>
    </row>
    <row r="67" spans="1:11" s="523" customFormat="1" ht="21" customHeight="1">
      <c r="A67" s="535"/>
      <c r="B67" s="43" t="s">
        <v>9</v>
      </c>
      <c r="C67" s="13" t="s">
        <v>135</v>
      </c>
      <c r="D67" s="219">
        <f>Assumptions!D164</f>
        <v>0</v>
      </c>
      <c r="E67" s="13"/>
      <c r="F67" s="13"/>
      <c r="G67" s="13"/>
      <c r="H67" s="13"/>
      <c r="I67" s="17"/>
      <c r="J67" s="42"/>
      <c r="K67" s="537"/>
    </row>
    <row r="68" spans="1:11" s="523" customFormat="1" ht="21" customHeight="1">
      <c r="A68" s="535"/>
      <c r="B68" s="79" t="s">
        <v>10</v>
      </c>
      <c r="C68" s="36" t="s">
        <v>13</v>
      </c>
      <c r="D68" s="81">
        <f>D65+D66+D67</f>
        <v>651.79479768617523</v>
      </c>
      <c r="E68" s="80"/>
      <c r="F68" s="80"/>
      <c r="G68" s="80"/>
      <c r="H68" s="80"/>
      <c r="I68" s="80"/>
      <c r="J68" s="286"/>
      <c r="K68" s="537"/>
    </row>
    <row r="69" spans="1:11" s="523" customFormat="1" ht="21" customHeight="1">
      <c r="A69" s="535"/>
      <c r="B69" s="43" t="s">
        <v>11</v>
      </c>
      <c r="C69" s="13" t="s">
        <v>322</v>
      </c>
      <c r="D69" s="219">
        <f>Ratios!E72*(1+'Cost of capital'!J11*(Assumptions!$D$156-Assumptions!$D$158)/Assumptions!$D$156)</f>
        <v>266.59466679520546</v>
      </c>
      <c r="E69" s="13"/>
      <c r="F69" s="13"/>
      <c r="G69" s="13"/>
      <c r="H69" s="13"/>
      <c r="I69" s="13"/>
      <c r="J69" s="42"/>
      <c r="K69" s="537"/>
    </row>
    <row r="70" spans="1:11" s="523" customFormat="1" ht="21" customHeight="1">
      <c r="A70" s="535"/>
      <c r="B70" s="79" t="s">
        <v>10</v>
      </c>
      <c r="C70" s="36" t="s">
        <v>136</v>
      </c>
      <c r="D70" s="81">
        <f>D68-D69</f>
        <v>385.20013089096977</v>
      </c>
      <c r="E70" s="80"/>
      <c r="F70" s="80"/>
      <c r="G70" s="80"/>
      <c r="H70" s="80"/>
      <c r="I70" s="80"/>
      <c r="J70" s="286"/>
      <c r="K70" s="537"/>
    </row>
    <row r="71" spans="1:11" s="523" customFormat="1" ht="21" customHeight="1" thickBot="1">
      <c r="A71" s="538"/>
      <c r="B71" s="712"/>
      <c r="C71" s="720"/>
      <c r="D71" s="720"/>
      <c r="E71" s="720"/>
      <c r="F71" s="720"/>
      <c r="G71" s="720"/>
      <c r="H71" s="720"/>
      <c r="I71" s="720"/>
      <c r="J71" s="549"/>
      <c r="K71" s="540"/>
    </row>
    <row r="72" spans="1:11" s="523" customFormat="1" ht="21" customHeight="1" thickTop="1">
      <c r="A72" s="533"/>
      <c r="B72" s="716"/>
      <c r="C72" s="721"/>
      <c r="D72" s="721"/>
      <c r="E72" s="719"/>
      <c r="F72" s="719"/>
      <c r="G72" s="719"/>
      <c r="H72" s="719"/>
      <c r="I72" s="719"/>
      <c r="J72" s="550"/>
      <c r="K72" s="534"/>
    </row>
    <row r="73" spans="1:11" s="523" customFormat="1" ht="21" customHeight="1">
      <c r="A73" s="535"/>
      <c r="B73" s="536" t="s">
        <v>188</v>
      </c>
      <c r="C73" s="26"/>
      <c r="D73" s="32"/>
      <c r="E73" s="32"/>
      <c r="F73" s="32"/>
      <c r="G73" s="32"/>
      <c r="H73" s="32"/>
      <c r="I73" s="32"/>
      <c r="J73" s="32"/>
      <c r="K73" s="537"/>
    </row>
    <row r="74" spans="1:11" s="523" customFormat="1" ht="21" customHeight="1">
      <c r="A74" s="535"/>
      <c r="B74" s="32"/>
      <c r="C74" s="4"/>
      <c r="D74" s="32"/>
      <c r="E74" s="32"/>
      <c r="F74" s="32"/>
      <c r="G74" s="32"/>
      <c r="H74" s="32"/>
      <c r="I74" s="32"/>
      <c r="J74" s="32"/>
      <c r="K74" s="537"/>
    </row>
    <row r="75" spans="1:11" s="523" customFormat="1" ht="21" customHeight="1">
      <c r="A75" s="535"/>
      <c r="B75" s="101" t="s">
        <v>95</v>
      </c>
      <c r="C75" s="91"/>
      <c r="D75" s="91"/>
      <c r="E75" s="530" t="s">
        <v>15</v>
      </c>
      <c r="F75" s="530" t="s">
        <v>16</v>
      </c>
      <c r="G75" s="530" t="s">
        <v>17</v>
      </c>
      <c r="H75" s="530" t="s">
        <v>18</v>
      </c>
      <c r="I75" s="530" t="s">
        <v>19</v>
      </c>
      <c r="J75" s="511" t="s">
        <v>14</v>
      </c>
      <c r="K75" s="537"/>
    </row>
    <row r="76" spans="1:11" s="523" customFormat="1" ht="21" customHeight="1">
      <c r="A76" s="535"/>
      <c r="B76" s="92"/>
      <c r="C76" s="93"/>
      <c r="D76" s="93"/>
      <c r="E76" s="102">
        <v>1</v>
      </c>
      <c r="F76" s="103">
        <v>2</v>
      </c>
      <c r="G76" s="103">
        <v>3</v>
      </c>
      <c r="H76" s="103">
        <v>4</v>
      </c>
      <c r="I76" s="103">
        <v>5</v>
      </c>
      <c r="J76" s="104">
        <v>5</v>
      </c>
      <c r="K76" s="537"/>
    </row>
    <row r="77" spans="1:11" s="523" customFormat="1" ht="21" customHeight="1">
      <c r="A77" s="535"/>
      <c r="B77" s="40"/>
      <c r="C77" s="32"/>
      <c r="D77" s="532"/>
      <c r="E77" s="14"/>
      <c r="F77" s="14"/>
      <c r="G77" s="14"/>
      <c r="H77" s="14"/>
      <c r="I77" s="14"/>
      <c r="J77" s="42"/>
      <c r="K77" s="537"/>
    </row>
    <row r="78" spans="1:11" s="523" customFormat="1" ht="21" customHeight="1">
      <c r="A78" s="535"/>
      <c r="B78" s="40"/>
      <c r="C78" s="13" t="s">
        <v>130</v>
      </c>
      <c r="D78" s="216">
        <f>'Cost of capital'!E98</f>
        <v>9.3450000000000005E-2</v>
      </c>
      <c r="E78" s="14"/>
      <c r="F78" s="14"/>
      <c r="G78" s="14"/>
      <c r="H78" s="14"/>
      <c r="I78" s="14"/>
      <c r="J78" s="42"/>
      <c r="K78" s="537"/>
    </row>
    <row r="79" spans="1:11" s="523" customFormat="1" ht="21" customHeight="1">
      <c r="A79" s="535"/>
      <c r="B79" s="43"/>
      <c r="C79" s="13" t="s">
        <v>131</v>
      </c>
      <c r="D79" s="77"/>
      <c r="E79" s="217">
        <f>1/((1+$D$78*Assumptions!$D$158/Assumptions!$D$156)*(1+$D$78)^(E76-1))</f>
        <v>0.96971075255133554</v>
      </c>
      <c r="F79" s="217">
        <f>1/((1+$D$78*Assumptions!$D$158/Assumptions!$D$156)*(1+$D$78)^(F76-1))</f>
        <v>0.88683593447467701</v>
      </c>
      <c r="G79" s="217">
        <f>1/((1+$D$78*Assumptions!$D$158/Assumptions!$D$156)*(1+$D$78)^(G76-1))</f>
        <v>0.81104388355633728</v>
      </c>
      <c r="H79" s="217">
        <f>1/((1+$D$78*Assumptions!$D$158/Assumptions!$D$156)*(1+$D$78)^(H76-1))</f>
        <v>0.74172928214032385</v>
      </c>
      <c r="I79" s="217">
        <f>1/((1+$D$78*Assumptions!$D$158/Assumptions!$D$156)*(1+$D$78)^(I76-1))</f>
        <v>0.6783385451006666</v>
      </c>
      <c r="J79" s="218">
        <f>1/((1+$D$78*Assumptions!$D$158/Assumptions!$D$156)*(1+$D$78)^(J76-1))</f>
        <v>0.6783385451006666</v>
      </c>
      <c r="K79" s="537"/>
    </row>
    <row r="80" spans="1:11" s="523" customFormat="1" ht="21" customHeight="1">
      <c r="A80" s="535"/>
      <c r="B80" s="43"/>
      <c r="C80" s="13" t="s">
        <v>109</v>
      </c>
      <c r="D80" s="77"/>
      <c r="E80" s="180">
        <f>'Cash flow calculation'!E36</f>
        <v>8.9151148359613046</v>
      </c>
      <c r="F80" s="180">
        <f>'Cash flow calculation'!F36</f>
        <v>11.377239376266516</v>
      </c>
      <c r="G80" s="180">
        <f>'Cash flow calculation'!G36</f>
        <v>11.452941751094116</v>
      </c>
      <c r="H80" s="180">
        <f>'Cash flow calculation'!H36</f>
        <v>12.143705128009373</v>
      </c>
      <c r="I80" s="180">
        <f>'Cash flow calculation'!I36</f>
        <v>16.419198488970693</v>
      </c>
      <c r="J80" s="181">
        <f>'Cash flow calculation'!J36</f>
        <v>36.142161140627991</v>
      </c>
      <c r="K80" s="537"/>
    </row>
    <row r="81" spans="1:11" s="523" customFormat="1" ht="21" customHeight="1">
      <c r="A81" s="535"/>
      <c r="B81" s="43"/>
      <c r="C81" s="13" t="s">
        <v>141</v>
      </c>
      <c r="D81" s="77"/>
      <c r="E81" s="14"/>
      <c r="F81" s="14"/>
      <c r="G81" s="14"/>
      <c r="H81" s="14"/>
      <c r="I81" s="14"/>
      <c r="J81" s="181">
        <f>J80/(D78-Assumptions!D161)</f>
        <v>433.09959425557804</v>
      </c>
      <c r="K81" s="537"/>
    </row>
    <row r="82" spans="1:11" s="523" customFormat="1" ht="21" customHeight="1">
      <c r="A82" s="535"/>
      <c r="B82" s="76"/>
      <c r="C82" s="19" t="s">
        <v>147</v>
      </c>
      <c r="D82" s="78"/>
      <c r="E82" s="183">
        <f>E79*E80</f>
        <v>8.6450827166616122</v>
      </c>
      <c r="F82" s="183">
        <f>F79*F80</f>
        <v>10.089744713993408</v>
      </c>
      <c r="G82" s="183">
        <f>G79*G80</f>
        <v>9.2888383559518903</v>
      </c>
      <c r="H82" s="183">
        <f>H79*H80</f>
        <v>9.0073416871221621</v>
      </c>
      <c r="I82" s="183">
        <f>I79*I80</f>
        <v>11.137775214727442</v>
      </c>
      <c r="J82" s="184">
        <f>J79*J81</f>
        <v>293.78814865101782</v>
      </c>
      <c r="K82" s="537"/>
    </row>
    <row r="83" spans="1:11" s="523" customFormat="1" ht="21" customHeight="1">
      <c r="A83" s="535"/>
      <c r="B83" s="43" t="s">
        <v>9</v>
      </c>
      <c r="C83" s="13" t="s">
        <v>148</v>
      </c>
      <c r="D83" s="219">
        <f>SUM(E82:I82)</f>
        <v>48.168782688456517</v>
      </c>
      <c r="E83" s="13"/>
      <c r="F83" s="13"/>
      <c r="G83" s="13"/>
      <c r="H83" s="13"/>
      <c r="I83" s="13"/>
      <c r="J83" s="42"/>
      <c r="K83" s="537"/>
    </row>
    <row r="84" spans="1:11" s="523" customFormat="1" ht="21" customHeight="1">
      <c r="A84" s="535"/>
      <c r="B84" s="43" t="s">
        <v>9</v>
      </c>
      <c r="C84" s="13" t="s">
        <v>149</v>
      </c>
      <c r="D84" s="219">
        <f>J82</f>
        <v>293.78814865101782</v>
      </c>
      <c r="E84" s="17"/>
      <c r="F84" s="17"/>
      <c r="G84" s="17"/>
      <c r="H84" s="17"/>
      <c r="I84" s="17"/>
      <c r="J84" s="42"/>
      <c r="K84" s="537"/>
    </row>
    <row r="85" spans="1:11" s="523" customFormat="1" ht="21" customHeight="1">
      <c r="A85" s="535"/>
      <c r="B85" s="43"/>
      <c r="C85" s="13" t="s">
        <v>133</v>
      </c>
      <c r="D85" s="522">
        <f>D84/(D83+D84)</f>
        <v>0.85913786715837193</v>
      </c>
      <c r="E85" s="17"/>
      <c r="F85" s="17"/>
      <c r="G85" s="17"/>
      <c r="H85" s="17"/>
      <c r="I85" s="17"/>
      <c r="J85" s="42"/>
      <c r="K85" s="537"/>
    </row>
    <row r="86" spans="1:11" s="523" customFormat="1" ht="21" customHeight="1">
      <c r="A86" s="535"/>
      <c r="B86" s="43" t="s">
        <v>9</v>
      </c>
      <c r="C86" s="13" t="s">
        <v>134</v>
      </c>
      <c r="D86" s="219">
        <f>Assumptions!F54*(1+Assumptions!G104*(1-Assumptions!G106)*(Assumptions!$D$156-Assumptions!$D$158)/Assumptions!$D$156)</f>
        <v>33.30313000958904</v>
      </c>
      <c r="E86" s="17"/>
      <c r="F86" s="17"/>
      <c r="G86" s="17"/>
      <c r="H86" s="17"/>
      <c r="I86" s="17"/>
      <c r="J86" s="42"/>
      <c r="K86" s="537"/>
    </row>
    <row r="87" spans="1:11" s="523" customFormat="1" ht="21" customHeight="1">
      <c r="A87" s="535"/>
      <c r="B87" s="43" t="s">
        <v>9</v>
      </c>
      <c r="C87" s="13" t="s">
        <v>135</v>
      </c>
      <c r="D87" s="219">
        <v>0</v>
      </c>
      <c r="E87" s="13"/>
      <c r="F87" s="13"/>
      <c r="G87" s="13"/>
      <c r="H87" s="13"/>
      <c r="I87" s="17"/>
      <c r="J87" s="42"/>
      <c r="K87" s="537"/>
    </row>
    <row r="88" spans="1:11" s="523" customFormat="1" ht="21" customHeight="1">
      <c r="A88" s="535"/>
      <c r="B88" s="79" t="s">
        <v>10</v>
      </c>
      <c r="C88" s="36" t="s">
        <v>136</v>
      </c>
      <c r="D88" s="81">
        <f>D83+D84+D86+D87</f>
        <v>375.26006134906339</v>
      </c>
      <c r="E88" s="80"/>
      <c r="F88" s="80"/>
      <c r="G88" s="80"/>
      <c r="H88" s="80"/>
      <c r="I88" s="80"/>
      <c r="J88" s="286"/>
      <c r="K88" s="537"/>
    </row>
    <row r="89" spans="1:11" s="523" customFormat="1" ht="21" customHeight="1" thickBot="1">
      <c r="A89" s="538"/>
      <c r="B89" s="539"/>
      <c r="C89" s="688"/>
      <c r="D89" s="546"/>
      <c r="E89" s="539"/>
      <c r="F89" s="539"/>
      <c r="G89" s="539"/>
      <c r="H89" s="539"/>
      <c r="I89" s="539"/>
      <c r="J89" s="539"/>
      <c r="K89" s="540"/>
    </row>
    <row r="90" spans="1:11" s="523" customFormat="1" ht="21" customHeight="1" thickTop="1">
      <c r="C90" s="527"/>
      <c r="D90" s="687"/>
      <c r="E90" s="926"/>
      <c r="F90" s="926"/>
      <c r="G90" s="515"/>
      <c r="H90" s="926"/>
      <c r="I90" s="926"/>
    </row>
    <row r="91" spans="1:11" s="523" customFormat="1" ht="21" customHeight="1">
      <c r="C91" s="636"/>
      <c r="D91" s="527"/>
      <c r="E91" s="700"/>
      <c r="F91" s="700"/>
      <c r="G91" s="700"/>
      <c r="H91" s="700"/>
      <c r="I91" s="700"/>
    </row>
    <row r="92" spans="1:11" s="523" customFormat="1" ht="21" customHeight="1">
      <c r="C92" s="636"/>
      <c r="D92" s="636"/>
      <c r="E92" s="700"/>
      <c r="F92" s="700"/>
      <c r="G92" s="700"/>
      <c r="H92" s="700"/>
      <c r="I92" s="700"/>
    </row>
    <row r="93" spans="1:11" s="523" customFormat="1" ht="21" customHeight="1">
      <c r="C93" s="636"/>
      <c r="E93" s="660"/>
      <c r="F93" s="660"/>
      <c r="G93" s="660"/>
    </row>
    <row r="94" spans="1:11" s="523" customFormat="1" ht="21" customHeight="1">
      <c r="C94" s="636"/>
      <c r="D94" s="636"/>
      <c r="E94" s="660"/>
      <c r="F94" s="660"/>
      <c r="G94" s="660"/>
      <c r="H94" s="660"/>
      <c r="I94" s="660"/>
    </row>
    <row r="95" spans="1:11" s="523" customFormat="1" ht="21" customHeight="1">
      <c r="C95" s="636"/>
      <c r="D95" s="636"/>
      <c r="H95" s="660"/>
      <c r="I95" s="660"/>
    </row>
    <row r="96" spans="1:11" s="523" customFormat="1" ht="21" customHeight="1">
      <c r="C96" s="636"/>
      <c r="D96" s="636"/>
      <c r="E96" s="660"/>
      <c r="F96" s="660"/>
      <c r="G96" s="660"/>
    </row>
    <row r="97" spans="2:9" s="523" customFormat="1" ht="21" customHeight="1">
      <c r="C97" s="636"/>
      <c r="D97" s="636"/>
      <c r="H97" s="660"/>
      <c r="I97" s="660"/>
    </row>
    <row r="98" spans="2:9" s="523" customFormat="1" ht="21" customHeight="1">
      <c r="B98" s="701"/>
      <c r="C98" s="636"/>
      <c r="D98" s="636"/>
      <c r="E98" s="660"/>
      <c r="F98" s="660"/>
      <c r="G98" s="660"/>
      <c r="H98" s="660"/>
      <c r="I98" s="660"/>
    </row>
    <row r="99" spans="2:9" s="523" customFormat="1" ht="21" customHeight="1">
      <c r="B99" s="701"/>
      <c r="C99" s="636"/>
      <c r="D99" s="636"/>
      <c r="E99" s="660"/>
      <c r="F99" s="660"/>
      <c r="G99" s="660"/>
      <c r="H99" s="660"/>
      <c r="I99" s="660"/>
    </row>
    <row r="100" spans="2:9" s="523" customFormat="1" ht="21" customHeight="1">
      <c r="B100" s="701"/>
      <c r="C100" s="636"/>
      <c r="D100" s="636"/>
      <c r="E100" s="660"/>
      <c r="F100" s="660"/>
      <c r="G100" s="660"/>
      <c r="H100" s="660"/>
      <c r="I100" s="660"/>
    </row>
    <row r="101" spans="2:9" s="523" customFormat="1" ht="21" customHeight="1">
      <c r="B101" s="701"/>
      <c r="C101" s="636"/>
      <c r="D101" s="636"/>
    </row>
    <row r="102" spans="2:9" s="523" customFormat="1" ht="21" customHeight="1">
      <c r="B102" s="701"/>
      <c r="C102" s="636"/>
      <c r="D102" s="636"/>
      <c r="E102" s="660"/>
      <c r="F102" s="660"/>
      <c r="G102" s="660"/>
      <c r="H102" s="660"/>
      <c r="I102" s="660"/>
    </row>
    <row r="103" spans="2:9" s="523" customFormat="1" ht="21" customHeight="1">
      <c r="B103" s="701"/>
      <c r="C103" s="636"/>
      <c r="D103" s="636"/>
      <c r="F103" s="660"/>
      <c r="G103" s="660"/>
      <c r="I103" s="660"/>
    </row>
    <row r="104" spans="2:9" s="523" customFormat="1" ht="21" customHeight="1">
      <c r="B104" s="701"/>
      <c r="C104" s="636"/>
      <c r="D104" s="636"/>
      <c r="E104" s="660"/>
      <c r="F104" s="660"/>
      <c r="G104" s="660"/>
      <c r="H104" s="660"/>
      <c r="I104" s="660"/>
    </row>
    <row r="105" spans="2:9" s="523" customFormat="1" ht="21" customHeight="1">
      <c r="B105" s="701"/>
      <c r="C105" s="636"/>
      <c r="D105" s="636"/>
      <c r="E105" s="660"/>
      <c r="F105" s="660"/>
      <c r="G105" s="660"/>
      <c r="H105" s="660"/>
      <c r="I105" s="660"/>
    </row>
    <row r="106" spans="2:9" s="523" customFormat="1" ht="21" customHeight="1">
      <c r="B106" s="701"/>
      <c r="C106" s="639"/>
      <c r="D106" s="636"/>
      <c r="E106" s="660"/>
      <c r="F106" s="660"/>
      <c r="G106" s="660"/>
      <c r="H106" s="660"/>
      <c r="I106" s="660"/>
    </row>
    <row r="107" spans="2:9" s="523" customFormat="1" ht="21" customHeight="1">
      <c r="C107" s="636"/>
      <c r="D107" s="639"/>
      <c r="E107" s="702"/>
      <c r="F107" s="702"/>
      <c r="G107" s="702"/>
    </row>
    <row r="108" spans="2:9" s="523" customFormat="1" ht="21" customHeight="1">
      <c r="C108" s="636"/>
      <c r="D108" s="636"/>
      <c r="H108" s="660"/>
      <c r="I108" s="660"/>
    </row>
    <row r="109" spans="2:9" s="523" customFormat="1" ht="21" customHeight="1">
      <c r="B109" s="701"/>
      <c r="C109" s="639"/>
      <c r="D109" s="636"/>
      <c r="H109" s="660"/>
      <c r="I109" s="660"/>
    </row>
    <row r="110" spans="2:9" s="523" customFormat="1" ht="21" customHeight="1">
      <c r="B110" s="701"/>
      <c r="C110" s="703"/>
      <c r="D110" s="639"/>
      <c r="H110" s="704"/>
      <c r="I110" s="704"/>
    </row>
    <row r="111" spans="2:9" s="523" customFormat="1" ht="21" customHeight="1">
      <c r="C111" s="636"/>
      <c r="D111" s="703"/>
      <c r="F111" s="704"/>
      <c r="G111" s="704"/>
      <c r="H111" s="660"/>
      <c r="I111" s="704"/>
    </row>
    <row r="112" spans="2:9" s="523" customFormat="1" ht="21" customHeight="1">
      <c r="C112" s="636"/>
      <c r="D112" s="636"/>
    </row>
    <row r="113" spans="3:4" s="523" customFormat="1" ht="21" customHeight="1">
      <c r="C113" s="636"/>
      <c r="D113" s="636"/>
    </row>
    <row r="114" spans="3:4" s="523" customFormat="1" ht="21" customHeight="1">
      <c r="C114" s="636"/>
      <c r="D114" s="636"/>
    </row>
    <row r="115" spans="3:4" s="523" customFormat="1" ht="21" customHeight="1">
      <c r="C115" s="636"/>
      <c r="D115" s="636"/>
    </row>
    <row r="116" spans="3:4" s="523" customFormat="1" ht="21" customHeight="1">
      <c r="C116" s="636"/>
      <c r="D116" s="636"/>
    </row>
    <row r="117" spans="3:4" s="523" customFormat="1" ht="21" customHeight="1">
      <c r="C117" s="636"/>
      <c r="D117" s="636"/>
    </row>
    <row r="118" spans="3:4" s="523" customFormat="1" ht="21" customHeight="1">
      <c r="C118" s="636"/>
      <c r="D118" s="636"/>
    </row>
    <row r="119" spans="3:4" s="523" customFormat="1" ht="21" customHeight="1">
      <c r="C119" s="636"/>
      <c r="D119" s="636"/>
    </row>
    <row r="120" spans="3:4" s="523" customFormat="1" ht="21" customHeight="1">
      <c r="C120" s="636"/>
      <c r="D120" s="636"/>
    </row>
    <row r="121" spans="3:4" s="523" customFormat="1" ht="21" customHeight="1">
      <c r="C121" s="636"/>
      <c r="D121" s="636"/>
    </row>
    <row r="122" spans="3:4" s="523" customFormat="1" ht="21" customHeight="1">
      <c r="C122" s="636"/>
      <c r="D122" s="636"/>
    </row>
    <row r="123" spans="3:4" s="523" customFormat="1" ht="21" customHeight="1">
      <c r="C123" s="636"/>
      <c r="D123" s="636"/>
    </row>
    <row r="124" spans="3:4" s="523" customFormat="1" ht="21" customHeight="1">
      <c r="D124" s="636"/>
    </row>
    <row r="125" spans="3:4" ht="21" customHeight="1">
      <c r="C125" s="523"/>
      <c r="D125" s="523"/>
    </row>
    <row r="126" spans="3:4" ht="21" customHeight="1">
      <c r="C126" s="596"/>
      <c r="D126" s="523"/>
    </row>
    <row r="127" spans="3:4" ht="21" customHeight="1">
      <c r="C127" s="636"/>
      <c r="D127" s="596"/>
    </row>
    <row r="128" spans="3:4" ht="21" customHeight="1">
      <c r="C128" s="527"/>
      <c r="D128" s="636"/>
    </row>
    <row r="129" spans="3:4" ht="21" customHeight="1">
      <c r="C129" s="636"/>
      <c r="D129" s="527"/>
    </row>
    <row r="130" spans="3:4" ht="21" customHeight="1">
      <c r="C130" s="636"/>
      <c r="D130" s="636"/>
    </row>
    <row r="131" spans="3:4" ht="21" customHeight="1">
      <c r="C131" s="636"/>
      <c r="D131" s="636"/>
    </row>
    <row r="132" spans="3:4" ht="21" customHeight="1">
      <c r="C132" s="636"/>
      <c r="D132" s="636"/>
    </row>
    <row r="133" spans="3:4" ht="21" customHeight="1">
      <c r="C133" s="636"/>
      <c r="D133" s="636"/>
    </row>
    <row r="134" spans="3:4" ht="21" customHeight="1">
      <c r="C134" s="636"/>
      <c r="D134" s="636"/>
    </row>
    <row r="135" spans="3:4" ht="21" customHeight="1">
      <c r="C135" s="523"/>
      <c r="D135" s="636"/>
    </row>
    <row r="136" spans="3:4" ht="21" customHeight="1">
      <c r="C136" s="523"/>
      <c r="D136" s="523"/>
    </row>
    <row r="137" spans="3:4" ht="21" customHeight="1">
      <c r="C137" s="523"/>
      <c r="D137" s="523"/>
    </row>
    <row r="138" spans="3:4" ht="21" customHeight="1">
      <c r="C138" s="523"/>
      <c r="D138" s="523"/>
    </row>
    <row r="139" spans="3:4" ht="21" customHeight="1">
      <c r="C139" s="523"/>
      <c r="D139" s="523"/>
    </row>
    <row r="140" spans="3:4" ht="21" customHeight="1">
      <c r="C140" s="523"/>
      <c r="D140" s="523"/>
    </row>
    <row r="141" spans="3:4" ht="21" customHeight="1">
      <c r="C141" s="523"/>
      <c r="D141" s="523"/>
    </row>
    <row r="142" spans="3:4" ht="21" customHeight="1">
      <c r="C142" s="523"/>
      <c r="D142" s="523"/>
    </row>
    <row r="143" spans="3:4" ht="21" customHeight="1">
      <c r="C143" s="523"/>
      <c r="D143" s="523"/>
    </row>
    <row r="144" spans="3:4" ht="21" customHeight="1">
      <c r="C144" s="523"/>
      <c r="D144" s="523"/>
    </row>
    <row r="145" spans="3:4" ht="21" customHeight="1">
      <c r="C145" s="523"/>
      <c r="D145" s="523"/>
    </row>
    <row r="146" spans="3:4" ht="21" customHeight="1">
      <c r="C146" s="523"/>
      <c r="D146" s="523"/>
    </row>
    <row r="147" spans="3:4" ht="21" customHeight="1">
      <c r="C147" s="523"/>
      <c r="D147" s="523"/>
    </row>
    <row r="148" spans="3:4" ht="21" customHeight="1">
      <c r="C148" s="523"/>
      <c r="D148" s="523"/>
    </row>
    <row r="149" spans="3:4" ht="21" customHeight="1">
      <c r="C149" s="523"/>
      <c r="D149" s="523"/>
    </row>
    <row r="150" spans="3:4" ht="21" customHeight="1">
      <c r="C150" s="523"/>
      <c r="D150" s="523"/>
    </row>
    <row r="151" spans="3:4" ht="21" customHeight="1">
      <c r="C151" s="523"/>
      <c r="D151" s="523"/>
    </row>
    <row r="152" spans="3:4" ht="21" customHeight="1">
      <c r="C152" s="523"/>
      <c r="D152" s="523"/>
    </row>
    <row r="153" spans="3:4" ht="21" customHeight="1">
      <c r="C153" s="523"/>
      <c r="D153" s="523"/>
    </row>
    <row r="154" spans="3:4" ht="21" customHeight="1">
      <c r="C154" s="523"/>
      <c r="D154" s="523"/>
    </row>
    <row r="155" spans="3:4" ht="21" customHeight="1">
      <c r="C155" s="523"/>
      <c r="D155" s="523"/>
    </row>
    <row r="156" spans="3:4" ht="21" customHeight="1">
      <c r="C156" s="523"/>
      <c r="D156" s="523"/>
    </row>
    <row r="157" spans="3:4" ht="21" customHeight="1">
      <c r="C157" s="523"/>
      <c r="D157" s="523"/>
    </row>
    <row r="158" spans="3:4" ht="21" customHeight="1">
      <c r="C158" s="523"/>
      <c r="D158" s="523"/>
    </row>
    <row r="159" spans="3:4" ht="21" customHeight="1">
      <c r="C159" s="523"/>
      <c r="D159" s="523"/>
    </row>
    <row r="160" spans="3:4" ht="21" customHeight="1">
      <c r="C160" s="523"/>
      <c r="D160" s="523"/>
    </row>
    <row r="161" spans="3:4" ht="21" customHeight="1">
      <c r="C161" s="523"/>
      <c r="D161" s="523"/>
    </row>
    <row r="162" spans="3:4" ht="21" customHeight="1">
      <c r="C162" s="523"/>
      <c r="D162" s="523"/>
    </row>
    <row r="163" spans="3:4" ht="21" customHeight="1">
      <c r="C163" s="523"/>
      <c r="D163" s="523"/>
    </row>
    <row r="164" spans="3:4" ht="21" customHeight="1">
      <c r="C164" s="523"/>
      <c r="D164" s="523"/>
    </row>
    <row r="165" spans="3:4" ht="21" customHeight="1">
      <c r="C165" s="523"/>
      <c r="D165" s="523"/>
    </row>
    <row r="166" spans="3:4" ht="21" customHeight="1">
      <c r="C166" s="523"/>
      <c r="D166" s="523"/>
    </row>
    <row r="167" spans="3:4" ht="21" customHeight="1">
      <c r="C167" s="523"/>
      <c r="D167" s="523"/>
    </row>
    <row r="168" spans="3:4" ht="21" customHeight="1">
      <c r="C168" s="523"/>
      <c r="D168" s="523"/>
    </row>
    <row r="169" spans="3:4" ht="21" customHeight="1">
      <c r="C169" s="523"/>
      <c r="D169" s="523"/>
    </row>
    <row r="170" spans="3:4" ht="21" customHeight="1">
      <c r="C170" s="523"/>
      <c r="D170" s="523"/>
    </row>
    <row r="171" spans="3:4" ht="21" customHeight="1">
      <c r="C171" s="523"/>
      <c r="D171" s="523"/>
    </row>
    <row r="172" spans="3:4" ht="21" customHeight="1">
      <c r="C172" s="523"/>
      <c r="D172" s="523"/>
    </row>
    <row r="173" spans="3:4" ht="21" customHeight="1">
      <c r="C173" s="523"/>
      <c r="D173" s="523"/>
    </row>
    <row r="174" spans="3:4" ht="21" customHeight="1">
      <c r="C174" s="523"/>
      <c r="D174" s="523"/>
    </row>
    <row r="175" spans="3:4" ht="21" customHeight="1">
      <c r="C175" s="523"/>
      <c r="D175" s="523"/>
    </row>
    <row r="176" spans="3:4" ht="21" customHeight="1">
      <c r="C176" s="523"/>
      <c r="D176" s="523"/>
    </row>
    <row r="177" spans="3:4" ht="21" customHeight="1">
      <c r="C177" s="523"/>
      <c r="D177" s="523"/>
    </row>
    <row r="178" spans="3:4" ht="21" customHeight="1">
      <c r="C178" s="523"/>
      <c r="D178" s="523"/>
    </row>
    <row r="179" spans="3:4" ht="21" customHeight="1">
      <c r="C179" s="523"/>
      <c r="D179" s="523"/>
    </row>
    <row r="180" spans="3:4" ht="21" customHeight="1">
      <c r="C180" s="523"/>
      <c r="D180" s="523"/>
    </row>
    <row r="181" spans="3:4" ht="21" customHeight="1">
      <c r="C181" s="523"/>
      <c r="D181" s="523"/>
    </row>
    <row r="182" spans="3:4" ht="21" customHeight="1">
      <c r="C182" s="523"/>
      <c r="D182" s="523"/>
    </row>
    <row r="183" spans="3:4" ht="21" customHeight="1">
      <c r="C183" s="523"/>
      <c r="D183" s="523"/>
    </row>
    <row r="184" spans="3:4" ht="21" customHeight="1">
      <c r="C184" s="523"/>
      <c r="D184" s="523"/>
    </row>
    <row r="185" spans="3:4" ht="21" customHeight="1">
      <c r="C185" s="523"/>
      <c r="D185" s="523"/>
    </row>
    <row r="186" spans="3:4" ht="21" customHeight="1">
      <c r="C186" s="523"/>
      <c r="D186" s="523"/>
    </row>
    <row r="187" spans="3:4" ht="21" customHeight="1">
      <c r="C187" s="523"/>
      <c r="D187" s="523"/>
    </row>
    <row r="188" spans="3:4" ht="21" customHeight="1">
      <c r="C188" s="523"/>
      <c r="D188" s="523"/>
    </row>
    <row r="189" spans="3:4" ht="21" customHeight="1">
      <c r="C189" s="523"/>
      <c r="D189" s="523"/>
    </row>
    <row r="190" spans="3:4" ht="21" customHeight="1">
      <c r="C190" s="523"/>
      <c r="D190" s="523"/>
    </row>
    <row r="191" spans="3:4" ht="21" customHeight="1">
      <c r="C191" s="523"/>
      <c r="D191" s="523"/>
    </row>
    <row r="192" spans="3:4" ht="21" customHeight="1">
      <c r="C192" s="523"/>
      <c r="D192" s="523"/>
    </row>
    <row r="193" spans="3:4" ht="21" customHeight="1">
      <c r="C193" s="523"/>
      <c r="D193" s="523"/>
    </row>
    <row r="194" spans="3:4" ht="21" customHeight="1">
      <c r="C194" s="523"/>
      <c r="D194" s="523"/>
    </row>
    <row r="195" spans="3:4" ht="21" customHeight="1">
      <c r="C195" s="523"/>
      <c r="D195" s="523"/>
    </row>
    <row r="196" spans="3:4" ht="21" customHeight="1">
      <c r="C196" s="523"/>
      <c r="D196" s="523"/>
    </row>
    <row r="197" spans="3:4" ht="21" customHeight="1">
      <c r="C197" s="523"/>
      <c r="D197" s="523"/>
    </row>
    <row r="198" spans="3:4" ht="21" customHeight="1">
      <c r="C198" s="523"/>
      <c r="D198" s="523"/>
    </row>
    <row r="199" spans="3:4" ht="21" customHeight="1">
      <c r="C199" s="523"/>
      <c r="D199" s="523"/>
    </row>
    <row r="200" spans="3:4" ht="21" customHeight="1">
      <c r="C200" s="523"/>
      <c r="D200" s="523"/>
    </row>
    <row r="201" spans="3:4" ht="21" customHeight="1">
      <c r="C201" s="523"/>
      <c r="D201" s="523"/>
    </row>
    <row r="202" spans="3:4" ht="21" customHeight="1">
      <c r="C202" s="523"/>
      <c r="D202" s="523"/>
    </row>
    <row r="203" spans="3:4" ht="21" customHeight="1">
      <c r="C203" s="523"/>
      <c r="D203" s="523"/>
    </row>
    <row r="204" spans="3:4" ht="21" customHeight="1">
      <c r="C204" s="523"/>
      <c r="D204" s="523"/>
    </row>
    <row r="205" spans="3:4" ht="21" customHeight="1">
      <c r="C205" s="523"/>
      <c r="D205" s="523"/>
    </row>
    <row r="206" spans="3:4" ht="21" customHeight="1">
      <c r="C206" s="523"/>
      <c r="D206" s="523"/>
    </row>
    <row r="207" spans="3:4" ht="21" customHeight="1">
      <c r="C207" s="523"/>
      <c r="D207" s="523"/>
    </row>
    <row r="208" spans="3:4" ht="21" customHeight="1">
      <c r="C208" s="523"/>
      <c r="D208" s="523"/>
    </row>
    <row r="209" spans="3:4" ht="21" customHeight="1">
      <c r="C209" s="523"/>
      <c r="D209" s="523"/>
    </row>
    <row r="210" spans="3:4" ht="21" customHeight="1">
      <c r="C210" s="523"/>
      <c r="D210" s="523"/>
    </row>
    <row r="211" spans="3:4" ht="21" customHeight="1">
      <c r="C211" s="523"/>
      <c r="D211" s="523"/>
    </row>
    <row r="212" spans="3:4" ht="21" customHeight="1">
      <c r="C212" s="523"/>
      <c r="D212" s="523"/>
    </row>
    <row r="213" spans="3:4" ht="21" customHeight="1">
      <c r="C213" s="523"/>
      <c r="D213" s="523"/>
    </row>
    <row r="214" spans="3:4" ht="21" customHeight="1">
      <c r="C214" s="523"/>
      <c r="D214" s="523"/>
    </row>
    <row r="215" spans="3:4" ht="21" customHeight="1">
      <c r="C215" s="523"/>
      <c r="D215" s="523"/>
    </row>
    <row r="216" spans="3:4" ht="21" customHeight="1">
      <c r="C216" s="523"/>
      <c r="D216" s="523"/>
    </row>
    <row r="217" spans="3:4" ht="21" customHeight="1">
      <c r="C217" s="523"/>
      <c r="D217" s="523"/>
    </row>
    <row r="218" spans="3:4" ht="21" customHeight="1">
      <c r="C218" s="523"/>
      <c r="D218" s="523"/>
    </row>
    <row r="219" spans="3:4" ht="21" customHeight="1">
      <c r="C219" s="523"/>
      <c r="D219" s="523"/>
    </row>
    <row r="220" spans="3:4" ht="21" customHeight="1">
      <c r="C220" s="523"/>
      <c r="D220" s="523"/>
    </row>
    <row r="221" spans="3:4" ht="21" customHeight="1">
      <c r="C221" s="523"/>
      <c r="D221" s="523"/>
    </row>
    <row r="222" spans="3:4" ht="21" customHeight="1">
      <c r="C222" s="523"/>
      <c r="D222" s="523"/>
    </row>
    <row r="223" spans="3:4" ht="21" customHeight="1">
      <c r="C223" s="523"/>
      <c r="D223" s="523"/>
    </row>
    <row r="224" spans="3:4" ht="21" customHeight="1">
      <c r="C224" s="523"/>
      <c r="D224" s="523"/>
    </row>
    <row r="225" spans="3:4" ht="21" customHeight="1">
      <c r="C225" s="523"/>
      <c r="D225" s="523"/>
    </row>
    <row r="226" spans="3:4" ht="21" customHeight="1">
      <c r="C226" s="523"/>
      <c r="D226" s="523"/>
    </row>
    <row r="227" spans="3:4" ht="21" customHeight="1">
      <c r="C227" s="523"/>
      <c r="D227" s="523"/>
    </row>
    <row r="228" spans="3:4" ht="21" customHeight="1">
      <c r="C228" s="523"/>
      <c r="D228" s="523"/>
    </row>
    <row r="229" spans="3:4" ht="21" customHeight="1">
      <c r="C229" s="523"/>
      <c r="D229" s="523"/>
    </row>
    <row r="230" spans="3:4" ht="21" customHeight="1">
      <c r="C230" s="523"/>
      <c r="D230" s="523"/>
    </row>
    <row r="231" spans="3:4" ht="21" customHeight="1">
      <c r="C231" s="523"/>
      <c r="D231" s="523"/>
    </row>
    <row r="232" spans="3:4" ht="21" customHeight="1">
      <c r="C232" s="523"/>
      <c r="D232" s="523"/>
    </row>
    <row r="233" spans="3:4" ht="21" customHeight="1">
      <c r="C233" s="523"/>
      <c r="D233" s="523"/>
    </row>
    <row r="234" spans="3:4" ht="21" customHeight="1">
      <c r="C234" s="523"/>
      <c r="D234" s="523"/>
    </row>
    <row r="235" spans="3:4" ht="21" customHeight="1">
      <c r="C235" s="523"/>
      <c r="D235" s="523"/>
    </row>
    <row r="236" spans="3:4" ht="21" customHeight="1">
      <c r="C236" s="523"/>
      <c r="D236" s="523"/>
    </row>
    <row r="237" spans="3:4" ht="21" customHeight="1">
      <c r="C237" s="523"/>
      <c r="D237" s="523"/>
    </row>
    <row r="238" spans="3:4" ht="21" customHeight="1">
      <c r="C238" s="523"/>
      <c r="D238" s="523"/>
    </row>
    <row r="239" spans="3:4" ht="21" customHeight="1">
      <c r="C239" s="523"/>
      <c r="D239" s="523"/>
    </row>
    <row r="240" spans="3:4" ht="21" customHeight="1">
      <c r="C240" s="523"/>
      <c r="D240" s="523"/>
    </row>
    <row r="241" spans="3:4" ht="21" customHeight="1">
      <c r="C241" s="523"/>
      <c r="D241" s="523"/>
    </row>
    <row r="242" spans="3:4" ht="21" customHeight="1">
      <c r="C242" s="523"/>
      <c r="D242" s="523"/>
    </row>
    <row r="243" spans="3:4" ht="21" customHeight="1">
      <c r="C243" s="523"/>
      <c r="D243" s="523"/>
    </row>
    <row r="244" spans="3:4" ht="21" customHeight="1">
      <c r="C244" s="523"/>
      <c r="D244" s="523"/>
    </row>
    <row r="245" spans="3:4" ht="21" customHeight="1">
      <c r="C245" s="523"/>
      <c r="D245" s="523"/>
    </row>
    <row r="246" spans="3:4" ht="21" customHeight="1">
      <c r="C246" s="523"/>
      <c r="D246" s="523"/>
    </row>
    <row r="247" spans="3:4" ht="21" customHeight="1">
      <c r="C247" s="523"/>
      <c r="D247" s="523"/>
    </row>
    <row r="248" spans="3:4" ht="21" customHeight="1">
      <c r="C248" s="523"/>
      <c r="D248" s="523"/>
    </row>
    <row r="249" spans="3:4" ht="21" customHeight="1">
      <c r="C249" s="523"/>
      <c r="D249" s="523"/>
    </row>
    <row r="250" spans="3:4" ht="21" customHeight="1">
      <c r="C250" s="523"/>
      <c r="D250" s="523"/>
    </row>
    <row r="251" spans="3:4" ht="21" customHeight="1">
      <c r="C251" s="523"/>
      <c r="D251" s="523"/>
    </row>
    <row r="252" spans="3:4" ht="21" customHeight="1">
      <c r="C252" s="523"/>
      <c r="D252" s="523"/>
    </row>
    <row r="253" spans="3:4" ht="21" customHeight="1">
      <c r="C253" s="523"/>
      <c r="D253" s="523"/>
    </row>
    <row r="254" spans="3:4" ht="21" customHeight="1">
      <c r="C254" s="523"/>
      <c r="D254" s="523"/>
    </row>
    <row r="255" spans="3:4" ht="21" customHeight="1">
      <c r="C255" s="523"/>
      <c r="D255" s="523"/>
    </row>
    <row r="256" spans="3:4" ht="21" customHeight="1">
      <c r="C256" s="523"/>
      <c r="D256" s="523"/>
    </row>
    <row r="257" spans="3:4" ht="21" customHeight="1">
      <c r="C257" s="523"/>
      <c r="D257" s="523"/>
    </row>
    <row r="258" spans="3:4" ht="21" customHeight="1">
      <c r="C258" s="523"/>
      <c r="D258" s="523"/>
    </row>
    <row r="259" spans="3:4" ht="21" customHeight="1">
      <c r="C259" s="523"/>
      <c r="D259" s="523"/>
    </row>
    <row r="260" spans="3:4" ht="21" customHeight="1">
      <c r="C260" s="523"/>
      <c r="D260" s="523"/>
    </row>
    <row r="261" spans="3:4" ht="21" customHeight="1">
      <c r="C261" s="523"/>
      <c r="D261" s="523"/>
    </row>
    <row r="262" spans="3:4" ht="21" customHeight="1">
      <c r="C262" s="523"/>
      <c r="D262" s="523"/>
    </row>
    <row r="263" spans="3:4" ht="21" customHeight="1">
      <c r="C263" s="523"/>
      <c r="D263" s="523"/>
    </row>
    <row r="264" spans="3:4" ht="21" customHeight="1">
      <c r="C264" s="523"/>
      <c r="D264" s="523"/>
    </row>
    <row r="265" spans="3:4" ht="21" customHeight="1">
      <c r="C265" s="523"/>
      <c r="D265" s="523"/>
    </row>
    <row r="266" spans="3:4" ht="21" customHeight="1">
      <c r="C266" s="523"/>
      <c r="D266" s="523"/>
    </row>
    <row r="267" spans="3:4" ht="21" customHeight="1">
      <c r="C267" s="523"/>
      <c r="D267" s="523"/>
    </row>
    <row r="268" spans="3:4" ht="21" customHeight="1">
      <c r="C268" s="523"/>
      <c r="D268" s="523"/>
    </row>
    <row r="269" spans="3:4" ht="21" customHeight="1">
      <c r="C269" s="523"/>
      <c r="D269" s="523"/>
    </row>
    <row r="270" spans="3:4" ht="21" customHeight="1">
      <c r="C270" s="523"/>
      <c r="D270" s="523"/>
    </row>
    <row r="271" spans="3:4" ht="21" customHeight="1">
      <c r="C271" s="523"/>
      <c r="D271" s="523"/>
    </row>
    <row r="272" spans="3:4" ht="21" customHeight="1">
      <c r="C272" s="523"/>
      <c r="D272" s="523"/>
    </row>
    <row r="273" spans="3:4" ht="21" customHeight="1">
      <c r="C273" s="523"/>
      <c r="D273" s="523"/>
    </row>
    <row r="274" spans="3:4" ht="21" customHeight="1">
      <c r="C274" s="523"/>
      <c r="D274" s="523"/>
    </row>
    <row r="275" spans="3:4" ht="21" customHeight="1">
      <c r="C275" s="523"/>
      <c r="D275" s="523"/>
    </row>
    <row r="276" spans="3:4" ht="21" customHeight="1">
      <c r="C276" s="523"/>
      <c r="D276" s="523"/>
    </row>
    <row r="277" spans="3:4" ht="21" customHeight="1">
      <c r="C277" s="523"/>
      <c r="D277" s="523"/>
    </row>
    <row r="278" spans="3:4" ht="21" customHeight="1">
      <c r="C278" s="523"/>
      <c r="D278" s="523"/>
    </row>
    <row r="279" spans="3:4" ht="21" customHeight="1">
      <c r="C279" s="523"/>
      <c r="D279" s="523"/>
    </row>
    <row r="280" spans="3:4" ht="21" customHeight="1">
      <c r="C280" s="523"/>
      <c r="D280" s="523"/>
    </row>
    <row r="281" spans="3:4" ht="21" customHeight="1">
      <c r="C281" s="523"/>
      <c r="D281" s="523"/>
    </row>
    <row r="282" spans="3:4" ht="21" customHeight="1">
      <c r="C282" s="523"/>
      <c r="D282" s="523"/>
    </row>
    <row r="283" spans="3:4" ht="21" customHeight="1">
      <c r="C283" s="523"/>
      <c r="D283" s="523"/>
    </row>
    <row r="284" spans="3:4" ht="21" customHeight="1">
      <c r="C284" s="523"/>
      <c r="D284" s="523"/>
    </row>
    <row r="285" spans="3:4" ht="21" customHeight="1">
      <c r="C285" s="523"/>
      <c r="D285" s="523"/>
    </row>
    <row r="286" spans="3:4" ht="21" customHeight="1">
      <c r="C286" s="523"/>
      <c r="D286" s="523"/>
    </row>
    <row r="287" spans="3:4" ht="21" customHeight="1">
      <c r="C287" s="523"/>
      <c r="D287" s="523"/>
    </row>
    <row r="288" spans="3:4" ht="21" customHeight="1">
      <c r="C288" s="523"/>
      <c r="D288" s="523"/>
    </row>
    <row r="289" spans="3:4" ht="21" customHeight="1">
      <c r="C289" s="523"/>
      <c r="D289" s="523"/>
    </row>
    <row r="290" spans="3:4" ht="21" customHeight="1">
      <c r="C290" s="523"/>
      <c r="D290" s="523"/>
    </row>
    <row r="291" spans="3:4" ht="21" customHeight="1">
      <c r="C291" s="523"/>
      <c r="D291" s="523"/>
    </row>
    <row r="292" spans="3:4" ht="21" customHeight="1">
      <c r="C292" s="523"/>
      <c r="D292" s="523"/>
    </row>
    <row r="293" spans="3:4" ht="21" customHeight="1">
      <c r="C293" s="523"/>
      <c r="D293" s="523"/>
    </row>
    <row r="294" spans="3:4" ht="21" customHeight="1">
      <c r="C294" s="523"/>
      <c r="D294" s="523"/>
    </row>
    <row r="295" spans="3:4" ht="21" customHeight="1">
      <c r="C295" s="523"/>
      <c r="D295" s="523"/>
    </row>
    <row r="296" spans="3:4" ht="21" customHeight="1">
      <c r="C296" s="523"/>
      <c r="D296" s="523"/>
    </row>
    <row r="297" spans="3:4" ht="21" customHeight="1">
      <c r="C297" s="523"/>
      <c r="D297" s="523"/>
    </row>
    <row r="298" spans="3:4" ht="21" customHeight="1">
      <c r="C298" s="523"/>
      <c r="D298" s="523"/>
    </row>
    <row r="299" spans="3:4" ht="21" customHeight="1">
      <c r="C299" s="523"/>
      <c r="D299" s="523"/>
    </row>
    <row r="300" spans="3:4" ht="21" customHeight="1">
      <c r="C300" s="523"/>
      <c r="D300" s="523"/>
    </row>
    <row r="301" spans="3:4" ht="21" customHeight="1">
      <c r="C301" s="523"/>
      <c r="D301" s="523"/>
    </row>
    <row r="302" spans="3:4" ht="21" customHeight="1">
      <c r="C302" s="523"/>
      <c r="D302" s="523"/>
    </row>
    <row r="303" spans="3:4" ht="21" customHeight="1">
      <c r="C303" s="523"/>
      <c r="D303" s="523"/>
    </row>
    <row r="304" spans="3:4" ht="21" customHeight="1">
      <c r="C304" s="523"/>
      <c r="D304" s="523"/>
    </row>
    <row r="305" spans="3:4" ht="21" customHeight="1">
      <c r="C305" s="523"/>
      <c r="D305" s="523"/>
    </row>
    <row r="306" spans="3:4" ht="21" customHeight="1">
      <c r="C306" s="523"/>
      <c r="D306" s="523"/>
    </row>
    <row r="307" spans="3:4" ht="21" customHeight="1">
      <c r="C307" s="523"/>
      <c r="D307" s="523"/>
    </row>
    <row r="308" spans="3:4" ht="21" customHeight="1">
      <c r="C308" s="523"/>
      <c r="D308" s="523"/>
    </row>
    <row r="309" spans="3:4" ht="21" customHeight="1">
      <c r="C309" s="523"/>
      <c r="D309" s="523"/>
    </row>
    <row r="310" spans="3:4" ht="21" customHeight="1">
      <c r="C310" s="523"/>
      <c r="D310" s="523"/>
    </row>
    <row r="311" spans="3:4" ht="21" customHeight="1">
      <c r="C311" s="523"/>
      <c r="D311" s="523"/>
    </row>
    <row r="312" spans="3:4" ht="21" customHeight="1">
      <c r="C312" s="523"/>
      <c r="D312" s="523"/>
    </row>
    <row r="313" spans="3:4" ht="21" customHeight="1">
      <c r="C313" s="523"/>
      <c r="D313" s="523"/>
    </row>
    <row r="314" spans="3:4" ht="21" customHeight="1">
      <c r="C314" s="523"/>
      <c r="D314" s="523"/>
    </row>
    <row r="315" spans="3:4" ht="21" customHeight="1">
      <c r="C315" s="523"/>
      <c r="D315" s="523"/>
    </row>
    <row r="316" spans="3:4" ht="21" customHeight="1">
      <c r="C316" s="523"/>
      <c r="D316" s="523"/>
    </row>
    <row r="317" spans="3:4" ht="21" customHeight="1">
      <c r="C317" s="523"/>
      <c r="D317" s="523"/>
    </row>
    <row r="318" spans="3:4" ht="21" customHeight="1">
      <c r="C318" s="523"/>
      <c r="D318" s="523"/>
    </row>
    <row r="319" spans="3:4" ht="21" customHeight="1">
      <c r="C319" s="523"/>
      <c r="D319" s="523"/>
    </row>
    <row r="320" spans="3:4" ht="21" customHeight="1">
      <c r="C320" s="523"/>
      <c r="D320" s="523"/>
    </row>
    <row r="321" spans="3:4" ht="21" customHeight="1">
      <c r="C321" s="523"/>
      <c r="D321" s="523"/>
    </row>
    <row r="322" spans="3:4" ht="21" customHeight="1">
      <c r="C322" s="523"/>
      <c r="D322" s="523"/>
    </row>
    <row r="323" spans="3:4" ht="21" customHeight="1">
      <c r="C323" s="523"/>
      <c r="D323" s="523"/>
    </row>
    <row r="324" spans="3:4" ht="21" customHeight="1">
      <c r="C324" s="523"/>
      <c r="D324" s="523"/>
    </row>
    <row r="325" spans="3:4" ht="21" customHeight="1">
      <c r="C325" s="523"/>
      <c r="D325" s="523"/>
    </row>
    <row r="326" spans="3:4" ht="21" customHeight="1">
      <c r="C326" s="523"/>
      <c r="D326" s="523"/>
    </row>
    <row r="327" spans="3:4" ht="21" customHeight="1">
      <c r="C327" s="523"/>
      <c r="D327" s="523"/>
    </row>
    <row r="328" spans="3:4" ht="21" customHeight="1">
      <c r="C328" s="523"/>
      <c r="D328" s="523"/>
    </row>
    <row r="329" spans="3:4" ht="21" customHeight="1">
      <c r="C329" s="523"/>
      <c r="D329" s="523"/>
    </row>
    <row r="330" spans="3:4" ht="21" customHeight="1">
      <c r="C330" s="523"/>
      <c r="D330" s="523"/>
    </row>
    <row r="331" spans="3:4" ht="21" customHeight="1">
      <c r="C331" s="523"/>
      <c r="D331" s="523"/>
    </row>
    <row r="332" spans="3:4" ht="21" customHeight="1">
      <c r="C332" s="523"/>
      <c r="D332" s="523"/>
    </row>
    <row r="333" spans="3:4" ht="21" customHeight="1">
      <c r="C333" s="523"/>
      <c r="D333" s="523"/>
    </row>
    <row r="334" spans="3:4" ht="21" customHeight="1">
      <c r="C334" s="523"/>
      <c r="D334" s="523"/>
    </row>
    <row r="335" spans="3:4" ht="21" customHeight="1">
      <c r="C335" s="523"/>
      <c r="D335" s="523"/>
    </row>
    <row r="336" spans="3:4" ht="21" customHeight="1">
      <c r="C336" s="523"/>
      <c r="D336" s="523"/>
    </row>
    <row r="337" spans="3:4" ht="21" customHeight="1">
      <c r="C337" s="523"/>
      <c r="D337" s="523"/>
    </row>
    <row r="338" spans="3:4" ht="21" customHeight="1">
      <c r="C338" s="523"/>
      <c r="D338" s="523"/>
    </row>
    <row r="339" spans="3:4" ht="21" customHeight="1">
      <c r="C339" s="523"/>
      <c r="D339" s="523"/>
    </row>
    <row r="340" spans="3:4" ht="21" customHeight="1">
      <c r="C340" s="523"/>
      <c r="D340" s="523"/>
    </row>
    <row r="341" spans="3:4" ht="21" customHeight="1">
      <c r="C341" s="523"/>
      <c r="D341" s="523"/>
    </row>
    <row r="342" spans="3:4" ht="21" customHeight="1">
      <c r="C342" s="523"/>
      <c r="D342" s="523"/>
    </row>
    <row r="343" spans="3:4" ht="21" customHeight="1">
      <c r="C343" s="523"/>
      <c r="D343" s="523"/>
    </row>
    <row r="344" spans="3:4" ht="21" customHeight="1">
      <c r="C344" s="523"/>
      <c r="D344" s="523"/>
    </row>
    <row r="345" spans="3:4" ht="21" customHeight="1">
      <c r="C345" s="523"/>
      <c r="D345" s="523"/>
    </row>
    <row r="346" spans="3:4" ht="21" customHeight="1">
      <c r="C346" s="523"/>
      <c r="D346" s="523"/>
    </row>
    <row r="347" spans="3:4" ht="21" customHeight="1">
      <c r="C347" s="523"/>
      <c r="D347" s="523"/>
    </row>
    <row r="348" spans="3:4" ht="21" customHeight="1">
      <c r="C348" s="523"/>
      <c r="D348" s="523"/>
    </row>
    <row r="349" spans="3:4" ht="21" customHeight="1">
      <c r="C349" s="523"/>
      <c r="D349" s="523"/>
    </row>
    <row r="350" spans="3:4" ht="21" customHeight="1">
      <c r="C350" s="523"/>
      <c r="D350" s="523"/>
    </row>
    <row r="351" spans="3:4" ht="21" customHeight="1">
      <c r="C351" s="523"/>
      <c r="D351" s="523"/>
    </row>
    <row r="352" spans="3:4" ht="21" customHeight="1">
      <c r="C352" s="523"/>
      <c r="D352" s="523"/>
    </row>
    <row r="353" spans="3:4" ht="21" customHeight="1">
      <c r="C353" s="523"/>
      <c r="D353" s="523"/>
    </row>
    <row r="354" spans="3:4" ht="21" customHeight="1">
      <c r="C354" s="523"/>
      <c r="D354" s="523"/>
    </row>
    <row r="355" spans="3:4" ht="21" customHeight="1">
      <c r="C355" s="523"/>
      <c r="D355" s="523"/>
    </row>
    <row r="356" spans="3:4" ht="21" customHeight="1">
      <c r="C356" s="523"/>
      <c r="D356" s="523"/>
    </row>
    <row r="357" spans="3:4" ht="21" customHeight="1">
      <c r="C357" s="523"/>
      <c r="D357" s="523"/>
    </row>
    <row r="358" spans="3:4" ht="21" customHeight="1">
      <c r="C358" s="523"/>
      <c r="D358" s="523"/>
    </row>
    <row r="359" spans="3:4" ht="21" customHeight="1">
      <c r="C359" s="523"/>
      <c r="D359" s="523"/>
    </row>
    <row r="360" spans="3:4" ht="21" customHeight="1">
      <c r="C360" s="523"/>
      <c r="D360" s="523"/>
    </row>
    <row r="361" spans="3:4" ht="21" customHeight="1">
      <c r="C361" s="523"/>
      <c r="D361" s="523"/>
    </row>
    <row r="362" spans="3:4" ht="21" customHeight="1">
      <c r="C362" s="523"/>
      <c r="D362" s="523"/>
    </row>
    <row r="363" spans="3:4" ht="21" customHeight="1">
      <c r="C363" s="523"/>
      <c r="D363" s="523"/>
    </row>
    <row r="364" spans="3:4" ht="21" customHeight="1">
      <c r="C364" s="523"/>
      <c r="D364" s="523"/>
    </row>
    <row r="365" spans="3:4" ht="21" customHeight="1">
      <c r="C365" s="523"/>
      <c r="D365" s="523"/>
    </row>
    <row r="366" spans="3:4" ht="21" customHeight="1">
      <c r="C366" s="523"/>
      <c r="D366" s="523"/>
    </row>
    <row r="367" spans="3:4" ht="21" customHeight="1">
      <c r="C367" s="523"/>
      <c r="D367" s="523"/>
    </row>
    <row r="368" spans="3:4" ht="21" customHeight="1">
      <c r="C368" s="523"/>
      <c r="D368" s="523"/>
    </row>
    <row r="369" spans="3:4" ht="21" customHeight="1">
      <c r="C369" s="523"/>
      <c r="D369" s="523"/>
    </row>
    <row r="370" spans="3:4" ht="21" customHeight="1">
      <c r="C370" s="523"/>
      <c r="D370" s="523"/>
    </row>
    <row r="371" spans="3:4" ht="21" customHeight="1">
      <c r="C371" s="523"/>
      <c r="D371" s="523"/>
    </row>
    <row r="372" spans="3:4" ht="21" customHeight="1">
      <c r="C372" s="523"/>
      <c r="D372" s="523"/>
    </row>
    <row r="373" spans="3:4" ht="21" customHeight="1">
      <c r="C373" s="523"/>
      <c r="D373" s="523"/>
    </row>
    <row r="374" spans="3:4" ht="21" customHeight="1">
      <c r="C374" s="523"/>
      <c r="D374" s="523"/>
    </row>
    <row r="375" spans="3:4" ht="21" customHeight="1">
      <c r="C375" s="523"/>
      <c r="D375" s="523"/>
    </row>
    <row r="376" spans="3:4" ht="21" customHeight="1">
      <c r="C376" s="523"/>
      <c r="D376" s="523"/>
    </row>
    <row r="377" spans="3:4" ht="21" customHeight="1">
      <c r="C377" s="523"/>
      <c r="D377" s="523"/>
    </row>
    <row r="378" spans="3:4" ht="21" customHeight="1">
      <c r="C378" s="523"/>
      <c r="D378" s="523"/>
    </row>
    <row r="379" spans="3:4" ht="21" customHeight="1">
      <c r="C379" s="523"/>
      <c r="D379" s="523"/>
    </row>
    <row r="380" spans="3:4" ht="21" customHeight="1">
      <c r="C380" s="523"/>
      <c r="D380" s="523"/>
    </row>
    <row r="381" spans="3:4" ht="21" customHeight="1">
      <c r="C381" s="523"/>
      <c r="D381" s="523"/>
    </row>
    <row r="382" spans="3:4" ht="21" customHeight="1">
      <c r="C382" s="523"/>
      <c r="D382" s="523"/>
    </row>
    <row r="383" spans="3:4" ht="21" customHeight="1">
      <c r="C383" s="523"/>
      <c r="D383" s="523"/>
    </row>
    <row r="384" spans="3:4" ht="21" customHeight="1">
      <c r="C384" s="523"/>
      <c r="D384" s="523"/>
    </row>
    <row r="385" spans="3:4" ht="21" customHeight="1">
      <c r="C385" s="523"/>
      <c r="D385" s="523"/>
    </row>
    <row r="386" spans="3:4" ht="21" customHeight="1">
      <c r="C386" s="523"/>
      <c r="D386" s="523"/>
    </row>
    <row r="387" spans="3:4" ht="21" customHeight="1">
      <c r="C387" s="523"/>
      <c r="D387" s="523"/>
    </row>
    <row r="388" spans="3:4" ht="21" customHeight="1">
      <c r="C388" s="523"/>
      <c r="D388" s="523"/>
    </row>
    <row r="389" spans="3:4" ht="21" customHeight="1">
      <c r="C389" s="523"/>
      <c r="D389" s="523"/>
    </row>
    <row r="390" spans="3:4" ht="21" customHeight="1">
      <c r="C390" s="523"/>
      <c r="D390" s="523"/>
    </row>
    <row r="391" spans="3:4" ht="21" customHeight="1">
      <c r="C391" s="523"/>
      <c r="D391" s="523"/>
    </row>
    <row r="392" spans="3:4" ht="21" customHeight="1">
      <c r="C392" s="523"/>
      <c r="D392" s="523"/>
    </row>
    <row r="393" spans="3:4" ht="21" customHeight="1">
      <c r="C393" s="523"/>
      <c r="D393" s="523"/>
    </row>
    <row r="394" spans="3:4" ht="21" customHeight="1">
      <c r="C394" s="523"/>
      <c r="D394" s="523"/>
    </row>
    <row r="395" spans="3:4" ht="21" customHeight="1">
      <c r="C395" s="523"/>
      <c r="D395" s="523"/>
    </row>
    <row r="396" spans="3:4" ht="21" customHeight="1">
      <c r="C396" s="523"/>
      <c r="D396" s="523"/>
    </row>
    <row r="397" spans="3:4" ht="21" customHeight="1">
      <c r="C397" s="523"/>
      <c r="D397" s="523"/>
    </row>
    <row r="398" spans="3:4" ht="21" customHeight="1">
      <c r="C398" s="523"/>
      <c r="D398" s="523"/>
    </row>
    <row r="399" spans="3:4" ht="21" customHeight="1">
      <c r="C399" s="523"/>
      <c r="D399" s="523"/>
    </row>
    <row r="400" spans="3:4" ht="21" customHeight="1">
      <c r="C400" s="523"/>
      <c r="D400" s="523"/>
    </row>
    <row r="401" spans="3:4" ht="21" customHeight="1">
      <c r="C401" s="523"/>
      <c r="D401" s="523"/>
    </row>
    <row r="402" spans="3:4" ht="21" customHeight="1">
      <c r="C402" s="523"/>
      <c r="D402" s="523"/>
    </row>
    <row r="403" spans="3:4" ht="21" customHeight="1">
      <c r="C403" s="523"/>
      <c r="D403" s="523"/>
    </row>
    <row r="404" spans="3:4" ht="21" customHeight="1">
      <c r="C404" s="523"/>
      <c r="D404" s="523"/>
    </row>
    <row r="405" spans="3:4" ht="21" customHeight="1">
      <c r="C405" s="523"/>
      <c r="D405" s="523"/>
    </row>
    <row r="406" spans="3:4" ht="21" customHeight="1">
      <c r="C406" s="523"/>
      <c r="D406" s="523"/>
    </row>
    <row r="407" spans="3:4" ht="21" customHeight="1">
      <c r="C407" s="523"/>
      <c r="D407" s="523"/>
    </row>
    <row r="408" spans="3:4" ht="21" customHeight="1">
      <c r="C408" s="523"/>
      <c r="D408" s="523"/>
    </row>
    <row r="409" spans="3:4" ht="21" customHeight="1">
      <c r="C409" s="523"/>
      <c r="D409" s="523"/>
    </row>
    <row r="410" spans="3:4" ht="21" customHeight="1">
      <c r="C410" s="523"/>
      <c r="D410" s="523"/>
    </row>
    <row r="411" spans="3:4" ht="21" customHeight="1">
      <c r="C411" s="523"/>
      <c r="D411" s="523"/>
    </row>
    <row r="412" spans="3:4" ht="21" customHeight="1">
      <c r="C412" s="523"/>
      <c r="D412" s="523"/>
    </row>
    <row r="413" spans="3:4" ht="21" customHeight="1">
      <c r="C413" s="523"/>
      <c r="D413" s="523"/>
    </row>
    <row r="414" spans="3:4" ht="21" customHeight="1">
      <c r="C414" s="523"/>
      <c r="D414" s="523"/>
    </row>
    <row r="415" spans="3:4" ht="21" customHeight="1">
      <c r="C415" s="523"/>
      <c r="D415" s="523"/>
    </row>
    <row r="416" spans="3:4" ht="21" customHeight="1">
      <c r="C416" s="523"/>
      <c r="D416" s="523"/>
    </row>
    <row r="417" spans="3:4" ht="21" customHeight="1">
      <c r="C417" s="523"/>
      <c r="D417" s="523"/>
    </row>
    <row r="418" spans="3:4" ht="21" customHeight="1">
      <c r="C418" s="523"/>
      <c r="D418" s="523"/>
    </row>
    <row r="419" spans="3:4" ht="21" customHeight="1">
      <c r="C419" s="523"/>
      <c r="D419" s="523"/>
    </row>
    <row r="420" spans="3:4" ht="21" customHeight="1">
      <c r="C420" s="523"/>
      <c r="D420" s="523"/>
    </row>
    <row r="421" spans="3:4" ht="21" customHeight="1">
      <c r="C421" s="523"/>
      <c r="D421" s="523"/>
    </row>
    <row r="422" spans="3:4" ht="21" customHeight="1">
      <c r="C422" s="523"/>
      <c r="D422" s="523"/>
    </row>
    <row r="423" spans="3:4" ht="21" customHeight="1">
      <c r="C423" s="523"/>
      <c r="D423" s="523"/>
    </row>
    <row r="424" spans="3:4" ht="21" customHeight="1">
      <c r="C424" s="523"/>
      <c r="D424" s="523"/>
    </row>
    <row r="425" spans="3:4" ht="21" customHeight="1">
      <c r="C425" s="523"/>
      <c r="D425" s="523"/>
    </row>
    <row r="426" spans="3:4" ht="21" customHeight="1">
      <c r="C426" s="523"/>
      <c r="D426" s="523"/>
    </row>
    <row r="427" spans="3:4" ht="21" customHeight="1">
      <c r="C427" s="523"/>
      <c r="D427" s="523"/>
    </row>
    <row r="428" spans="3:4" ht="21" customHeight="1">
      <c r="C428" s="523"/>
      <c r="D428" s="523"/>
    </row>
    <row r="429" spans="3:4" ht="21" customHeight="1">
      <c r="C429" s="523"/>
      <c r="D429" s="523"/>
    </row>
    <row r="430" spans="3:4" ht="21" customHeight="1">
      <c r="C430" s="523"/>
      <c r="D430" s="523"/>
    </row>
    <row r="431" spans="3:4" ht="21" customHeight="1">
      <c r="C431" s="523"/>
      <c r="D431" s="523"/>
    </row>
    <row r="432" spans="3:4" ht="21" customHeight="1">
      <c r="C432" s="523"/>
      <c r="D432" s="523"/>
    </row>
    <row r="433" spans="3:4" ht="21" customHeight="1">
      <c r="C433" s="523"/>
      <c r="D433" s="523"/>
    </row>
    <row r="434" spans="3:4" ht="21" customHeight="1">
      <c r="C434" s="523"/>
      <c r="D434" s="523"/>
    </row>
    <row r="435" spans="3:4" ht="21" customHeight="1">
      <c r="C435" s="523"/>
      <c r="D435" s="523"/>
    </row>
    <row r="436" spans="3:4" ht="21" customHeight="1">
      <c r="C436" s="523"/>
      <c r="D436" s="523"/>
    </row>
    <row r="437" spans="3:4" ht="21" customHeight="1">
      <c r="C437" s="523"/>
      <c r="D437" s="523"/>
    </row>
    <row r="438" spans="3:4" ht="21" customHeight="1">
      <c r="C438" s="523"/>
      <c r="D438" s="523"/>
    </row>
    <row r="439" spans="3:4" ht="21" customHeight="1">
      <c r="C439" s="523"/>
      <c r="D439" s="523"/>
    </row>
    <row r="440" spans="3:4" ht="21" customHeight="1">
      <c r="C440" s="523"/>
      <c r="D440" s="523"/>
    </row>
    <row r="441" spans="3:4" ht="21" customHeight="1">
      <c r="C441" s="523"/>
      <c r="D441" s="523"/>
    </row>
    <row r="442" spans="3:4" ht="21" customHeight="1">
      <c r="C442" s="523"/>
      <c r="D442" s="523"/>
    </row>
    <row r="443" spans="3:4" ht="21" customHeight="1">
      <c r="C443" s="523"/>
      <c r="D443" s="523"/>
    </row>
    <row r="444" spans="3:4" ht="21" customHeight="1">
      <c r="C444" s="523"/>
      <c r="D444" s="523"/>
    </row>
    <row r="445" spans="3:4" ht="21" customHeight="1">
      <c r="C445" s="523"/>
      <c r="D445" s="523"/>
    </row>
    <row r="446" spans="3:4" ht="21" customHeight="1">
      <c r="C446" s="523"/>
      <c r="D446" s="523"/>
    </row>
    <row r="447" spans="3:4" ht="21" customHeight="1">
      <c r="C447" s="523"/>
      <c r="D447" s="523"/>
    </row>
    <row r="448" spans="3:4" ht="21" customHeight="1">
      <c r="C448" s="523"/>
      <c r="D448" s="523"/>
    </row>
    <row r="449" spans="3:4" ht="21" customHeight="1">
      <c r="C449" s="523"/>
      <c r="D449" s="523"/>
    </row>
    <row r="450" spans="3:4" ht="21" customHeight="1">
      <c r="C450" s="523"/>
      <c r="D450" s="523"/>
    </row>
    <row r="451" spans="3:4" ht="21" customHeight="1">
      <c r="C451" s="523"/>
      <c r="D451" s="523"/>
    </row>
    <row r="452" spans="3:4" ht="21" customHeight="1">
      <c r="C452" s="523"/>
      <c r="D452" s="523"/>
    </row>
    <row r="453" spans="3:4" ht="21" customHeight="1">
      <c r="C453" s="523"/>
      <c r="D453" s="523"/>
    </row>
    <row r="454" spans="3:4" ht="21" customHeight="1">
      <c r="C454" s="523"/>
      <c r="D454" s="523"/>
    </row>
    <row r="455" spans="3:4" ht="21" customHeight="1">
      <c r="C455" s="523"/>
      <c r="D455" s="523"/>
    </row>
    <row r="456" spans="3:4" ht="21" customHeight="1">
      <c r="C456" s="523"/>
      <c r="D456" s="523"/>
    </row>
    <row r="457" spans="3:4" ht="21" customHeight="1">
      <c r="C457" s="523"/>
      <c r="D457" s="523"/>
    </row>
    <row r="458" spans="3:4" ht="21" customHeight="1">
      <c r="C458" s="523"/>
      <c r="D458" s="523"/>
    </row>
    <row r="459" spans="3:4" ht="21" customHeight="1">
      <c r="C459" s="523"/>
      <c r="D459" s="523"/>
    </row>
    <row r="460" spans="3:4" ht="21" customHeight="1">
      <c r="C460" s="523"/>
      <c r="D460" s="523"/>
    </row>
    <row r="461" spans="3:4" ht="21" customHeight="1">
      <c r="C461" s="523"/>
      <c r="D461" s="523"/>
    </row>
    <row r="462" spans="3:4" ht="21" customHeight="1">
      <c r="C462" s="523"/>
      <c r="D462" s="523"/>
    </row>
    <row r="463" spans="3:4" ht="21" customHeight="1">
      <c r="C463" s="523"/>
      <c r="D463" s="523"/>
    </row>
    <row r="464" spans="3:4" ht="21" customHeight="1">
      <c r="C464" s="523"/>
      <c r="D464" s="523"/>
    </row>
    <row r="465" spans="3:4" ht="21" customHeight="1">
      <c r="C465" s="523"/>
      <c r="D465" s="523"/>
    </row>
    <row r="466" spans="3:4" ht="21" customHeight="1">
      <c r="C466" s="523"/>
      <c r="D466" s="523"/>
    </row>
    <row r="467" spans="3:4" ht="21" customHeight="1">
      <c r="C467" s="523"/>
      <c r="D467" s="523"/>
    </row>
    <row r="468" spans="3:4" ht="21" customHeight="1">
      <c r="C468" s="523"/>
      <c r="D468" s="523"/>
    </row>
    <row r="469" spans="3:4" ht="21" customHeight="1">
      <c r="C469" s="523"/>
      <c r="D469" s="523"/>
    </row>
    <row r="470" spans="3:4" ht="21" customHeight="1">
      <c r="C470" s="523"/>
      <c r="D470" s="523"/>
    </row>
    <row r="471" spans="3:4" ht="21" customHeight="1">
      <c r="C471" s="523"/>
      <c r="D471" s="523"/>
    </row>
    <row r="472" spans="3:4" ht="21" customHeight="1">
      <c r="C472" s="523"/>
      <c r="D472" s="523"/>
    </row>
    <row r="473" spans="3:4" ht="21" customHeight="1">
      <c r="C473" s="523"/>
      <c r="D473" s="523"/>
    </row>
    <row r="474" spans="3:4" ht="21" customHeight="1">
      <c r="C474" s="523"/>
      <c r="D474" s="523"/>
    </row>
    <row r="475" spans="3:4" ht="21" customHeight="1">
      <c r="C475" s="523"/>
      <c r="D475" s="523"/>
    </row>
    <row r="476" spans="3:4" ht="21" customHeight="1">
      <c r="C476" s="523"/>
      <c r="D476" s="523"/>
    </row>
    <row r="477" spans="3:4" ht="21" customHeight="1">
      <c r="C477" s="523"/>
      <c r="D477" s="523"/>
    </row>
    <row r="478" spans="3:4" ht="21" customHeight="1">
      <c r="C478" s="523"/>
      <c r="D478" s="523"/>
    </row>
    <row r="479" spans="3:4" ht="21" customHeight="1">
      <c r="C479" s="523"/>
      <c r="D479" s="523"/>
    </row>
    <row r="480" spans="3:4" ht="21" customHeight="1">
      <c r="C480" s="523"/>
      <c r="D480" s="523"/>
    </row>
    <row r="481" spans="3:4" ht="21" customHeight="1">
      <c r="C481" s="523"/>
      <c r="D481" s="523"/>
    </row>
    <row r="482" spans="3:4" ht="21" customHeight="1">
      <c r="C482" s="523"/>
      <c r="D482" s="523"/>
    </row>
    <row r="483" spans="3:4" ht="21" customHeight="1">
      <c r="C483" s="523"/>
      <c r="D483" s="523"/>
    </row>
    <row r="484" spans="3:4" ht="21" customHeight="1">
      <c r="C484" s="523"/>
      <c r="D484" s="523"/>
    </row>
    <row r="485" spans="3:4" ht="21" customHeight="1">
      <c r="C485" s="523"/>
      <c r="D485" s="523"/>
    </row>
    <row r="486" spans="3:4" ht="21" customHeight="1">
      <c r="C486" s="523"/>
      <c r="D486" s="523"/>
    </row>
    <row r="487" spans="3:4" ht="21" customHeight="1">
      <c r="C487" s="523"/>
      <c r="D487" s="523"/>
    </row>
    <row r="488" spans="3:4" ht="21" customHeight="1">
      <c r="C488" s="523"/>
      <c r="D488" s="523"/>
    </row>
    <row r="489" spans="3:4" ht="21" customHeight="1">
      <c r="C489" s="523"/>
      <c r="D489" s="523"/>
    </row>
    <row r="490" spans="3:4" ht="21" customHeight="1">
      <c r="C490" s="523"/>
      <c r="D490" s="523"/>
    </row>
    <row r="491" spans="3:4" ht="21" customHeight="1">
      <c r="C491" s="523"/>
      <c r="D491" s="523"/>
    </row>
    <row r="492" spans="3:4" ht="21" customHeight="1">
      <c r="C492" s="523"/>
      <c r="D492" s="523"/>
    </row>
    <row r="493" spans="3:4" ht="21" customHeight="1">
      <c r="C493" s="523"/>
      <c r="D493" s="523"/>
    </row>
    <row r="494" spans="3:4" ht="21" customHeight="1">
      <c r="C494" s="523"/>
      <c r="D494" s="523"/>
    </row>
    <row r="495" spans="3:4" ht="21" customHeight="1">
      <c r="C495" s="523"/>
      <c r="D495" s="523"/>
    </row>
    <row r="496" spans="3:4" ht="21" customHeight="1">
      <c r="C496" s="523"/>
      <c r="D496" s="523"/>
    </row>
    <row r="497" spans="3:4" ht="21" customHeight="1">
      <c r="C497" s="523"/>
      <c r="D497" s="523"/>
    </row>
    <row r="498" spans="3:4" ht="21" customHeight="1">
      <c r="C498" s="523"/>
      <c r="D498" s="523"/>
    </row>
    <row r="499" spans="3:4" ht="21" customHeight="1">
      <c r="C499" s="523"/>
      <c r="D499" s="523"/>
    </row>
    <row r="500" spans="3:4" ht="21" customHeight="1">
      <c r="C500" s="523"/>
      <c r="D500" s="523"/>
    </row>
    <row r="501" spans="3:4" ht="21" customHeight="1">
      <c r="C501" s="523"/>
      <c r="D501" s="523"/>
    </row>
    <row r="502" spans="3:4" ht="21" customHeight="1">
      <c r="C502" s="523"/>
      <c r="D502" s="523"/>
    </row>
    <row r="503" spans="3:4" ht="21" customHeight="1">
      <c r="C503" s="523"/>
      <c r="D503" s="523"/>
    </row>
    <row r="504" spans="3:4" ht="21" customHeight="1">
      <c r="C504" s="523"/>
      <c r="D504" s="523"/>
    </row>
    <row r="505" spans="3:4" ht="21" customHeight="1">
      <c r="C505" s="523"/>
      <c r="D505" s="523"/>
    </row>
    <row r="506" spans="3:4" ht="21" customHeight="1">
      <c r="C506" s="523"/>
      <c r="D506" s="523"/>
    </row>
    <row r="507" spans="3:4" ht="21" customHeight="1">
      <c r="C507" s="523"/>
      <c r="D507" s="523"/>
    </row>
    <row r="508" spans="3:4" ht="21" customHeight="1">
      <c r="C508" s="523"/>
      <c r="D508" s="523"/>
    </row>
    <row r="509" spans="3:4" ht="21" customHeight="1">
      <c r="C509" s="523"/>
      <c r="D509" s="523"/>
    </row>
    <row r="510" spans="3:4" ht="21" customHeight="1">
      <c r="C510" s="523"/>
      <c r="D510" s="523"/>
    </row>
    <row r="511" spans="3:4" ht="21" customHeight="1">
      <c r="C511" s="523"/>
      <c r="D511" s="523"/>
    </row>
    <row r="512" spans="3:4" ht="21" customHeight="1">
      <c r="C512" s="523"/>
      <c r="D512" s="523"/>
    </row>
    <row r="513" spans="3:4" ht="21" customHeight="1">
      <c r="C513" s="523"/>
      <c r="D513" s="523"/>
    </row>
    <row r="514" spans="3:4" ht="21" customHeight="1">
      <c r="C514" s="523"/>
      <c r="D514" s="523"/>
    </row>
    <row r="515" spans="3:4" ht="21" customHeight="1">
      <c r="C515" s="523"/>
      <c r="D515" s="523"/>
    </row>
    <row r="516" spans="3:4" ht="21" customHeight="1">
      <c r="C516" s="523"/>
      <c r="D516" s="523"/>
    </row>
    <row r="517" spans="3:4" ht="21" customHeight="1">
      <c r="C517" s="523"/>
      <c r="D517" s="523"/>
    </row>
    <row r="518" spans="3:4" ht="21" customHeight="1">
      <c r="C518" s="523"/>
      <c r="D518" s="523"/>
    </row>
    <row r="519" spans="3:4" ht="21" customHeight="1">
      <c r="C519" s="523"/>
      <c r="D519" s="523"/>
    </row>
    <row r="520" spans="3:4" ht="21" customHeight="1">
      <c r="C520" s="523"/>
      <c r="D520" s="523"/>
    </row>
    <row r="521" spans="3:4" ht="21" customHeight="1">
      <c r="C521" s="523"/>
      <c r="D521" s="523"/>
    </row>
    <row r="522" spans="3:4" ht="21" customHeight="1">
      <c r="C522" s="523"/>
      <c r="D522" s="523"/>
    </row>
    <row r="523" spans="3:4" ht="21" customHeight="1">
      <c r="C523" s="523"/>
      <c r="D523" s="523"/>
    </row>
    <row r="524" spans="3:4" ht="21" customHeight="1">
      <c r="C524" s="523"/>
      <c r="D524" s="523"/>
    </row>
    <row r="525" spans="3:4" ht="21" customHeight="1">
      <c r="C525" s="523"/>
      <c r="D525" s="523"/>
    </row>
    <row r="526" spans="3:4" ht="21" customHeight="1">
      <c r="C526" s="523"/>
      <c r="D526" s="523"/>
    </row>
    <row r="527" spans="3:4" ht="21" customHeight="1">
      <c r="C527" s="523"/>
      <c r="D527" s="523"/>
    </row>
    <row r="528" spans="3:4" ht="21" customHeight="1">
      <c r="C528" s="523"/>
      <c r="D528" s="523"/>
    </row>
    <row r="529" spans="3:4" ht="21" customHeight="1">
      <c r="C529" s="523"/>
      <c r="D529" s="523"/>
    </row>
    <row r="530" spans="3:4" ht="21" customHeight="1">
      <c r="C530" s="523"/>
      <c r="D530" s="523"/>
    </row>
    <row r="531" spans="3:4" ht="21" customHeight="1">
      <c r="C531" s="523"/>
      <c r="D531" s="523"/>
    </row>
    <row r="532" spans="3:4" ht="21" customHeight="1">
      <c r="C532" s="523"/>
      <c r="D532" s="523"/>
    </row>
    <row r="533" spans="3:4" ht="21" customHeight="1">
      <c r="C533" s="523"/>
      <c r="D533" s="523"/>
    </row>
    <row r="534" spans="3:4" ht="21" customHeight="1">
      <c r="C534" s="523"/>
      <c r="D534" s="523"/>
    </row>
    <row r="535" spans="3:4" ht="21" customHeight="1">
      <c r="C535" s="523"/>
      <c r="D535" s="523"/>
    </row>
    <row r="536" spans="3:4" ht="21" customHeight="1">
      <c r="C536" s="523"/>
      <c r="D536" s="523"/>
    </row>
    <row r="537" spans="3:4" ht="21" customHeight="1">
      <c r="C537" s="523"/>
      <c r="D537" s="523"/>
    </row>
    <row r="538" spans="3:4" ht="21" customHeight="1">
      <c r="C538" s="523"/>
      <c r="D538" s="523"/>
    </row>
    <row r="539" spans="3:4" ht="21" customHeight="1">
      <c r="C539" s="523"/>
      <c r="D539" s="523"/>
    </row>
    <row r="540" spans="3:4" ht="21" customHeight="1">
      <c r="C540" s="523"/>
      <c r="D540" s="523"/>
    </row>
    <row r="541" spans="3:4" ht="21" customHeight="1">
      <c r="C541" s="523"/>
      <c r="D541" s="523"/>
    </row>
    <row r="542" spans="3:4" ht="21" customHeight="1">
      <c r="C542" s="523"/>
      <c r="D542" s="523"/>
    </row>
    <row r="543" spans="3:4" ht="21" customHeight="1">
      <c r="C543" s="523"/>
      <c r="D543" s="523"/>
    </row>
    <row r="544" spans="3:4" ht="21" customHeight="1">
      <c r="C544" s="523"/>
      <c r="D544" s="523"/>
    </row>
    <row r="545" spans="3:4" ht="21" customHeight="1">
      <c r="C545" s="523"/>
      <c r="D545" s="523"/>
    </row>
    <row r="546" spans="3:4" ht="21" customHeight="1">
      <c r="C546" s="523"/>
      <c r="D546" s="523"/>
    </row>
    <row r="547" spans="3:4" ht="21" customHeight="1">
      <c r="C547" s="523"/>
      <c r="D547" s="523"/>
    </row>
    <row r="548" spans="3:4" ht="21" customHeight="1">
      <c r="C548" s="523"/>
      <c r="D548" s="523"/>
    </row>
    <row r="549" spans="3:4" ht="21" customHeight="1">
      <c r="C549" s="523"/>
      <c r="D549" s="523"/>
    </row>
    <row r="550" spans="3:4" ht="21" customHeight="1">
      <c r="C550" s="523"/>
      <c r="D550" s="523"/>
    </row>
    <row r="551" spans="3:4" ht="21" customHeight="1">
      <c r="C551" s="523"/>
      <c r="D551" s="523"/>
    </row>
    <row r="552" spans="3:4" ht="21" customHeight="1">
      <c r="C552" s="523"/>
      <c r="D552" s="523"/>
    </row>
    <row r="553" spans="3:4" ht="21" customHeight="1">
      <c r="C553" s="523"/>
      <c r="D553" s="523"/>
    </row>
    <row r="554" spans="3:4" ht="21" customHeight="1">
      <c r="C554" s="523"/>
      <c r="D554" s="523"/>
    </row>
    <row r="555" spans="3:4" ht="21" customHeight="1">
      <c r="C555" s="523"/>
      <c r="D555" s="523"/>
    </row>
    <row r="556" spans="3:4" ht="21" customHeight="1">
      <c r="C556" s="523"/>
      <c r="D556" s="523"/>
    </row>
    <row r="557" spans="3:4" ht="21" customHeight="1">
      <c r="C557" s="523"/>
      <c r="D557" s="523"/>
    </row>
    <row r="558" spans="3:4" ht="21" customHeight="1">
      <c r="C558" s="523"/>
      <c r="D558" s="523"/>
    </row>
    <row r="559" spans="3:4" ht="21" customHeight="1">
      <c r="C559" s="523"/>
      <c r="D559" s="523"/>
    </row>
    <row r="560" spans="3:4" ht="21" customHeight="1">
      <c r="C560" s="523"/>
      <c r="D560" s="523"/>
    </row>
    <row r="561" spans="3:4" ht="21" customHeight="1">
      <c r="C561" s="523"/>
      <c r="D561" s="523"/>
    </row>
    <row r="562" spans="3:4" ht="21" customHeight="1">
      <c r="C562" s="523"/>
      <c r="D562" s="523"/>
    </row>
    <row r="563" spans="3:4" ht="21" customHeight="1">
      <c r="C563" s="523"/>
      <c r="D563" s="523"/>
    </row>
    <row r="564" spans="3:4" ht="21" customHeight="1">
      <c r="C564" s="523"/>
      <c r="D564" s="523"/>
    </row>
    <row r="565" spans="3:4" ht="21" customHeight="1">
      <c r="C565" s="523"/>
      <c r="D565" s="523"/>
    </row>
    <row r="566" spans="3:4" ht="21" customHeight="1">
      <c r="C566" s="523"/>
      <c r="D566" s="523"/>
    </row>
    <row r="567" spans="3:4" ht="21" customHeight="1">
      <c r="C567" s="523"/>
      <c r="D567" s="523"/>
    </row>
    <row r="568" spans="3:4" ht="21" customHeight="1">
      <c r="C568" s="523"/>
      <c r="D568" s="523"/>
    </row>
    <row r="569" spans="3:4" ht="21" customHeight="1">
      <c r="C569" s="523"/>
      <c r="D569" s="523"/>
    </row>
    <row r="570" spans="3:4" ht="21" customHeight="1">
      <c r="C570" s="523"/>
      <c r="D570" s="523"/>
    </row>
    <row r="571" spans="3:4" ht="21" customHeight="1">
      <c r="C571" s="523"/>
      <c r="D571" s="523"/>
    </row>
    <row r="572" spans="3:4" ht="21" customHeight="1">
      <c r="C572" s="523"/>
      <c r="D572" s="523"/>
    </row>
    <row r="573" spans="3:4" ht="21" customHeight="1">
      <c r="C573" s="523"/>
      <c r="D573" s="523"/>
    </row>
    <row r="574" spans="3:4" ht="21" customHeight="1">
      <c r="C574" s="523"/>
      <c r="D574" s="523"/>
    </row>
    <row r="575" spans="3:4" ht="21" customHeight="1">
      <c r="C575" s="523"/>
      <c r="D575" s="523"/>
    </row>
    <row r="576" spans="3:4" ht="21" customHeight="1">
      <c r="C576" s="523"/>
      <c r="D576" s="523"/>
    </row>
    <row r="577" spans="3:4" ht="21" customHeight="1">
      <c r="C577" s="523"/>
      <c r="D577" s="523"/>
    </row>
    <row r="578" spans="3:4" ht="21" customHeight="1">
      <c r="C578" s="523"/>
      <c r="D578" s="523"/>
    </row>
    <row r="579" spans="3:4" ht="21" customHeight="1">
      <c r="C579" s="523"/>
      <c r="D579" s="523"/>
    </row>
    <row r="580" spans="3:4" ht="21" customHeight="1">
      <c r="C580" s="523"/>
      <c r="D580" s="523"/>
    </row>
    <row r="581" spans="3:4" ht="21" customHeight="1">
      <c r="C581" s="523"/>
      <c r="D581" s="523"/>
    </row>
    <row r="582" spans="3:4" ht="21" customHeight="1">
      <c r="C582" s="523"/>
      <c r="D582" s="523"/>
    </row>
    <row r="583" spans="3:4" ht="21" customHeight="1">
      <c r="C583" s="523"/>
      <c r="D583" s="523"/>
    </row>
    <row r="584" spans="3:4" ht="21" customHeight="1">
      <c r="C584" s="523"/>
      <c r="D584" s="523"/>
    </row>
    <row r="585" spans="3:4" ht="21" customHeight="1">
      <c r="C585" s="523"/>
      <c r="D585" s="523"/>
    </row>
    <row r="586" spans="3:4" ht="21" customHeight="1">
      <c r="C586" s="523"/>
      <c r="D586" s="523"/>
    </row>
    <row r="587" spans="3:4" ht="21" customHeight="1">
      <c r="C587" s="523"/>
      <c r="D587" s="523"/>
    </row>
    <row r="588" spans="3:4" ht="21" customHeight="1">
      <c r="C588" s="523"/>
      <c r="D588" s="523"/>
    </row>
    <row r="589" spans="3:4" ht="21" customHeight="1">
      <c r="C589" s="523"/>
      <c r="D589" s="523"/>
    </row>
    <row r="590" spans="3:4" ht="21" customHeight="1">
      <c r="C590" s="523"/>
      <c r="D590" s="523"/>
    </row>
    <row r="591" spans="3:4" ht="21" customHeight="1">
      <c r="C591" s="523"/>
      <c r="D591" s="523"/>
    </row>
    <row r="592" spans="3:4" ht="21" customHeight="1">
      <c r="C592" s="523"/>
      <c r="D592" s="523"/>
    </row>
    <row r="593" spans="3:4" ht="21" customHeight="1">
      <c r="C593" s="523"/>
      <c r="D593" s="523"/>
    </row>
    <row r="594" spans="3:4" ht="21" customHeight="1">
      <c r="C594" s="523"/>
      <c r="D594" s="523"/>
    </row>
    <row r="595" spans="3:4" ht="21" customHeight="1">
      <c r="C595" s="523"/>
      <c r="D595" s="523"/>
    </row>
    <row r="596" spans="3:4" ht="21" customHeight="1">
      <c r="C596" s="523"/>
      <c r="D596" s="523"/>
    </row>
    <row r="597" spans="3:4" ht="21" customHeight="1">
      <c r="C597" s="523"/>
      <c r="D597" s="523"/>
    </row>
    <row r="598" spans="3:4" ht="21" customHeight="1">
      <c r="C598" s="523"/>
      <c r="D598" s="523"/>
    </row>
    <row r="599" spans="3:4" ht="21" customHeight="1">
      <c r="C599" s="523"/>
      <c r="D599" s="523"/>
    </row>
    <row r="600" spans="3:4" ht="21" customHeight="1">
      <c r="C600" s="523"/>
      <c r="D600" s="523"/>
    </row>
    <row r="601" spans="3:4" ht="21" customHeight="1">
      <c r="C601" s="523"/>
      <c r="D601" s="523"/>
    </row>
    <row r="602" spans="3:4" ht="21" customHeight="1">
      <c r="C602" s="523"/>
      <c r="D602" s="523"/>
    </row>
    <row r="603" spans="3:4" ht="21" customHeight="1">
      <c r="C603" s="523"/>
      <c r="D603" s="523"/>
    </row>
    <row r="604" spans="3:4" ht="21" customHeight="1">
      <c r="C604" s="523"/>
      <c r="D604" s="523"/>
    </row>
    <row r="605" spans="3:4" ht="21" customHeight="1">
      <c r="C605" s="523"/>
      <c r="D605" s="523"/>
    </row>
    <row r="606" spans="3:4" ht="21" customHeight="1">
      <c r="C606" s="523"/>
      <c r="D606" s="523"/>
    </row>
    <row r="607" spans="3:4" ht="21" customHeight="1">
      <c r="C607" s="523"/>
      <c r="D607" s="523"/>
    </row>
    <row r="608" spans="3:4" ht="21" customHeight="1">
      <c r="C608" s="523"/>
      <c r="D608" s="523"/>
    </row>
    <row r="609" spans="3:4" ht="21" customHeight="1">
      <c r="C609" s="523"/>
      <c r="D609" s="523"/>
    </row>
    <row r="610" spans="3:4" ht="21" customHeight="1">
      <c r="C610" s="523"/>
      <c r="D610" s="523"/>
    </row>
    <row r="611" spans="3:4" ht="21" customHeight="1">
      <c r="C611" s="523"/>
      <c r="D611" s="523"/>
    </row>
    <row r="612" spans="3:4" ht="21" customHeight="1">
      <c r="C612" s="523"/>
      <c r="D612" s="523"/>
    </row>
    <row r="613" spans="3:4" ht="21" customHeight="1">
      <c r="C613" s="523"/>
      <c r="D613" s="523"/>
    </row>
    <row r="614" spans="3:4" ht="21" customHeight="1">
      <c r="C614" s="523"/>
      <c r="D614" s="523"/>
    </row>
    <row r="615" spans="3:4" ht="21" customHeight="1">
      <c r="C615" s="523"/>
      <c r="D615" s="523"/>
    </row>
    <row r="616" spans="3:4" ht="21" customHeight="1">
      <c r="C616" s="523"/>
      <c r="D616" s="523"/>
    </row>
    <row r="617" spans="3:4" ht="21" customHeight="1">
      <c r="C617" s="523"/>
      <c r="D617" s="523"/>
    </row>
    <row r="618" spans="3:4" ht="21" customHeight="1">
      <c r="C618" s="523"/>
      <c r="D618" s="523"/>
    </row>
    <row r="619" spans="3:4" ht="21" customHeight="1">
      <c r="C619" s="523"/>
      <c r="D619" s="523"/>
    </row>
    <row r="620" spans="3:4" ht="21" customHeight="1">
      <c r="C620" s="523"/>
      <c r="D620" s="523"/>
    </row>
    <row r="621" spans="3:4" ht="21" customHeight="1">
      <c r="C621" s="523"/>
      <c r="D621" s="523"/>
    </row>
    <row r="622" spans="3:4" ht="21" customHeight="1">
      <c r="C622" s="523"/>
      <c r="D622" s="523"/>
    </row>
    <row r="623" spans="3:4" ht="21" customHeight="1">
      <c r="C623" s="523"/>
      <c r="D623" s="523"/>
    </row>
    <row r="624" spans="3:4" ht="21" customHeight="1">
      <c r="C624" s="523"/>
      <c r="D624" s="523"/>
    </row>
    <row r="625" spans="3:4" ht="21" customHeight="1">
      <c r="C625" s="523"/>
      <c r="D625" s="523"/>
    </row>
    <row r="626" spans="3:4" ht="21" customHeight="1">
      <c r="C626" s="523"/>
      <c r="D626" s="523"/>
    </row>
    <row r="627" spans="3:4" ht="21" customHeight="1">
      <c r="C627" s="523"/>
      <c r="D627" s="523"/>
    </row>
    <row r="628" spans="3:4" ht="21" customHeight="1">
      <c r="C628" s="523"/>
      <c r="D628" s="523"/>
    </row>
    <row r="629" spans="3:4" ht="21" customHeight="1">
      <c r="C629" s="523"/>
      <c r="D629" s="523"/>
    </row>
    <row r="630" spans="3:4" ht="21" customHeight="1">
      <c r="C630" s="523"/>
      <c r="D630" s="523"/>
    </row>
    <row r="631" spans="3:4" ht="21" customHeight="1">
      <c r="C631" s="523"/>
      <c r="D631" s="523"/>
    </row>
    <row r="632" spans="3:4" ht="21" customHeight="1">
      <c r="C632" s="523"/>
      <c r="D632" s="523"/>
    </row>
    <row r="633" spans="3:4" ht="21" customHeight="1">
      <c r="C633" s="523"/>
      <c r="D633" s="523"/>
    </row>
    <row r="634" spans="3:4" ht="21" customHeight="1">
      <c r="C634" s="523"/>
      <c r="D634" s="523"/>
    </row>
    <row r="635" spans="3:4" ht="21" customHeight="1">
      <c r="C635" s="523"/>
      <c r="D635" s="523"/>
    </row>
    <row r="636" spans="3:4" ht="21" customHeight="1">
      <c r="C636" s="523"/>
      <c r="D636" s="523"/>
    </row>
    <row r="637" spans="3:4" ht="21" customHeight="1">
      <c r="C637" s="523"/>
      <c r="D637" s="523"/>
    </row>
    <row r="638" spans="3:4" ht="21" customHeight="1">
      <c r="C638" s="523"/>
      <c r="D638" s="523"/>
    </row>
    <row r="639" spans="3:4" ht="21" customHeight="1">
      <c r="C639" s="523"/>
      <c r="D639" s="523"/>
    </row>
    <row r="640" spans="3:4" ht="21" customHeight="1">
      <c r="C640" s="523"/>
      <c r="D640" s="523"/>
    </row>
    <row r="641" spans="3:4" ht="21" customHeight="1">
      <c r="C641" s="523"/>
      <c r="D641" s="523"/>
    </row>
    <row r="642" spans="3:4" ht="21" customHeight="1">
      <c r="C642" s="523"/>
      <c r="D642" s="523"/>
    </row>
    <row r="643" spans="3:4" ht="21" customHeight="1">
      <c r="C643" s="523"/>
      <c r="D643" s="523"/>
    </row>
    <row r="644" spans="3:4" ht="21" customHeight="1">
      <c r="C644" s="523"/>
      <c r="D644" s="523"/>
    </row>
    <row r="645" spans="3:4" ht="21" customHeight="1">
      <c r="C645" s="523"/>
      <c r="D645" s="523"/>
    </row>
    <row r="646" spans="3:4" ht="21" customHeight="1">
      <c r="C646" s="523"/>
      <c r="D646" s="523"/>
    </row>
    <row r="647" spans="3:4" ht="21" customHeight="1">
      <c r="C647" s="523"/>
      <c r="D647" s="523"/>
    </row>
    <row r="648" spans="3:4" ht="21" customHeight="1">
      <c r="C648" s="523"/>
      <c r="D648" s="523"/>
    </row>
    <row r="649" spans="3:4" ht="21" customHeight="1">
      <c r="C649" s="523"/>
      <c r="D649" s="523"/>
    </row>
    <row r="650" spans="3:4" ht="21" customHeight="1">
      <c r="C650" s="523"/>
      <c r="D650" s="523"/>
    </row>
    <row r="651" spans="3:4" ht="21" customHeight="1">
      <c r="C651" s="523"/>
      <c r="D651" s="523"/>
    </row>
    <row r="652" spans="3:4" ht="21" customHeight="1">
      <c r="C652" s="523"/>
      <c r="D652" s="523"/>
    </row>
    <row r="653" spans="3:4" ht="21" customHeight="1">
      <c r="C653" s="523"/>
      <c r="D653" s="523"/>
    </row>
    <row r="654" spans="3:4" ht="21" customHeight="1">
      <c r="C654" s="523"/>
      <c r="D654" s="523"/>
    </row>
    <row r="655" spans="3:4" ht="21" customHeight="1">
      <c r="C655" s="523"/>
      <c r="D655" s="523"/>
    </row>
    <row r="656" spans="3:4" ht="21" customHeight="1">
      <c r="C656" s="523"/>
      <c r="D656" s="523"/>
    </row>
    <row r="657" spans="3:4" ht="21" customHeight="1">
      <c r="C657" s="523"/>
      <c r="D657" s="523"/>
    </row>
    <row r="658" spans="3:4" ht="21" customHeight="1">
      <c r="C658" s="523"/>
      <c r="D658" s="523"/>
    </row>
    <row r="659" spans="3:4" ht="21" customHeight="1">
      <c r="C659" s="523"/>
      <c r="D659" s="523"/>
    </row>
    <row r="660" spans="3:4" ht="21" customHeight="1">
      <c r="C660" s="523"/>
      <c r="D660" s="523"/>
    </row>
    <row r="661" spans="3:4" ht="21" customHeight="1">
      <c r="C661" s="523"/>
      <c r="D661" s="523"/>
    </row>
    <row r="662" spans="3:4" ht="21" customHeight="1">
      <c r="C662" s="523"/>
      <c r="D662" s="523"/>
    </row>
    <row r="663" spans="3:4" ht="21" customHeight="1">
      <c r="C663" s="523"/>
      <c r="D663" s="523"/>
    </row>
    <row r="664" spans="3:4" ht="21" customHeight="1">
      <c r="C664" s="523"/>
      <c r="D664" s="523"/>
    </row>
    <row r="665" spans="3:4" ht="21" customHeight="1">
      <c r="C665" s="523"/>
      <c r="D665" s="523"/>
    </row>
    <row r="666" spans="3:4" ht="21" customHeight="1">
      <c r="C666" s="523"/>
      <c r="D666" s="523"/>
    </row>
    <row r="667" spans="3:4" ht="21" customHeight="1">
      <c r="C667" s="523"/>
      <c r="D667" s="523"/>
    </row>
    <row r="668" spans="3:4" ht="21" customHeight="1">
      <c r="C668" s="523"/>
      <c r="D668" s="523"/>
    </row>
    <row r="669" spans="3:4" ht="21" customHeight="1">
      <c r="C669" s="523"/>
      <c r="D669" s="523"/>
    </row>
    <row r="670" spans="3:4" ht="21" customHeight="1">
      <c r="C670" s="523"/>
      <c r="D670" s="523"/>
    </row>
    <row r="671" spans="3:4" ht="21" customHeight="1">
      <c r="C671" s="523"/>
      <c r="D671" s="523"/>
    </row>
    <row r="672" spans="3:4" ht="21" customHeight="1">
      <c r="C672" s="523"/>
      <c r="D672" s="523"/>
    </row>
    <row r="673" spans="3:4" ht="21" customHeight="1">
      <c r="C673" s="523"/>
      <c r="D673" s="523"/>
    </row>
    <row r="674" spans="3:4" ht="21" customHeight="1">
      <c r="C674" s="523"/>
      <c r="D674" s="523"/>
    </row>
    <row r="675" spans="3:4" ht="21" customHeight="1">
      <c r="C675" s="523"/>
      <c r="D675" s="523"/>
    </row>
    <row r="676" spans="3:4" ht="21" customHeight="1">
      <c r="C676" s="523"/>
      <c r="D676" s="523"/>
    </row>
    <row r="677" spans="3:4" ht="21" customHeight="1">
      <c r="C677" s="523"/>
      <c r="D677" s="523"/>
    </row>
    <row r="678" spans="3:4" ht="21" customHeight="1">
      <c r="C678" s="523"/>
      <c r="D678" s="523"/>
    </row>
    <row r="679" spans="3:4" ht="21" customHeight="1">
      <c r="C679" s="523"/>
      <c r="D679" s="523"/>
    </row>
    <row r="680" spans="3:4" ht="21" customHeight="1">
      <c r="C680" s="523"/>
      <c r="D680" s="523"/>
    </row>
    <row r="681" spans="3:4" ht="21" customHeight="1">
      <c r="C681" s="523"/>
      <c r="D681" s="523"/>
    </row>
    <row r="682" spans="3:4" ht="21" customHeight="1">
      <c r="C682" s="523"/>
      <c r="D682" s="523"/>
    </row>
    <row r="683" spans="3:4" ht="21" customHeight="1">
      <c r="C683" s="523"/>
      <c r="D683" s="523"/>
    </row>
    <row r="684" spans="3:4" ht="21" customHeight="1">
      <c r="C684" s="523"/>
      <c r="D684" s="523"/>
    </row>
    <row r="685" spans="3:4" ht="21" customHeight="1">
      <c r="C685" s="523"/>
      <c r="D685" s="523"/>
    </row>
    <row r="686" spans="3:4" ht="21" customHeight="1">
      <c r="C686" s="523"/>
      <c r="D686" s="523"/>
    </row>
    <row r="687" spans="3:4" ht="21" customHeight="1">
      <c r="C687" s="523"/>
      <c r="D687" s="523"/>
    </row>
    <row r="688" spans="3:4" ht="21" customHeight="1">
      <c r="C688" s="523"/>
      <c r="D688" s="523"/>
    </row>
    <row r="689" spans="3:4" ht="21" customHeight="1">
      <c r="C689" s="523"/>
      <c r="D689" s="523"/>
    </row>
    <row r="690" spans="3:4" ht="21" customHeight="1">
      <c r="C690" s="523"/>
      <c r="D690" s="523"/>
    </row>
    <row r="691" spans="3:4" ht="21" customHeight="1">
      <c r="C691" s="523"/>
      <c r="D691" s="523"/>
    </row>
    <row r="692" spans="3:4" ht="21" customHeight="1">
      <c r="C692" s="523"/>
      <c r="D692" s="523"/>
    </row>
    <row r="693" spans="3:4" ht="21" customHeight="1">
      <c r="C693" s="523"/>
      <c r="D693" s="523"/>
    </row>
    <row r="694" spans="3:4" ht="21" customHeight="1">
      <c r="C694" s="523"/>
      <c r="D694" s="523"/>
    </row>
    <row r="695" spans="3:4" ht="21" customHeight="1">
      <c r="C695" s="523"/>
      <c r="D695" s="523"/>
    </row>
    <row r="696" spans="3:4" ht="21" customHeight="1">
      <c r="C696" s="523"/>
      <c r="D696" s="523"/>
    </row>
    <row r="697" spans="3:4" ht="21" customHeight="1">
      <c r="C697" s="523"/>
      <c r="D697" s="523"/>
    </row>
    <row r="698" spans="3:4" ht="21" customHeight="1">
      <c r="C698" s="523"/>
      <c r="D698" s="523"/>
    </row>
    <row r="699" spans="3:4" ht="21" customHeight="1">
      <c r="C699" s="523"/>
      <c r="D699" s="523"/>
    </row>
    <row r="700" spans="3:4" ht="21" customHeight="1">
      <c r="C700" s="523"/>
      <c r="D700" s="523"/>
    </row>
    <row r="701" spans="3:4" ht="21" customHeight="1">
      <c r="C701" s="523"/>
      <c r="D701" s="523"/>
    </row>
    <row r="702" spans="3:4" ht="21" customHeight="1">
      <c r="C702" s="523"/>
      <c r="D702" s="523"/>
    </row>
    <row r="703" spans="3:4" ht="21" customHeight="1">
      <c r="C703" s="523"/>
      <c r="D703" s="523"/>
    </row>
    <row r="704" spans="3:4" ht="21" customHeight="1">
      <c r="C704" s="523"/>
      <c r="D704" s="523"/>
    </row>
    <row r="705" spans="3:4" ht="21" customHeight="1">
      <c r="C705" s="523"/>
      <c r="D705" s="523"/>
    </row>
    <row r="706" spans="3:4" ht="21" customHeight="1">
      <c r="C706" s="523"/>
      <c r="D706" s="523"/>
    </row>
    <row r="707" spans="3:4" ht="21" customHeight="1">
      <c r="C707" s="523"/>
      <c r="D707" s="523"/>
    </row>
    <row r="708" spans="3:4" ht="21" customHeight="1">
      <c r="C708" s="523"/>
      <c r="D708" s="523"/>
    </row>
    <row r="709" spans="3:4" ht="21" customHeight="1">
      <c r="C709" s="523"/>
      <c r="D709" s="523"/>
    </row>
    <row r="710" spans="3:4" ht="21" customHeight="1">
      <c r="C710" s="523"/>
      <c r="D710" s="523"/>
    </row>
    <row r="711" spans="3:4" ht="21" customHeight="1">
      <c r="C711" s="523"/>
      <c r="D711" s="523"/>
    </row>
    <row r="712" spans="3:4" ht="21" customHeight="1">
      <c r="C712" s="523"/>
      <c r="D712" s="523"/>
    </row>
    <row r="713" spans="3:4" ht="21" customHeight="1">
      <c r="C713" s="523"/>
      <c r="D713" s="523"/>
    </row>
    <row r="714" spans="3:4" ht="21" customHeight="1">
      <c r="C714" s="523"/>
      <c r="D714" s="523"/>
    </row>
    <row r="715" spans="3:4" ht="21" customHeight="1">
      <c r="C715" s="523"/>
      <c r="D715" s="523"/>
    </row>
    <row r="716" spans="3:4" ht="21" customHeight="1">
      <c r="C716" s="523"/>
      <c r="D716" s="523"/>
    </row>
    <row r="717" spans="3:4" ht="21" customHeight="1">
      <c r="C717" s="523"/>
      <c r="D717" s="523"/>
    </row>
    <row r="718" spans="3:4" ht="21" customHeight="1">
      <c r="C718" s="523"/>
      <c r="D718" s="523"/>
    </row>
    <row r="719" spans="3:4" ht="21" customHeight="1">
      <c r="C719" s="523"/>
      <c r="D719" s="523"/>
    </row>
    <row r="720" spans="3:4" ht="21" customHeight="1">
      <c r="C720" s="523"/>
      <c r="D720" s="523"/>
    </row>
    <row r="721" spans="3:4" ht="21" customHeight="1">
      <c r="C721" s="523"/>
      <c r="D721" s="523"/>
    </row>
    <row r="722" spans="3:4" ht="21" customHeight="1">
      <c r="C722" s="523"/>
      <c r="D722" s="523"/>
    </row>
    <row r="723" spans="3:4" ht="21" customHeight="1">
      <c r="C723" s="523"/>
      <c r="D723" s="523"/>
    </row>
    <row r="724" spans="3:4" ht="21" customHeight="1">
      <c r="C724" s="523"/>
      <c r="D724" s="523"/>
    </row>
    <row r="725" spans="3:4" ht="21" customHeight="1">
      <c r="C725" s="523"/>
      <c r="D725" s="523"/>
    </row>
    <row r="726" spans="3:4" ht="21" customHeight="1">
      <c r="C726" s="523"/>
      <c r="D726" s="523"/>
    </row>
    <row r="727" spans="3:4" ht="21" customHeight="1">
      <c r="C727" s="523"/>
      <c r="D727" s="523"/>
    </row>
    <row r="728" spans="3:4" ht="21" customHeight="1">
      <c r="C728" s="523"/>
      <c r="D728" s="523"/>
    </row>
    <row r="729" spans="3:4" ht="21" customHeight="1">
      <c r="C729" s="523"/>
      <c r="D729" s="523"/>
    </row>
    <row r="730" spans="3:4" ht="21" customHeight="1">
      <c r="C730" s="523"/>
      <c r="D730" s="523"/>
    </row>
    <row r="731" spans="3:4" ht="21" customHeight="1">
      <c r="C731" s="523"/>
      <c r="D731" s="523"/>
    </row>
    <row r="732" spans="3:4" ht="21" customHeight="1">
      <c r="C732" s="523"/>
      <c r="D732" s="523"/>
    </row>
    <row r="733" spans="3:4" ht="21" customHeight="1">
      <c r="C733" s="523"/>
      <c r="D733" s="523"/>
    </row>
    <row r="734" spans="3:4" ht="21" customHeight="1">
      <c r="C734" s="523"/>
      <c r="D734" s="523"/>
    </row>
    <row r="735" spans="3:4" ht="21" customHeight="1">
      <c r="C735" s="523"/>
      <c r="D735" s="523"/>
    </row>
    <row r="736" spans="3:4" ht="21" customHeight="1">
      <c r="C736" s="523"/>
      <c r="D736" s="523"/>
    </row>
    <row r="737" spans="3:4" ht="21" customHeight="1">
      <c r="C737" s="523"/>
      <c r="D737" s="523"/>
    </row>
    <row r="738" spans="3:4" ht="21" customHeight="1">
      <c r="C738" s="523"/>
      <c r="D738" s="523"/>
    </row>
    <row r="739" spans="3:4" ht="21" customHeight="1">
      <c r="C739" s="523"/>
      <c r="D739" s="523"/>
    </row>
    <row r="740" spans="3:4" ht="21" customHeight="1">
      <c r="C740" s="523"/>
      <c r="D740" s="523"/>
    </row>
    <row r="741" spans="3:4" ht="21" customHeight="1">
      <c r="C741" s="523"/>
      <c r="D741" s="523"/>
    </row>
    <row r="742" spans="3:4" ht="21" customHeight="1">
      <c r="C742" s="523"/>
      <c r="D742" s="523"/>
    </row>
    <row r="743" spans="3:4" ht="21" customHeight="1">
      <c r="C743" s="523"/>
      <c r="D743" s="523"/>
    </row>
    <row r="744" spans="3:4" ht="21" customHeight="1">
      <c r="C744" s="523"/>
      <c r="D744" s="523"/>
    </row>
    <row r="745" spans="3:4" ht="21" customHeight="1">
      <c r="C745" s="523"/>
      <c r="D745" s="523"/>
    </row>
    <row r="746" spans="3:4" ht="21" customHeight="1">
      <c r="C746" s="523"/>
      <c r="D746" s="523"/>
    </row>
    <row r="747" spans="3:4" ht="21" customHeight="1">
      <c r="C747" s="523"/>
      <c r="D747" s="523"/>
    </row>
    <row r="748" spans="3:4" ht="21" customHeight="1">
      <c r="C748" s="523"/>
      <c r="D748" s="523"/>
    </row>
    <row r="749" spans="3:4" ht="21" customHeight="1">
      <c r="C749" s="523"/>
      <c r="D749" s="523"/>
    </row>
    <row r="750" spans="3:4" ht="21" customHeight="1">
      <c r="C750" s="523"/>
      <c r="D750" s="523"/>
    </row>
    <row r="751" spans="3:4" ht="21" customHeight="1">
      <c r="C751" s="523"/>
      <c r="D751" s="523"/>
    </row>
    <row r="752" spans="3:4" ht="21" customHeight="1">
      <c r="C752" s="523"/>
      <c r="D752" s="523"/>
    </row>
    <row r="753" spans="3:4" ht="21" customHeight="1">
      <c r="C753" s="523"/>
      <c r="D753" s="523"/>
    </row>
    <row r="754" spans="3:4" ht="21" customHeight="1">
      <c r="C754" s="523"/>
      <c r="D754" s="523"/>
    </row>
    <row r="755" spans="3:4" ht="21" customHeight="1">
      <c r="C755" s="523"/>
      <c r="D755" s="523"/>
    </row>
    <row r="756" spans="3:4" ht="21" customHeight="1">
      <c r="C756" s="523"/>
      <c r="D756" s="523"/>
    </row>
    <row r="757" spans="3:4" ht="21" customHeight="1">
      <c r="C757" s="523"/>
      <c r="D757" s="523"/>
    </row>
    <row r="758" spans="3:4" ht="21" customHeight="1">
      <c r="C758" s="523"/>
      <c r="D758" s="523"/>
    </row>
    <row r="759" spans="3:4" ht="21" customHeight="1">
      <c r="C759" s="523"/>
      <c r="D759" s="523"/>
    </row>
    <row r="760" spans="3:4" ht="21" customHeight="1">
      <c r="C760" s="523"/>
      <c r="D760" s="523"/>
    </row>
    <row r="761" spans="3:4" ht="21" customHeight="1">
      <c r="C761" s="523"/>
      <c r="D761" s="523"/>
    </row>
    <row r="762" spans="3:4" ht="21" customHeight="1">
      <c r="C762" s="523"/>
      <c r="D762" s="523"/>
    </row>
    <row r="763" spans="3:4" ht="21" customHeight="1">
      <c r="C763" s="523"/>
      <c r="D763" s="523"/>
    </row>
    <row r="764" spans="3:4" ht="21" customHeight="1">
      <c r="C764" s="523"/>
      <c r="D764" s="523"/>
    </row>
    <row r="765" spans="3:4" ht="21" customHeight="1">
      <c r="C765" s="523"/>
      <c r="D765" s="523"/>
    </row>
    <row r="766" spans="3:4" ht="21" customHeight="1">
      <c r="C766" s="523"/>
      <c r="D766" s="523"/>
    </row>
    <row r="767" spans="3:4" ht="21" customHeight="1">
      <c r="C767" s="523"/>
      <c r="D767" s="523"/>
    </row>
    <row r="768" spans="3:4" ht="21" customHeight="1">
      <c r="C768" s="523"/>
      <c r="D768" s="523"/>
    </row>
    <row r="769" spans="3:4" ht="21" customHeight="1">
      <c r="C769" s="523"/>
      <c r="D769" s="523"/>
    </row>
    <row r="770" spans="3:4" ht="21" customHeight="1">
      <c r="C770" s="523"/>
      <c r="D770" s="523"/>
    </row>
    <row r="771" spans="3:4" ht="21" customHeight="1">
      <c r="C771" s="523"/>
      <c r="D771" s="523"/>
    </row>
    <row r="772" spans="3:4" ht="21" customHeight="1">
      <c r="C772" s="523"/>
      <c r="D772" s="523"/>
    </row>
    <row r="773" spans="3:4" ht="21" customHeight="1">
      <c r="C773" s="523"/>
      <c r="D773" s="523"/>
    </row>
    <row r="774" spans="3:4" ht="21" customHeight="1">
      <c r="C774" s="523"/>
      <c r="D774" s="523"/>
    </row>
    <row r="775" spans="3:4" ht="21" customHeight="1">
      <c r="C775" s="523"/>
      <c r="D775" s="523"/>
    </row>
    <row r="776" spans="3:4" ht="21" customHeight="1">
      <c r="C776" s="523"/>
      <c r="D776" s="523"/>
    </row>
    <row r="777" spans="3:4" ht="21" customHeight="1">
      <c r="C777" s="523"/>
      <c r="D777" s="523"/>
    </row>
    <row r="778" spans="3:4" ht="21" customHeight="1">
      <c r="C778" s="523"/>
      <c r="D778" s="523"/>
    </row>
    <row r="779" spans="3:4" ht="21" customHeight="1">
      <c r="C779" s="523"/>
      <c r="D779" s="523"/>
    </row>
    <row r="780" spans="3:4" ht="21" customHeight="1">
      <c r="C780" s="523"/>
      <c r="D780" s="523"/>
    </row>
    <row r="781" spans="3:4" ht="21" customHeight="1">
      <c r="C781" s="523"/>
      <c r="D781" s="523"/>
    </row>
    <row r="782" spans="3:4" ht="21" customHeight="1">
      <c r="C782" s="523"/>
      <c r="D782" s="523"/>
    </row>
    <row r="783" spans="3:4" ht="21" customHeight="1">
      <c r="C783" s="523"/>
      <c r="D783" s="523"/>
    </row>
    <row r="784" spans="3:4" ht="21" customHeight="1">
      <c r="C784" s="523"/>
      <c r="D784" s="523"/>
    </row>
    <row r="785" spans="3:4" ht="21" customHeight="1">
      <c r="C785" s="523"/>
      <c r="D785" s="523"/>
    </row>
    <row r="786" spans="3:4" ht="21" customHeight="1">
      <c r="C786" s="523"/>
      <c r="D786" s="523"/>
    </row>
    <row r="787" spans="3:4" ht="21" customHeight="1">
      <c r="C787" s="523"/>
      <c r="D787" s="523"/>
    </row>
    <row r="788" spans="3:4" ht="21" customHeight="1">
      <c r="C788" s="523"/>
      <c r="D788" s="523"/>
    </row>
    <row r="789" spans="3:4" ht="21" customHeight="1">
      <c r="C789" s="523"/>
      <c r="D789" s="523"/>
    </row>
    <row r="790" spans="3:4" ht="21" customHeight="1">
      <c r="C790" s="523"/>
      <c r="D790" s="523"/>
    </row>
    <row r="791" spans="3:4" ht="21" customHeight="1">
      <c r="C791" s="523"/>
      <c r="D791" s="523"/>
    </row>
    <row r="792" spans="3:4" ht="21" customHeight="1">
      <c r="C792" s="523"/>
      <c r="D792" s="523"/>
    </row>
    <row r="793" spans="3:4" ht="21" customHeight="1">
      <c r="C793" s="523"/>
      <c r="D793" s="523"/>
    </row>
    <row r="794" spans="3:4" ht="21" customHeight="1">
      <c r="C794" s="523"/>
      <c r="D794" s="523"/>
    </row>
    <row r="795" spans="3:4" ht="21" customHeight="1">
      <c r="C795" s="523"/>
      <c r="D795" s="523"/>
    </row>
    <row r="796" spans="3:4" ht="21" customHeight="1">
      <c r="C796" s="523"/>
      <c r="D796" s="523"/>
    </row>
    <row r="797" spans="3:4" ht="21" customHeight="1">
      <c r="C797" s="523"/>
      <c r="D797" s="523"/>
    </row>
    <row r="798" spans="3:4" ht="21" customHeight="1">
      <c r="C798" s="523"/>
      <c r="D798" s="523"/>
    </row>
    <row r="799" spans="3:4" ht="21" customHeight="1">
      <c r="C799" s="523"/>
      <c r="D799" s="523"/>
    </row>
    <row r="800" spans="3:4" ht="21" customHeight="1">
      <c r="C800" s="523"/>
      <c r="D800" s="523"/>
    </row>
    <row r="801" spans="3:4" ht="21" customHeight="1">
      <c r="C801" s="523"/>
      <c r="D801" s="523"/>
    </row>
    <row r="802" spans="3:4" ht="21" customHeight="1">
      <c r="C802" s="523"/>
      <c r="D802" s="523"/>
    </row>
    <row r="803" spans="3:4" ht="21" customHeight="1">
      <c r="C803" s="523"/>
      <c r="D803" s="523"/>
    </row>
    <row r="804" spans="3:4" ht="21" customHeight="1">
      <c r="C804" s="523"/>
      <c r="D804" s="523"/>
    </row>
    <row r="805" spans="3:4" ht="21" customHeight="1">
      <c r="C805" s="523"/>
      <c r="D805" s="523"/>
    </row>
    <row r="806" spans="3:4" ht="21" customHeight="1">
      <c r="C806" s="523"/>
      <c r="D806" s="523"/>
    </row>
    <row r="807" spans="3:4" ht="21" customHeight="1">
      <c r="C807" s="523"/>
      <c r="D807" s="523"/>
    </row>
    <row r="808" spans="3:4" ht="21" customHeight="1">
      <c r="C808" s="523"/>
      <c r="D808" s="523"/>
    </row>
    <row r="809" spans="3:4" ht="21" customHeight="1">
      <c r="C809" s="523"/>
      <c r="D809" s="523"/>
    </row>
    <row r="810" spans="3:4" ht="21" customHeight="1">
      <c r="C810" s="523"/>
      <c r="D810" s="523"/>
    </row>
    <row r="811" spans="3:4" ht="21" customHeight="1">
      <c r="C811" s="523"/>
      <c r="D811" s="523"/>
    </row>
    <row r="812" spans="3:4" ht="21" customHeight="1">
      <c r="C812" s="523"/>
      <c r="D812" s="523"/>
    </row>
    <row r="813" spans="3:4" ht="21" customHeight="1">
      <c r="C813" s="523"/>
      <c r="D813" s="523"/>
    </row>
    <row r="814" spans="3:4" ht="21" customHeight="1">
      <c r="C814" s="523"/>
      <c r="D814" s="523"/>
    </row>
    <row r="815" spans="3:4" ht="21" customHeight="1">
      <c r="C815" s="523"/>
      <c r="D815" s="523"/>
    </row>
    <row r="816" spans="3:4" ht="21" customHeight="1">
      <c r="C816" s="523"/>
      <c r="D816" s="523"/>
    </row>
    <row r="817" spans="3:4" ht="21" customHeight="1">
      <c r="C817" s="523"/>
      <c r="D817" s="523"/>
    </row>
    <row r="818" spans="3:4" ht="21" customHeight="1">
      <c r="C818" s="523"/>
      <c r="D818" s="523"/>
    </row>
    <row r="819" spans="3:4" ht="21" customHeight="1">
      <c r="C819" s="523"/>
      <c r="D819" s="523"/>
    </row>
    <row r="820" spans="3:4" ht="21" customHeight="1">
      <c r="C820" s="523"/>
      <c r="D820" s="523"/>
    </row>
    <row r="821" spans="3:4" ht="21" customHeight="1">
      <c r="C821" s="523"/>
      <c r="D821" s="523"/>
    </row>
    <row r="822" spans="3:4" ht="21" customHeight="1">
      <c r="C822" s="523"/>
      <c r="D822" s="523"/>
    </row>
    <row r="823" spans="3:4" ht="21" customHeight="1">
      <c r="C823" s="523"/>
      <c r="D823" s="523"/>
    </row>
    <row r="824" spans="3:4" ht="21" customHeight="1">
      <c r="C824" s="523"/>
      <c r="D824" s="523"/>
    </row>
    <row r="825" spans="3:4" ht="21" customHeight="1">
      <c r="C825" s="523"/>
      <c r="D825" s="523"/>
    </row>
    <row r="826" spans="3:4" ht="21" customHeight="1">
      <c r="C826" s="523"/>
      <c r="D826" s="523"/>
    </row>
    <row r="827" spans="3:4" ht="21" customHeight="1">
      <c r="C827" s="523"/>
      <c r="D827" s="523"/>
    </row>
    <row r="828" spans="3:4" ht="21" customHeight="1">
      <c r="C828" s="523"/>
      <c r="D828" s="523"/>
    </row>
    <row r="829" spans="3:4" ht="21" customHeight="1">
      <c r="C829" s="523"/>
      <c r="D829" s="523"/>
    </row>
    <row r="830" spans="3:4" ht="21" customHeight="1">
      <c r="C830" s="523"/>
      <c r="D830" s="523"/>
    </row>
    <row r="831" spans="3:4" ht="21" customHeight="1">
      <c r="C831" s="523"/>
      <c r="D831" s="523"/>
    </row>
    <row r="832" spans="3:4" ht="21" customHeight="1">
      <c r="C832" s="523"/>
      <c r="D832" s="523"/>
    </row>
    <row r="833" spans="3:4" ht="21" customHeight="1">
      <c r="C833" s="523"/>
      <c r="D833" s="523"/>
    </row>
    <row r="834" spans="3:4" ht="21" customHeight="1">
      <c r="C834" s="523"/>
      <c r="D834" s="523"/>
    </row>
    <row r="835" spans="3:4" ht="21" customHeight="1">
      <c r="C835" s="523"/>
      <c r="D835" s="523"/>
    </row>
    <row r="836" spans="3:4" ht="21" customHeight="1">
      <c r="C836" s="523"/>
      <c r="D836" s="523"/>
    </row>
    <row r="837" spans="3:4" ht="21" customHeight="1">
      <c r="C837" s="523"/>
      <c r="D837" s="523"/>
    </row>
    <row r="838" spans="3:4" ht="21" customHeight="1">
      <c r="C838" s="523"/>
      <c r="D838" s="523"/>
    </row>
    <row r="839" spans="3:4" ht="21" customHeight="1">
      <c r="C839" s="523"/>
      <c r="D839" s="523"/>
    </row>
    <row r="840" spans="3:4" ht="21" customHeight="1">
      <c r="C840" s="523"/>
      <c r="D840" s="523"/>
    </row>
    <row r="841" spans="3:4" ht="21" customHeight="1">
      <c r="C841" s="523"/>
      <c r="D841" s="523"/>
    </row>
    <row r="842" spans="3:4" ht="21" customHeight="1">
      <c r="C842" s="523"/>
      <c r="D842" s="523"/>
    </row>
    <row r="843" spans="3:4" ht="21" customHeight="1">
      <c r="C843" s="523"/>
      <c r="D843" s="523"/>
    </row>
    <row r="844" spans="3:4" ht="21" customHeight="1">
      <c r="C844" s="523"/>
      <c r="D844" s="523"/>
    </row>
    <row r="845" spans="3:4" ht="21" customHeight="1">
      <c r="C845" s="523"/>
      <c r="D845" s="523"/>
    </row>
    <row r="846" spans="3:4" ht="21" customHeight="1">
      <c r="C846" s="523"/>
      <c r="D846" s="523"/>
    </row>
    <row r="847" spans="3:4" ht="21" customHeight="1">
      <c r="C847" s="523"/>
      <c r="D847" s="523"/>
    </row>
    <row r="848" spans="3:4" ht="21" customHeight="1">
      <c r="C848" s="523"/>
      <c r="D848" s="523"/>
    </row>
    <row r="849" spans="3:4" ht="21" customHeight="1">
      <c r="C849" s="523"/>
      <c r="D849" s="523"/>
    </row>
    <row r="850" spans="3:4" ht="21" customHeight="1">
      <c r="C850" s="523"/>
      <c r="D850" s="523"/>
    </row>
    <row r="851" spans="3:4" ht="21" customHeight="1">
      <c r="C851" s="523"/>
      <c r="D851" s="523"/>
    </row>
    <row r="852" spans="3:4" ht="21" customHeight="1">
      <c r="C852" s="523"/>
      <c r="D852" s="523"/>
    </row>
    <row r="853" spans="3:4" ht="21" customHeight="1">
      <c r="C853" s="523"/>
      <c r="D853" s="523"/>
    </row>
    <row r="854" spans="3:4" ht="21" customHeight="1">
      <c r="C854" s="523"/>
      <c r="D854" s="523"/>
    </row>
    <row r="855" spans="3:4" ht="21" customHeight="1">
      <c r="C855" s="523"/>
      <c r="D855" s="523"/>
    </row>
    <row r="856" spans="3:4" ht="21" customHeight="1">
      <c r="C856" s="523"/>
      <c r="D856" s="523"/>
    </row>
    <row r="857" spans="3:4" ht="21" customHeight="1">
      <c r="C857" s="523"/>
      <c r="D857" s="523"/>
    </row>
    <row r="858" spans="3:4" ht="21" customHeight="1">
      <c r="C858" s="523"/>
      <c r="D858" s="523"/>
    </row>
    <row r="859" spans="3:4" ht="21" customHeight="1">
      <c r="C859" s="523"/>
      <c r="D859" s="523"/>
    </row>
    <row r="860" spans="3:4" ht="21" customHeight="1">
      <c r="C860" s="523"/>
      <c r="D860" s="523"/>
    </row>
    <row r="861" spans="3:4" ht="21" customHeight="1">
      <c r="C861" s="523"/>
      <c r="D861" s="523"/>
    </row>
    <row r="862" spans="3:4" ht="21" customHeight="1">
      <c r="C862" s="523"/>
      <c r="D862" s="523"/>
    </row>
    <row r="863" spans="3:4" ht="21" customHeight="1">
      <c r="C863" s="523"/>
      <c r="D863" s="523"/>
    </row>
    <row r="864" spans="3:4" ht="21" customHeight="1">
      <c r="C864" s="523"/>
      <c r="D864" s="523"/>
    </row>
    <row r="865" spans="3:4" ht="21" customHeight="1">
      <c r="C865" s="523"/>
      <c r="D865" s="523"/>
    </row>
    <row r="866" spans="3:4" ht="21" customHeight="1">
      <c r="C866" s="523"/>
      <c r="D866" s="523"/>
    </row>
    <row r="867" spans="3:4" ht="21" customHeight="1">
      <c r="C867" s="523"/>
      <c r="D867" s="523"/>
    </row>
    <row r="868" spans="3:4" ht="21" customHeight="1">
      <c r="C868" s="523"/>
      <c r="D868" s="523"/>
    </row>
    <row r="869" spans="3:4" ht="21" customHeight="1">
      <c r="C869" s="523"/>
      <c r="D869" s="523"/>
    </row>
    <row r="870" spans="3:4" ht="21" customHeight="1">
      <c r="C870" s="523"/>
      <c r="D870" s="523"/>
    </row>
    <row r="871" spans="3:4" ht="21" customHeight="1">
      <c r="C871" s="523"/>
      <c r="D871" s="523"/>
    </row>
    <row r="872" spans="3:4" ht="21" customHeight="1">
      <c r="C872" s="523"/>
      <c r="D872" s="523"/>
    </row>
    <row r="873" spans="3:4" ht="21" customHeight="1">
      <c r="C873" s="523"/>
      <c r="D873" s="523"/>
    </row>
    <row r="874" spans="3:4" ht="21" customHeight="1">
      <c r="C874" s="523"/>
      <c r="D874" s="523"/>
    </row>
    <row r="875" spans="3:4" ht="21" customHeight="1">
      <c r="C875" s="523"/>
      <c r="D875" s="523"/>
    </row>
    <row r="876" spans="3:4" ht="21" customHeight="1">
      <c r="C876" s="523"/>
      <c r="D876" s="523"/>
    </row>
    <row r="877" spans="3:4" ht="21" customHeight="1">
      <c r="C877" s="523"/>
      <c r="D877" s="523"/>
    </row>
    <row r="878" spans="3:4" ht="21" customHeight="1">
      <c r="C878" s="523"/>
      <c r="D878" s="523"/>
    </row>
    <row r="879" spans="3:4" ht="21" customHeight="1">
      <c r="C879" s="523"/>
      <c r="D879" s="523"/>
    </row>
    <row r="880" spans="3:4" ht="21" customHeight="1">
      <c r="C880" s="523"/>
      <c r="D880" s="523"/>
    </row>
    <row r="881" spans="3:4" ht="21" customHeight="1">
      <c r="C881" s="523"/>
      <c r="D881" s="523"/>
    </row>
    <row r="882" spans="3:4" ht="21" customHeight="1">
      <c r="C882" s="523"/>
      <c r="D882" s="523"/>
    </row>
    <row r="883" spans="3:4" ht="21" customHeight="1">
      <c r="C883" s="523"/>
      <c r="D883" s="523"/>
    </row>
    <row r="884" spans="3:4" ht="21" customHeight="1">
      <c r="C884" s="523"/>
      <c r="D884" s="523"/>
    </row>
    <row r="885" spans="3:4" ht="21" customHeight="1">
      <c r="C885" s="523"/>
      <c r="D885" s="523"/>
    </row>
    <row r="886" spans="3:4" ht="21" customHeight="1">
      <c r="C886" s="523"/>
      <c r="D886" s="523"/>
    </row>
    <row r="887" spans="3:4" ht="21" customHeight="1">
      <c r="C887" s="523"/>
      <c r="D887" s="523"/>
    </row>
    <row r="888" spans="3:4" ht="21" customHeight="1">
      <c r="C888" s="523"/>
      <c r="D888" s="523"/>
    </row>
    <row r="889" spans="3:4" ht="21" customHeight="1">
      <c r="C889" s="523"/>
      <c r="D889" s="523"/>
    </row>
    <row r="890" spans="3:4" ht="21" customHeight="1">
      <c r="C890" s="523"/>
      <c r="D890" s="523"/>
    </row>
    <row r="891" spans="3:4" ht="21" customHeight="1">
      <c r="C891" s="523"/>
      <c r="D891" s="523"/>
    </row>
    <row r="892" spans="3:4" ht="21" customHeight="1">
      <c r="C892" s="523"/>
      <c r="D892" s="523"/>
    </row>
    <row r="893" spans="3:4" ht="21" customHeight="1">
      <c r="C893" s="523"/>
      <c r="D893" s="523"/>
    </row>
    <row r="894" spans="3:4" ht="21" customHeight="1">
      <c r="C894" s="523"/>
      <c r="D894" s="523"/>
    </row>
    <row r="895" spans="3:4" ht="21" customHeight="1">
      <c r="C895" s="523"/>
      <c r="D895" s="523"/>
    </row>
    <row r="896" spans="3:4" ht="21" customHeight="1">
      <c r="C896" s="523"/>
      <c r="D896" s="523"/>
    </row>
    <row r="897" spans="3:4" ht="21" customHeight="1">
      <c r="C897" s="523"/>
      <c r="D897" s="523"/>
    </row>
    <row r="898" spans="3:4" ht="21" customHeight="1">
      <c r="C898" s="523"/>
      <c r="D898" s="523"/>
    </row>
    <row r="899" spans="3:4" ht="21" customHeight="1">
      <c r="C899" s="523"/>
      <c r="D899" s="523"/>
    </row>
    <row r="900" spans="3:4" ht="21" customHeight="1">
      <c r="C900" s="523"/>
      <c r="D900" s="523"/>
    </row>
    <row r="901" spans="3:4" ht="21" customHeight="1">
      <c r="C901" s="523"/>
      <c r="D901" s="523"/>
    </row>
    <row r="902" spans="3:4" ht="21" customHeight="1">
      <c r="C902" s="523"/>
      <c r="D902" s="523"/>
    </row>
    <row r="903" spans="3:4" ht="21" customHeight="1">
      <c r="C903" s="523"/>
      <c r="D903" s="523"/>
    </row>
    <row r="904" spans="3:4" ht="21" customHeight="1">
      <c r="C904" s="523"/>
      <c r="D904" s="523"/>
    </row>
    <row r="905" spans="3:4" ht="21" customHeight="1">
      <c r="C905" s="523"/>
      <c r="D905" s="523"/>
    </row>
    <row r="906" spans="3:4" ht="21" customHeight="1">
      <c r="C906" s="523"/>
      <c r="D906" s="523"/>
    </row>
    <row r="907" spans="3:4" ht="21" customHeight="1">
      <c r="C907" s="523"/>
      <c r="D907" s="523"/>
    </row>
    <row r="908" spans="3:4" ht="21" customHeight="1">
      <c r="C908" s="523"/>
      <c r="D908" s="523"/>
    </row>
    <row r="909" spans="3:4" ht="21" customHeight="1">
      <c r="C909" s="523"/>
      <c r="D909" s="523"/>
    </row>
    <row r="910" spans="3:4" ht="21" customHeight="1">
      <c r="C910" s="523"/>
      <c r="D910" s="523"/>
    </row>
    <row r="911" spans="3:4" ht="21" customHeight="1">
      <c r="C911" s="523"/>
      <c r="D911" s="523"/>
    </row>
    <row r="912" spans="3:4" ht="21" customHeight="1">
      <c r="C912" s="523"/>
      <c r="D912" s="523"/>
    </row>
    <row r="913" spans="3:4" ht="21" customHeight="1">
      <c r="C913" s="523"/>
      <c r="D913" s="523"/>
    </row>
    <row r="914" spans="3:4" ht="21" customHeight="1">
      <c r="C914" s="523"/>
      <c r="D914" s="523"/>
    </row>
    <row r="915" spans="3:4" ht="21" customHeight="1">
      <c r="C915" s="523"/>
      <c r="D915" s="523"/>
    </row>
    <row r="916" spans="3:4" ht="21" customHeight="1">
      <c r="C916" s="523"/>
      <c r="D916" s="523"/>
    </row>
    <row r="917" spans="3:4" ht="21" customHeight="1">
      <c r="C917" s="523"/>
      <c r="D917" s="523"/>
    </row>
    <row r="918" spans="3:4" ht="21" customHeight="1">
      <c r="C918" s="523"/>
      <c r="D918" s="523"/>
    </row>
    <row r="919" spans="3:4" ht="21" customHeight="1">
      <c r="C919" s="523"/>
      <c r="D919" s="523"/>
    </row>
    <row r="920" spans="3:4" ht="21" customHeight="1">
      <c r="C920" s="523"/>
      <c r="D920" s="523"/>
    </row>
    <row r="921" spans="3:4" ht="21" customHeight="1">
      <c r="C921" s="523"/>
      <c r="D921" s="523"/>
    </row>
    <row r="922" spans="3:4" ht="21" customHeight="1">
      <c r="C922" s="523"/>
      <c r="D922" s="523"/>
    </row>
    <row r="923" spans="3:4" ht="21" customHeight="1">
      <c r="C923" s="523"/>
      <c r="D923" s="523"/>
    </row>
    <row r="924" spans="3:4" ht="21" customHeight="1">
      <c r="C924" s="523"/>
      <c r="D924" s="523"/>
    </row>
    <row r="925" spans="3:4" ht="21" customHeight="1">
      <c r="C925" s="523"/>
      <c r="D925" s="523"/>
    </row>
    <row r="926" spans="3:4" ht="21" customHeight="1">
      <c r="C926" s="523"/>
      <c r="D926" s="523"/>
    </row>
    <row r="927" spans="3:4" ht="21" customHeight="1">
      <c r="C927" s="523"/>
      <c r="D927" s="523"/>
    </row>
    <row r="928" spans="3:4" ht="21" customHeight="1">
      <c r="C928" s="523"/>
      <c r="D928" s="523"/>
    </row>
    <row r="929" spans="3:4" ht="21" customHeight="1">
      <c r="C929" s="523"/>
      <c r="D929" s="523"/>
    </row>
    <row r="930" spans="3:4" ht="21" customHeight="1">
      <c r="C930" s="523"/>
      <c r="D930" s="523"/>
    </row>
    <row r="931" spans="3:4" ht="21" customHeight="1">
      <c r="C931" s="523"/>
      <c r="D931" s="523"/>
    </row>
    <row r="932" spans="3:4" ht="21" customHeight="1">
      <c r="C932" s="523"/>
      <c r="D932" s="523"/>
    </row>
    <row r="933" spans="3:4" ht="21" customHeight="1">
      <c r="C933" s="523"/>
      <c r="D933" s="523"/>
    </row>
    <row r="934" spans="3:4" ht="21" customHeight="1">
      <c r="C934" s="523"/>
      <c r="D934" s="523"/>
    </row>
    <row r="935" spans="3:4" ht="21" customHeight="1">
      <c r="C935" s="523"/>
      <c r="D935" s="523"/>
    </row>
    <row r="936" spans="3:4" ht="21" customHeight="1">
      <c r="C936" s="523"/>
      <c r="D936" s="523"/>
    </row>
    <row r="937" spans="3:4" ht="21" customHeight="1">
      <c r="C937" s="523"/>
      <c r="D937" s="523"/>
    </row>
    <row r="938" spans="3:4" ht="21" customHeight="1">
      <c r="C938" s="523"/>
      <c r="D938" s="523"/>
    </row>
    <row r="939" spans="3:4" ht="21" customHeight="1">
      <c r="C939" s="523"/>
      <c r="D939" s="523"/>
    </row>
    <row r="940" spans="3:4" ht="21" customHeight="1">
      <c r="C940" s="523"/>
      <c r="D940" s="523"/>
    </row>
    <row r="941" spans="3:4" ht="21" customHeight="1">
      <c r="C941" s="523"/>
      <c r="D941" s="523"/>
    </row>
    <row r="942" spans="3:4" ht="21" customHeight="1">
      <c r="C942" s="523"/>
      <c r="D942" s="523"/>
    </row>
    <row r="943" spans="3:4" ht="21" customHeight="1">
      <c r="C943" s="523"/>
      <c r="D943" s="523"/>
    </row>
    <row r="944" spans="3:4" ht="21" customHeight="1">
      <c r="C944" s="523"/>
      <c r="D944" s="523"/>
    </row>
    <row r="945" spans="3:4" ht="21" customHeight="1">
      <c r="C945" s="523"/>
      <c r="D945" s="523"/>
    </row>
    <row r="946" spans="3:4" ht="21" customHeight="1">
      <c r="C946" s="523"/>
      <c r="D946" s="523"/>
    </row>
    <row r="947" spans="3:4" ht="21" customHeight="1">
      <c r="C947" s="523"/>
      <c r="D947" s="523"/>
    </row>
    <row r="948" spans="3:4" ht="21" customHeight="1">
      <c r="C948" s="523"/>
      <c r="D948" s="523"/>
    </row>
    <row r="949" spans="3:4" ht="21" customHeight="1">
      <c r="C949" s="523"/>
      <c r="D949" s="523"/>
    </row>
    <row r="950" spans="3:4" ht="21" customHeight="1">
      <c r="C950" s="523"/>
      <c r="D950" s="523"/>
    </row>
    <row r="951" spans="3:4" ht="21" customHeight="1">
      <c r="C951" s="523"/>
      <c r="D951" s="523"/>
    </row>
    <row r="952" spans="3:4" ht="21" customHeight="1">
      <c r="C952" s="523"/>
      <c r="D952" s="523"/>
    </row>
    <row r="953" spans="3:4" ht="21" customHeight="1">
      <c r="C953" s="523"/>
      <c r="D953" s="523"/>
    </row>
    <row r="954" spans="3:4" ht="21" customHeight="1">
      <c r="C954" s="523"/>
      <c r="D954" s="523"/>
    </row>
    <row r="955" spans="3:4" ht="21" customHeight="1">
      <c r="C955" s="523"/>
      <c r="D955" s="523"/>
    </row>
    <row r="956" spans="3:4" ht="21" customHeight="1">
      <c r="C956" s="523"/>
      <c r="D956" s="523"/>
    </row>
    <row r="957" spans="3:4" ht="21" customHeight="1">
      <c r="C957" s="523"/>
      <c r="D957" s="523"/>
    </row>
    <row r="958" spans="3:4" ht="21" customHeight="1">
      <c r="C958" s="523"/>
      <c r="D958" s="523"/>
    </row>
    <row r="959" spans="3:4" ht="21" customHeight="1">
      <c r="C959" s="523"/>
      <c r="D959" s="523"/>
    </row>
    <row r="960" spans="3:4" ht="21" customHeight="1">
      <c r="C960" s="523"/>
      <c r="D960" s="523"/>
    </row>
    <row r="961" spans="3:4" ht="21" customHeight="1">
      <c r="C961" s="523"/>
      <c r="D961" s="523"/>
    </row>
    <row r="962" spans="3:4" ht="21" customHeight="1">
      <c r="C962" s="523"/>
      <c r="D962" s="523"/>
    </row>
    <row r="963" spans="3:4" ht="21" customHeight="1">
      <c r="C963" s="523"/>
      <c r="D963" s="523"/>
    </row>
    <row r="964" spans="3:4" ht="21" customHeight="1">
      <c r="C964" s="523"/>
      <c r="D964" s="523"/>
    </row>
    <row r="965" spans="3:4" ht="21" customHeight="1">
      <c r="C965" s="523"/>
      <c r="D965" s="523"/>
    </row>
    <row r="966" spans="3:4" ht="21" customHeight="1">
      <c r="C966" s="523"/>
      <c r="D966" s="523"/>
    </row>
    <row r="967" spans="3:4" ht="21" customHeight="1">
      <c r="C967" s="523"/>
      <c r="D967" s="523"/>
    </row>
    <row r="968" spans="3:4" ht="21" customHeight="1">
      <c r="C968" s="523"/>
      <c r="D968" s="523"/>
    </row>
    <row r="969" spans="3:4" ht="21" customHeight="1">
      <c r="C969" s="523"/>
      <c r="D969" s="523"/>
    </row>
    <row r="970" spans="3:4" ht="21" customHeight="1">
      <c r="C970" s="523"/>
      <c r="D970" s="523"/>
    </row>
    <row r="971" spans="3:4" ht="21" customHeight="1">
      <c r="C971" s="523"/>
      <c r="D971" s="523"/>
    </row>
    <row r="972" spans="3:4" ht="21" customHeight="1">
      <c r="C972" s="523"/>
      <c r="D972" s="523"/>
    </row>
    <row r="973" spans="3:4" ht="21" customHeight="1">
      <c r="C973" s="523"/>
      <c r="D973" s="523"/>
    </row>
    <row r="974" spans="3:4" ht="21" customHeight="1">
      <c r="C974" s="523"/>
      <c r="D974" s="523"/>
    </row>
    <row r="975" spans="3:4" ht="21" customHeight="1">
      <c r="C975" s="523"/>
      <c r="D975" s="523"/>
    </row>
    <row r="976" spans="3:4" ht="21" customHeight="1">
      <c r="C976" s="523"/>
      <c r="D976" s="523"/>
    </row>
    <row r="977" spans="3:4" ht="21" customHeight="1">
      <c r="C977" s="523"/>
      <c r="D977" s="523"/>
    </row>
    <row r="978" spans="3:4" ht="21" customHeight="1">
      <c r="C978" s="523"/>
      <c r="D978" s="523"/>
    </row>
    <row r="979" spans="3:4" ht="21" customHeight="1">
      <c r="C979" s="523"/>
      <c r="D979" s="523"/>
    </row>
    <row r="980" spans="3:4" ht="21" customHeight="1">
      <c r="C980" s="523"/>
      <c r="D980" s="523"/>
    </row>
    <row r="981" spans="3:4" ht="21" customHeight="1">
      <c r="C981" s="523"/>
      <c r="D981" s="523"/>
    </row>
    <row r="982" spans="3:4" ht="21" customHeight="1">
      <c r="C982" s="523"/>
      <c r="D982" s="523"/>
    </row>
    <row r="983" spans="3:4" ht="21" customHeight="1">
      <c r="C983" s="523"/>
      <c r="D983" s="523"/>
    </row>
    <row r="984" spans="3:4" ht="21" customHeight="1">
      <c r="C984" s="523"/>
      <c r="D984" s="523"/>
    </row>
    <row r="985" spans="3:4" ht="21" customHeight="1">
      <c r="C985" s="523"/>
      <c r="D985" s="523"/>
    </row>
    <row r="986" spans="3:4" ht="21" customHeight="1">
      <c r="C986" s="523"/>
      <c r="D986" s="523"/>
    </row>
    <row r="987" spans="3:4" ht="21" customHeight="1">
      <c r="C987" s="523"/>
      <c r="D987" s="523"/>
    </row>
    <row r="988" spans="3:4" ht="21" customHeight="1">
      <c r="C988" s="523"/>
      <c r="D988" s="523"/>
    </row>
    <row r="989" spans="3:4" ht="21" customHeight="1">
      <c r="C989" s="523"/>
      <c r="D989" s="523"/>
    </row>
    <row r="990" spans="3:4" ht="21" customHeight="1">
      <c r="C990" s="523"/>
      <c r="D990" s="523"/>
    </row>
    <row r="991" spans="3:4" ht="21" customHeight="1">
      <c r="C991" s="523"/>
      <c r="D991" s="523"/>
    </row>
    <row r="992" spans="3:4" ht="21" customHeight="1">
      <c r="C992" s="523"/>
      <c r="D992" s="523"/>
    </row>
    <row r="993" spans="3:4" ht="21" customHeight="1">
      <c r="C993" s="523"/>
      <c r="D993" s="523"/>
    </row>
    <row r="994" spans="3:4" ht="21" customHeight="1">
      <c r="C994" s="523"/>
      <c r="D994" s="523"/>
    </row>
    <row r="995" spans="3:4" ht="21" customHeight="1">
      <c r="C995" s="523"/>
      <c r="D995" s="523"/>
    </row>
    <row r="996" spans="3:4" ht="21" customHeight="1">
      <c r="C996" s="523"/>
      <c r="D996" s="523"/>
    </row>
    <row r="997" spans="3:4" ht="21" customHeight="1">
      <c r="C997" s="523"/>
      <c r="D997" s="523"/>
    </row>
    <row r="998" spans="3:4" ht="21" customHeight="1">
      <c r="C998" s="523"/>
      <c r="D998" s="523"/>
    </row>
    <row r="999" spans="3:4" ht="21" customHeight="1">
      <c r="C999" s="523"/>
      <c r="D999" s="523"/>
    </row>
    <row r="1000" spans="3:4" ht="21" customHeight="1">
      <c r="C1000" s="523"/>
      <c r="D1000" s="523"/>
    </row>
    <row r="1001" spans="3:4" ht="21" customHeight="1">
      <c r="C1001" s="523"/>
      <c r="D1001" s="523"/>
    </row>
    <row r="1002" spans="3:4" ht="21" customHeight="1">
      <c r="C1002" s="523"/>
      <c r="D1002" s="523"/>
    </row>
    <row r="1003" spans="3:4" ht="21" customHeight="1">
      <c r="C1003" s="523"/>
      <c r="D1003" s="523"/>
    </row>
    <row r="1004" spans="3:4" ht="21" customHeight="1">
      <c r="C1004" s="523"/>
      <c r="D1004" s="523"/>
    </row>
    <row r="1005" spans="3:4" ht="21" customHeight="1">
      <c r="C1005" s="523"/>
      <c r="D1005" s="523"/>
    </row>
    <row r="1006" spans="3:4" ht="21" customHeight="1">
      <c r="C1006" s="523"/>
      <c r="D1006" s="523"/>
    </row>
    <row r="1007" spans="3:4" ht="21" customHeight="1">
      <c r="C1007" s="523"/>
      <c r="D1007" s="523"/>
    </row>
    <row r="1008" spans="3:4" ht="21" customHeight="1">
      <c r="C1008" s="523"/>
      <c r="D1008" s="523"/>
    </row>
    <row r="1009" spans="3:4" ht="21" customHeight="1">
      <c r="C1009" s="523"/>
      <c r="D1009" s="523"/>
    </row>
    <row r="1010" spans="3:4" ht="21" customHeight="1">
      <c r="C1010" s="523"/>
      <c r="D1010" s="523"/>
    </row>
    <row r="1011" spans="3:4" ht="21" customHeight="1">
      <c r="C1011" s="523"/>
      <c r="D1011" s="523"/>
    </row>
    <row r="1012" spans="3:4" ht="21" customHeight="1">
      <c r="C1012" s="523"/>
      <c r="D1012" s="523"/>
    </row>
    <row r="1013" spans="3:4" ht="21" customHeight="1">
      <c r="C1013" s="523"/>
      <c r="D1013" s="523"/>
    </row>
    <row r="1014" spans="3:4" ht="21" customHeight="1">
      <c r="C1014" s="523"/>
      <c r="D1014" s="523"/>
    </row>
    <row r="1015" spans="3:4" ht="21" customHeight="1">
      <c r="C1015" s="523"/>
      <c r="D1015" s="523"/>
    </row>
    <row r="1016" spans="3:4" ht="21" customHeight="1">
      <c r="C1016" s="523"/>
      <c r="D1016" s="523"/>
    </row>
    <row r="1017" spans="3:4" ht="21" customHeight="1">
      <c r="C1017" s="523"/>
      <c r="D1017" s="523"/>
    </row>
    <row r="1018" spans="3:4" ht="21" customHeight="1">
      <c r="C1018" s="523"/>
      <c r="D1018" s="523"/>
    </row>
    <row r="1019" spans="3:4" ht="21" customHeight="1">
      <c r="C1019" s="523"/>
      <c r="D1019" s="523"/>
    </row>
    <row r="1020" spans="3:4" ht="21" customHeight="1">
      <c r="C1020" s="523"/>
      <c r="D1020" s="523"/>
    </row>
    <row r="1021" spans="3:4" ht="21" customHeight="1">
      <c r="C1021" s="523"/>
      <c r="D1021" s="523"/>
    </row>
    <row r="1022" spans="3:4" ht="21" customHeight="1">
      <c r="C1022" s="523"/>
      <c r="D1022" s="523"/>
    </row>
    <row r="1023" spans="3:4" ht="21" customHeight="1">
      <c r="C1023" s="523"/>
      <c r="D1023" s="523"/>
    </row>
    <row r="1024" spans="3:4" ht="21" customHeight="1">
      <c r="C1024" s="523"/>
      <c r="D1024" s="523"/>
    </row>
    <row r="1025" spans="3:4" ht="21" customHeight="1">
      <c r="C1025" s="523"/>
      <c r="D1025" s="523"/>
    </row>
    <row r="1026" spans="3:4" ht="21" customHeight="1">
      <c r="C1026" s="523"/>
      <c r="D1026" s="523"/>
    </row>
    <row r="1027" spans="3:4" ht="21" customHeight="1">
      <c r="C1027" s="523"/>
      <c r="D1027" s="523"/>
    </row>
    <row r="1028" spans="3:4" ht="21" customHeight="1">
      <c r="C1028" s="523"/>
      <c r="D1028" s="523"/>
    </row>
    <row r="1029" spans="3:4" ht="21" customHeight="1">
      <c r="C1029" s="523"/>
      <c r="D1029" s="523"/>
    </row>
    <row r="1030" spans="3:4" ht="21" customHeight="1">
      <c r="C1030" s="523"/>
      <c r="D1030" s="523"/>
    </row>
    <row r="1031" spans="3:4" ht="21" customHeight="1">
      <c r="C1031" s="523"/>
      <c r="D1031" s="523"/>
    </row>
    <row r="1032" spans="3:4" ht="21" customHeight="1">
      <c r="C1032" s="523"/>
      <c r="D1032" s="523"/>
    </row>
    <row r="1033" spans="3:4" ht="21" customHeight="1">
      <c r="C1033" s="523"/>
      <c r="D1033" s="523"/>
    </row>
    <row r="1034" spans="3:4" ht="21" customHeight="1">
      <c r="C1034" s="523"/>
      <c r="D1034" s="523"/>
    </row>
    <row r="1035" spans="3:4" ht="21" customHeight="1">
      <c r="C1035" s="523"/>
      <c r="D1035" s="523"/>
    </row>
    <row r="1036" spans="3:4" ht="21" customHeight="1">
      <c r="C1036" s="523"/>
      <c r="D1036" s="523"/>
    </row>
    <row r="1037" spans="3:4" ht="21" customHeight="1">
      <c r="C1037" s="523"/>
      <c r="D1037" s="523"/>
    </row>
    <row r="1038" spans="3:4" ht="21" customHeight="1">
      <c r="C1038" s="523"/>
      <c r="D1038" s="523"/>
    </row>
    <row r="1039" spans="3:4" ht="21" customHeight="1">
      <c r="C1039" s="523"/>
      <c r="D1039" s="523"/>
    </row>
    <row r="1040" spans="3:4" ht="21" customHeight="1">
      <c r="C1040" s="523"/>
      <c r="D1040" s="523"/>
    </row>
    <row r="1041" spans="3:4" ht="21" customHeight="1">
      <c r="C1041" s="523"/>
      <c r="D1041" s="523"/>
    </row>
    <row r="1042" spans="3:4" ht="21" customHeight="1">
      <c r="C1042" s="523"/>
      <c r="D1042" s="523"/>
    </row>
    <row r="1043" spans="3:4" ht="21" customHeight="1">
      <c r="C1043" s="523"/>
      <c r="D1043" s="523"/>
    </row>
    <row r="1044" spans="3:4" ht="21" customHeight="1">
      <c r="C1044" s="523"/>
      <c r="D1044" s="523"/>
    </row>
    <row r="1045" spans="3:4" ht="21" customHeight="1">
      <c r="C1045" s="523"/>
      <c r="D1045" s="523"/>
    </row>
    <row r="1046" spans="3:4" ht="21" customHeight="1">
      <c r="C1046" s="523"/>
      <c r="D1046" s="523"/>
    </row>
    <row r="1047" spans="3:4" ht="21" customHeight="1">
      <c r="C1047" s="523"/>
      <c r="D1047" s="523"/>
    </row>
    <row r="1048" spans="3:4" ht="21" customHeight="1">
      <c r="C1048" s="523"/>
      <c r="D1048" s="523"/>
    </row>
    <row r="1049" spans="3:4" ht="21" customHeight="1">
      <c r="C1049" s="523"/>
      <c r="D1049" s="523"/>
    </row>
    <row r="1050" spans="3:4" ht="21" customHeight="1">
      <c r="C1050" s="523"/>
      <c r="D1050" s="523"/>
    </row>
    <row r="1051" spans="3:4" ht="21" customHeight="1">
      <c r="C1051" s="523"/>
      <c r="D1051" s="523"/>
    </row>
    <row r="1052" spans="3:4" ht="21" customHeight="1">
      <c r="C1052" s="523"/>
      <c r="D1052" s="523"/>
    </row>
    <row r="1053" spans="3:4" ht="21" customHeight="1">
      <c r="C1053" s="523"/>
      <c r="D1053" s="523"/>
    </row>
    <row r="1054" spans="3:4" ht="21" customHeight="1">
      <c r="C1054" s="523"/>
      <c r="D1054" s="523"/>
    </row>
    <row r="1055" spans="3:4" ht="21" customHeight="1">
      <c r="C1055" s="523"/>
      <c r="D1055" s="523"/>
    </row>
    <row r="1056" spans="3:4" ht="21" customHeight="1">
      <c r="C1056" s="523"/>
      <c r="D1056" s="523"/>
    </row>
    <row r="1057" spans="3:4" ht="21" customHeight="1">
      <c r="C1057" s="523"/>
      <c r="D1057" s="523"/>
    </row>
    <row r="1058" spans="3:4" ht="21" customHeight="1">
      <c r="C1058" s="523"/>
      <c r="D1058" s="523"/>
    </row>
    <row r="1059" spans="3:4" ht="21" customHeight="1">
      <c r="C1059" s="523"/>
      <c r="D1059" s="523"/>
    </row>
    <row r="1060" spans="3:4" ht="21" customHeight="1">
      <c r="C1060" s="523"/>
      <c r="D1060" s="523"/>
    </row>
    <row r="1061" spans="3:4" ht="21" customHeight="1">
      <c r="C1061" s="523"/>
      <c r="D1061" s="523"/>
    </row>
    <row r="1062" spans="3:4" ht="21" customHeight="1">
      <c r="C1062" s="523"/>
      <c r="D1062" s="523"/>
    </row>
    <row r="1063" spans="3:4" ht="21" customHeight="1">
      <c r="C1063" s="523"/>
      <c r="D1063" s="523"/>
    </row>
    <row r="1064" spans="3:4" ht="21" customHeight="1">
      <c r="C1064" s="523"/>
      <c r="D1064" s="523"/>
    </row>
    <row r="1065" spans="3:4" ht="21" customHeight="1">
      <c r="C1065" s="523"/>
      <c r="D1065" s="523"/>
    </row>
    <row r="1066" spans="3:4" ht="21" customHeight="1">
      <c r="C1066" s="523"/>
      <c r="D1066" s="523"/>
    </row>
    <row r="1067" spans="3:4" ht="21" customHeight="1">
      <c r="C1067" s="523"/>
      <c r="D1067" s="523"/>
    </row>
    <row r="1068" spans="3:4" ht="21" customHeight="1">
      <c r="C1068" s="523"/>
      <c r="D1068" s="523"/>
    </row>
    <row r="1069" spans="3:4" ht="21" customHeight="1">
      <c r="C1069" s="523"/>
      <c r="D1069" s="523"/>
    </row>
    <row r="1070" spans="3:4" ht="21" customHeight="1">
      <c r="C1070" s="523"/>
      <c r="D1070" s="523"/>
    </row>
    <row r="1071" spans="3:4" ht="21" customHeight="1">
      <c r="C1071" s="523"/>
      <c r="D1071" s="523"/>
    </row>
    <row r="1072" spans="3:4" ht="21" customHeight="1">
      <c r="C1072" s="523"/>
      <c r="D1072" s="523"/>
    </row>
    <row r="1073" spans="3:4" ht="21" customHeight="1">
      <c r="C1073" s="523"/>
      <c r="D1073" s="523"/>
    </row>
    <row r="1074" spans="3:4" ht="21" customHeight="1">
      <c r="C1074" s="523"/>
      <c r="D1074" s="523"/>
    </row>
    <row r="1075" spans="3:4" ht="21" customHeight="1">
      <c r="C1075" s="523"/>
      <c r="D1075" s="523"/>
    </row>
    <row r="1076" spans="3:4" ht="21" customHeight="1">
      <c r="C1076" s="523"/>
      <c r="D1076" s="523"/>
    </row>
    <row r="1077" spans="3:4" ht="21" customHeight="1">
      <c r="C1077" s="523"/>
      <c r="D1077" s="523"/>
    </row>
    <row r="1078" spans="3:4" ht="21" customHeight="1">
      <c r="C1078" s="523"/>
      <c r="D1078" s="523"/>
    </row>
    <row r="1079" spans="3:4" ht="21" customHeight="1">
      <c r="C1079" s="523"/>
      <c r="D1079" s="523"/>
    </row>
    <row r="1080" spans="3:4" ht="21" customHeight="1">
      <c r="C1080" s="523"/>
      <c r="D1080" s="523"/>
    </row>
    <row r="1081" spans="3:4" ht="21" customHeight="1">
      <c r="C1081" s="523"/>
      <c r="D1081" s="523"/>
    </row>
    <row r="1082" spans="3:4" ht="21" customHeight="1">
      <c r="C1082" s="523"/>
      <c r="D1082" s="523"/>
    </row>
    <row r="1083" spans="3:4" ht="21" customHeight="1">
      <c r="C1083" s="523"/>
      <c r="D1083" s="523"/>
    </row>
    <row r="1084" spans="3:4" ht="21" customHeight="1">
      <c r="C1084" s="523"/>
      <c r="D1084" s="523"/>
    </row>
    <row r="1085" spans="3:4" ht="21" customHeight="1">
      <c r="C1085" s="523"/>
      <c r="D1085" s="523"/>
    </row>
    <row r="1086" spans="3:4" ht="21" customHeight="1">
      <c r="C1086" s="523"/>
      <c r="D1086" s="523"/>
    </row>
    <row r="1087" spans="3:4" ht="21" customHeight="1">
      <c r="C1087" s="523"/>
      <c r="D1087" s="523"/>
    </row>
    <row r="1088" spans="3:4" ht="21" customHeight="1">
      <c r="C1088" s="523"/>
      <c r="D1088" s="523"/>
    </row>
    <row r="1089" spans="3:4" ht="21" customHeight="1">
      <c r="C1089" s="523"/>
      <c r="D1089" s="523"/>
    </row>
    <row r="1090" spans="3:4" ht="21" customHeight="1">
      <c r="C1090" s="523"/>
      <c r="D1090" s="523"/>
    </row>
    <row r="1091" spans="3:4" ht="21" customHeight="1">
      <c r="C1091" s="523"/>
      <c r="D1091" s="523"/>
    </row>
    <row r="1092" spans="3:4" ht="21" customHeight="1">
      <c r="C1092" s="523"/>
      <c r="D1092" s="523"/>
    </row>
    <row r="1093" spans="3:4" ht="21" customHeight="1">
      <c r="C1093" s="523"/>
      <c r="D1093" s="523"/>
    </row>
    <row r="1094" spans="3:4" ht="21" customHeight="1">
      <c r="C1094" s="523"/>
      <c r="D1094" s="523"/>
    </row>
    <row r="1095" spans="3:4" ht="21" customHeight="1">
      <c r="C1095" s="523"/>
      <c r="D1095" s="523"/>
    </row>
    <row r="1096" spans="3:4" ht="21" customHeight="1">
      <c r="C1096" s="523"/>
      <c r="D1096" s="523"/>
    </row>
    <row r="1097" spans="3:4" ht="21" customHeight="1">
      <c r="C1097" s="523"/>
      <c r="D1097" s="523"/>
    </row>
    <row r="1098" spans="3:4" ht="21" customHeight="1">
      <c r="C1098" s="523"/>
      <c r="D1098" s="523"/>
    </row>
    <row r="1099" spans="3:4" ht="21" customHeight="1">
      <c r="C1099" s="523"/>
      <c r="D1099" s="523"/>
    </row>
    <row r="1100" spans="3:4" ht="21" customHeight="1">
      <c r="C1100" s="523"/>
      <c r="D1100" s="523"/>
    </row>
    <row r="1101" spans="3:4" ht="21" customHeight="1">
      <c r="C1101" s="523"/>
      <c r="D1101" s="523"/>
    </row>
    <row r="1102" spans="3:4" ht="21" customHeight="1">
      <c r="C1102" s="523"/>
      <c r="D1102" s="523"/>
    </row>
    <row r="1103" spans="3:4" ht="21" customHeight="1">
      <c r="C1103" s="523"/>
      <c r="D1103" s="523"/>
    </row>
    <row r="1104" spans="3:4" ht="21" customHeight="1">
      <c r="C1104" s="523"/>
      <c r="D1104" s="523"/>
    </row>
    <row r="1105" spans="3:4" ht="21" customHeight="1">
      <c r="C1105" s="523"/>
      <c r="D1105" s="523"/>
    </row>
    <row r="1106" spans="3:4" ht="21" customHeight="1">
      <c r="C1106" s="523"/>
      <c r="D1106" s="523"/>
    </row>
    <row r="1107" spans="3:4" ht="21" customHeight="1">
      <c r="C1107" s="523"/>
      <c r="D1107" s="523"/>
    </row>
    <row r="1108" spans="3:4" ht="21" customHeight="1">
      <c r="C1108" s="523"/>
      <c r="D1108" s="523"/>
    </row>
    <row r="1109" spans="3:4" ht="21" customHeight="1">
      <c r="C1109" s="523"/>
      <c r="D1109" s="523"/>
    </row>
    <row r="1110" spans="3:4" ht="21" customHeight="1">
      <c r="C1110" s="523"/>
      <c r="D1110" s="523"/>
    </row>
    <row r="1111" spans="3:4" ht="21" customHeight="1">
      <c r="C1111" s="523"/>
      <c r="D1111" s="523"/>
    </row>
    <row r="1112" spans="3:4" ht="21" customHeight="1">
      <c r="C1112" s="523"/>
      <c r="D1112" s="523"/>
    </row>
    <row r="1113" spans="3:4" ht="21" customHeight="1">
      <c r="C1113" s="523"/>
      <c r="D1113" s="523"/>
    </row>
    <row r="1114" spans="3:4" ht="21" customHeight="1">
      <c r="C1114" s="523"/>
      <c r="D1114" s="523"/>
    </row>
    <row r="1115" spans="3:4" ht="21" customHeight="1">
      <c r="C1115" s="523"/>
      <c r="D1115" s="523"/>
    </row>
    <row r="1116" spans="3:4" ht="21" customHeight="1">
      <c r="C1116" s="523"/>
      <c r="D1116" s="523"/>
    </row>
    <row r="1117" spans="3:4" ht="21" customHeight="1">
      <c r="C1117" s="523"/>
      <c r="D1117" s="523"/>
    </row>
    <row r="1118" spans="3:4" ht="21" customHeight="1">
      <c r="C1118" s="523"/>
      <c r="D1118" s="523"/>
    </row>
    <row r="1119" spans="3:4" ht="21" customHeight="1">
      <c r="C1119" s="523"/>
      <c r="D1119" s="523"/>
    </row>
    <row r="1120" spans="3:4" ht="21" customHeight="1">
      <c r="C1120" s="523"/>
      <c r="D1120" s="523"/>
    </row>
    <row r="1121" spans="3:4" ht="21" customHeight="1">
      <c r="C1121" s="523"/>
      <c r="D1121" s="523"/>
    </row>
    <row r="1122" spans="3:4" ht="21" customHeight="1">
      <c r="C1122" s="523"/>
      <c r="D1122" s="523"/>
    </row>
    <row r="1123" spans="3:4" ht="21" customHeight="1">
      <c r="C1123" s="523"/>
      <c r="D1123" s="523"/>
    </row>
    <row r="1124" spans="3:4" ht="21" customHeight="1">
      <c r="C1124" s="523"/>
      <c r="D1124" s="523"/>
    </row>
    <row r="1125" spans="3:4" ht="21" customHeight="1">
      <c r="C1125" s="523"/>
      <c r="D1125" s="523"/>
    </row>
    <row r="1126" spans="3:4" ht="21" customHeight="1">
      <c r="C1126" s="523"/>
      <c r="D1126" s="523"/>
    </row>
    <row r="1127" spans="3:4" ht="21" customHeight="1">
      <c r="C1127" s="523"/>
      <c r="D1127" s="523"/>
    </row>
    <row r="1128" spans="3:4" ht="21" customHeight="1">
      <c r="C1128" s="523"/>
      <c r="D1128" s="523"/>
    </row>
    <row r="1129" spans="3:4" ht="21" customHeight="1">
      <c r="C1129" s="523"/>
      <c r="D1129" s="523"/>
    </row>
    <row r="1130" spans="3:4" ht="21" customHeight="1">
      <c r="C1130" s="523"/>
      <c r="D1130" s="523"/>
    </row>
    <row r="1131" spans="3:4" ht="21" customHeight="1">
      <c r="C1131" s="523"/>
      <c r="D1131" s="523"/>
    </row>
    <row r="1132" spans="3:4" ht="21" customHeight="1">
      <c r="C1132" s="523"/>
      <c r="D1132" s="523"/>
    </row>
    <row r="1133" spans="3:4" ht="21" customHeight="1">
      <c r="C1133" s="523"/>
      <c r="D1133" s="523"/>
    </row>
    <row r="1134" spans="3:4" ht="21" customHeight="1">
      <c r="C1134" s="523"/>
      <c r="D1134" s="523"/>
    </row>
    <row r="1135" spans="3:4" ht="21" customHeight="1">
      <c r="C1135" s="523"/>
      <c r="D1135" s="523"/>
    </row>
    <row r="1136" spans="3:4" ht="21" customHeight="1">
      <c r="C1136" s="523"/>
      <c r="D1136" s="523"/>
    </row>
    <row r="1137" spans="3:4" ht="21" customHeight="1">
      <c r="C1137" s="523"/>
      <c r="D1137" s="523"/>
    </row>
    <row r="1138" spans="3:4" ht="21" customHeight="1">
      <c r="C1138" s="523"/>
      <c r="D1138" s="523"/>
    </row>
    <row r="1139" spans="3:4" ht="21" customHeight="1">
      <c r="C1139" s="523"/>
      <c r="D1139" s="523"/>
    </row>
    <row r="1140" spans="3:4" ht="21" customHeight="1">
      <c r="C1140" s="523"/>
      <c r="D1140" s="523"/>
    </row>
    <row r="1141" spans="3:4" ht="21" customHeight="1">
      <c r="C1141" s="523"/>
      <c r="D1141" s="523"/>
    </row>
    <row r="1142" spans="3:4" ht="21" customHeight="1">
      <c r="C1142" s="523"/>
      <c r="D1142" s="523"/>
    </row>
    <row r="1143" spans="3:4" ht="21" customHeight="1">
      <c r="C1143" s="523"/>
      <c r="D1143" s="523"/>
    </row>
    <row r="1144" spans="3:4" ht="21" customHeight="1">
      <c r="C1144" s="523"/>
      <c r="D1144" s="523"/>
    </row>
    <row r="1145" spans="3:4" ht="21" customHeight="1">
      <c r="C1145" s="523"/>
      <c r="D1145" s="523"/>
    </row>
    <row r="1146" spans="3:4" ht="21" customHeight="1">
      <c r="C1146" s="523"/>
      <c r="D1146" s="523"/>
    </row>
    <row r="1147" spans="3:4" ht="21" customHeight="1">
      <c r="C1147" s="523"/>
      <c r="D1147" s="523"/>
    </row>
    <row r="1148" spans="3:4" ht="21" customHeight="1">
      <c r="C1148" s="523"/>
      <c r="D1148" s="523"/>
    </row>
    <row r="1149" spans="3:4" ht="21" customHeight="1">
      <c r="C1149" s="523"/>
      <c r="D1149" s="523"/>
    </row>
    <row r="1150" spans="3:4" ht="21" customHeight="1">
      <c r="C1150" s="523"/>
      <c r="D1150" s="523"/>
    </row>
    <row r="1151" spans="3:4" ht="21" customHeight="1">
      <c r="C1151" s="523"/>
      <c r="D1151" s="523"/>
    </row>
    <row r="1152" spans="3:4" ht="21" customHeight="1">
      <c r="C1152" s="523"/>
      <c r="D1152" s="523"/>
    </row>
    <row r="1153" spans="3:4" ht="21" customHeight="1">
      <c r="C1153" s="523"/>
      <c r="D1153" s="523"/>
    </row>
    <row r="1154" spans="3:4" ht="21" customHeight="1">
      <c r="C1154" s="523"/>
      <c r="D1154" s="523"/>
    </row>
    <row r="1155" spans="3:4" ht="21" customHeight="1">
      <c r="C1155" s="523"/>
      <c r="D1155" s="523"/>
    </row>
    <row r="1156" spans="3:4" ht="21" customHeight="1">
      <c r="C1156" s="523"/>
      <c r="D1156" s="523"/>
    </row>
    <row r="1157" spans="3:4" ht="21" customHeight="1">
      <c r="C1157" s="523"/>
      <c r="D1157" s="523"/>
    </row>
    <row r="1158" spans="3:4" ht="21" customHeight="1">
      <c r="C1158" s="523"/>
      <c r="D1158" s="523"/>
    </row>
    <row r="1159" spans="3:4" ht="21" customHeight="1">
      <c r="C1159" s="523"/>
      <c r="D1159" s="523"/>
    </row>
    <row r="1160" spans="3:4" ht="21" customHeight="1">
      <c r="C1160" s="523"/>
      <c r="D1160" s="523"/>
    </row>
    <row r="1161" spans="3:4" ht="21" customHeight="1">
      <c r="C1161" s="523"/>
      <c r="D1161" s="523"/>
    </row>
    <row r="1162" spans="3:4" ht="21" customHeight="1">
      <c r="C1162" s="523"/>
      <c r="D1162" s="523"/>
    </row>
    <row r="1163" spans="3:4" ht="21" customHeight="1">
      <c r="C1163" s="523"/>
      <c r="D1163" s="523"/>
    </row>
    <row r="1164" spans="3:4" ht="21" customHeight="1">
      <c r="C1164" s="523"/>
      <c r="D1164" s="523"/>
    </row>
    <row r="1165" spans="3:4" ht="21" customHeight="1">
      <c r="C1165" s="523"/>
      <c r="D1165" s="523"/>
    </row>
    <row r="1166" spans="3:4" ht="21" customHeight="1">
      <c r="C1166" s="523"/>
      <c r="D1166" s="523"/>
    </row>
    <row r="1167" spans="3:4" ht="21" customHeight="1">
      <c r="C1167" s="523"/>
      <c r="D1167" s="523"/>
    </row>
    <row r="1168" spans="3:4" ht="21" customHeight="1">
      <c r="C1168" s="523"/>
      <c r="D1168" s="523"/>
    </row>
    <row r="1169" spans="3:4" ht="21" customHeight="1">
      <c r="C1169" s="523"/>
      <c r="D1169" s="523"/>
    </row>
    <row r="1170" spans="3:4" ht="21" customHeight="1">
      <c r="C1170" s="523"/>
      <c r="D1170" s="523"/>
    </row>
    <row r="1171" spans="3:4" ht="21" customHeight="1">
      <c r="C1171" s="523"/>
      <c r="D1171" s="523"/>
    </row>
    <row r="1172" spans="3:4" ht="21" customHeight="1">
      <c r="C1172" s="523"/>
      <c r="D1172" s="523"/>
    </row>
    <row r="1173" spans="3:4" ht="21" customHeight="1">
      <c r="C1173" s="523"/>
      <c r="D1173" s="523"/>
    </row>
    <row r="1174" spans="3:4" ht="21" customHeight="1">
      <c r="C1174" s="523"/>
      <c r="D1174" s="523"/>
    </row>
    <row r="1175" spans="3:4" ht="21" customHeight="1">
      <c r="C1175" s="523"/>
      <c r="D1175" s="523"/>
    </row>
    <row r="1176" spans="3:4" ht="21" customHeight="1">
      <c r="C1176" s="523"/>
      <c r="D1176" s="523"/>
    </row>
    <row r="1177" spans="3:4" ht="21" customHeight="1">
      <c r="C1177" s="523"/>
      <c r="D1177" s="523"/>
    </row>
    <row r="1178" spans="3:4" ht="21" customHeight="1">
      <c r="C1178" s="523"/>
      <c r="D1178" s="523"/>
    </row>
    <row r="1179" spans="3:4" ht="21" customHeight="1">
      <c r="C1179" s="523"/>
      <c r="D1179" s="523"/>
    </row>
    <row r="1180" spans="3:4" ht="21" customHeight="1">
      <c r="C1180" s="523"/>
      <c r="D1180" s="523"/>
    </row>
    <row r="1181" spans="3:4" ht="21" customHeight="1">
      <c r="C1181" s="523"/>
      <c r="D1181" s="523"/>
    </row>
    <row r="1182" spans="3:4" ht="21" customHeight="1">
      <c r="C1182" s="523"/>
      <c r="D1182" s="523"/>
    </row>
    <row r="1183" spans="3:4" ht="21" customHeight="1">
      <c r="C1183" s="523"/>
      <c r="D1183" s="523"/>
    </row>
    <row r="1184" spans="3:4" ht="21" customHeight="1">
      <c r="C1184" s="523"/>
      <c r="D1184" s="523"/>
    </row>
    <row r="1185" spans="3:4" ht="21" customHeight="1">
      <c r="C1185" s="523"/>
      <c r="D1185" s="523"/>
    </row>
    <row r="1186" spans="3:4" ht="21" customHeight="1">
      <c r="C1186" s="523"/>
      <c r="D1186" s="523"/>
    </row>
    <row r="1187" spans="3:4" ht="21" customHeight="1">
      <c r="C1187" s="523"/>
      <c r="D1187" s="523"/>
    </row>
    <row r="1188" spans="3:4" ht="21" customHeight="1">
      <c r="C1188" s="523"/>
      <c r="D1188" s="523"/>
    </row>
    <row r="1189" spans="3:4" ht="21" customHeight="1">
      <c r="C1189" s="523"/>
      <c r="D1189" s="523"/>
    </row>
    <row r="1190" spans="3:4" ht="21" customHeight="1">
      <c r="C1190" s="523"/>
      <c r="D1190" s="523"/>
    </row>
    <row r="1191" spans="3:4" ht="21" customHeight="1">
      <c r="C1191" s="523"/>
      <c r="D1191" s="523"/>
    </row>
    <row r="1192" spans="3:4" ht="21" customHeight="1">
      <c r="C1192" s="523"/>
      <c r="D1192" s="523"/>
    </row>
    <row r="1193" spans="3:4" ht="21" customHeight="1">
      <c r="C1193" s="523"/>
      <c r="D1193" s="523"/>
    </row>
    <row r="1194" spans="3:4" ht="21" customHeight="1">
      <c r="C1194" s="523"/>
      <c r="D1194" s="523"/>
    </row>
    <row r="1195" spans="3:4" ht="21" customHeight="1">
      <c r="C1195" s="523"/>
      <c r="D1195" s="523"/>
    </row>
    <row r="1196" spans="3:4" ht="21" customHeight="1">
      <c r="C1196" s="523"/>
      <c r="D1196" s="523"/>
    </row>
    <row r="1197" spans="3:4" ht="21" customHeight="1">
      <c r="C1197" s="523"/>
      <c r="D1197" s="523"/>
    </row>
    <row r="1198" spans="3:4" ht="21" customHeight="1">
      <c r="C1198" s="523"/>
      <c r="D1198" s="523"/>
    </row>
    <row r="1199" spans="3:4" ht="21" customHeight="1">
      <c r="C1199" s="523"/>
      <c r="D1199" s="523"/>
    </row>
    <row r="1200" spans="3:4" ht="21" customHeight="1">
      <c r="C1200" s="523"/>
      <c r="D1200" s="523"/>
    </row>
    <row r="1201" spans="3:4" ht="21" customHeight="1">
      <c r="C1201" s="523"/>
      <c r="D1201" s="523"/>
    </row>
    <row r="1202" spans="3:4" ht="21" customHeight="1">
      <c r="C1202" s="523"/>
      <c r="D1202" s="523"/>
    </row>
    <row r="1203" spans="3:4" ht="21" customHeight="1">
      <c r="C1203" s="523"/>
      <c r="D1203" s="523"/>
    </row>
    <row r="1204" spans="3:4" ht="21" customHeight="1">
      <c r="C1204" s="523"/>
      <c r="D1204" s="523"/>
    </row>
    <row r="1205" spans="3:4" ht="21" customHeight="1">
      <c r="C1205" s="523"/>
      <c r="D1205" s="523"/>
    </row>
    <row r="1206" spans="3:4" ht="21" customHeight="1">
      <c r="C1206" s="523"/>
      <c r="D1206" s="523"/>
    </row>
    <row r="1207" spans="3:4" ht="21" customHeight="1">
      <c r="C1207" s="523"/>
      <c r="D1207" s="523"/>
    </row>
    <row r="1208" spans="3:4" ht="21" customHeight="1">
      <c r="C1208" s="523"/>
      <c r="D1208" s="523"/>
    </row>
    <row r="1209" spans="3:4" ht="21" customHeight="1">
      <c r="C1209" s="523"/>
      <c r="D1209" s="523"/>
    </row>
    <row r="1210" spans="3:4" ht="21" customHeight="1">
      <c r="C1210" s="523"/>
      <c r="D1210" s="523"/>
    </row>
    <row r="1211" spans="3:4" ht="21" customHeight="1">
      <c r="C1211" s="523"/>
      <c r="D1211" s="523"/>
    </row>
    <row r="1212" spans="3:4" ht="21" customHeight="1">
      <c r="C1212" s="523"/>
      <c r="D1212" s="523"/>
    </row>
    <row r="1213" spans="3:4" ht="21" customHeight="1">
      <c r="C1213" s="523"/>
      <c r="D1213" s="523"/>
    </row>
    <row r="1214" spans="3:4" ht="21" customHeight="1">
      <c r="C1214" s="523"/>
      <c r="D1214" s="523"/>
    </row>
    <row r="1215" spans="3:4" ht="21" customHeight="1">
      <c r="C1215" s="523"/>
      <c r="D1215" s="523"/>
    </row>
    <row r="1216" spans="3:4" ht="21" customHeight="1">
      <c r="C1216" s="523"/>
      <c r="D1216" s="523"/>
    </row>
    <row r="1217" spans="3:4" ht="21" customHeight="1">
      <c r="C1217" s="523"/>
      <c r="D1217" s="523"/>
    </row>
    <row r="1218" spans="3:4" ht="21" customHeight="1">
      <c r="C1218" s="523"/>
      <c r="D1218" s="523"/>
    </row>
    <row r="1219" spans="3:4" ht="21" customHeight="1">
      <c r="C1219" s="523"/>
      <c r="D1219" s="523"/>
    </row>
    <row r="1220" spans="3:4" ht="21" customHeight="1">
      <c r="C1220" s="523"/>
      <c r="D1220" s="523"/>
    </row>
    <row r="1221" spans="3:4" ht="21" customHeight="1">
      <c r="C1221" s="523"/>
      <c r="D1221" s="523"/>
    </row>
    <row r="1222" spans="3:4" ht="21" customHeight="1">
      <c r="C1222" s="523"/>
      <c r="D1222" s="523"/>
    </row>
    <row r="1223" spans="3:4" ht="21" customHeight="1">
      <c r="C1223" s="523"/>
      <c r="D1223" s="523"/>
    </row>
    <row r="1224" spans="3:4" ht="21" customHeight="1">
      <c r="C1224" s="523"/>
      <c r="D1224" s="523"/>
    </row>
    <row r="1225" spans="3:4" ht="21" customHeight="1">
      <c r="C1225" s="523"/>
      <c r="D1225" s="523"/>
    </row>
    <row r="1226" spans="3:4" ht="21" customHeight="1">
      <c r="C1226" s="523"/>
      <c r="D1226" s="523"/>
    </row>
    <row r="1227" spans="3:4" ht="21" customHeight="1">
      <c r="C1227" s="523"/>
      <c r="D1227" s="523"/>
    </row>
    <row r="1228" spans="3:4" ht="21" customHeight="1">
      <c r="C1228" s="523"/>
      <c r="D1228" s="523"/>
    </row>
    <row r="1229" spans="3:4" ht="21" customHeight="1">
      <c r="C1229" s="523"/>
      <c r="D1229" s="523"/>
    </row>
    <row r="1230" spans="3:4" ht="21" customHeight="1">
      <c r="C1230" s="523"/>
      <c r="D1230" s="523"/>
    </row>
    <row r="1231" spans="3:4" ht="21" customHeight="1">
      <c r="C1231" s="523"/>
      <c r="D1231" s="523"/>
    </row>
    <row r="1232" spans="3:4" ht="21" customHeight="1">
      <c r="C1232" s="523"/>
      <c r="D1232" s="523"/>
    </row>
    <row r="1233" spans="3:4" ht="21" customHeight="1">
      <c r="C1233" s="523"/>
      <c r="D1233" s="523"/>
    </row>
    <row r="1234" spans="3:4" ht="21" customHeight="1">
      <c r="C1234" s="523"/>
      <c r="D1234" s="523"/>
    </row>
    <row r="1235" spans="3:4" ht="21" customHeight="1">
      <c r="C1235" s="523"/>
      <c r="D1235" s="523"/>
    </row>
    <row r="1236" spans="3:4" ht="21" customHeight="1">
      <c r="C1236" s="523"/>
      <c r="D1236" s="523"/>
    </row>
    <row r="1237" spans="3:4" ht="21" customHeight="1">
      <c r="C1237" s="523"/>
      <c r="D1237" s="523"/>
    </row>
    <row r="1238" spans="3:4" ht="21" customHeight="1">
      <c r="C1238" s="523"/>
      <c r="D1238" s="523"/>
    </row>
    <row r="1239" spans="3:4" ht="21" customHeight="1">
      <c r="C1239" s="523"/>
      <c r="D1239" s="523"/>
    </row>
    <row r="1240" spans="3:4" ht="21" customHeight="1">
      <c r="C1240" s="523"/>
      <c r="D1240" s="523"/>
    </row>
    <row r="1241" spans="3:4" ht="21" customHeight="1">
      <c r="C1241" s="523"/>
      <c r="D1241" s="523"/>
    </row>
    <row r="1242" spans="3:4" ht="21" customHeight="1">
      <c r="C1242" s="523"/>
      <c r="D1242" s="523"/>
    </row>
    <row r="1243" spans="3:4" ht="21" customHeight="1">
      <c r="C1243" s="523"/>
      <c r="D1243" s="523"/>
    </row>
    <row r="1244" spans="3:4" ht="21" customHeight="1">
      <c r="C1244" s="523"/>
      <c r="D1244" s="523"/>
    </row>
    <row r="1245" spans="3:4" ht="21" customHeight="1">
      <c r="C1245" s="523"/>
      <c r="D1245" s="523"/>
    </row>
    <row r="1246" spans="3:4" ht="21" customHeight="1">
      <c r="C1246" s="523"/>
      <c r="D1246" s="523"/>
    </row>
    <row r="1247" spans="3:4" ht="21" customHeight="1">
      <c r="C1247" s="523"/>
      <c r="D1247" s="523"/>
    </row>
    <row r="1248" spans="3:4" ht="21" customHeight="1">
      <c r="C1248" s="523"/>
      <c r="D1248" s="523"/>
    </row>
    <row r="1249" spans="3:4" ht="21" customHeight="1">
      <c r="C1249" s="523"/>
      <c r="D1249" s="523"/>
    </row>
    <row r="1250" spans="3:4" ht="21" customHeight="1">
      <c r="C1250" s="523"/>
      <c r="D1250" s="523"/>
    </row>
    <row r="1251" spans="3:4" ht="21" customHeight="1">
      <c r="C1251" s="523"/>
      <c r="D1251" s="523"/>
    </row>
    <row r="1252" spans="3:4" ht="21" customHeight="1">
      <c r="C1252" s="523"/>
      <c r="D1252" s="523"/>
    </row>
    <row r="1253" spans="3:4" ht="21" customHeight="1">
      <c r="C1253" s="523"/>
      <c r="D1253" s="523"/>
    </row>
    <row r="1254" spans="3:4" ht="21" customHeight="1">
      <c r="C1254" s="523"/>
      <c r="D1254" s="523"/>
    </row>
    <row r="1255" spans="3:4" ht="21" customHeight="1">
      <c r="C1255" s="523"/>
      <c r="D1255" s="523"/>
    </row>
    <row r="1256" spans="3:4" ht="21" customHeight="1">
      <c r="C1256" s="523"/>
      <c r="D1256" s="523"/>
    </row>
    <row r="1257" spans="3:4" ht="21" customHeight="1">
      <c r="C1257" s="523"/>
      <c r="D1257" s="523"/>
    </row>
    <row r="1258" spans="3:4" ht="21" customHeight="1">
      <c r="C1258" s="523"/>
      <c r="D1258" s="523"/>
    </row>
    <row r="1259" spans="3:4" ht="21" customHeight="1">
      <c r="C1259" s="523"/>
      <c r="D1259" s="523"/>
    </row>
    <row r="1260" spans="3:4" ht="21" customHeight="1">
      <c r="C1260" s="523"/>
      <c r="D1260" s="523"/>
    </row>
    <row r="1261" spans="3:4" ht="21" customHeight="1">
      <c r="C1261" s="523"/>
      <c r="D1261" s="523"/>
    </row>
    <row r="1262" spans="3:4" ht="21" customHeight="1">
      <c r="C1262" s="523"/>
      <c r="D1262" s="523"/>
    </row>
    <row r="1263" spans="3:4" ht="21" customHeight="1">
      <c r="C1263" s="523"/>
      <c r="D1263" s="523"/>
    </row>
    <row r="1264" spans="3:4" ht="21" customHeight="1">
      <c r="C1264" s="523"/>
      <c r="D1264" s="523"/>
    </row>
    <row r="1265" spans="3:4" ht="21" customHeight="1">
      <c r="C1265" s="523"/>
      <c r="D1265" s="523"/>
    </row>
    <row r="1266" spans="3:4" ht="21" customHeight="1">
      <c r="C1266" s="523"/>
      <c r="D1266" s="523"/>
    </row>
    <row r="1267" spans="3:4" ht="21" customHeight="1">
      <c r="C1267" s="523"/>
      <c r="D1267" s="523"/>
    </row>
    <row r="1268" spans="3:4" ht="21" customHeight="1">
      <c r="C1268" s="523"/>
      <c r="D1268" s="523"/>
    </row>
    <row r="1269" spans="3:4" ht="21" customHeight="1">
      <c r="C1269" s="523"/>
      <c r="D1269" s="523"/>
    </row>
    <row r="1270" spans="3:4" ht="21" customHeight="1">
      <c r="C1270" s="523"/>
      <c r="D1270" s="523"/>
    </row>
    <row r="1271" spans="3:4" ht="21" customHeight="1">
      <c r="C1271" s="523"/>
      <c r="D1271" s="523"/>
    </row>
    <row r="1272" spans="3:4" ht="21" customHeight="1">
      <c r="C1272" s="523"/>
      <c r="D1272" s="523"/>
    </row>
    <row r="1273" spans="3:4" ht="21" customHeight="1">
      <c r="C1273" s="523"/>
      <c r="D1273" s="523"/>
    </row>
    <row r="1274" spans="3:4" ht="21" customHeight="1">
      <c r="C1274" s="523"/>
      <c r="D1274" s="523"/>
    </row>
    <row r="1275" spans="3:4" ht="21" customHeight="1">
      <c r="C1275" s="523"/>
      <c r="D1275" s="523"/>
    </row>
    <row r="1276" spans="3:4" ht="21" customHeight="1">
      <c r="C1276" s="523"/>
      <c r="D1276" s="523"/>
    </row>
    <row r="1277" spans="3:4" ht="21" customHeight="1">
      <c r="C1277" s="523"/>
      <c r="D1277" s="523"/>
    </row>
    <row r="1278" spans="3:4" ht="21" customHeight="1">
      <c r="C1278" s="523"/>
      <c r="D1278" s="523"/>
    </row>
    <row r="1279" spans="3:4" ht="21" customHeight="1">
      <c r="C1279" s="523"/>
      <c r="D1279" s="523"/>
    </row>
    <row r="1280" spans="3:4" ht="21" customHeight="1">
      <c r="C1280" s="523"/>
      <c r="D1280" s="523"/>
    </row>
    <row r="1281" spans="3:4" ht="21" customHeight="1">
      <c r="C1281" s="523"/>
      <c r="D1281" s="523"/>
    </row>
    <row r="1282" spans="3:4" ht="21" customHeight="1">
      <c r="C1282" s="523"/>
      <c r="D1282" s="523"/>
    </row>
    <row r="1283" spans="3:4" ht="21" customHeight="1">
      <c r="C1283" s="523"/>
      <c r="D1283" s="523"/>
    </row>
    <row r="1284" spans="3:4" ht="21" customHeight="1">
      <c r="C1284" s="523"/>
      <c r="D1284" s="523"/>
    </row>
    <row r="1285" spans="3:4" ht="21" customHeight="1">
      <c r="C1285" s="523"/>
      <c r="D1285" s="523"/>
    </row>
    <row r="1286" spans="3:4" ht="21" customHeight="1">
      <c r="C1286" s="523"/>
      <c r="D1286" s="523"/>
    </row>
    <row r="1287" spans="3:4" ht="21" customHeight="1">
      <c r="C1287" s="523"/>
      <c r="D1287" s="523"/>
    </row>
    <row r="1288" spans="3:4" ht="21" customHeight="1">
      <c r="C1288" s="523"/>
      <c r="D1288" s="523"/>
    </row>
    <row r="1289" spans="3:4" ht="21" customHeight="1">
      <c r="C1289" s="523"/>
      <c r="D1289" s="523"/>
    </row>
    <row r="1290" spans="3:4" ht="21" customHeight="1">
      <c r="C1290" s="523"/>
      <c r="D1290" s="523"/>
    </row>
    <row r="1291" spans="3:4" ht="21" customHeight="1">
      <c r="C1291" s="523"/>
      <c r="D1291" s="523"/>
    </row>
    <row r="1292" spans="3:4" ht="21" customHeight="1">
      <c r="C1292" s="523"/>
      <c r="D1292" s="523"/>
    </row>
    <row r="1293" spans="3:4" ht="21" customHeight="1">
      <c r="C1293" s="523"/>
      <c r="D1293" s="523"/>
    </row>
    <row r="1294" spans="3:4" ht="21" customHeight="1">
      <c r="C1294" s="523"/>
      <c r="D1294" s="523"/>
    </row>
    <row r="1295" spans="3:4" ht="21" customHeight="1">
      <c r="C1295" s="523"/>
      <c r="D1295" s="523"/>
    </row>
    <row r="1296" spans="3:4" ht="21" customHeight="1">
      <c r="C1296" s="523"/>
      <c r="D1296" s="523"/>
    </row>
    <row r="1297" spans="3:4" ht="21" customHeight="1">
      <c r="C1297" s="523"/>
      <c r="D1297" s="523"/>
    </row>
    <row r="1298" spans="3:4" ht="21" customHeight="1">
      <c r="C1298" s="523"/>
      <c r="D1298" s="523"/>
    </row>
    <row r="1299" spans="3:4" ht="21" customHeight="1">
      <c r="C1299" s="523"/>
      <c r="D1299" s="523"/>
    </row>
    <row r="1300" spans="3:4" ht="21" customHeight="1">
      <c r="C1300" s="523"/>
      <c r="D1300" s="523"/>
    </row>
    <row r="1301" spans="3:4" ht="21" customHeight="1">
      <c r="C1301" s="523"/>
      <c r="D1301" s="523"/>
    </row>
    <row r="1302" spans="3:4" ht="21" customHeight="1">
      <c r="C1302" s="523"/>
      <c r="D1302" s="523"/>
    </row>
    <row r="1303" spans="3:4" ht="21" customHeight="1">
      <c r="C1303" s="523"/>
      <c r="D1303" s="523"/>
    </row>
    <row r="1304" spans="3:4" ht="21" customHeight="1">
      <c r="C1304" s="523"/>
      <c r="D1304" s="523"/>
    </row>
    <row r="1305" spans="3:4" ht="21" customHeight="1">
      <c r="C1305" s="523"/>
      <c r="D1305" s="523"/>
    </row>
    <row r="1306" spans="3:4" ht="21" customHeight="1">
      <c r="C1306" s="523"/>
      <c r="D1306" s="523"/>
    </row>
    <row r="1307" spans="3:4" ht="21" customHeight="1">
      <c r="C1307" s="523"/>
      <c r="D1307" s="523"/>
    </row>
    <row r="1308" spans="3:4" ht="21" customHeight="1">
      <c r="C1308" s="523"/>
      <c r="D1308" s="523"/>
    </row>
    <row r="1309" spans="3:4" ht="21" customHeight="1">
      <c r="C1309" s="523"/>
      <c r="D1309" s="523"/>
    </row>
    <row r="1310" spans="3:4" ht="21" customHeight="1">
      <c r="C1310" s="523"/>
      <c r="D1310" s="523"/>
    </row>
    <row r="1311" spans="3:4" ht="21" customHeight="1">
      <c r="C1311" s="523"/>
      <c r="D1311" s="523"/>
    </row>
    <row r="1312" spans="3:4" ht="21" customHeight="1">
      <c r="C1312" s="523"/>
      <c r="D1312" s="523"/>
    </row>
    <row r="1313" spans="3:4" ht="21" customHeight="1">
      <c r="C1313" s="523"/>
      <c r="D1313" s="523"/>
    </row>
    <row r="1314" spans="3:4" ht="21" customHeight="1">
      <c r="C1314" s="523"/>
      <c r="D1314" s="523"/>
    </row>
    <row r="1315" spans="3:4" ht="21" customHeight="1">
      <c r="C1315" s="523"/>
      <c r="D1315" s="523"/>
    </row>
    <row r="1316" spans="3:4" ht="21" customHeight="1">
      <c r="C1316" s="523"/>
      <c r="D1316" s="523"/>
    </row>
    <row r="1317" spans="3:4" ht="21" customHeight="1">
      <c r="C1317" s="523"/>
      <c r="D1317" s="523"/>
    </row>
    <row r="1318" spans="3:4" ht="21" customHeight="1">
      <c r="C1318" s="523"/>
      <c r="D1318" s="523"/>
    </row>
    <row r="1319" spans="3:4" ht="21" customHeight="1">
      <c r="C1319" s="523"/>
      <c r="D1319" s="523"/>
    </row>
    <row r="1320" spans="3:4" ht="21" customHeight="1">
      <c r="C1320" s="523"/>
      <c r="D1320" s="523"/>
    </row>
    <row r="1321" spans="3:4" ht="21" customHeight="1">
      <c r="C1321" s="523"/>
      <c r="D1321" s="523"/>
    </row>
    <row r="1322" spans="3:4" ht="21" customHeight="1">
      <c r="C1322" s="523"/>
      <c r="D1322" s="523"/>
    </row>
    <row r="1323" spans="3:4" ht="21" customHeight="1">
      <c r="C1323" s="523"/>
      <c r="D1323" s="523"/>
    </row>
    <row r="1324" spans="3:4" ht="21" customHeight="1">
      <c r="C1324" s="523"/>
      <c r="D1324" s="523"/>
    </row>
    <row r="1325" spans="3:4" ht="21" customHeight="1">
      <c r="C1325" s="523"/>
      <c r="D1325" s="523"/>
    </row>
    <row r="1326" spans="3:4" ht="21" customHeight="1">
      <c r="C1326" s="523"/>
      <c r="D1326" s="523"/>
    </row>
    <row r="1327" spans="3:4" ht="21" customHeight="1">
      <c r="C1327" s="523"/>
      <c r="D1327" s="523"/>
    </row>
    <row r="1328" spans="3:4" ht="21" customHeight="1">
      <c r="C1328" s="523"/>
      <c r="D1328" s="523"/>
    </row>
    <row r="1329" spans="3:4" ht="21" customHeight="1">
      <c r="C1329" s="523"/>
      <c r="D1329" s="523"/>
    </row>
    <row r="1330" spans="3:4" ht="21" customHeight="1">
      <c r="C1330" s="523"/>
      <c r="D1330" s="523"/>
    </row>
    <row r="1331" spans="3:4" ht="21" customHeight="1">
      <c r="C1331" s="523"/>
      <c r="D1331" s="523"/>
    </row>
    <row r="1332" spans="3:4" ht="21" customHeight="1">
      <c r="C1332" s="523"/>
      <c r="D1332" s="523"/>
    </row>
    <row r="1333" spans="3:4" ht="21" customHeight="1">
      <c r="C1333" s="523"/>
      <c r="D1333" s="523"/>
    </row>
    <row r="1334" spans="3:4" ht="21" customHeight="1">
      <c r="C1334" s="523"/>
      <c r="D1334" s="523"/>
    </row>
    <row r="1335" spans="3:4" ht="21" customHeight="1">
      <c r="C1335" s="523"/>
      <c r="D1335" s="523"/>
    </row>
    <row r="1336" spans="3:4" ht="21" customHeight="1">
      <c r="C1336" s="523"/>
      <c r="D1336" s="523"/>
    </row>
    <row r="1337" spans="3:4" ht="21" customHeight="1">
      <c r="C1337" s="523"/>
      <c r="D1337" s="523"/>
    </row>
    <row r="1338" spans="3:4" ht="21" customHeight="1">
      <c r="C1338" s="523"/>
      <c r="D1338" s="523"/>
    </row>
    <row r="1339" spans="3:4" ht="21" customHeight="1">
      <c r="C1339" s="523"/>
      <c r="D1339" s="523"/>
    </row>
    <row r="1340" spans="3:4" ht="21" customHeight="1">
      <c r="C1340" s="523"/>
      <c r="D1340" s="523"/>
    </row>
    <row r="1341" spans="3:4" ht="21" customHeight="1">
      <c r="C1341" s="523"/>
      <c r="D1341" s="523"/>
    </row>
    <row r="1342" spans="3:4" ht="21" customHeight="1">
      <c r="C1342" s="523"/>
      <c r="D1342" s="523"/>
    </row>
    <row r="1343" spans="3:4" ht="21" customHeight="1">
      <c r="C1343" s="523"/>
      <c r="D1343" s="523"/>
    </row>
    <row r="1344" spans="3:4" ht="21" customHeight="1">
      <c r="C1344" s="523"/>
      <c r="D1344" s="523"/>
    </row>
    <row r="1345" spans="3:4" ht="21" customHeight="1">
      <c r="C1345" s="523"/>
      <c r="D1345" s="523"/>
    </row>
    <row r="1346" spans="3:4" ht="21" customHeight="1">
      <c r="C1346" s="523"/>
      <c r="D1346" s="523"/>
    </row>
    <row r="1347" spans="3:4" ht="21" customHeight="1">
      <c r="C1347" s="523"/>
      <c r="D1347" s="523"/>
    </row>
    <row r="1348" spans="3:4" ht="21" customHeight="1">
      <c r="C1348" s="523"/>
      <c r="D1348" s="523"/>
    </row>
    <row r="1349" spans="3:4" ht="21" customHeight="1">
      <c r="C1349" s="523"/>
      <c r="D1349" s="523"/>
    </row>
    <row r="1350" spans="3:4" ht="21" customHeight="1">
      <c r="C1350" s="523"/>
      <c r="D1350" s="523"/>
    </row>
    <row r="1351" spans="3:4" ht="21" customHeight="1">
      <c r="C1351" s="523"/>
      <c r="D1351" s="523"/>
    </row>
    <row r="1352" spans="3:4" ht="21" customHeight="1">
      <c r="C1352" s="523"/>
      <c r="D1352" s="523"/>
    </row>
    <row r="1353" spans="3:4" ht="21" customHeight="1">
      <c r="C1353" s="523"/>
      <c r="D1353" s="523"/>
    </row>
    <row r="1354" spans="3:4" ht="21" customHeight="1">
      <c r="C1354" s="523"/>
      <c r="D1354" s="523"/>
    </row>
    <row r="1355" spans="3:4" ht="21" customHeight="1">
      <c r="C1355" s="523"/>
      <c r="D1355" s="523"/>
    </row>
    <row r="1356" spans="3:4" ht="21" customHeight="1">
      <c r="C1356" s="523"/>
      <c r="D1356" s="523"/>
    </row>
    <row r="1357" spans="3:4" ht="21" customHeight="1">
      <c r="C1357" s="523"/>
      <c r="D1357" s="523"/>
    </row>
    <row r="1358" spans="3:4" ht="21" customHeight="1">
      <c r="C1358" s="523"/>
      <c r="D1358" s="523"/>
    </row>
    <row r="1359" spans="3:4" ht="21" customHeight="1">
      <c r="C1359" s="523"/>
      <c r="D1359" s="523"/>
    </row>
    <row r="1360" spans="3:4" ht="21" customHeight="1">
      <c r="C1360" s="523"/>
      <c r="D1360" s="523"/>
    </row>
    <row r="1361" spans="3:4" ht="21" customHeight="1">
      <c r="C1361" s="523"/>
      <c r="D1361" s="523"/>
    </row>
    <row r="1362" spans="3:4" ht="21" customHeight="1">
      <c r="C1362" s="523"/>
      <c r="D1362" s="523"/>
    </row>
    <row r="1363" spans="3:4" ht="21" customHeight="1">
      <c r="C1363" s="523"/>
      <c r="D1363" s="523"/>
    </row>
    <row r="1364" spans="3:4" ht="21" customHeight="1">
      <c r="C1364" s="523"/>
      <c r="D1364" s="523"/>
    </row>
    <row r="1365" spans="3:4" ht="21" customHeight="1">
      <c r="C1365" s="523"/>
      <c r="D1365" s="523"/>
    </row>
    <row r="1366" spans="3:4" ht="21" customHeight="1">
      <c r="C1366" s="523"/>
      <c r="D1366" s="523"/>
    </row>
    <row r="1367" spans="3:4" ht="21" customHeight="1">
      <c r="C1367" s="523"/>
      <c r="D1367" s="523"/>
    </row>
    <row r="1368" spans="3:4" ht="21" customHeight="1">
      <c r="C1368" s="523"/>
      <c r="D1368" s="523"/>
    </row>
    <row r="1369" spans="3:4" ht="21" customHeight="1">
      <c r="C1369" s="523"/>
      <c r="D1369" s="523"/>
    </row>
    <row r="1370" spans="3:4" ht="21" customHeight="1">
      <c r="C1370" s="523"/>
      <c r="D1370" s="523"/>
    </row>
    <row r="1371" spans="3:4" ht="21" customHeight="1">
      <c r="C1371" s="523"/>
      <c r="D1371" s="523"/>
    </row>
    <row r="1372" spans="3:4" ht="21" customHeight="1">
      <c r="C1372" s="523"/>
      <c r="D1372" s="523"/>
    </row>
    <row r="1373" spans="3:4" ht="21" customHeight="1">
      <c r="C1373" s="523"/>
      <c r="D1373" s="523"/>
    </row>
    <row r="1374" spans="3:4" ht="21" customHeight="1">
      <c r="C1374" s="523"/>
      <c r="D1374" s="523"/>
    </row>
    <row r="1375" spans="3:4" ht="21" customHeight="1">
      <c r="C1375" s="523"/>
      <c r="D1375" s="523"/>
    </row>
    <row r="1376" spans="3:4" ht="21" customHeight="1">
      <c r="C1376" s="523"/>
      <c r="D1376" s="523"/>
    </row>
    <row r="1377" spans="3:4" ht="21" customHeight="1">
      <c r="C1377" s="523"/>
      <c r="D1377" s="523"/>
    </row>
    <row r="1378" spans="3:4" ht="21" customHeight="1">
      <c r="C1378" s="523"/>
      <c r="D1378" s="523"/>
    </row>
    <row r="1379" spans="3:4" ht="21" customHeight="1">
      <c r="C1379" s="523"/>
      <c r="D1379" s="523"/>
    </row>
    <row r="1380" spans="3:4" ht="21" customHeight="1">
      <c r="C1380" s="523"/>
      <c r="D1380" s="523"/>
    </row>
    <row r="1381" spans="3:4" ht="21" customHeight="1">
      <c r="C1381" s="523"/>
      <c r="D1381" s="523"/>
    </row>
    <row r="1382" spans="3:4" ht="21" customHeight="1">
      <c r="C1382" s="523"/>
      <c r="D1382" s="523"/>
    </row>
    <row r="1383" spans="3:4" ht="21" customHeight="1">
      <c r="C1383" s="523"/>
      <c r="D1383" s="523"/>
    </row>
    <row r="1384" spans="3:4" ht="21" customHeight="1">
      <c r="C1384" s="523"/>
      <c r="D1384" s="523"/>
    </row>
    <row r="1385" spans="3:4" ht="21" customHeight="1">
      <c r="C1385" s="523"/>
      <c r="D1385" s="523"/>
    </row>
    <row r="1386" spans="3:4" ht="21" customHeight="1">
      <c r="C1386" s="523"/>
      <c r="D1386" s="523"/>
    </row>
    <row r="1387" spans="3:4" ht="21" customHeight="1">
      <c r="C1387" s="523"/>
      <c r="D1387" s="523"/>
    </row>
    <row r="1388" spans="3:4" ht="21" customHeight="1">
      <c r="C1388" s="523"/>
      <c r="D1388" s="523"/>
    </row>
    <row r="1389" spans="3:4" ht="21" customHeight="1">
      <c r="C1389" s="523"/>
      <c r="D1389" s="523"/>
    </row>
    <row r="1390" spans="3:4" ht="21" customHeight="1">
      <c r="C1390" s="523"/>
      <c r="D1390" s="523"/>
    </row>
    <row r="1391" spans="3:4" ht="21" customHeight="1">
      <c r="C1391" s="523"/>
      <c r="D1391" s="523"/>
    </row>
    <row r="1392" spans="3:4" ht="21" customHeight="1">
      <c r="C1392" s="523"/>
      <c r="D1392" s="523"/>
    </row>
    <row r="1393" spans="3:4" ht="21" customHeight="1">
      <c r="C1393" s="523"/>
      <c r="D1393" s="523"/>
    </row>
    <row r="1394" spans="3:4" ht="21" customHeight="1">
      <c r="C1394" s="523"/>
      <c r="D1394" s="523"/>
    </row>
    <row r="1395" spans="3:4" ht="21" customHeight="1">
      <c r="C1395" s="523"/>
      <c r="D1395" s="523"/>
    </row>
    <row r="1396" spans="3:4" ht="21" customHeight="1">
      <c r="C1396" s="523"/>
      <c r="D1396" s="523"/>
    </row>
    <row r="1397" spans="3:4" ht="21" customHeight="1">
      <c r="C1397" s="523"/>
      <c r="D1397" s="523"/>
    </row>
    <row r="1398" spans="3:4" ht="21" customHeight="1">
      <c r="C1398" s="523"/>
      <c r="D1398" s="523"/>
    </row>
    <row r="1399" spans="3:4" ht="21" customHeight="1">
      <c r="C1399" s="523"/>
      <c r="D1399" s="523"/>
    </row>
    <row r="1400" spans="3:4" ht="21" customHeight="1">
      <c r="C1400" s="523"/>
      <c r="D1400" s="523"/>
    </row>
    <row r="1401" spans="3:4" ht="21" customHeight="1">
      <c r="C1401" s="523"/>
      <c r="D1401" s="523"/>
    </row>
    <row r="1402" spans="3:4" ht="21" customHeight="1">
      <c r="C1402" s="523"/>
      <c r="D1402" s="523"/>
    </row>
    <row r="1403" spans="3:4" ht="21" customHeight="1">
      <c r="C1403" s="523"/>
      <c r="D1403" s="523"/>
    </row>
    <row r="1404" spans="3:4" ht="21" customHeight="1">
      <c r="C1404" s="523"/>
      <c r="D1404" s="523"/>
    </row>
    <row r="1405" spans="3:4" ht="21" customHeight="1">
      <c r="C1405" s="523"/>
      <c r="D1405" s="523"/>
    </row>
    <row r="1406" spans="3:4" ht="21" customHeight="1">
      <c r="C1406" s="523"/>
      <c r="D1406" s="523"/>
    </row>
    <row r="1407" spans="3:4" ht="21" customHeight="1">
      <c r="C1407" s="523"/>
      <c r="D1407" s="523"/>
    </row>
    <row r="1408" spans="3:4" ht="21" customHeight="1">
      <c r="C1408" s="523"/>
      <c r="D1408" s="523"/>
    </row>
    <row r="1409" spans="3:4" ht="21" customHeight="1">
      <c r="C1409" s="523"/>
      <c r="D1409" s="523"/>
    </row>
    <row r="1410" spans="3:4" ht="21" customHeight="1">
      <c r="C1410" s="523"/>
      <c r="D1410" s="523"/>
    </row>
    <row r="1411" spans="3:4" ht="21" customHeight="1">
      <c r="C1411" s="523"/>
      <c r="D1411" s="523"/>
    </row>
    <row r="1412" spans="3:4" ht="21" customHeight="1">
      <c r="C1412" s="523"/>
      <c r="D1412" s="523"/>
    </row>
    <row r="1413" spans="3:4" ht="21" customHeight="1">
      <c r="C1413" s="523"/>
      <c r="D1413" s="523"/>
    </row>
    <row r="1414" spans="3:4" ht="21" customHeight="1">
      <c r="C1414" s="523"/>
      <c r="D1414" s="523"/>
    </row>
    <row r="1415" spans="3:4" ht="21" customHeight="1">
      <c r="C1415" s="523"/>
      <c r="D1415" s="523"/>
    </row>
    <row r="1416" spans="3:4" ht="21" customHeight="1">
      <c r="C1416" s="523"/>
      <c r="D1416" s="523"/>
    </row>
    <row r="1417" spans="3:4" ht="21" customHeight="1">
      <c r="C1417" s="523"/>
      <c r="D1417" s="523"/>
    </row>
    <row r="1418" spans="3:4" ht="21" customHeight="1">
      <c r="C1418" s="523"/>
      <c r="D1418" s="523"/>
    </row>
    <row r="1419" spans="3:4" ht="21" customHeight="1">
      <c r="C1419" s="523"/>
      <c r="D1419" s="523"/>
    </row>
    <row r="1420" spans="3:4" ht="21" customHeight="1">
      <c r="C1420" s="523"/>
      <c r="D1420" s="523"/>
    </row>
    <row r="1421" spans="3:4" ht="21" customHeight="1">
      <c r="C1421" s="523"/>
      <c r="D1421" s="523"/>
    </row>
    <row r="1422" spans="3:4" ht="21" customHeight="1">
      <c r="C1422" s="523"/>
      <c r="D1422" s="523"/>
    </row>
    <row r="1423" spans="3:4" ht="21" customHeight="1">
      <c r="C1423" s="523"/>
      <c r="D1423" s="523"/>
    </row>
    <row r="1424" spans="3:4" ht="21" customHeight="1">
      <c r="C1424" s="523"/>
      <c r="D1424" s="523"/>
    </row>
    <row r="1425" spans="3:4" ht="21" customHeight="1">
      <c r="C1425" s="523"/>
      <c r="D1425" s="523"/>
    </row>
    <row r="1426" spans="3:4" ht="21" customHeight="1">
      <c r="C1426" s="523"/>
      <c r="D1426" s="523"/>
    </row>
    <row r="1427" spans="3:4" ht="21" customHeight="1">
      <c r="C1427" s="523"/>
      <c r="D1427" s="523"/>
    </row>
    <row r="1428" spans="3:4" ht="21" customHeight="1">
      <c r="C1428" s="523"/>
      <c r="D1428" s="523"/>
    </row>
    <row r="1429" spans="3:4" ht="21" customHeight="1">
      <c r="C1429" s="523"/>
      <c r="D1429" s="523"/>
    </row>
    <row r="1430" spans="3:4" ht="21" customHeight="1">
      <c r="C1430" s="523"/>
      <c r="D1430" s="523"/>
    </row>
    <row r="1431" spans="3:4" ht="21" customHeight="1">
      <c r="C1431" s="523"/>
      <c r="D1431" s="523"/>
    </row>
    <row r="1432" spans="3:4" ht="21" customHeight="1">
      <c r="C1432" s="523"/>
      <c r="D1432" s="523"/>
    </row>
    <row r="1433" spans="3:4" ht="21" customHeight="1">
      <c r="C1433" s="523"/>
      <c r="D1433" s="523"/>
    </row>
    <row r="1434" spans="3:4" ht="21" customHeight="1">
      <c r="C1434" s="523"/>
      <c r="D1434" s="523"/>
    </row>
    <row r="1435" spans="3:4" ht="21" customHeight="1">
      <c r="C1435" s="523"/>
      <c r="D1435" s="523"/>
    </row>
    <row r="1436" spans="3:4" ht="21" customHeight="1">
      <c r="C1436" s="523"/>
      <c r="D1436" s="523"/>
    </row>
    <row r="1437" spans="3:4" ht="21" customHeight="1">
      <c r="C1437" s="523"/>
      <c r="D1437" s="523"/>
    </row>
    <row r="1438" spans="3:4" ht="21" customHeight="1">
      <c r="C1438" s="523"/>
      <c r="D1438" s="523"/>
    </row>
    <row r="1439" spans="3:4" ht="21" customHeight="1">
      <c r="C1439" s="523"/>
      <c r="D1439" s="523"/>
    </row>
    <row r="1440" spans="3:4" ht="21" customHeight="1">
      <c r="C1440" s="523"/>
      <c r="D1440" s="523"/>
    </row>
    <row r="1441" spans="3:4" ht="21" customHeight="1">
      <c r="C1441" s="523"/>
      <c r="D1441" s="523"/>
    </row>
    <row r="1442" spans="3:4" ht="21" customHeight="1">
      <c r="C1442" s="523"/>
      <c r="D1442" s="523"/>
    </row>
    <row r="1443" spans="3:4" ht="21" customHeight="1">
      <c r="C1443" s="523"/>
      <c r="D1443" s="523"/>
    </row>
    <row r="1444" spans="3:4" ht="21" customHeight="1">
      <c r="C1444" s="523"/>
      <c r="D1444" s="523"/>
    </row>
    <row r="1445" spans="3:4" ht="21" customHeight="1">
      <c r="C1445" s="523"/>
      <c r="D1445" s="523"/>
    </row>
    <row r="1446" spans="3:4" ht="21" customHeight="1">
      <c r="C1446" s="523"/>
      <c r="D1446" s="523"/>
    </row>
    <row r="1447" spans="3:4" ht="21" customHeight="1">
      <c r="C1447" s="523"/>
      <c r="D1447" s="523"/>
    </row>
    <row r="1448" spans="3:4" ht="21" customHeight="1">
      <c r="C1448" s="523"/>
      <c r="D1448" s="523"/>
    </row>
    <row r="1449" spans="3:4" ht="21" customHeight="1">
      <c r="C1449" s="523"/>
      <c r="D1449" s="523"/>
    </row>
    <row r="1450" spans="3:4" ht="21" customHeight="1">
      <c r="C1450" s="523"/>
      <c r="D1450" s="523"/>
    </row>
    <row r="1451" spans="3:4" ht="21" customHeight="1">
      <c r="C1451" s="523"/>
      <c r="D1451" s="523"/>
    </row>
    <row r="1452" spans="3:4" ht="21" customHeight="1">
      <c r="C1452" s="523"/>
      <c r="D1452" s="523"/>
    </row>
    <row r="1453" spans="3:4" ht="21" customHeight="1">
      <c r="C1453" s="523"/>
      <c r="D1453" s="523"/>
    </row>
    <row r="1454" spans="3:4" ht="21" customHeight="1">
      <c r="C1454" s="523"/>
      <c r="D1454" s="523"/>
    </row>
    <row r="1455" spans="3:4" ht="21" customHeight="1">
      <c r="C1455" s="523"/>
      <c r="D1455" s="523"/>
    </row>
    <row r="1456" spans="3:4" ht="21" customHeight="1">
      <c r="C1456" s="523"/>
      <c r="D1456" s="523"/>
    </row>
    <row r="1457" spans="3:4" ht="21" customHeight="1">
      <c r="C1457" s="523"/>
      <c r="D1457" s="523"/>
    </row>
    <row r="1458" spans="3:4" ht="21" customHeight="1">
      <c r="C1458" s="523"/>
      <c r="D1458" s="523"/>
    </row>
    <row r="1459" spans="3:4" ht="21" customHeight="1">
      <c r="C1459" s="523"/>
      <c r="D1459" s="523"/>
    </row>
    <row r="1460" spans="3:4" ht="21" customHeight="1">
      <c r="C1460" s="523"/>
      <c r="D1460" s="523"/>
    </row>
    <row r="1461" spans="3:4" ht="21" customHeight="1">
      <c r="C1461" s="523"/>
      <c r="D1461" s="523"/>
    </row>
    <row r="1462" spans="3:4" ht="21" customHeight="1">
      <c r="C1462" s="523"/>
      <c r="D1462" s="523"/>
    </row>
    <row r="1463" spans="3:4" ht="21" customHeight="1">
      <c r="C1463" s="523"/>
      <c r="D1463" s="523"/>
    </row>
    <row r="1464" spans="3:4" ht="21" customHeight="1">
      <c r="C1464" s="523"/>
      <c r="D1464" s="523"/>
    </row>
    <row r="1465" spans="3:4" ht="21" customHeight="1">
      <c r="C1465" s="523"/>
      <c r="D1465" s="523"/>
    </row>
    <row r="1466" spans="3:4" ht="21" customHeight="1">
      <c r="C1466" s="523"/>
      <c r="D1466" s="523"/>
    </row>
    <row r="1467" spans="3:4" ht="21" customHeight="1">
      <c r="C1467" s="523"/>
      <c r="D1467" s="523"/>
    </row>
    <row r="1468" spans="3:4" ht="21" customHeight="1">
      <c r="C1468" s="523"/>
      <c r="D1468" s="523"/>
    </row>
    <row r="1469" spans="3:4" ht="21" customHeight="1">
      <c r="C1469" s="523"/>
      <c r="D1469" s="523"/>
    </row>
    <row r="1470" spans="3:4" ht="21" customHeight="1">
      <c r="C1470" s="523"/>
      <c r="D1470" s="523"/>
    </row>
    <row r="1471" spans="3:4" ht="21" customHeight="1">
      <c r="C1471" s="523"/>
      <c r="D1471" s="523"/>
    </row>
    <row r="1472" spans="3:4" ht="21" customHeight="1">
      <c r="C1472" s="523"/>
      <c r="D1472" s="523"/>
    </row>
    <row r="1473" spans="3:4" ht="21" customHeight="1">
      <c r="C1473" s="523"/>
      <c r="D1473" s="523"/>
    </row>
    <row r="1474" spans="3:4" ht="21" customHeight="1">
      <c r="C1474" s="523"/>
      <c r="D1474" s="523"/>
    </row>
    <row r="1475" spans="3:4" ht="21" customHeight="1">
      <c r="C1475" s="523"/>
      <c r="D1475" s="523"/>
    </row>
    <row r="1476" spans="3:4" ht="21" customHeight="1">
      <c r="C1476" s="523"/>
      <c r="D1476" s="523"/>
    </row>
    <row r="1477" spans="3:4" ht="21" customHeight="1">
      <c r="C1477" s="523"/>
      <c r="D1477" s="523"/>
    </row>
    <row r="1478" spans="3:4" ht="21" customHeight="1">
      <c r="C1478" s="523"/>
      <c r="D1478" s="523"/>
    </row>
    <row r="1479" spans="3:4" ht="21" customHeight="1">
      <c r="C1479" s="523"/>
      <c r="D1479" s="523"/>
    </row>
    <row r="1480" spans="3:4" ht="21" customHeight="1">
      <c r="C1480" s="523"/>
      <c r="D1480" s="523"/>
    </row>
    <row r="1481" spans="3:4" ht="21" customHeight="1">
      <c r="C1481" s="523"/>
      <c r="D1481" s="523"/>
    </row>
    <row r="1482" spans="3:4" ht="21" customHeight="1">
      <c r="C1482" s="523"/>
      <c r="D1482" s="523"/>
    </row>
    <row r="1483" spans="3:4" ht="21" customHeight="1">
      <c r="C1483" s="523"/>
      <c r="D1483" s="523"/>
    </row>
    <row r="1484" spans="3:4" ht="21" customHeight="1">
      <c r="C1484" s="523"/>
      <c r="D1484" s="523"/>
    </row>
    <row r="1485" spans="3:4" ht="21" customHeight="1">
      <c r="C1485" s="523"/>
      <c r="D1485" s="523"/>
    </row>
    <row r="1486" spans="3:4" ht="21" customHeight="1">
      <c r="C1486" s="523"/>
      <c r="D1486" s="523"/>
    </row>
    <row r="1487" spans="3:4" ht="21" customHeight="1">
      <c r="C1487" s="523"/>
      <c r="D1487" s="523"/>
    </row>
    <row r="1488" spans="3:4" ht="21" customHeight="1">
      <c r="C1488" s="523"/>
      <c r="D1488" s="523"/>
    </row>
    <row r="1489" spans="3:4" ht="21" customHeight="1">
      <c r="C1489" s="523"/>
      <c r="D1489" s="523"/>
    </row>
    <row r="1490" spans="3:4" ht="21" customHeight="1">
      <c r="C1490" s="523"/>
      <c r="D1490" s="523"/>
    </row>
    <row r="1491" spans="3:4" ht="21" customHeight="1">
      <c r="C1491" s="523"/>
      <c r="D1491" s="523"/>
    </row>
    <row r="1492" spans="3:4" ht="21" customHeight="1">
      <c r="C1492" s="523"/>
      <c r="D1492" s="523"/>
    </row>
    <row r="1493" spans="3:4" ht="21" customHeight="1">
      <c r="C1493" s="523"/>
      <c r="D1493" s="523"/>
    </row>
    <row r="1494" spans="3:4" ht="21" customHeight="1">
      <c r="C1494" s="523"/>
      <c r="D1494" s="523"/>
    </row>
    <row r="1495" spans="3:4" ht="21" customHeight="1">
      <c r="C1495" s="523"/>
      <c r="D1495" s="523"/>
    </row>
    <row r="1496" spans="3:4" ht="21" customHeight="1">
      <c r="C1496" s="523"/>
      <c r="D1496" s="523"/>
    </row>
    <row r="1497" spans="3:4" ht="21" customHeight="1">
      <c r="C1497" s="523"/>
      <c r="D1497" s="523"/>
    </row>
    <row r="1498" spans="3:4" ht="21" customHeight="1">
      <c r="C1498" s="523"/>
      <c r="D1498" s="523"/>
    </row>
    <row r="1499" spans="3:4" ht="21" customHeight="1">
      <c r="C1499" s="523"/>
      <c r="D1499" s="523"/>
    </row>
    <row r="1500" spans="3:4" ht="21" customHeight="1">
      <c r="C1500" s="523"/>
      <c r="D1500" s="523"/>
    </row>
    <row r="1501" spans="3:4" ht="21" customHeight="1">
      <c r="C1501" s="523"/>
      <c r="D1501" s="523"/>
    </row>
    <row r="1502" spans="3:4" ht="21" customHeight="1">
      <c r="C1502" s="523"/>
      <c r="D1502" s="523"/>
    </row>
    <row r="1503" spans="3:4" ht="21" customHeight="1">
      <c r="C1503" s="523"/>
      <c r="D1503" s="523"/>
    </row>
    <row r="1504" spans="3:4" ht="21" customHeight="1">
      <c r="C1504" s="523"/>
      <c r="D1504" s="523"/>
    </row>
    <row r="1505" spans="3:4" ht="21" customHeight="1">
      <c r="C1505" s="523"/>
      <c r="D1505" s="523"/>
    </row>
    <row r="1506" spans="3:4" ht="21" customHeight="1">
      <c r="C1506" s="523"/>
      <c r="D1506" s="523"/>
    </row>
    <row r="1507" spans="3:4" ht="21" customHeight="1">
      <c r="C1507" s="523"/>
      <c r="D1507" s="523"/>
    </row>
    <row r="1508" spans="3:4" ht="21" customHeight="1">
      <c r="C1508" s="523"/>
      <c r="D1508" s="523"/>
    </row>
    <row r="1509" spans="3:4" ht="21" customHeight="1">
      <c r="C1509" s="523"/>
      <c r="D1509" s="523"/>
    </row>
    <row r="1510" spans="3:4" ht="21" customHeight="1">
      <c r="C1510" s="523"/>
      <c r="D1510" s="523"/>
    </row>
    <row r="1511" spans="3:4" ht="21" customHeight="1">
      <c r="C1511" s="523"/>
      <c r="D1511" s="523"/>
    </row>
    <row r="1512" spans="3:4" ht="21" customHeight="1">
      <c r="C1512" s="523"/>
      <c r="D1512" s="523"/>
    </row>
    <row r="1513" spans="3:4" ht="21" customHeight="1">
      <c r="C1513" s="523"/>
      <c r="D1513" s="523"/>
    </row>
    <row r="1514" spans="3:4" ht="21" customHeight="1">
      <c r="C1514" s="523"/>
      <c r="D1514" s="523"/>
    </row>
    <row r="1515" spans="3:4" ht="21" customHeight="1">
      <c r="C1515" s="523"/>
      <c r="D1515" s="523"/>
    </row>
    <row r="1516" spans="3:4" ht="21" customHeight="1">
      <c r="C1516" s="523"/>
      <c r="D1516" s="523"/>
    </row>
    <row r="1517" spans="3:4" ht="21" customHeight="1">
      <c r="C1517" s="523"/>
      <c r="D1517" s="523"/>
    </row>
    <row r="1518" spans="3:4" ht="21" customHeight="1">
      <c r="C1518" s="523"/>
      <c r="D1518" s="523"/>
    </row>
    <row r="1519" spans="3:4" ht="21" customHeight="1">
      <c r="C1519" s="523"/>
      <c r="D1519" s="523"/>
    </row>
    <row r="1520" spans="3:4" ht="21" customHeight="1">
      <c r="C1520" s="523"/>
      <c r="D1520" s="523"/>
    </row>
    <row r="1521" spans="3:4" ht="21" customHeight="1">
      <c r="C1521" s="523"/>
      <c r="D1521" s="523"/>
    </row>
    <row r="1522" spans="3:4" ht="21" customHeight="1">
      <c r="C1522" s="523"/>
      <c r="D1522" s="523"/>
    </row>
    <row r="1523" spans="3:4" ht="21" customHeight="1">
      <c r="C1523" s="523"/>
      <c r="D1523" s="523"/>
    </row>
    <row r="1524" spans="3:4" ht="21" customHeight="1">
      <c r="C1524" s="523"/>
      <c r="D1524" s="523"/>
    </row>
    <row r="1525" spans="3:4" ht="21" customHeight="1">
      <c r="C1525" s="523"/>
      <c r="D1525" s="523"/>
    </row>
    <row r="1526" spans="3:4" ht="21" customHeight="1">
      <c r="C1526" s="523"/>
      <c r="D1526" s="523"/>
    </row>
    <row r="1527" spans="3:4" ht="21" customHeight="1">
      <c r="C1527" s="523"/>
      <c r="D1527" s="523"/>
    </row>
    <row r="1528" spans="3:4" ht="21" customHeight="1">
      <c r="C1528" s="523"/>
      <c r="D1528" s="523"/>
    </row>
    <row r="1529" spans="3:4" ht="21" customHeight="1">
      <c r="C1529" s="523"/>
      <c r="D1529" s="523"/>
    </row>
    <row r="1530" spans="3:4" ht="21" customHeight="1">
      <c r="C1530" s="523"/>
      <c r="D1530" s="523"/>
    </row>
    <row r="1531" spans="3:4" ht="21" customHeight="1">
      <c r="C1531" s="523"/>
      <c r="D1531" s="523"/>
    </row>
    <row r="1532" spans="3:4" ht="21" customHeight="1">
      <c r="C1532" s="523"/>
      <c r="D1532" s="523"/>
    </row>
    <row r="1533" spans="3:4" ht="21" customHeight="1">
      <c r="C1533" s="523"/>
      <c r="D1533" s="523"/>
    </row>
    <row r="1534" spans="3:4" ht="21" customHeight="1">
      <c r="C1534" s="523"/>
      <c r="D1534" s="523"/>
    </row>
    <row r="1535" spans="3:4" ht="21" customHeight="1">
      <c r="C1535" s="523"/>
      <c r="D1535" s="523"/>
    </row>
    <row r="1536" spans="3:4" ht="21" customHeight="1">
      <c r="C1536" s="523"/>
      <c r="D1536" s="523"/>
    </row>
    <row r="1537" spans="3:4" ht="21" customHeight="1">
      <c r="C1537" s="523"/>
      <c r="D1537" s="523"/>
    </row>
    <row r="1538" spans="3:4" ht="21" customHeight="1">
      <c r="C1538" s="523"/>
      <c r="D1538" s="523"/>
    </row>
    <row r="1539" spans="3:4" ht="21" customHeight="1">
      <c r="C1539" s="523"/>
      <c r="D1539" s="523"/>
    </row>
    <row r="1540" spans="3:4" ht="21" customHeight="1">
      <c r="C1540" s="523"/>
      <c r="D1540" s="523"/>
    </row>
    <row r="1541" spans="3:4" ht="21" customHeight="1">
      <c r="C1541" s="523"/>
      <c r="D1541" s="523"/>
    </row>
    <row r="1542" spans="3:4" ht="21" customHeight="1">
      <c r="C1542" s="523"/>
      <c r="D1542" s="523"/>
    </row>
    <row r="1543" spans="3:4" ht="21" customHeight="1">
      <c r="C1543" s="523"/>
      <c r="D1543" s="523"/>
    </row>
    <row r="1544" spans="3:4" ht="21" customHeight="1">
      <c r="C1544" s="523"/>
      <c r="D1544" s="523"/>
    </row>
    <row r="1545" spans="3:4" ht="21" customHeight="1">
      <c r="C1545" s="523"/>
      <c r="D1545" s="523"/>
    </row>
    <row r="1546" spans="3:4" ht="21" customHeight="1">
      <c r="C1546" s="523"/>
      <c r="D1546" s="523"/>
    </row>
    <row r="1547" spans="3:4" ht="21" customHeight="1">
      <c r="C1547" s="523"/>
      <c r="D1547" s="523"/>
    </row>
    <row r="1548" spans="3:4" ht="21" customHeight="1">
      <c r="C1548" s="523"/>
      <c r="D1548" s="523"/>
    </row>
    <row r="1549" spans="3:4" ht="21" customHeight="1">
      <c r="C1549" s="523"/>
      <c r="D1549" s="523"/>
    </row>
    <row r="1550" spans="3:4" ht="21" customHeight="1">
      <c r="C1550" s="523"/>
      <c r="D1550" s="523"/>
    </row>
    <row r="1551" spans="3:4" ht="21" customHeight="1">
      <c r="C1551" s="523"/>
      <c r="D1551" s="523"/>
    </row>
    <row r="1552" spans="3:4" ht="21" customHeight="1">
      <c r="C1552" s="523"/>
      <c r="D1552" s="523"/>
    </row>
    <row r="1553" spans="3:4" ht="21" customHeight="1">
      <c r="C1553" s="523"/>
      <c r="D1553" s="523"/>
    </row>
    <row r="1554" spans="3:4" ht="21" customHeight="1">
      <c r="C1554" s="523"/>
      <c r="D1554" s="523"/>
    </row>
    <row r="1555" spans="3:4" ht="21" customHeight="1">
      <c r="C1555" s="523"/>
      <c r="D1555" s="523"/>
    </row>
    <row r="1556" spans="3:4" ht="21" customHeight="1">
      <c r="C1556" s="523"/>
      <c r="D1556" s="523"/>
    </row>
    <row r="1557" spans="3:4" ht="21" customHeight="1">
      <c r="C1557" s="523"/>
      <c r="D1557" s="523"/>
    </row>
    <row r="1558" spans="3:4" ht="21" customHeight="1">
      <c r="C1558" s="523"/>
      <c r="D1558" s="523"/>
    </row>
    <row r="1559" spans="3:4" ht="21" customHeight="1">
      <c r="C1559" s="523"/>
      <c r="D1559" s="523"/>
    </row>
    <row r="1560" spans="3:4" ht="21" customHeight="1">
      <c r="C1560" s="523"/>
      <c r="D1560" s="523"/>
    </row>
    <row r="1561" spans="3:4" ht="21" customHeight="1">
      <c r="C1561" s="523"/>
      <c r="D1561" s="523"/>
    </row>
    <row r="1562" spans="3:4" ht="21" customHeight="1">
      <c r="C1562" s="523"/>
      <c r="D1562" s="523"/>
    </row>
    <row r="1563" spans="3:4" ht="21" customHeight="1">
      <c r="C1563" s="523"/>
      <c r="D1563" s="523"/>
    </row>
    <row r="1564" spans="3:4" ht="21" customHeight="1">
      <c r="C1564" s="523"/>
      <c r="D1564" s="523"/>
    </row>
    <row r="1565" spans="3:4" ht="21" customHeight="1">
      <c r="C1565" s="523"/>
      <c r="D1565" s="523"/>
    </row>
    <row r="1566" spans="3:4" ht="21" customHeight="1">
      <c r="C1566" s="523"/>
      <c r="D1566" s="523"/>
    </row>
    <row r="1567" spans="3:4" ht="21" customHeight="1">
      <c r="C1567" s="523"/>
      <c r="D1567" s="523"/>
    </row>
    <row r="1568" spans="3:4" ht="21" customHeight="1">
      <c r="C1568" s="523"/>
      <c r="D1568" s="523"/>
    </row>
    <row r="1569" spans="3:4" ht="21" customHeight="1">
      <c r="C1569" s="523"/>
      <c r="D1569" s="523"/>
    </row>
    <row r="1570" spans="3:4" ht="21" customHeight="1">
      <c r="C1570" s="523"/>
      <c r="D1570" s="523"/>
    </row>
    <row r="1571" spans="3:4" ht="21" customHeight="1">
      <c r="C1571" s="523"/>
      <c r="D1571" s="523"/>
    </row>
    <row r="1572" spans="3:4" ht="21" customHeight="1">
      <c r="C1572" s="523"/>
      <c r="D1572" s="523"/>
    </row>
    <row r="1573" spans="3:4" ht="21" customHeight="1">
      <c r="C1573" s="523"/>
      <c r="D1573" s="523"/>
    </row>
    <row r="1574" spans="3:4" ht="21" customHeight="1">
      <c r="C1574" s="523"/>
      <c r="D1574" s="523"/>
    </row>
    <row r="1575" spans="3:4" ht="21" customHeight="1">
      <c r="C1575" s="523"/>
      <c r="D1575" s="523"/>
    </row>
    <row r="1576" spans="3:4" ht="21" customHeight="1">
      <c r="C1576" s="523"/>
      <c r="D1576" s="523"/>
    </row>
    <row r="1577" spans="3:4" ht="21" customHeight="1">
      <c r="C1577" s="523"/>
      <c r="D1577" s="523"/>
    </row>
    <row r="1578" spans="3:4" ht="21" customHeight="1">
      <c r="C1578" s="523"/>
      <c r="D1578" s="523"/>
    </row>
    <row r="1579" spans="3:4" ht="21" customHeight="1">
      <c r="C1579" s="523"/>
      <c r="D1579" s="523"/>
    </row>
    <row r="1580" spans="3:4" ht="21" customHeight="1">
      <c r="C1580" s="523"/>
      <c r="D1580" s="523"/>
    </row>
    <row r="1581" spans="3:4" ht="21" customHeight="1">
      <c r="C1581" s="523"/>
      <c r="D1581" s="523"/>
    </row>
    <row r="1582" spans="3:4" ht="21" customHeight="1">
      <c r="C1582" s="523"/>
      <c r="D1582" s="523"/>
    </row>
    <row r="1583" spans="3:4" ht="21" customHeight="1">
      <c r="C1583" s="523"/>
      <c r="D1583" s="523"/>
    </row>
    <row r="1584" spans="3:4" ht="21" customHeight="1">
      <c r="C1584" s="523"/>
      <c r="D1584" s="523"/>
    </row>
    <row r="1585" spans="3:4" ht="21" customHeight="1">
      <c r="C1585" s="523"/>
      <c r="D1585" s="523"/>
    </row>
    <row r="1586" spans="3:4" ht="21" customHeight="1">
      <c r="C1586" s="523"/>
      <c r="D1586" s="523"/>
    </row>
    <row r="1587" spans="3:4" ht="21" customHeight="1">
      <c r="C1587" s="523"/>
      <c r="D1587" s="523"/>
    </row>
    <row r="1588" spans="3:4" ht="21" customHeight="1">
      <c r="C1588" s="523"/>
      <c r="D1588" s="523"/>
    </row>
    <row r="1589" spans="3:4" ht="21" customHeight="1">
      <c r="C1589" s="523"/>
      <c r="D1589" s="523"/>
    </row>
    <row r="1590" spans="3:4" ht="21" customHeight="1">
      <c r="C1590" s="523"/>
      <c r="D1590" s="523"/>
    </row>
    <row r="1591" spans="3:4" ht="21" customHeight="1">
      <c r="C1591" s="523"/>
      <c r="D1591" s="523"/>
    </row>
    <row r="1592" spans="3:4" ht="21" customHeight="1">
      <c r="C1592" s="523"/>
      <c r="D1592" s="523"/>
    </row>
    <row r="1593" spans="3:4" ht="21" customHeight="1">
      <c r="C1593" s="523"/>
      <c r="D1593" s="523"/>
    </row>
    <row r="1594" spans="3:4" ht="21" customHeight="1">
      <c r="C1594" s="523"/>
      <c r="D1594" s="523"/>
    </row>
    <row r="1595" spans="3:4" ht="21" customHeight="1">
      <c r="C1595" s="523"/>
      <c r="D1595" s="523"/>
    </row>
    <row r="1596" spans="3:4" ht="21" customHeight="1">
      <c r="C1596" s="523"/>
      <c r="D1596" s="523"/>
    </row>
    <row r="1597" spans="3:4" ht="21" customHeight="1">
      <c r="C1597" s="523"/>
      <c r="D1597" s="523"/>
    </row>
    <row r="1598" spans="3:4" ht="21" customHeight="1">
      <c r="C1598" s="523"/>
      <c r="D1598" s="523"/>
    </row>
    <row r="1599" spans="3:4" ht="21" customHeight="1">
      <c r="C1599" s="523"/>
      <c r="D1599" s="523"/>
    </row>
    <row r="1600" spans="3:4" ht="21" customHeight="1">
      <c r="C1600" s="523"/>
      <c r="D1600" s="523"/>
    </row>
    <row r="1601" spans="3:4" ht="21" customHeight="1">
      <c r="C1601" s="523"/>
      <c r="D1601" s="523"/>
    </row>
    <row r="1602" spans="3:4" ht="21" customHeight="1">
      <c r="C1602" s="523"/>
      <c r="D1602" s="523"/>
    </row>
    <row r="1603" spans="3:4" ht="21" customHeight="1">
      <c r="C1603" s="523"/>
      <c r="D1603" s="523"/>
    </row>
    <row r="1604" spans="3:4" ht="21" customHeight="1">
      <c r="C1604" s="523"/>
      <c r="D1604" s="523"/>
    </row>
    <row r="1605" spans="3:4" ht="21" customHeight="1">
      <c r="C1605" s="523"/>
      <c r="D1605" s="523"/>
    </row>
    <row r="1606" spans="3:4" ht="21" customHeight="1">
      <c r="C1606" s="523"/>
      <c r="D1606" s="523"/>
    </row>
    <row r="1607" spans="3:4" ht="21" customHeight="1">
      <c r="C1607" s="523"/>
      <c r="D1607" s="523"/>
    </row>
    <row r="1608" spans="3:4" ht="21" customHeight="1">
      <c r="C1608" s="523"/>
      <c r="D1608" s="523"/>
    </row>
    <row r="1609" spans="3:4" ht="21" customHeight="1">
      <c r="C1609" s="523"/>
      <c r="D1609" s="523"/>
    </row>
    <row r="1610" spans="3:4" ht="21" customHeight="1">
      <c r="C1610" s="523"/>
      <c r="D1610" s="523"/>
    </row>
    <row r="1611" spans="3:4" ht="21" customHeight="1">
      <c r="C1611" s="523"/>
      <c r="D1611" s="523"/>
    </row>
    <row r="1612" spans="3:4" ht="21" customHeight="1">
      <c r="C1612" s="523"/>
      <c r="D1612" s="523"/>
    </row>
    <row r="1613" spans="3:4" ht="21" customHeight="1">
      <c r="C1613" s="523"/>
      <c r="D1613" s="523"/>
    </row>
    <row r="1614" spans="3:4" ht="21" customHeight="1">
      <c r="C1614" s="523"/>
      <c r="D1614" s="523"/>
    </row>
    <row r="1615" spans="3:4" ht="21" customHeight="1">
      <c r="C1615" s="523"/>
      <c r="D1615" s="523"/>
    </row>
    <row r="1616" spans="3:4" ht="21" customHeight="1">
      <c r="C1616" s="523"/>
      <c r="D1616" s="523"/>
    </row>
    <row r="1617" spans="3:4" ht="21" customHeight="1">
      <c r="C1617" s="523"/>
      <c r="D1617" s="523"/>
    </row>
    <row r="1618" spans="3:4" ht="21" customHeight="1">
      <c r="C1618" s="523"/>
      <c r="D1618" s="523"/>
    </row>
    <row r="1619" spans="3:4" ht="21" customHeight="1">
      <c r="C1619" s="523"/>
      <c r="D1619" s="523"/>
    </row>
    <row r="1620" spans="3:4" ht="21" customHeight="1">
      <c r="C1620" s="523"/>
      <c r="D1620" s="523"/>
    </row>
    <row r="1621" spans="3:4" ht="21" customHeight="1">
      <c r="C1621" s="523"/>
      <c r="D1621" s="523"/>
    </row>
    <row r="1622" spans="3:4" ht="21" customHeight="1">
      <c r="C1622" s="523"/>
      <c r="D1622" s="523"/>
    </row>
    <row r="1623" spans="3:4" ht="21" customHeight="1">
      <c r="C1623" s="523"/>
      <c r="D1623" s="523"/>
    </row>
    <row r="1624" spans="3:4" ht="21" customHeight="1">
      <c r="C1624" s="523"/>
      <c r="D1624" s="523"/>
    </row>
    <row r="1625" spans="3:4" ht="21" customHeight="1">
      <c r="C1625" s="523"/>
      <c r="D1625" s="523"/>
    </row>
    <row r="1626" spans="3:4" ht="21" customHeight="1">
      <c r="C1626" s="523"/>
      <c r="D1626" s="523"/>
    </row>
    <row r="1627" spans="3:4" ht="21" customHeight="1">
      <c r="C1627" s="523"/>
      <c r="D1627" s="523"/>
    </row>
    <row r="1628" spans="3:4" ht="21" customHeight="1">
      <c r="C1628" s="523"/>
      <c r="D1628" s="523"/>
    </row>
    <row r="1629" spans="3:4" ht="21" customHeight="1">
      <c r="C1629" s="523"/>
      <c r="D1629" s="523"/>
    </row>
    <row r="1630" spans="3:4" ht="21" customHeight="1">
      <c r="C1630" s="523"/>
      <c r="D1630" s="523"/>
    </row>
    <row r="1631" spans="3:4" ht="21" customHeight="1">
      <c r="C1631" s="523"/>
      <c r="D1631" s="523"/>
    </row>
    <row r="1632" spans="3:4" ht="21" customHeight="1">
      <c r="C1632" s="523"/>
      <c r="D1632" s="523"/>
    </row>
    <row r="1633" spans="3:4" ht="21" customHeight="1">
      <c r="C1633" s="523"/>
      <c r="D1633" s="523"/>
    </row>
    <row r="1634" spans="3:4" ht="21" customHeight="1">
      <c r="C1634" s="523"/>
      <c r="D1634" s="523"/>
    </row>
    <row r="1635" spans="3:4" ht="21" customHeight="1">
      <c r="C1635" s="523"/>
      <c r="D1635" s="523"/>
    </row>
    <row r="1636" spans="3:4" ht="21" customHeight="1">
      <c r="C1636" s="523"/>
      <c r="D1636" s="523"/>
    </row>
    <row r="1637" spans="3:4" ht="21" customHeight="1">
      <c r="C1637" s="523"/>
      <c r="D1637" s="523"/>
    </row>
    <row r="1638" spans="3:4" ht="21" customHeight="1">
      <c r="C1638" s="523"/>
      <c r="D1638" s="523"/>
    </row>
    <row r="1639" spans="3:4" ht="21" customHeight="1">
      <c r="C1639" s="523"/>
      <c r="D1639" s="523"/>
    </row>
    <row r="1640" spans="3:4" ht="21" customHeight="1">
      <c r="C1640" s="523"/>
      <c r="D1640" s="523"/>
    </row>
    <row r="1641" spans="3:4" ht="21" customHeight="1">
      <c r="C1641" s="523"/>
      <c r="D1641" s="523"/>
    </row>
    <row r="1642" spans="3:4" ht="21" customHeight="1">
      <c r="C1642" s="523"/>
      <c r="D1642" s="523"/>
    </row>
    <row r="1643" spans="3:4" ht="21" customHeight="1">
      <c r="C1643" s="523"/>
      <c r="D1643" s="523"/>
    </row>
    <row r="1644" spans="3:4" ht="21" customHeight="1">
      <c r="C1644" s="523"/>
      <c r="D1644" s="523"/>
    </row>
    <row r="1645" spans="3:4" ht="21" customHeight="1">
      <c r="C1645" s="523"/>
      <c r="D1645" s="523"/>
    </row>
    <row r="1646" spans="3:4" ht="21" customHeight="1">
      <c r="C1646" s="523"/>
      <c r="D1646" s="523"/>
    </row>
    <row r="1647" spans="3:4" ht="21" customHeight="1">
      <c r="C1647" s="523"/>
      <c r="D1647" s="523"/>
    </row>
    <row r="1648" spans="3:4" ht="21" customHeight="1">
      <c r="C1648" s="523"/>
      <c r="D1648" s="523"/>
    </row>
    <row r="1649" spans="3:4" ht="21" customHeight="1">
      <c r="C1649" s="523"/>
      <c r="D1649" s="523"/>
    </row>
    <row r="1650" spans="3:4" ht="21" customHeight="1">
      <c r="C1650" s="523"/>
      <c r="D1650" s="523"/>
    </row>
    <row r="1651" spans="3:4" ht="21" customHeight="1">
      <c r="C1651" s="523"/>
      <c r="D1651" s="523"/>
    </row>
    <row r="1652" spans="3:4" ht="21" customHeight="1">
      <c r="C1652" s="523"/>
      <c r="D1652" s="523"/>
    </row>
    <row r="1653" spans="3:4" ht="21" customHeight="1">
      <c r="C1653" s="523"/>
      <c r="D1653" s="523"/>
    </row>
    <row r="1654" spans="3:4" ht="21" customHeight="1">
      <c r="C1654" s="523"/>
      <c r="D1654" s="523"/>
    </row>
    <row r="1655" spans="3:4" ht="21" customHeight="1">
      <c r="C1655" s="523"/>
      <c r="D1655" s="523"/>
    </row>
    <row r="1656" spans="3:4" ht="21" customHeight="1">
      <c r="C1656" s="523"/>
      <c r="D1656" s="523"/>
    </row>
    <row r="1657" spans="3:4" ht="21" customHeight="1">
      <c r="C1657" s="523"/>
      <c r="D1657" s="523"/>
    </row>
    <row r="1658" spans="3:4" ht="21" customHeight="1">
      <c r="C1658" s="523"/>
      <c r="D1658" s="523"/>
    </row>
    <row r="1659" spans="3:4" ht="21" customHeight="1">
      <c r="C1659" s="523"/>
      <c r="D1659" s="523"/>
    </row>
    <row r="1660" spans="3:4" ht="21" customHeight="1">
      <c r="C1660" s="523"/>
      <c r="D1660" s="523"/>
    </row>
    <row r="1661" spans="3:4" ht="21" customHeight="1">
      <c r="C1661" s="523"/>
      <c r="D1661" s="523"/>
    </row>
    <row r="1662" spans="3:4" ht="21" customHeight="1">
      <c r="C1662" s="523"/>
      <c r="D1662" s="523"/>
    </row>
    <row r="1663" spans="3:4" ht="21" customHeight="1">
      <c r="C1663" s="523"/>
      <c r="D1663" s="523"/>
    </row>
    <row r="1664" spans="3:4" ht="21" customHeight="1">
      <c r="C1664" s="523"/>
      <c r="D1664" s="523"/>
    </row>
    <row r="1665" spans="3:4" ht="21" customHeight="1">
      <c r="C1665" s="523"/>
      <c r="D1665" s="523"/>
    </row>
    <row r="1666" spans="3:4" ht="21" customHeight="1">
      <c r="C1666" s="523"/>
      <c r="D1666" s="523"/>
    </row>
    <row r="1667" spans="3:4" ht="21" customHeight="1">
      <c r="C1667" s="523"/>
      <c r="D1667" s="523"/>
    </row>
    <row r="1668" spans="3:4" ht="21" customHeight="1">
      <c r="C1668" s="523"/>
      <c r="D1668" s="523"/>
    </row>
    <row r="1669" spans="3:4" ht="21" customHeight="1">
      <c r="C1669" s="523"/>
      <c r="D1669" s="523"/>
    </row>
    <row r="1670" spans="3:4" ht="21" customHeight="1">
      <c r="C1670" s="523"/>
      <c r="D1670" s="523"/>
    </row>
    <row r="1671" spans="3:4" ht="21" customHeight="1">
      <c r="C1671" s="523"/>
      <c r="D1671" s="523"/>
    </row>
    <row r="1672" spans="3:4" ht="21" customHeight="1">
      <c r="C1672" s="523"/>
      <c r="D1672" s="523"/>
    </row>
    <row r="1673" spans="3:4" ht="21" customHeight="1">
      <c r="C1673" s="523"/>
      <c r="D1673" s="523"/>
    </row>
    <row r="1674" spans="3:4" ht="21" customHeight="1">
      <c r="C1674" s="523"/>
      <c r="D1674" s="523"/>
    </row>
    <row r="1675" spans="3:4" ht="21" customHeight="1">
      <c r="C1675" s="523"/>
      <c r="D1675" s="523"/>
    </row>
    <row r="1676" spans="3:4" ht="21" customHeight="1">
      <c r="C1676" s="523"/>
      <c r="D1676" s="523"/>
    </row>
    <row r="1677" spans="3:4" ht="21" customHeight="1">
      <c r="C1677" s="523"/>
      <c r="D1677" s="523"/>
    </row>
    <row r="1678" spans="3:4" ht="21" customHeight="1">
      <c r="C1678" s="523"/>
      <c r="D1678" s="523"/>
    </row>
    <row r="1679" spans="3:4" ht="21" customHeight="1">
      <c r="C1679" s="523"/>
      <c r="D1679" s="523"/>
    </row>
    <row r="1680" spans="3:4" ht="21" customHeight="1">
      <c r="C1680" s="523"/>
      <c r="D1680" s="523"/>
    </row>
    <row r="1681" spans="3:4" ht="21" customHeight="1">
      <c r="C1681" s="523"/>
      <c r="D1681" s="523"/>
    </row>
    <row r="1682" spans="3:4" ht="21" customHeight="1">
      <c r="C1682" s="523"/>
      <c r="D1682" s="523"/>
    </row>
    <row r="1683" spans="3:4" ht="21" customHeight="1">
      <c r="C1683" s="523"/>
      <c r="D1683" s="523"/>
    </row>
    <row r="1684" spans="3:4" ht="21" customHeight="1">
      <c r="C1684" s="523"/>
      <c r="D1684" s="523"/>
    </row>
    <row r="1685" spans="3:4" ht="21" customHeight="1">
      <c r="C1685" s="523"/>
      <c r="D1685" s="523"/>
    </row>
    <row r="1686" spans="3:4" ht="21" customHeight="1">
      <c r="C1686" s="523"/>
      <c r="D1686" s="523"/>
    </row>
    <row r="1687" spans="3:4" ht="21" customHeight="1">
      <c r="C1687" s="523"/>
      <c r="D1687" s="523"/>
    </row>
    <row r="1688" spans="3:4" ht="21" customHeight="1">
      <c r="C1688" s="523"/>
      <c r="D1688" s="523"/>
    </row>
    <row r="1689" spans="3:4" ht="21" customHeight="1">
      <c r="C1689" s="523"/>
      <c r="D1689" s="523"/>
    </row>
    <row r="1690" spans="3:4" ht="21" customHeight="1">
      <c r="C1690" s="523"/>
      <c r="D1690" s="523"/>
    </row>
    <row r="1691" spans="3:4" ht="21" customHeight="1">
      <c r="C1691" s="523"/>
      <c r="D1691" s="523"/>
    </row>
    <row r="1692" spans="3:4" ht="21" customHeight="1">
      <c r="C1692" s="523"/>
      <c r="D1692" s="523"/>
    </row>
    <row r="1693" spans="3:4" ht="21" customHeight="1">
      <c r="C1693" s="523"/>
      <c r="D1693" s="523"/>
    </row>
    <row r="1694" spans="3:4" ht="21" customHeight="1">
      <c r="C1694" s="523"/>
      <c r="D1694" s="523"/>
    </row>
    <row r="1695" spans="3:4" ht="21" customHeight="1">
      <c r="C1695" s="523"/>
      <c r="D1695" s="523"/>
    </row>
    <row r="1696" spans="3:4" ht="21" customHeight="1">
      <c r="C1696" s="523"/>
      <c r="D1696" s="523"/>
    </row>
    <row r="1697" spans="3:4" ht="21" customHeight="1">
      <c r="C1697" s="523"/>
      <c r="D1697" s="523"/>
    </row>
    <row r="1698" spans="3:4" ht="21" customHeight="1">
      <c r="C1698" s="523"/>
      <c r="D1698" s="523"/>
    </row>
    <row r="1699" spans="3:4" ht="21" customHeight="1">
      <c r="C1699" s="523"/>
      <c r="D1699" s="523"/>
    </row>
    <row r="1700" spans="3:4" ht="21" customHeight="1">
      <c r="C1700" s="523"/>
      <c r="D1700" s="523"/>
    </row>
    <row r="1701" spans="3:4" ht="21" customHeight="1">
      <c r="C1701" s="523"/>
      <c r="D1701" s="523"/>
    </row>
    <row r="1702" spans="3:4" ht="21" customHeight="1">
      <c r="C1702" s="523"/>
      <c r="D1702" s="523"/>
    </row>
    <row r="1703" spans="3:4" ht="21" customHeight="1">
      <c r="C1703" s="523"/>
      <c r="D1703" s="523"/>
    </row>
    <row r="1704" spans="3:4" ht="21" customHeight="1">
      <c r="C1704" s="523"/>
      <c r="D1704" s="523"/>
    </row>
    <row r="1705" spans="3:4" ht="21" customHeight="1">
      <c r="C1705" s="523"/>
      <c r="D1705" s="523"/>
    </row>
    <row r="1706" spans="3:4" ht="21" customHeight="1">
      <c r="C1706" s="523"/>
      <c r="D1706" s="523"/>
    </row>
    <row r="1707" spans="3:4" ht="21" customHeight="1">
      <c r="C1707" s="523"/>
      <c r="D1707" s="523"/>
    </row>
    <row r="1708" spans="3:4" ht="21" customHeight="1">
      <c r="C1708" s="523"/>
      <c r="D1708" s="523"/>
    </row>
    <row r="1709" spans="3:4" ht="21" customHeight="1">
      <c r="C1709" s="523"/>
      <c r="D1709" s="523"/>
    </row>
    <row r="1710" spans="3:4" ht="21" customHeight="1">
      <c r="C1710" s="523"/>
      <c r="D1710" s="523"/>
    </row>
    <row r="1711" spans="3:4" ht="21" customHeight="1">
      <c r="C1711" s="523"/>
      <c r="D1711" s="523"/>
    </row>
    <row r="1712" spans="3:4" ht="21" customHeight="1">
      <c r="C1712" s="523"/>
      <c r="D1712" s="523"/>
    </row>
    <row r="1713" spans="3:4" ht="21" customHeight="1">
      <c r="C1713" s="523"/>
      <c r="D1713" s="523"/>
    </row>
    <row r="1714" spans="3:4" ht="21" customHeight="1">
      <c r="C1714" s="523"/>
      <c r="D1714" s="523"/>
    </row>
    <row r="1715" spans="3:4" ht="21" customHeight="1">
      <c r="C1715" s="523"/>
      <c r="D1715" s="523"/>
    </row>
    <row r="1716" spans="3:4" ht="21" customHeight="1">
      <c r="C1716" s="523"/>
      <c r="D1716" s="523"/>
    </row>
    <row r="1717" spans="3:4" ht="21" customHeight="1">
      <c r="C1717" s="523"/>
      <c r="D1717" s="523"/>
    </row>
    <row r="1718" spans="3:4" ht="21" customHeight="1">
      <c r="C1718" s="523"/>
      <c r="D1718" s="523"/>
    </row>
    <row r="1719" spans="3:4" ht="21" customHeight="1">
      <c r="C1719" s="523"/>
      <c r="D1719" s="523"/>
    </row>
    <row r="1720" spans="3:4" ht="21" customHeight="1">
      <c r="C1720" s="523"/>
      <c r="D1720" s="523"/>
    </row>
    <row r="1721" spans="3:4" ht="21" customHeight="1">
      <c r="C1721" s="523"/>
      <c r="D1721" s="523"/>
    </row>
    <row r="1722" spans="3:4" ht="21" customHeight="1">
      <c r="C1722" s="523"/>
      <c r="D1722" s="523"/>
    </row>
    <row r="1723" spans="3:4" ht="21" customHeight="1">
      <c r="C1723" s="523"/>
      <c r="D1723" s="523"/>
    </row>
    <row r="1724" spans="3:4" ht="21" customHeight="1">
      <c r="C1724" s="523"/>
      <c r="D1724" s="523"/>
    </row>
    <row r="1725" spans="3:4" ht="21" customHeight="1">
      <c r="C1725" s="523"/>
      <c r="D1725" s="523"/>
    </row>
    <row r="1726" spans="3:4" ht="21" customHeight="1">
      <c r="C1726" s="523"/>
      <c r="D1726" s="523"/>
    </row>
    <row r="1727" spans="3:4" ht="21" customHeight="1">
      <c r="C1727" s="523"/>
      <c r="D1727" s="523"/>
    </row>
    <row r="1728" spans="3:4" ht="21" customHeight="1">
      <c r="C1728" s="523"/>
      <c r="D1728" s="523"/>
    </row>
    <row r="1729" spans="3:4" ht="21" customHeight="1">
      <c r="C1729" s="523"/>
      <c r="D1729" s="523"/>
    </row>
    <row r="1730" spans="3:4" ht="21" customHeight="1">
      <c r="C1730" s="523"/>
      <c r="D1730" s="523"/>
    </row>
    <row r="1731" spans="3:4" ht="21" customHeight="1">
      <c r="C1731" s="523"/>
      <c r="D1731" s="523"/>
    </row>
    <row r="1732" spans="3:4" ht="21" customHeight="1">
      <c r="C1732" s="523"/>
      <c r="D1732" s="523"/>
    </row>
    <row r="1733" spans="3:4" ht="21" customHeight="1">
      <c r="C1733" s="523"/>
      <c r="D1733" s="523"/>
    </row>
    <row r="1734" spans="3:4" ht="21" customHeight="1">
      <c r="C1734" s="523"/>
      <c r="D1734" s="523"/>
    </row>
    <row r="1735" spans="3:4" ht="21" customHeight="1">
      <c r="C1735" s="523"/>
      <c r="D1735" s="523"/>
    </row>
    <row r="1736" spans="3:4" ht="21" customHeight="1">
      <c r="C1736" s="523"/>
      <c r="D1736" s="523"/>
    </row>
    <row r="1737" spans="3:4" ht="21" customHeight="1">
      <c r="C1737" s="523"/>
      <c r="D1737" s="523"/>
    </row>
    <row r="1738" spans="3:4" ht="21" customHeight="1">
      <c r="C1738" s="523"/>
      <c r="D1738" s="523"/>
    </row>
    <row r="1739" spans="3:4" ht="21" customHeight="1">
      <c r="C1739" s="523"/>
      <c r="D1739" s="523"/>
    </row>
    <row r="1740" spans="3:4" ht="21" customHeight="1">
      <c r="C1740" s="523"/>
      <c r="D1740" s="523"/>
    </row>
    <row r="1741" spans="3:4" ht="21" customHeight="1">
      <c r="C1741" s="523"/>
      <c r="D1741" s="523"/>
    </row>
    <row r="1742" spans="3:4" ht="21" customHeight="1">
      <c r="C1742" s="523"/>
      <c r="D1742" s="523"/>
    </row>
    <row r="1743" spans="3:4" ht="21" customHeight="1">
      <c r="C1743" s="523"/>
      <c r="D1743" s="523"/>
    </row>
    <row r="1744" spans="3:4" ht="21" customHeight="1">
      <c r="C1744" s="523"/>
      <c r="D1744" s="523"/>
    </row>
    <row r="1745" spans="3:4" ht="21" customHeight="1">
      <c r="C1745" s="523"/>
      <c r="D1745" s="523"/>
    </row>
    <row r="1746" spans="3:4" ht="21" customHeight="1">
      <c r="C1746" s="523"/>
      <c r="D1746" s="523"/>
    </row>
    <row r="1747" spans="3:4" ht="21" customHeight="1">
      <c r="C1747" s="523"/>
      <c r="D1747" s="523"/>
    </row>
    <row r="1748" spans="3:4" ht="21" customHeight="1">
      <c r="C1748" s="523"/>
      <c r="D1748" s="523"/>
    </row>
    <row r="1749" spans="3:4" ht="21" customHeight="1">
      <c r="C1749" s="523"/>
      <c r="D1749" s="523"/>
    </row>
    <row r="1750" spans="3:4" ht="21" customHeight="1">
      <c r="C1750" s="523"/>
      <c r="D1750" s="523"/>
    </row>
    <row r="1751" spans="3:4" ht="21" customHeight="1">
      <c r="C1751" s="523"/>
      <c r="D1751" s="523"/>
    </row>
    <row r="1752" spans="3:4" ht="21" customHeight="1">
      <c r="C1752" s="523"/>
      <c r="D1752" s="523"/>
    </row>
    <row r="1753" spans="3:4" ht="21" customHeight="1">
      <c r="C1753" s="523"/>
      <c r="D1753" s="523"/>
    </row>
    <row r="1754" spans="3:4" ht="21" customHeight="1">
      <c r="C1754" s="523"/>
      <c r="D1754" s="523"/>
    </row>
    <row r="1755" spans="3:4" ht="21" customHeight="1">
      <c r="C1755" s="523"/>
      <c r="D1755" s="523"/>
    </row>
    <row r="1756" spans="3:4" ht="21" customHeight="1">
      <c r="C1756" s="523"/>
      <c r="D1756" s="523"/>
    </row>
    <row r="1757" spans="3:4" ht="21" customHeight="1">
      <c r="C1757" s="523"/>
      <c r="D1757" s="523"/>
    </row>
    <row r="1758" spans="3:4" ht="21" customHeight="1">
      <c r="C1758" s="523"/>
      <c r="D1758" s="523"/>
    </row>
    <row r="1759" spans="3:4" ht="21" customHeight="1">
      <c r="C1759" s="523"/>
      <c r="D1759" s="523"/>
    </row>
    <row r="1760" spans="3:4" ht="21" customHeight="1">
      <c r="C1760" s="523"/>
      <c r="D1760" s="523"/>
    </row>
    <row r="1761" spans="3:4" ht="21" customHeight="1">
      <c r="C1761" s="523"/>
      <c r="D1761" s="523"/>
    </row>
    <row r="1762" spans="3:4" ht="21" customHeight="1">
      <c r="C1762" s="523"/>
      <c r="D1762" s="523"/>
    </row>
    <row r="1763" spans="3:4" ht="21" customHeight="1">
      <c r="C1763" s="523"/>
      <c r="D1763" s="523"/>
    </row>
    <row r="1764" spans="3:4" ht="21" customHeight="1">
      <c r="C1764" s="523"/>
      <c r="D1764" s="523"/>
    </row>
    <row r="1765" spans="3:4" ht="21" customHeight="1">
      <c r="C1765" s="523"/>
      <c r="D1765" s="523"/>
    </row>
    <row r="1766" spans="3:4" ht="21" customHeight="1">
      <c r="C1766" s="523"/>
      <c r="D1766" s="523"/>
    </row>
    <row r="1767" spans="3:4" ht="21" customHeight="1">
      <c r="C1767" s="523"/>
      <c r="D1767" s="523"/>
    </row>
    <row r="1768" spans="3:4" ht="21" customHeight="1">
      <c r="C1768" s="523"/>
      <c r="D1768" s="523"/>
    </row>
    <row r="1769" spans="3:4" ht="21" customHeight="1">
      <c r="C1769" s="523"/>
      <c r="D1769" s="523"/>
    </row>
    <row r="1770" spans="3:4" ht="21" customHeight="1">
      <c r="C1770" s="523"/>
      <c r="D1770" s="523"/>
    </row>
    <row r="1771" spans="3:4" ht="21" customHeight="1">
      <c r="C1771" s="523"/>
      <c r="D1771" s="523"/>
    </row>
    <row r="1772" spans="3:4" ht="21" customHeight="1">
      <c r="C1772" s="523"/>
      <c r="D1772" s="523"/>
    </row>
    <row r="1773" spans="3:4" ht="21" customHeight="1">
      <c r="C1773" s="523"/>
      <c r="D1773" s="523"/>
    </row>
    <row r="1774" spans="3:4" ht="21" customHeight="1">
      <c r="C1774" s="523"/>
      <c r="D1774" s="523"/>
    </row>
    <row r="1775" spans="3:4" ht="21" customHeight="1">
      <c r="C1775" s="523"/>
      <c r="D1775" s="523"/>
    </row>
    <row r="1776" spans="3:4" ht="21" customHeight="1">
      <c r="C1776" s="523"/>
      <c r="D1776" s="523"/>
    </row>
    <row r="1777" spans="3:4" ht="21" customHeight="1">
      <c r="C1777" s="523"/>
      <c r="D1777" s="523"/>
    </row>
    <row r="1778" spans="3:4" ht="21" customHeight="1">
      <c r="C1778" s="523"/>
      <c r="D1778" s="523"/>
    </row>
    <row r="1779" spans="3:4" ht="21" customHeight="1">
      <c r="C1779" s="523"/>
      <c r="D1779" s="523"/>
    </row>
    <row r="1780" spans="3:4" ht="21" customHeight="1">
      <c r="C1780" s="523"/>
      <c r="D1780" s="523"/>
    </row>
    <row r="1781" spans="3:4" ht="21" customHeight="1">
      <c r="C1781" s="523"/>
      <c r="D1781" s="523"/>
    </row>
    <row r="1782" spans="3:4" ht="21" customHeight="1">
      <c r="C1782" s="523"/>
      <c r="D1782" s="523"/>
    </row>
    <row r="1783" spans="3:4" ht="21" customHeight="1">
      <c r="C1783" s="523"/>
      <c r="D1783" s="523"/>
    </row>
    <row r="1784" spans="3:4" ht="21" customHeight="1">
      <c r="C1784" s="523"/>
      <c r="D1784" s="523"/>
    </row>
    <row r="1785" spans="3:4" ht="21" customHeight="1">
      <c r="C1785" s="523"/>
      <c r="D1785" s="523"/>
    </row>
    <row r="1786" spans="3:4" ht="21" customHeight="1">
      <c r="C1786" s="523"/>
      <c r="D1786" s="523"/>
    </row>
    <row r="1787" spans="3:4" ht="21" customHeight="1">
      <c r="C1787" s="523"/>
      <c r="D1787" s="523"/>
    </row>
    <row r="1788" spans="3:4" ht="21" customHeight="1">
      <c r="C1788" s="523"/>
      <c r="D1788" s="523"/>
    </row>
    <row r="1789" spans="3:4" ht="21" customHeight="1">
      <c r="C1789" s="523"/>
      <c r="D1789" s="523"/>
    </row>
    <row r="1790" spans="3:4" ht="21" customHeight="1">
      <c r="C1790" s="523"/>
      <c r="D1790" s="523"/>
    </row>
    <row r="1791" spans="3:4" ht="21" customHeight="1">
      <c r="C1791" s="523"/>
      <c r="D1791" s="523"/>
    </row>
    <row r="1792" spans="3:4" ht="21" customHeight="1">
      <c r="C1792" s="523"/>
      <c r="D1792" s="523"/>
    </row>
    <row r="1793" spans="3:4" ht="21" customHeight="1">
      <c r="C1793" s="523"/>
      <c r="D1793" s="523"/>
    </row>
    <row r="1794" spans="3:4" ht="21" customHeight="1">
      <c r="C1794" s="523"/>
      <c r="D1794" s="523"/>
    </row>
    <row r="1795" spans="3:4" ht="21" customHeight="1">
      <c r="C1795" s="523"/>
      <c r="D1795" s="523"/>
    </row>
    <row r="1796" spans="3:4" ht="21" customHeight="1">
      <c r="C1796" s="523"/>
      <c r="D1796" s="523"/>
    </row>
    <row r="1797" spans="3:4" ht="21" customHeight="1">
      <c r="C1797" s="523"/>
      <c r="D1797" s="523"/>
    </row>
    <row r="1798" spans="3:4" ht="21" customHeight="1">
      <c r="C1798" s="523"/>
      <c r="D1798" s="523"/>
    </row>
    <row r="1799" spans="3:4" ht="21" customHeight="1">
      <c r="C1799" s="523"/>
      <c r="D1799" s="523"/>
    </row>
    <row r="1800" spans="3:4" ht="21" customHeight="1">
      <c r="C1800" s="523"/>
      <c r="D1800" s="523"/>
    </row>
    <row r="1801" spans="3:4" ht="21" customHeight="1">
      <c r="C1801" s="523"/>
      <c r="D1801" s="523"/>
    </row>
    <row r="1802" spans="3:4" ht="21" customHeight="1">
      <c r="C1802" s="523"/>
      <c r="D1802" s="523"/>
    </row>
    <row r="1803" spans="3:4" ht="21" customHeight="1">
      <c r="C1803" s="523"/>
      <c r="D1803" s="523"/>
    </row>
    <row r="1804" spans="3:4" ht="21" customHeight="1">
      <c r="C1804" s="523"/>
      <c r="D1804" s="523"/>
    </row>
    <row r="1805" spans="3:4" ht="21" customHeight="1">
      <c r="C1805" s="523"/>
      <c r="D1805" s="523"/>
    </row>
    <row r="1806" spans="3:4" ht="21" customHeight="1">
      <c r="C1806" s="523"/>
      <c r="D1806" s="523"/>
    </row>
    <row r="1807" spans="3:4" ht="21" customHeight="1">
      <c r="C1807" s="523"/>
      <c r="D1807" s="523"/>
    </row>
    <row r="1808" spans="3:4" ht="21" customHeight="1">
      <c r="C1808" s="523"/>
      <c r="D1808" s="523"/>
    </row>
    <row r="1809" spans="3:4" ht="21" customHeight="1">
      <c r="C1809" s="523"/>
      <c r="D1809" s="523"/>
    </row>
    <row r="1810" spans="3:4" ht="21" customHeight="1">
      <c r="C1810" s="523"/>
      <c r="D1810" s="523"/>
    </row>
    <row r="1811" spans="3:4" ht="21" customHeight="1">
      <c r="C1811" s="523"/>
      <c r="D1811" s="523"/>
    </row>
    <row r="1812" spans="3:4" ht="21" customHeight="1">
      <c r="C1812" s="523"/>
      <c r="D1812" s="523"/>
    </row>
    <row r="1813" spans="3:4" ht="21" customHeight="1">
      <c r="C1813" s="523"/>
      <c r="D1813" s="523"/>
    </row>
    <row r="1814" spans="3:4" ht="21" customHeight="1">
      <c r="C1814" s="523"/>
      <c r="D1814" s="523"/>
    </row>
    <row r="1815" spans="3:4" ht="21" customHeight="1">
      <c r="C1815" s="523"/>
      <c r="D1815" s="523"/>
    </row>
    <row r="1816" spans="3:4" ht="21" customHeight="1">
      <c r="C1816" s="523"/>
      <c r="D1816" s="523"/>
    </row>
    <row r="1817" spans="3:4" ht="21" customHeight="1">
      <c r="C1817" s="523"/>
      <c r="D1817" s="523"/>
    </row>
    <row r="1818" spans="3:4" ht="21" customHeight="1">
      <c r="C1818" s="523"/>
      <c r="D1818" s="523"/>
    </row>
    <row r="1819" spans="3:4" ht="21" customHeight="1">
      <c r="C1819" s="523"/>
      <c r="D1819" s="523"/>
    </row>
    <row r="1820" spans="3:4" ht="21" customHeight="1">
      <c r="C1820" s="523"/>
      <c r="D1820" s="523"/>
    </row>
    <row r="1821" spans="3:4" ht="21" customHeight="1">
      <c r="C1821" s="523"/>
      <c r="D1821" s="523"/>
    </row>
    <row r="1822" spans="3:4" ht="21" customHeight="1">
      <c r="C1822" s="523"/>
      <c r="D1822" s="523"/>
    </row>
    <row r="1823" spans="3:4" ht="21" customHeight="1">
      <c r="C1823" s="523"/>
      <c r="D1823" s="523"/>
    </row>
    <row r="1824" spans="3:4" ht="21" customHeight="1">
      <c r="C1824" s="523"/>
      <c r="D1824" s="523"/>
    </row>
    <row r="1825" spans="3:4" ht="21" customHeight="1">
      <c r="C1825" s="523"/>
      <c r="D1825" s="523"/>
    </row>
    <row r="1826" spans="3:4" ht="21" customHeight="1">
      <c r="C1826" s="523"/>
      <c r="D1826" s="523"/>
    </row>
    <row r="1827" spans="3:4" ht="21" customHeight="1">
      <c r="C1827" s="523"/>
      <c r="D1827" s="523"/>
    </row>
    <row r="1828" spans="3:4" ht="21" customHeight="1">
      <c r="C1828" s="523"/>
      <c r="D1828" s="523"/>
    </row>
    <row r="1829" spans="3:4" ht="21" customHeight="1">
      <c r="C1829" s="523"/>
      <c r="D1829" s="523"/>
    </row>
    <row r="1830" spans="3:4" ht="21" customHeight="1">
      <c r="C1830" s="523"/>
      <c r="D1830" s="523"/>
    </row>
    <row r="1831" spans="3:4" ht="21" customHeight="1">
      <c r="C1831" s="523"/>
      <c r="D1831" s="523"/>
    </row>
    <row r="1832" spans="3:4" ht="21" customHeight="1">
      <c r="C1832" s="523"/>
      <c r="D1832" s="523"/>
    </row>
    <row r="1833" spans="3:4" ht="21" customHeight="1">
      <c r="C1833" s="523"/>
      <c r="D1833" s="523"/>
    </row>
    <row r="1834" spans="3:4" ht="21" customHeight="1">
      <c r="C1834" s="523"/>
      <c r="D1834" s="523"/>
    </row>
    <row r="1835" spans="3:4" ht="21" customHeight="1">
      <c r="C1835" s="523"/>
      <c r="D1835" s="523"/>
    </row>
    <row r="1836" spans="3:4" ht="21" customHeight="1">
      <c r="C1836" s="523"/>
      <c r="D1836" s="523"/>
    </row>
    <row r="1837" spans="3:4" ht="21" customHeight="1">
      <c r="C1837" s="523"/>
      <c r="D1837" s="523"/>
    </row>
    <row r="1838" spans="3:4" ht="21" customHeight="1">
      <c r="C1838" s="523"/>
      <c r="D1838" s="523"/>
    </row>
    <row r="1839" spans="3:4" ht="21" customHeight="1">
      <c r="C1839" s="523"/>
      <c r="D1839" s="523"/>
    </row>
    <row r="1840" spans="3:4" ht="21" customHeight="1">
      <c r="C1840" s="523"/>
      <c r="D1840" s="523"/>
    </row>
    <row r="1841" spans="3:4" ht="21" customHeight="1">
      <c r="C1841" s="523"/>
      <c r="D1841" s="523"/>
    </row>
    <row r="1842" spans="3:4" ht="21" customHeight="1">
      <c r="C1842" s="523"/>
      <c r="D1842" s="523"/>
    </row>
    <row r="1843" spans="3:4" ht="21" customHeight="1">
      <c r="C1843" s="523"/>
      <c r="D1843" s="523"/>
    </row>
    <row r="1844" spans="3:4" ht="21" customHeight="1">
      <c r="C1844" s="523"/>
      <c r="D1844" s="523"/>
    </row>
    <row r="1845" spans="3:4" ht="21" customHeight="1">
      <c r="C1845" s="523"/>
      <c r="D1845" s="523"/>
    </row>
    <row r="1846" spans="3:4" ht="21" customHeight="1">
      <c r="C1846" s="523"/>
      <c r="D1846" s="523"/>
    </row>
    <row r="1847" spans="3:4" ht="21" customHeight="1">
      <c r="C1847" s="523"/>
      <c r="D1847" s="523"/>
    </row>
    <row r="1848" spans="3:4" ht="21" customHeight="1">
      <c r="C1848" s="523"/>
      <c r="D1848" s="523"/>
    </row>
    <row r="1849" spans="3:4" ht="21" customHeight="1">
      <c r="C1849" s="523"/>
      <c r="D1849" s="523"/>
    </row>
    <row r="1850" spans="3:4" ht="21" customHeight="1">
      <c r="C1850" s="523"/>
      <c r="D1850" s="523"/>
    </row>
    <row r="1851" spans="3:4" ht="21" customHeight="1">
      <c r="C1851" s="523"/>
      <c r="D1851" s="523"/>
    </row>
    <row r="1852" spans="3:4" ht="21" customHeight="1">
      <c r="C1852" s="523"/>
      <c r="D1852" s="523"/>
    </row>
    <row r="1853" spans="3:4" ht="21" customHeight="1">
      <c r="C1853" s="523"/>
      <c r="D1853" s="523"/>
    </row>
    <row r="1854" spans="3:4" ht="21" customHeight="1">
      <c r="C1854" s="523"/>
      <c r="D1854" s="523"/>
    </row>
    <row r="1855" spans="3:4" ht="21" customHeight="1">
      <c r="C1855" s="523"/>
      <c r="D1855" s="523"/>
    </row>
    <row r="1856" spans="3:4" ht="21" customHeight="1">
      <c r="C1856" s="523"/>
      <c r="D1856" s="523"/>
    </row>
    <row r="1857" spans="3:4" ht="21" customHeight="1">
      <c r="C1857" s="523"/>
      <c r="D1857" s="523"/>
    </row>
    <row r="1858" spans="3:4" ht="21" customHeight="1">
      <c r="C1858" s="523"/>
      <c r="D1858" s="523"/>
    </row>
    <row r="1859" spans="3:4" ht="21" customHeight="1">
      <c r="C1859" s="523"/>
      <c r="D1859" s="523"/>
    </row>
    <row r="1860" spans="3:4" ht="21" customHeight="1">
      <c r="C1860" s="523"/>
      <c r="D1860" s="523"/>
    </row>
    <row r="1861" spans="3:4" ht="21" customHeight="1">
      <c r="C1861" s="523"/>
      <c r="D1861" s="523"/>
    </row>
    <row r="1862" spans="3:4" ht="21" customHeight="1">
      <c r="C1862" s="523"/>
      <c r="D1862" s="523"/>
    </row>
    <row r="1863" spans="3:4" ht="21" customHeight="1">
      <c r="C1863" s="523"/>
      <c r="D1863" s="523"/>
    </row>
    <row r="1864" spans="3:4" ht="21" customHeight="1">
      <c r="C1864" s="523"/>
      <c r="D1864" s="523"/>
    </row>
    <row r="1865" spans="3:4" ht="21" customHeight="1">
      <c r="C1865" s="523"/>
      <c r="D1865" s="523"/>
    </row>
    <row r="1866" spans="3:4" ht="21" customHeight="1">
      <c r="C1866" s="523"/>
      <c r="D1866" s="523"/>
    </row>
    <row r="1867" spans="3:4" ht="21" customHeight="1">
      <c r="C1867" s="523"/>
      <c r="D1867" s="523"/>
    </row>
    <row r="1868" spans="3:4" ht="21" customHeight="1">
      <c r="C1868" s="523"/>
      <c r="D1868" s="523"/>
    </row>
    <row r="1869" spans="3:4" ht="21" customHeight="1">
      <c r="C1869" s="523"/>
      <c r="D1869" s="523"/>
    </row>
    <row r="1870" spans="3:4" ht="21" customHeight="1">
      <c r="C1870" s="523"/>
      <c r="D1870" s="523"/>
    </row>
    <row r="1871" spans="3:4" ht="21" customHeight="1">
      <c r="C1871" s="523"/>
      <c r="D1871" s="523"/>
    </row>
    <row r="1872" spans="3:4" ht="21" customHeight="1">
      <c r="C1872" s="523"/>
      <c r="D1872" s="523"/>
    </row>
    <row r="1873" spans="3:4" ht="21" customHeight="1">
      <c r="C1873" s="523"/>
      <c r="D1873" s="523"/>
    </row>
    <row r="1874" spans="3:4" ht="21" customHeight="1">
      <c r="C1874" s="523"/>
      <c r="D1874" s="523"/>
    </row>
    <row r="1875" spans="3:4" ht="21" customHeight="1">
      <c r="C1875" s="523"/>
      <c r="D1875" s="523"/>
    </row>
    <row r="1876" spans="3:4" ht="21" customHeight="1">
      <c r="C1876" s="523"/>
      <c r="D1876" s="523"/>
    </row>
    <row r="1877" spans="3:4" ht="21" customHeight="1">
      <c r="C1877" s="523"/>
      <c r="D1877" s="523"/>
    </row>
    <row r="1878" spans="3:4" ht="21" customHeight="1">
      <c r="C1878" s="523"/>
      <c r="D1878" s="523"/>
    </row>
    <row r="1879" spans="3:4" ht="21" customHeight="1">
      <c r="C1879" s="523"/>
      <c r="D1879" s="523"/>
    </row>
    <row r="1880" spans="3:4" ht="21" customHeight="1">
      <c r="C1880" s="523"/>
      <c r="D1880" s="523"/>
    </row>
    <row r="1881" spans="3:4" ht="21" customHeight="1">
      <c r="C1881" s="523"/>
      <c r="D1881" s="523"/>
    </row>
    <row r="1882" spans="3:4" ht="21" customHeight="1">
      <c r="C1882" s="523"/>
      <c r="D1882" s="523"/>
    </row>
    <row r="1883" spans="3:4" ht="21" customHeight="1">
      <c r="C1883" s="523"/>
      <c r="D1883" s="523"/>
    </row>
    <row r="1884" spans="3:4" ht="21" customHeight="1">
      <c r="C1884" s="523"/>
      <c r="D1884" s="523"/>
    </row>
    <row r="1885" spans="3:4" ht="21" customHeight="1">
      <c r="C1885" s="523"/>
      <c r="D1885" s="523"/>
    </row>
    <row r="1886" spans="3:4" ht="21" customHeight="1">
      <c r="C1886" s="523"/>
      <c r="D1886" s="523"/>
    </row>
    <row r="1887" spans="3:4" ht="21" customHeight="1">
      <c r="C1887" s="523"/>
      <c r="D1887" s="523"/>
    </row>
    <row r="1888" spans="3:4" ht="21" customHeight="1">
      <c r="C1888" s="523"/>
      <c r="D1888" s="523"/>
    </row>
    <row r="1889" spans="3:4" ht="21" customHeight="1">
      <c r="C1889" s="523"/>
      <c r="D1889" s="523"/>
    </row>
    <row r="1890" spans="3:4" ht="21" customHeight="1">
      <c r="C1890" s="523"/>
      <c r="D1890" s="523"/>
    </row>
    <row r="1891" spans="3:4" ht="21" customHeight="1">
      <c r="C1891" s="523"/>
      <c r="D1891" s="523"/>
    </row>
    <row r="1892" spans="3:4" ht="21" customHeight="1">
      <c r="C1892" s="523"/>
      <c r="D1892" s="523"/>
    </row>
    <row r="1893" spans="3:4" ht="21" customHeight="1">
      <c r="C1893" s="523"/>
      <c r="D1893" s="523"/>
    </row>
    <row r="1894" spans="3:4" ht="21" customHeight="1">
      <c r="C1894" s="523"/>
      <c r="D1894" s="523"/>
    </row>
    <row r="1895" spans="3:4" ht="21" customHeight="1">
      <c r="C1895" s="523"/>
      <c r="D1895" s="523"/>
    </row>
    <row r="1896" spans="3:4" ht="21" customHeight="1">
      <c r="C1896" s="523"/>
      <c r="D1896" s="523"/>
    </row>
    <row r="1897" spans="3:4" ht="21" customHeight="1">
      <c r="C1897" s="523"/>
      <c r="D1897" s="523"/>
    </row>
    <row r="1898" spans="3:4" ht="21" customHeight="1">
      <c r="C1898" s="523"/>
      <c r="D1898" s="523"/>
    </row>
    <row r="1899" spans="3:4" ht="21" customHeight="1">
      <c r="C1899" s="523"/>
      <c r="D1899" s="523"/>
    </row>
    <row r="1900" spans="3:4" ht="21" customHeight="1">
      <c r="C1900" s="523"/>
      <c r="D1900" s="523"/>
    </row>
    <row r="1901" spans="3:4" ht="21" customHeight="1">
      <c r="C1901" s="523"/>
      <c r="D1901" s="523"/>
    </row>
    <row r="1902" spans="3:4" ht="21" customHeight="1">
      <c r="C1902" s="523"/>
      <c r="D1902" s="523"/>
    </row>
    <row r="1903" spans="3:4" ht="21" customHeight="1">
      <c r="C1903" s="523"/>
      <c r="D1903" s="523"/>
    </row>
    <row r="1904" spans="3:4" ht="21" customHeight="1">
      <c r="C1904" s="523"/>
      <c r="D1904" s="523"/>
    </row>
    <row r="1905" spans="3:4" ht="21" customHeight="1">
      <c r="C1905" s="523"/>
      <c r="D1905" s="523"/>
    </row>
    <row r="1906" spans="3:4" ht="21" customHeight="1">
      <c r="C1906" s="523"/>
      <c r="D1906" s="523"/>
    </row>
    <row r="1907" spans="3:4" ht="21" customHeight="1">
      <c r="C1907" s="523"/>
      <c r="D1907" s="523"/>
    </row>
    <row r="1908" spans="3:4" ht="21" customHeight="1">
      <c r="C1908" s="523"/>
      <c r="D1908" s="523"/>
    </row>
    <row r="1909" spans="3:4" ht="21" customHeight="1">
      <c r="C1909" s="523"/>
      <c r="D1909" s="523"/>
    </row>
    <row r="1910" spans="3:4" ht="21" customHeight="1">
      <c r="C1910" s="523"/>
      <c r="D1910" s="523"/>
    </row>
    <row r="1911" spans="3:4" ht="21" customHeight="1">
      <c r="C1911" s="523"/>
      <c r="D1911" s="523"/>
    </row>
    <row r="1912" spans="3:4" ht="21" customHeight="1">
      <c r="C1912" s="523"/>
      <c r="D1912" s="523"/>
    </row>
    <row r="1913" spans="3:4" ht="21" customHeight="1">
      <c r="C1913" s="523"/>
      <c r="D1913" s="523"/>
    </row>
    <row r="1914" spans="3:4" ht="21" customHeight="1">
      <c r="C1914" s="523"/>
      <c r="D1914" s="523"/>
    </row>
    <row r="1915" spans="3:4" ht="21" customHeight="1">
      <c r="C1915" s="523"/>
      <c r="D1915" s="523"/>
    </row>
    <row r="1916" spans="3:4" ht="21" customHeight="1">
      <c r="C1916" s="523"/>
      <c r="D1916" s="523"/>
    </row>
    <row r="1917" spans="3:4" ht="21" customHeight="1">
      <c r="C1917" s="523"/>
      <c r="D1917" s="523"/>
    </row>
    <row r="1918" spans="3:4" ht="21" customHeight="1">
      <c r="C1918" s="523"/>
      <c r="D1918" s="523"/>
    </row>
    <row r="1919" spans="3:4" ht="21" customHeight="1">
      <c r="C1919" s="523"/>
      <c r="D1919" s="523"/>
    </row>
    <row r="1920" spans="3:4" ht="21" customHeight="1">
      <c r="C1920" s="523"/>
      <c r="D1920" s="523"/>
    </row>
    <row r="1921" spans="3:4" ht="21" customHeight="1">
      <c r="C1921" s="523"/>
      <c r="D1921" s="523"/>
    </row>
    <row r="1922" spans="3:4" ht="21" customHeight="1">
      <c r="C1922" s="523"/>
      <c r="D1922" s="523"/>
    </row>
    <row r="1923" spans="3:4" ht="21" customHeight="1">
      <c r="C1923" s="523"/>
      <c r="D1923" s="523"/>
    </row>
    <row r="1924" spans="3:4" ht="21" customHeight="1">
      <c r="C1924" s="523"/>
      <c r="D1924" s="523"/>
    </row>
    <row r="1925" spans="3:4" ht="21" customHeight="1">
      <c r="C1925" s="523"/>
      <c r="D1925" s="523"/>
    </row>
    <row r="1926" spans="3:4" ht="21" customHeight="1">
      <c r="C1926" s="523"/>
      <c r="D1926" s="523"/>
    </row>
    <row r="1927" spans="3:4" ht="21" customHeight="1">
      <c r="C1927" s="523"/>
      <c r="D1927" s="523"/>
    </row>
    <row r="1928" spans="3:4" ht="21" customHeight="1">
      <c r="C1928" s="523"/>
      <c r="D1928" s="523"/>
    </row>
    <row r="1929" spans="3:4" ht="21" customHeight="1">
      <c r="C1929" s="523"/>
      <c r="D1929" s="523"/>
    </row>
    <row r="1930" spans="3:4" ht="21" customHeight="1">
      <c r="C1930" s="523"/>
      <c r="D1930" s="523"/>
    </row>
    <row r="1931" spans="3:4" ht="21" customHeight="1">
      <c r="C1931" s="523"/>
      <c r="D1931" s="523"/>
    </row>
    <row r="1932" spans="3:4" ht="21" customHeight="1">
      <c r="C1932" s="523"/>
      <c r="D1932" s="523"/>
    </row>
    <row r="1933" spans="3:4" ht="21" customHeight="1">
      <c r="C1933" s="523"/>
      <c r="D1933" s="523"/>
    </row>
    <row r="1934" spans="3:4" ht="21" customHeight="1">
      <c r="C1934" s="523"/>
      <c r="D1934" s="523"/>
    </row>
    <row r="1935" spans="3:4" ht="21" customHeight="1">
      <c r="C1935" s="523"/>
      <c r="D1935" s="523"/>
    </row>
    <row r="1936" spans="3:4" ht="21" customHeight="1">
      <c r="C1936" s="523"/>
      <c r="D1936" s="523"/>
    </row>
    <row r="1937" spans="3:4" ht="21" customHeight="1">
      <c r="C1937" s="523"/>
      <c r="D1937" s="523"/>
    </row>
    <row r="1938" spans="3:4" ht="21" customHeight="1">
      <c r="C1938" s="523"/>
      <c r="D1938" s="523"/>
    </row>
    <row r="1939" spans="3:4" ht="21" customHeight="1">
      <c r="C1939" s="523"/>
      <c r="D1939" s="523"/>
    </row>
    <row r="1940" spans="3:4" ht="21" customHeight="1">
      <c r="C1940" s="523"/>
      <c r="D1940" s="523"/>
    </row>
    <row r="1941" spans="3:4" ht="21" customHeight="1">
      <c r="C1941" s="523"/>
      <c r="D1941" s="523"/>
    </row>
    <row r="1942" spans="3:4" ht="21" customHeight="1">
      <c r="C1942" s="523"/>
      <c r="D1942" s="523"/>
    </row>
    <row r="1943" spans="3:4" ht="21" customHeight="1">
      <c r="C1943" s="523"/>
      <c r="D1943" s="523"/>
    </row>
    <row r="1944" spans="3:4" ht="21" customHeight="1">
      <c r="C1944" s="523"/>
      <c r="D1944" s="523"/>
    </row>
    <row r="1945" spans="3:4" ht="21" customHeight="1">
      <c r="C1945" s="523"/>
      <c r="D1945" s="523"/>
    </row>
    <row r="1946" spans="3:4" ht="21" customHeight="1">
      <c r="C1946" s="523"/>
      <c r="D1946" s="523"/>
    </row>
    <row r="1947" spans="3:4" ht="21" customHeight="1">
      <c r="C1947" s="523"/>
      <c r="D1947" s="523"/>
    </row>
    <row r="1948" spans="3:4" ht="21" customHeight="1">
      <c r="C1948" s="523"/>
      <c r="D1948" s="523"/>
    </row>
    <row r="1949" spans="3:4" ht="21" customHeight="1">
      <c r="C1949" s="523"/>
      <c r="D1949" s="523"/>
    </row>
    <row r="1950" spans="3:4" ht="21" customHeight="1">
      <c r="C1950" s="523"/>
      <c r="D1950" s="523"/>
    </row>
    <row r="1951" spans="3:4" ht="21" customHeight="1">
      <c r="C1951" s="523"/>
      <c r="D1951" s="523"/>
    </row>
    <row r="1952" spans="3:4" ht="21" customHeight="1">
      <c r="C1952" s="523"/>
      <c r="D1952" s="523"/>
    </row>
    <row r="1953" spans="3:4" ht="21" customHeight="1">
      <c r="C1953" s="523"/>
      <c r="D1953" s="523"/>
    </row>
    <row r="1954" spans="3:4" ht="21" customHeight="1">
      <c r="C1954" s="523"/>
      <c r="D1954" s="523"/>
    </row>
    <row r="1955" spans="3:4" ht="21" customHeight="1">
      <c r="C1955" s="523"/>
      <c r="D1955" s="523"/>
    </row>
    <row r="1956" spans="3:4" ht="21" customHeight="1">
      <c r="C1956" s="523"/>
      <c r="D1956" s="523"/>
    </row>
    <row r="1957" spans="3:4" ht="21" customHeight="1">
      <c r="C1957" s="523"/>
      <c r="D1957" s="523"/>
    </row>
    <row r="1958" spans="3:4" ht="21" customHeight="1">
      <c r="C1958" s="523"/>
      <c r="D1958" s="523"/>
    </row>
    <row r="1959" spans="3:4" ht="21" customHeight="1">
      <c r="C1959" s="523"/>
      <c r="D1959" s="523"/>
    </row>
    <row r="1960" spans="3:4" ht="21" customHeight="1">
      <c r="C1960" s="523"/>
      <c r="D1960" s="523"/>
    </row>
    <row r="1961" spans="3:4" ht="21" customHeight="1">
      <c r="C1961" s="523"/>
      <c r="D1961" s="523"/>
    </row>
    <row r="1962" spans="3:4" ht="21" customHeight="1">
      <c r="C1962" s="523"/>
      <c r="D1962" s="523"/>
    </row>
    <row r="1963" spans="3:4" ht="21" customHeight="1">
      <c r="C1963" s="523"/>
      <c r="D1963" s="523"/>
    </row>
    <row r="1964" spans="3:4" ht="21" customHeight="1">
      <c r="C1964" s="523"/>
      <c r="D1964" s="523"/>
    </row>
    <row r="1965" spans="3:4" ht="21" customHeight="1">
      <c r="C1965" s="523"/>
      <c r="D1965" s="523"/>
    </row>
    <row r="1966" spans="3:4" ht="21" customHeight="1">
      <c r="C1966" s="523"/>
      <c r="D1966" s="523"/>
    </row>
    <row r="1967" spans="3:4" ht="21" customHeight="1">
      <c r="C1967" s="523"/>
      <c r="D1967" s="523"/>
    </row>
    <row r="1968" spans="3:4" ht="21" customHeight="1">
      <c r="C1968" s="523"/>
      <c r="D1968" s="523"/>
    </row>
    <row r="1969" spans="3:4" ht="21" customHeight="1">
      <c r="C1969" s="523"/>
      <c r="D1969" s="523"/>
    </row>
    <row r="1970" spans="3:4" ht="21" customHeight="1">
      <c r="C1970" s="523"/>
      <c r="D1970" s="523"/>
    </row>
    <row r="1971" spans="3:4" ht="21" customHeight="1">
      <c r="C1971" s="523"/>
      <c r="D1971" s="523"/>
    </row>
    <row r="1972" spans="3:4" ht="21" customHeight="1">
      <c r="C1972" s="523"/>
      <c r="D1972" s="523"/>
    </row>
    <row r="1973" spans="3:4" ht="21" customHeight="1">
      <c r="C1973" s="523"/>
      <c r="D1973" s="523"/>
    </row>
    <row r="1974" spans="3:4" ht="21" customHeight="1">
      <c r="C1974" s="523"/>
      <c r="D1974" s="523"/>
    </row>
    <row r="1975" spans="3:4" ht="21" customHeight="1">
      <c r="C1975" s="523"/>
      <c r="D1975" s="523"/>
    </row>
    <row r="1976" spans="3:4" ht="21" customHeight="1">
      <c r="C1976" s="523"/>
      <c r="D1976" s="523"/>
    </row>
    <row r="1977" spans="3:4" ht="21" customHeight="1">
      <c r="C1977" s="523"/>
      <c r="D1977" s="523"/>
    </row>
    <row r="1978" spans="3:4" ht="21" customHeight="1">
      <c r="C1978" s="523"/>
      <c r="D1978" s="523"/>
    </row>
    <row r="1979" spans="3:4" ht="21" customHeight="1">
      <c r="C1979" s="523"/>
      <c r="D1979" s="523"/>
    </row>
    <row r="1980" spans="3:4" ht="21" customHeight="1">
      <c r="C1980" s="523"/>
      <c r="D1980" s="523"/>
    </row>
    <row r="1981" spans="3:4" ht="21" customHeight="1">
      <c r="C1981" s="523"/>
      <c r="D1981" s="523"/>
    </row>
    <row r="1982" spans="3:4" ht="21" customHeight="1">
      <c r="C1982" s="523"/>
      <c r="D1982" s="523"/>
    </row>
    <row r="1983" spans="3:4" ht="21" customHeight="1">
      <c r="C1983" s="523"/>
      <c r="D1983" s="523"/>
    </row>
    <row r="1984" spans="3:4" ht="21" customHeight="1">
      <c r="C1984" s="523"/>
      <c r="D1984" s="523"/>
    </row>
    <row r="1985" spans="3:4" ht="21" customHeight="1">
      <c r="C1985" s="523"/>
      <c r="D1985" s="523"/>
    </row>
    <row r="1986" spans="3:4" ht="21" customHeight="1">
      <c r="C1986" s="523"/>
      <c r="D1986" s="523"/>
    </row>
    <row r="1987" spans="3:4" ht="21" customHeight="1">
      <c r="C1987" s="523"/>
      <c r="D1987" s="523"/>
    </row>
    <row r="1988" spans="3:4" ht="21" customHeight="1">
      <c r="C1988" s="523"/>
      <c r="D1988" s="523"/>
    </row>
    <row r="1989" spans="3:4" ht="21" customHeight="1">
      <c r="C1989" s="523"/>
      <c r="D1989" s="523"/>
    </row>
    <row r="1990" spans="3:4" ht="21" customHeight="1">
      <c r="C1990" s="523"/>
      <c r="D1990" s="523"/>
    </row>
    <row r="1991" spans="3:4" ht="21" customHeight="1">
      <c r="C1991" s="523"/>
      <c r="D1991" s="523"/>
    </row>
    <row r="1992" spans="3:4" ht="21" customHeight="1">
      <c r="C1992" s="523"/>
      <c r="D1992" s="523"/>
    </row>
    <row r="1993" spans="3:4" ht="21" customHeight="1">
      <c r="C1993" s="523"/>
      <c r="D1993" s="523"/>
    </row>
    <row r="1994" spans="3:4" ht="21" customHeight="1">
      <c r="C1994" s="523"/>
      <c r="D1994" s="523"/>
    </row>
    <row r="1995" spans="3:4" ht="21" customHeight="1">
      <c r="C1995" s="523"/>
      <c r="D1995" s="523"/>
    </row>
    <row r="1996" spans="3:4" ht="21" customHeight="1">
      <c r="C1996" s="523"/>
      <c r="D1996" s="523"/>
    </row>
    <row r="1997" spans="3:4" ht="21" customHeight="1">
      <c r="C1997" s="523"/>
      <c r="D1997" s="523"/>
    </row>
    <row r="1998" spans="3:4" ht="21" customHeight="1">
      <c r="C1998" s="523"/>
      <c r="D1998" s="523"/>
    </row>
    <row r="1999" spans="3:4" ht="21" customHeight="1">
      <c r="C1999" s="523"/>
      <c r="D1999" s="523"/>
    </row>
    <row r="2000" spans="3:4" ht="21" customHeight="1">
      <c r="C2000" s="523"/>
      <c r="D2000" s="523"/>
    </row>
    <row r="2001" spans="3:4" ht="21" customHeight="1">
      <c r="C2001" s="523"/>
      <c r="D2001" s="523"/>
    </row>
    <row r="2002" spans="3:4" ht="21" customHeight="1">
      <c r="C2002" s="523"/>
      <c r="D2002" s="523"/>
    </row>
    <row r="2003" spans="3:4" ht="21" customHeight="1">
      <c r="C2003" s="523"/>
      <c r="D2003" s="523"/>
    </row>
    <row r="2004" spans="3:4" ht="21" customHeight="1">
      <c r="C2004" s="523"/>
      <c r="D2004" s="523"/>
    </row>
    <row r="2005" spans="3:4" ht="21" customHeight="1">
      <c r="C2005" s="523"/>
      <c r="D2005" s="523"/>
    </row>
    <row r="2006" spans="3:4" ht="21" customHeight="1">
      <c r="C2006" s="523"/>
      <c r="D2006" s="523"/>
    </row>
    <row r="2007" spans="3:4" ht="21" customHeight="1">
      <c r="C2007" s="523"/>
      <c r="D2007" s="523"/>
    </row>
    <row r="2008" spans="3:4" ht="21" customHeight="1">
      <c r="C2008" s="523"/>
      <c r="D2008" s="523"/>
    </row>
    <row r="2009" spans="3:4" ht="21" customHeight="1">
      <c r="C2009" s="523"/>
      <c r="D2009" s="523"/>
    </row>
    <row r="2010" spans="3:4" ht="21" customHeight="1">
      <c r="C2010" s="523"/>
      <c r="D2010" s="523"/>
    </row>
    <row r="2011" spans="3:4" ht="21" customHeight="1">
      <c r="C2011" s="523"/>
      <c r="D2011" s="523"/>
    </row>
    <row r="2012" spans="3:4" ht="21" customHeight="1">
      <c r="C2012" s="523"/>
      <c r="D2012" s="523"/>
    </row>
    <row r="2013" spans="3:4" ht="21" customHeight="1">
      <c r="C2013" s="523"/>
      <c r="D2013" s="523"/>
    </row>
    <row r="2014" spans="3:4" ht="21" customHeight="1">
      <c r="C2014" s="523"/>
      <c r="D2014" s="523"/>
    </row>
    <row r="2015" spans="3:4" ht="21" customHeight="1">
      <c r="C2015" s="523"/>
      <c r="D2015" s="523"/>
    </row>
    <row r="2016" spans="3:4" ht="21" customHeight="1">
      <c r="C2016" s="523"/>
      <c r="D2016" s="523"/>
    </row>
    <row r="2017" spans="3:4" ht="21" customHeight="1">
      <c r="C2017" s="523"/>
      <c r="D2017" s="523"/>
    </row>
    <row r="2018" spans="3:4" ht="21" customHeight="1">
      <c r="C2018" s="523"/>
      <c r="D2018" s="523"/>
    </row>
    <row r="2019" spans="3:4" ht="21" customHeight="1">
      <c r="C2019" s="523"/>
      <c r="D2019" s="523"/>
    </row>
    <row r="2020" spans="3:4" ht="21" customHeight="1">
      <c r="C2020" s="523"/>
      <c r="D2020" s="523"/>
    </row>
    <row r="2021" spans="3:4" ht="21" customHeight="1">
      <c r="C2021" s="523"/>
      <c r="D2021" s="523"/>
    </row>
    <row r="2022" spans="3:4" ht="21" customHeight="1">
      <c r="C2022" s="523"/>
      <c r="D2022" s="523"/>
    </row>
    <row r="2023" spans="3:4" ht="21" customHeight="1">
      <c r="C2023" s="523"/>
      <c r="D2023" s="523"/>
    </row>
    <row r="2024" spans="3:4" ht="21" customHeight="1">
      <c r="C2024" s="523"/>
      <c r="D2024" s="523"/>
    </row>
    <row r="2025" spans="3:4" ht="21" customHeight="1">
      <c r="C2025" s="523"/>
      <c r="D2025" s="523"/>
    </row>
    <row r="2026" spans="3:4" ht="21" customHeight="1">
      <c r="C2026" s="523"/>
      <c r="D2026" s="523"/>
    </row>
    <row r="2027" spans="3:4" ht="21" customHeight="1">
      <c r="C2027" s="523"/>
      <c r="D2027" s="523"/>
    </row>
    <row r="2028" spans="3:4" ht="21" customHeight="1">
      <c r="C2028" s="523"/>
      <c r="D2028" s="523"/>
    </row>
    <row r="2029" spans="3:4" ht="21" customHeight="1">
      <c r="C2029" s="523"/>
      <c r="D2029" s="523"/>
    </row>
    <row r="2030" spans="3:4" ht="21" customHeight="1">
      <c r="C2030" s="523"/>
      <c r="D2030" s="523"/>
    </row>
    <row r="2031" spans="3:4" ht="21" customHeight="1">
      <c r="C2031" s="523"/>
      <c r="D2031" s="523"/>
    </row>
    <row r="2032" spans="3:4" ht="21" customHeight="1">
      <c r="C2032" s="523"/>
      <c r="D2032" s="523"/>
    </row>
    <row r="2033" spans="3:4" ht="21" customHeight="1">
      <c r="C2033" s="523"/>
      <c r="D2033" s="523"/>
    </row>
    <row r="2034" spans="3:4" ht="21" customHeight="1">
      <c r="C2034" s="523"/>
      <c r="D2034" s="523"/>
    </row>
    <row r="2035" spans="3:4" ht="21" customHeight="1">
      <c r="C2035" s="523"/>
      <c r="D2035" s="523"/>
    </row>
    <row r="2036" spans="3:4" ht="21" customHeight="1">
      <c r="C2036" s="523"/>
      <c r="D2036" s="523"/>
    </row>
    <row r="2037" spans="3:4" ht="21" customHeight="1">
      <c r="C2037" s="523"/>
      <c r="D2037" s="523"/>
    </row>
    <row r="2038" spans="3:4" ht="21" customHeight="1">
      <c r="C2038" s="523"/>
      <c r="D2038" s="523"/>
    </row>
    <row r="2039" spans="3:4" ht="21" customHeight="1">
      <c r="C2039" s="523"/>
      <c r="D2039" s="523"/>
    </row>
    <row r="2040" spans="3:4" ht="21" customHeight="1">
      <c r="C2040" s="523"/>
      <c r="D2040" s="523"/>
    </row>
    <row r="2041" spans="3:4" ht="21" customHeight="1">
      <c r="C2041" s="523"/>
      <c r="D2041" s="523"/>
    </row>
    <row r="2042" spans="3:4" ht="21" customHeight="1">
      <c r="C2042" s="523"/>
      <c r="D2042" s="523"/>
    </row>
    <row r="2043" spans="3:4" ht="21" customHeight="1">
      <c r="C2043" s="523"/>
      <c r="D2043" s="523"/>
    </row>
    <row r="2044" spans="3:4" ht="21" customHeight="1">
      <c r="C2044" s="523"/>
      <c r="D2044" s="523"/>
    </row>
    <row r="2045" spans="3:4" ht="21" customHeight="1">
      <c r="C2045" s="523"/>
      <c r="D2045" s="523"/>
    </row>
    <row r="2046" spans="3:4" ht="21" customHeight="1">
      <c r="C2046" s="523"/>
      <c r="D2046" s="523"/>
    </row>
    <row r="2047" spans="3:4" ht="21" customHeight="1">
      <c r="C2047" s="523"/>
      <c r="D2047" s="523"/>
    </row>
    <row r="2048" spans="3:4" ht="21" customHeight="1">
      <c r="C2048" s="523"/>
      <c r="D2048" s="523"/>
    </row>
    <row r="2049" spans="3:4" ht="21" customHeight="1">
      <c r="C2049" s="523"/>
      <c r="D2049" s="523"/>
    </row>
    <row r="2050" spans="3:4" ht="21" customHeight="1">
      <c r="C2050" s="523"/>
      <c r="D2050" s="523"/>
    </row>
    <row r="2051" spans="3:4" ht="21" customHeight="1">
      <c r="C2051" s="523"/>
      <c r="D2051" s="523"/>
    </row>
    <row r="2052" spans="3:4" ht="21" customHeight="1">
      <c r="C2052" s="523"/>
      <c r="D2052" s="523"/>
    </row>
    <row r="2053" spans="3:4" ht="21" customHeight="1">
      <c r="C2053" s="523"/>
      <c r="D2053" s="523"/>
    </row>
    <row r="2054" spans="3:4" ht="21" customHeight="1">
      <c r="C2054" s="523"/>
      <c r="D2054" s="523"/>
    </row>
    <row r="2055" spans="3:4" ht="21" customHeight="1">
      <c r="C2055" s="523"/>
      <c r="D2055" s="523"/>
    </row>
    <row r="2056" spans="3:4" ht="21" customHeight="1">
      <c r="C2056" s="523"/>
      <c r="D2056" s="523"/>
    </row>
    <row r="2057" spans="3:4" ht="21" customHeight="1">
      <c r="C2057" s="523"/>
      <c r="D2057" s="523"/>
    </row>
    <row r="2058" spans="3:4" ht="21" customHeight="1">
      <c r="C2058" s="523"/>
      <c r="D2058" s="523"/>
    </row>
    <row r="2059" spans="3:4" ht="21" customHeight="1">
      <c r="C2059" s="523"/>
      <c r="D2059" s="523"/>
    </row>
    <row r="2060" spans="3:4" ht="21" customHeight="1">
      <c r="C2060" s="523"/>
      <c r="D2060" s="523"/>
    </row>
    <row r="2061" spans="3:4" ht="21" customHeight="1">
      <c r="C2061" s="523"/>
      <c r="D2061" s="523"/>
    </row>
    <row r="2062" spans="3:4" ht="21" customHeight="1">
      <c r="C2062" s="523"/>
      <c r="D2062" s="523"/>
    </row>
    <row r="2063" spans="3:4" ht="21" customHeight="1">
      <c r="C2063" s="523"/>
      <c r="D2063" s="523"/>
    </row>
    <row r="2064" spans="3:4" ht="21" customHeight="1">
      <c r="C2064" s="523"/>
      <c r="D2064" s="523"/>
    </row>
    <row r="2065" spans="3:4" ht="21" customHeight="1">
      <c r="C2065" s="523"/>
      <c r="D2065" s="523"/>
    </row>
    <row r="2066" spans="3:4" ht="21" customHeight="1">
      <c r="C2066" s="523"/>
      <c r="D2066" s="523"/>
    </row>
    <row r="2067" spans="3:4" ht="21" customHeight="1">
      <c r="C2067" s="523"/>
      <c r="D2067" s="523"/>
    </row>
    <row r="2068" spans="3:4" ht="21" customHeight="1">
      <c r="C2068" s="523"/>
      <c r="D2068" s="523"/>
    </row>
    <row r="2069" spans="3:4" ht="21" customHeight="1">
      <c r="C2069" s="523"/>
      <c r="D2069" s="523"/>
    </row>
    <row r="2070" spans="3:4" ht="21" customHeight="1">
      <c r="C2070" s="523"/>
      <c r="D2070" s="523"/>
    </row>
    <row r="2071" spans="3:4" ht="21" customHeight="1">
      <c r="C2071" s="523"/>
      <c r="D2071" s="523"/>
    </row>
    <row r="2072" spans="3:4" ht="21" customHeight="1">
      <c r="C2072" s="523"/>
      <c r="D2072" s="523"/>
    </row>
    <row r="2073" spans="3:4" ht="21" customHeight="1">
      <c r="C2073" s="523"/>
      <c r="D2073" s="523"/>
    </row>
    <row r="2074" spans="3:4" ht="21" customHeight="1">
      <c r="C2074" s="523"/>
      <c r="D2074" s="523"/>
    </row>
    <row r="2075" spans="3:4" ht="21" customHeight="1">
      <c r="C2075" s="523"/>
      <c r="D2075" s="523"/>
    </row>
    <row r="2076" spans="3:4" ht="21" customHeight="1">
      <c r="C2076" s="523"/>
      <c r="D2076" s="523"/>
    </row>
    <row r="2077" spans="3:4" ht="21" customHeight="1">
      <c r="C2077" s="523"/>
      <c r="D2077" s="523"/>
    </row>
    <row r="2078" spans="3:4" ht="21" customHeight="1">
      <c r="C2078" s="523"/>
      <c r="D2078" s="523"/>
    </row>
    <row r="2079" spans="3:4" ht="21" customHeight="1">
      <c r="C2079" s="523"/>
      <c r="D2079" s="523"/>
    </row>
    <row r="2080" spans="3:4" ht="21" customHeight="1">
      <c r="C2080" s="523"/>
      <c r="D2080" s="523"/>
    </row>
    <row r="2081" spans="3:4" ht="21" customHeight="1">
      <c r="C2081" s="523"/>
      <c r="D2081" s="523"/>
    </row>
    <row r="2082" spans="3:4" ht="21" customHeight="1">
      <c r="C2082" s="523"/>
      <c r="D2082" s="523"/>
    </row>
    <row r="2083" spans="3:4" ht="21" customHeight="1">
      <c r="C2083" s="523"/>
      <c r="D2083" s="523"/>
    </row>
    <row r="2084" spans="3:4" ht="21" customHeight="1">
      <c r="C2084" s="523"/>
      <c r="D2084" s="523"/>
    </row>
    <row r="2085" spans="3:4" ht="21" customHeight="1">
      <c r="C2085" s="523"/>
      <c r="D2085" s="523"/>
    </row>
    <row r="2086" spans="3:4" ht="21" customHeight="1">
      <c r="C2086" s="523"/>
      <c r="D2086" s="523"/>
    </row>
    <row r="2087" spans="3:4" ht="21" customHeight="1">
      <c r="C2087" s="523"/>
      <c r="D2087" s="523"/>
    </row>
    <row r="2088" spans="3:4" ht="21" customHeight="1">
      <c r="C2088" s="523"/>
      <c r="D2088" s="523"/>
    </row>
    <row r="2089" spans="3:4" ht="21" customHeight="1">
      <c r="C2089" s="523"/>
      <c r="D2089" s="523"/>
    </row>
    <row r="2090" spans="3:4" ht="21" customHeight="1">
      <c r="C2090" s="523"/>
      <c r="D2090" s="523"/>
    </row>
    <row r="2091" spans="3:4" ht="21" customHeight="1">
      <c r="C2091" s="523"/>
      <c r="D2091" s="523"/>
    </row>
    <row r="2092" spans="3:4" ht="21" customHeight="1">
      <c r="C2092" s="523"/>
      <c r="D2092" s="523"/>
    </row>
    <row r="2093" spans="3:4" ht="21" customHeight="1">
      <c r="C2093" s="523"/>
      <c r="D2093" s="523"/>
    </row>
    <row r="2094" spans="3:4" ht="21" customHeight="1">
      <c r="C2094" s="523"/>
      <c r="D2094" s="523"/>
    </row>
    <row r="2095" spans="3:4" ht="21" customHeight="1">
      <c r="C2095" s="523"/>
      <c r="D2095" s="523"/>
    </row>
    <row r="2096" spans="3:4" ht="21" customHeight="1">
      <c r="C2096" s="523"/>
      <c r="D2096" s="523"/>
    </row>
    <row r="2097" spans="3:4" ht="21" customHeight="1">
      <c r="C2097" s="523"/>
      <c r="D2097" s="523"/>
    </row>
    <row r="2098" spans="3:4" ht="21" customHeight="1">
      <c r="C2098" s="523"/>
      <c r="D2098" s="523"/>
    </row>
    <row r="2099" spans="3:4" ht="21" customHeight="1">
      <c r="C2099" s="523"/>
      <c r="D2099" s="523"/>
    </row>
    <row r="2100" spans="3:4" ht="21" customHeight="1">
      <c r="C2100" s="523"/>
      <c r="D2100" s="523"/>
    </row>
    <row r="2101" spans="3:4" ht="21" customHeight="1">
      <c r="C2101" s="523"/>
      <c r="D2101" s="523"/>
    </row>
    <row r="2102" spans="3:4" ht="21" customHeight="1">
      <c r="C2102" s="523"/>
      <c r="D2102" s="523"/>
    </row>
    <row r="2103" spans="3:4" ht="21" customHeight="1">
      <c r="C2103" s="523"/>
      <c r="D2103" s="523"/>
    </row>
    <row r="2104" spans="3:4" ht="21" customHeight="1">
      <c r="C2104" s="523"/>
      <c r="D2104" s="523"/>
    </row>
    <row r="2105" spans="3:4" ht="21" customHeight="1">
      <c r="C2105" s="523"/>
      <c r="D2105" s="523"/>
    </row>
    <row r="2106" spans="3:4" ht="21" customHeight="1">
      <c r="C2106" s="523"/>
      <c r="D2106" s="523"/>
    </row>
    <row r="2107" spans="3:4" ht="21" customHeight="1">
      <c r="C2107" s="523"/>
      <c r="D2107" s="523"/>
    </row>
    <row r="2108" spans="3:4" ht="21" customHeight="1">
      <c r="C2108" s="523"/>
      <c r="D2108" s="523"/>
    </row>
    <row r="2109" spans="3:4" ht="21" customHeight="1">
      <c r="C2109" s="523"/>
      <c r="D2109" s="523"/>
    </row>
    <row r="2110" spans="3:4" ht="21" customHeight="1">
      <c r="C2110" s="523"/>
      <c r="D2110" s="523"/>
    </row>
    <row r="2111" spans="3:4" ht="21" customHeight="1">
      <c r="C2111" s="523"/>
      <c r="D2111" s="523"/>
    </row>
    <row r="2112" spans="3:4" ht="21" customHeight="1">
      <c r="C2112" s="523"/>
      <c r="D2112" s="523"/>
    </row>
    <row r="2113" spans="3:4" ht="21" customHeight="1">
      <c r="C2113" s="523"/>
      <c r="D2113" s="523"/>
    </row>
    <row r="2114" spans="3:4" ht="21" customHeight="1">
      <c r="C2114" s="523"/>
      <c r="D2114" s="523"/>
    </row>
    <row r="2115" spans="3:4" ht="21" customHeight="1">
      <c r="C2115" s="523"/>
      <c r="D2115" s="523"/>
    </row>
    <row r="2116" spans="3:4" ht="21" customHeight="1">
      <c r="C2116" s="523"/>
      <c r="D2116" s="523"/>
    </row>
    <row r="2117" spans="3:4" ht="21" customHeight="1">
      <c r="C2117" s="523"/>
      <c r="D2117" s="523"/>
    </row>
    <row r="2118" spans="3:4" ht="21" customHeight="1">
      <c r="C2118" s="523"/>
      <c r="D2118" s="523"/>
    </row>
    <row r="2119" spans="3:4" ht="21" customHeight="1">
      <c r="C2119" s="523"/>
      <c r="D2119" s="523"/>
    </row>
    <row r="2120" spans="3:4" ht="21" customHeight="1">
      <c r="C2120" s="523"/>
      <c r="D2120" s="523"/>
    </row>
    <row r="2121" spans="3:4" ht="21" customHeight="1">
      <c r="C2121" s="523"/>
      <c r="D2121" s="523"/>
    </row>
    <row r="2122" spans="3:4" ht="21" customHeight="1">
      <c r="C2122" s="523"/>
      <c r="D2122" s="523"/>
    </row>
    <row r="2123" spans="3:4" ht="21" customHeight="1">
      <c r="C2123" s="523"/>
      <c r="D2123" s="523"/>
    </row>
    <row r="2124" spans="3:4" ht="21" customHeight="1">
      <c r="C2124" s="523"/>
      <c r="D2124" s="523"/>
    </row>
    <row r="2125" spans="3:4" ht="21" customHeight="1">
      <c r="C2125" s="523"/>
      <c r="D2125" s="523"/>
    </row>
    <row r="2126" spans="3:4" ht="21" customHeight="1">
      <c r="C2126" s="523"/>
      <c r="D2126" s="523"/>
    </row>
    <row r="2127" spans="3:4" ht="21" customHeight="1">
      <c r="C2127" s="523"/>
      <c r="D2127" s="523"/>
    </row>
    <row r="2128" spans="3:4" ht="21" customHeight="1">
      <c r="C2128" s="523"/>
      <c r="D2128" s="523"/>
    </row>
    <row r="2129" spans="3:4" ht="21" customHeight="1">
      <c r="C2129" s="523"/>
      <c r="D2129" s="523"/>
    </row>
    <row r="2130" spans="3:4" ht="21" customHeight="1">
      <c r="C2130" s="523"/>
      <c r="D2130" s="523"/>
    </row>
    <row r="2131" spans="3:4" ht="21" customHeight="1">
      <c r="C2131" s="523"/>
      <c r="D2131" s="523"/>
    </row>
    <row r="2132" spans="3:4" ht="21" customHeight="1">
      <c r="C2132" s="523"/>
      <c r="D2132" s="523"/>
    </row>
    <row r="2133" spans="3:4" ht="21" customHeight="1">
      <c r="C2133" s="523"/>
      <c r="D2133" s="523"/>
    </row>
    <row r="2134" spans="3:4" ht="21" customHeight="1">
      <c r="C2134" s="523"/>
      <c r="D2134" s="523"/>
    </row>
    <row r="2135" spans="3:4" ht="21" customHeight="1">
      <c r="C2135" s="523"/>
      <c r="D2135" s="523"/>
    </row>
    <row r="2136" spans="3:4" ht="21" customHeight="1">
      <c r="C2136" s="523"/>
      <c r="D2136" s="523"/>
    </row>
    <row r="2137" spans="3:4" ht="21" customHeight="1">
      <c r="C2137" s="523"/>
      <c r="D2137" s="523"/>
    </row>
    <row r="2138" spans="3:4" ht="21" customHeight="1">
      <c r="C2138" s="523"/>
      <c r="D2138" s="523"/>
    </row>
    <row r="2139" spans="3:4" ht="21" customHeight="1">
      <c r="C2139" s="523"/>
      <c r="D2139" s="523"/>
    </row>
    <row r="2140" spans="3:4" ht="21" customHeight="1">
      <c r="C2140" s="523"/>
      <c r="D2140" s="523"/>
    </row>
    <row r="2141" spans="3:4" ht="21" customHeight="1">
      <c r="C2141" s="523"/>
      <c r="D2141" s="523"/>
    </row>
    <row r="2142" spans="3:4" ht="21" customHeight="1">
      <c r="C2142" s="523"/>
      <c r="D2142" s="523"/>
    </row>
    <row r="2143" spans="3:4" ht="21" customHeight="1">
      <c r="C2143" s="523"/>
      <c r="D2143" s="523"/>
    </row>
    <row r="2144" spans="3:4" ht="21" customHeight="1">
      <c r="C2144" s="523"/>
      <c r="D2144" s="523"/>
    </row>
    <row r="2145" spans="3:4" ht="21" customHeight="1">
      <c r="C2145" s="523"/>
      <c r="D2145" s="523"/>
    </row>
    <row r="2146" spans="3:4" ht="21" customHeight="1">
      <c r="C2146" s="523"/>
      <c r="D2146" s="523"/>
    </row>
    <row r="2147" spans="3:4" ht="21" customHeight="1">
      <c r="C2147" s="523"/>
      <c r="D2147" s="523"/>
    </row>
    <row r="2148" spans="3:4" ht="21" customHeight="1">
      <c r="C2148" s="523"/>
      <c r="D2148" s="523"/>
    </row>
    <row r="2149" spans="3:4" ht="21" customHeight="1">
      <c r="C2149" s="523"/>
      <c r="D2149" s="523"/>
    </row>
    <row r="2150" spans="3:4" ht="21" customHeight="1">
      <c r="C2150" s="523"/>
      <c r="D2150" s="523"/>
    </row>
    <row r="2151" spans="3:4" ht="21" customHeight="1">
      <c r="C2151" s="523"/>
      <c r="D2151" s="523"/>
    </row>
    <row r="2152" spans="3:4" ht="21" customHeight="1">
      <c r="C2152" s="523"/>
      <c r="D2152" s="523"/>
    </row>
    <row r="2153" spans="3:4" ht="21" customHeight="1">
      <c r="C2153" s="523"/>
      <c r="D2153" s="523"/>
    </row>
    <row r="2154" spans="3:4" ht="21" customHeight="1">
      <c r="C2154" s="523"/>
      <c r="D2154" s="523"/>
    </row>
    <row r="2155" spans="3:4" ht="21" customHeight="1">
      <c r="C2155" s="523"/>
      <c r="D2155" s="523"/>
    </row>
    <row r="2156" spans="3:4" ht="21" customHeight="1">
      <c r="C2156" s="523"/>
      <c r="D2156" s="523"/>
    </row>
    <row r="2157" spans="3:4" ht="21" customHeight="1">
      <c r="C2157" s="523"/>
      <c r="D2157" s="523"/>
    </row>
    <row r="2158" spans="3:4" ht="21" customHeight="1">
      <c r="C2158" s="523"/>
      <c r="D2158" s="523"/>
    </row>
    <row r="2159" spans="3:4" ht="21" customHeight="1">
      <c r="C2159" s="523"/>
      <c r="D2159" s="523"/>
    </row>
    <row r="2160" spans="3:4" ht="21" customHeight="1">
      <c r="C2160" s="523"/>
      <c r="D2160" s="523"/>
    </row>
    <row r="2161" spans="3:4" ht="21" customHeight="1">
      <c r="C2161" s="523"/>
      <c r="D2161" s="523"/>
    </row>
    <row r="2162" spans="3:4" ht="21" customHeight="1">
      <c r="C2162" s="523"/>
      <c r="D2162" s="523"/>
    </row>
    <row r="2163" spans="3:4" ht="21" customHeight="1">
      <c r="C2163" s="523"/>
      <c r="D2163" s="523"/>
    </row>
    <row r="2164" spans="3:4" ht="21" customHeight="1">
      <c r="C2164" s="523"/>
      <c r="D2164" s="523"/>
    </row>
    <row r="2165" spans="3:4" ht="21" customHeight="1">
      <c r="C2165" s="523"/>
      <c r="D2165" s="523"/>
    </row>
    <row r="2166" spans="3:4" ht="21" customHeight="1">
      <c r="C2166" s="523"/>
      <c r="D2166" s="523"/>
    </row>
    <row r="2167" spans="3:4" ht="21" customHeight="1">
      <c r="C2167" s="523"/>
      <c r="D2167" s="523"/>
    </row>
    <row r="2168" spans="3:4" ht="21" customHeight="1">
      <c r="C2168" s="523"/>
      <c r="D2168" s="523"/>
    </row>
    <row r="2169" spans="3:4" ht="21" customHeight="1">
      <c r="C2169" s="523"/>
      <c r="D2169" s="523"/>
    </row>
    <row r="2170" spans="3:4" ht="21" customHeight="1">
      <c r="C2170" s="523"/>
      <c r="D2170" s="523"/>
    </row>
    <row r="2171" spans="3:4" ht="21" customHeight="1">
      <c r="C2171" s="523"/>
      <c r="D2171" s="523"/>
    </row>
    <row r="2172" spans="3:4" ht="21" customHeight="1">
      <c r="C2172" s="523"/>
      <c r="D2172" s="523"/>
    </row>
    <row r="2173" spans="3:4" ht="21" customHeight="1">
      <c r="C2173" s="523"/>
      <c r="D2173" s="523"/>
    </row>
    <row r="2174" spans="3:4" ht="21" customHeight="1">
      <c r="C2174" s="523"/>
      <c r="D2174" s="523"/>
    </row>
    <row r="2175" spans="3:4" ht="21" customHeight="1">
      <c r="C2175" s="523"/>
      <c r="D2175" s="523"/>
    </row>
    <row r="2176" spans="3:4" ht="21" customHeight="1">
      <c r="C2176" s="523"/>
      <c r="D2176" s="523"/>
    </row>
    <row r="2177" spans="3:4" ht="21" customHeight="1">
      <c r="C2177" s="523"/>
      <c r="D2177" s="523"/>
    </row>
    <row r="2178" spans="3:4" ht="21" customHeight="1">
      <c r="C2178" s="523"/>
      <c r="D2178" s="523"/>
    </row>
    <row r="2179" spans="3:4" ht="21" customHeight="1">
      <c r="C2179" s="523"/>
      <c r="D2179" s="523"/>
    </row>
    <row r="2180" spans="3:4" ht="21" customHeight="1">
      <c r="C2180" s="523"/>
      <c r="D2180" s="523"/>
    </row>
    <row r="2181" spans="3:4" ht="21" customHeight="1">
      <c r="C2181" s="523"/>
      <c r="D2181" s="523"/>
    </row>
    <row r="2182" spans="3:4" ht="21" customHeight="1">
      <c r="C2182" s="523"/>
      <c r="D2182" s="523"/>
    </row>
    <row r="2183" spans="3:4" ht="21" customHeight="1">
      <c r="C2183" s="523"/>
      <c r="D2183" s="523"/>
    </row>
    <row r="2184" spans="3:4" ht="21" customHeight="1">
      <c r="C2184" s="523"/>
      <c r="D2184" s="523"/>
    </row>
    <row r="2185" spans="3:4" ht="21" customHeight="1">
      <c r="C2185" s="523"/>
      <c r="D2185" s="523"/>
    </row>
    <row r="2186" spans="3:4" ht="21" customHeight="1">
      <c r="C2186" s="523"/>
      <c r="D2186" s="523"/>
    </row>
    <row r="2187" spans="3:4" ht="21" customHeight="1">
      <c r="C2187" s="523"/>
      <c r="D2187" s="523"/>
    </row>
    <row r="2188" spans="3:4" ht="21" customHeight="1">
      <c r="C2188" s="523"/>
      <c r="D2188" s="523"/>
    </row>
    <row r="2189" spans="3:4" ht="21" customHeight="1">
      <c r="C2189" s="523"/>
      <c r="D2189" s="523"/>
    </row>
    <row r="2190" spans="3:4" ht="21" customHeight="1">
      <c r="C2190" s="523"/>
      <c r="D2190" s="523"/>
    </row>
    <row r="2191" spans="3:4" ht="21" customHeight="1">
      <c r="C2191" s="523"/>
      <c r="D2191" s="523"/>
    </row>
    <row r="2192" spans="3:4" ht="21" customHeight="1">
      <c r="C2192" s="523"/>
      <c r="D2192" s="523"/>
    </row>
    <row r="2193" spans="3:4" ht="21" customHeight="1">
      <c r="C2193" s="523"/>
      <c r="D2193" s="523"/>
    </row>
    <row r="2194" spans="3:4" ht="21" customHeight="1">
      <c r="C2194" s="523"/>
      <c r="D2194" s="523"/>
    </row>
    <row r="2195" spans="3:4" ht="21" customHeight="1">
      <c r="C2195" s="523"/>
      <c r="D2195" s="523"/>
    </row>
    <row r="2196" spans="3:4" ht="21" customHeight="1">
      <c r="C2196" s="523"/>
      <c r="D2196" s="523"/>
    </row>
    <row r="2197" spans="3:4" ht="21" customHeight="1">
      <c r="C2197" s="523"/>
      <c r="D2197" s="523"/>
    </row>
    <row r="2198" spans="3:4" ht="21" customHeight="1">
      <c r="C2198" s="523"/>
      <c r="D2198" s="523"/>
    </row>
    <row r="2199" spans="3:4" ht="21" customHeight="1">
      <c r="C2199" s="523"/>
      <c r="D2199" s="523"/>
    </row>
    <row r="2200" spans="3:4" ht="21" customHeight="1">
      <c r="C2200" s="523"/>
      <c r="D2200" s="523"/>
    </row>
    <row r="2201" spans="3:4" ht="21" customHeight="1">
      <c r="C2201" s="523"/>
      <c r="D2201" s="523"/>
    </row>
    <row r="2202" spans="3:4" ht="21" customHeight="1">
      <c r="C2202" s="523"/>
      <c r="D2202" s="523"/>
    </row>
    <row r="2203" spans="3:4" ht="21" customHeight="1">
      <c r="C2203" s="523"/>
      <c r="D2203" s="523"/>
    </row>
    <row r="2204" spans="3:4" ht="21" customHeight="1">
      <c r="C2204" s="523"/>
      <c r="D2204" s="523"/>
    </row>
    <row r="2205" spans="3:4" ht="21" customHeight="1">
      <c r="C2205" s="523"/>
      <c r="D2205" s="523"/>
    </row>
    <row r="2206" spans="3:4" ht="21" customHeight="1">
      <c r="C2206" s="523"/>
      <c r="D2206" s="523"/>
    </row>
    <row r="2207" spans="3:4" ht="21" customHeight="1">
      <c r="C2207" s="523"/>
      <c r="D2207" s="523"/>
    </row>
    <row r="2208" spans="3:4" ht="21" customHeight="1">
      <c r="C2208" s="523"/>
      <c r="D2208" s="523"/>
    </row>
    <row r="2209" spans="3:4" ht="21" customHeight="1">
      <c r="C2209" s="523"/>
      <c r="D2209" s="523"/>
    </row>
    <row r="2210" spans="3:4" ht="21" customHeight="1">
      <c r="C2210" s="523"/>
      <c r="D2210" s="523"/>
    </row>
    <row r="2211" spans="3:4" ht="21" customHeight="1">
      <c r="C2211" s="523"/>
      <c r="D2211" s="523"/>
    </row>
    <row r="2212" spans="3:4" ht="21" customHeight="1">
      <c r="C2212" s="523"/>
      <c r="D2212" s="523"/>
    </row>
    <row r="2213" spans="3:4" ht="21" customHeight="1">
      <c r="C2213" s="523"/>
      <c r="D2213" s="523"/>
    </row>
    <row r="2214" spans="3:4" ht="21" customHeight="1">
      <c r="C2214" s="523"/>
      <c r="D2214" s="523"/>
    </row>
    <row r="2215" spans="3:4" ht="21" customHeight="1">
      <c r="C2215" s="523"/>
      <c r="D2215" s="523"/>
    </row>
    <row r="2216" spans="3:4" ht="21" customHeight="1">
      <c r="C2216" s="523"/>
      <c r="D2216" s="523"/>
    </row>
    <row r="2217" spans="3:4" ht="21" customHeight="1">
      <c r="C2217" s="523"/>
      <c r="D2217" s="523"/>
    </row>
    <row r="2218" spans="3:4" ht="21" customHeight="1">
      <c r="C2218" s="523"/>
      <c r="D2218" s="523"/>
    </row>
    <row r="2219" spans="3:4" ht="21" customHeight="1">
      <c r="C2219" s="523"/>
      <c r="D2219" s="523"/>
    </row>
    <row r="2220" spans="3:4" ht="21" customHeight="1">
      <c r="C2220" s="523"/>
      <c r="D2220" s="523"/>
    </row>
    <row r="2221" spans="3:4" ht="21" customHeight="1">
      <c r="C2221" s="523"/>
      <c r="D2221" s="523"/>
    </row>
    <row r="2222" spans="3:4" ht="21" customHeight="1">
      <c r="C2222" s="523"/>
      <c r="D2222" s="523"/>
    </row>
    <row r="2223" spans="3:4" ht="21" customHeight="1">
      <c r="C2223" s="523"/>
      <c r="D2223" s="523"/>
    </row>
    <row r="2224" spans="3:4" ht="21" customHeight="1">
      <c r="C2224" s="523"/>
      <c r="D2224" s="523"/>
    </row>
    <row r="2225" spans="3:4" ht="21" customHeight="1">
      <c r="C2225" s="523"/>
      <c r="D2225" s="523"/>
    </row>
    <row r="2226" spans="3:4" ht="21" customHeight="1">
      <c r="C2226" s="523"/>
      <c r="D2226" s="523"/>
    </row>
    <row r="2227" spans="3:4" ht="21" customHeight="1">
      <c r="C2227" s="523"/>
      <c r="D2227" s="523"/>
    </row>
    <row r="2228" spans="3:4" ht="21" customHeight="1">
      <c r="C2228" s="523"/>
      <c r="D2228" s="523"/>
    </row>
    <row r="2229" spans="3:4" ht="21" customHeight="1">
      <c r="C2229" s="523"/>
      <c r="D2229" s="523"/>
    </row>
    <row r="2230" spans="3:4" ht="21" customHeight="1">
      <c r="C2230" s="523"/>
      <c r="D2230" s="523"/>
    </row>
    <row r="2231" spans="3:4" ht="21" customHeight="1">
      <c r="C2231" s="523"/>
      <c r="D2231" s="523"/>
    </row>
    <row r="2232" spans="3:4" ht="21" customHeight="1">
      <c r="C2232" s="523"/>
      <c r="D2232" s="523"/>
    </row>
    <row r="2233" spans="3:4" ht="21" customHeight="1">
      <c r="C2233" s="523"/>
      <c r="D2233" s="523"/>
    </row>
    <row r="2234" spans="3:4" ht="21" customHeight="1">
      <c r="C2234" s="523"/>
      <c r="D2234" s="523"/>
    </row>
    <row r="2235" spans="3:4" ht="21" customHeight="1">
      <c r="C2235" s="523"/>
      <c r="D2235" s="523"/>
    </row>
    <row r="2236" spans="3:4" ht="21" customHeight="1">
      <c r="C2236" s="523"/>
      <c r="D2236" s="523"/>
    </row>
    <row r="2237" spans="3:4" ht="21" customHeight="1">
      <c r="C2237" s="523"/>
      <c r="D2237" s="523"/>
    </row>
    <row r="2238" spans="3:4" ht="21" customHeight="1">
      <c r="C2238" s="523"/>
      <c r="D2238" s="523"/>
    </row>
    <row r="2239" spans="3:4" ht="21" customHeight="1">
      <c r="C2239" s="523"/>
      <c r="D2239" s="523"/>
    </row>
    <row r="2240" spans="3:4" ht="21" customHeight="1">
      <c r="C2240" s="523"/>
      <c r="D2240" s="523"/>
    </row>
    <row r="2241" spans="3:4" ht="21" customHeight="1">
      <c r="C2241" s="523"/>
      <c r="D2241" s="523"/>
    </row>
    <row r="2242" spans="3:4" ht="21" customHeight="1">
      <c r="C2242" s="523"/>
      <c r="D2242" s="523"/>
    </row>
    <row r="2243" spans="3:4" ht="21" customHeight="1">
      <c r="C2243" s="523"/>
      <c r="D2243" s="523"/>
    </row>
    <row r="2244" spans="3:4" ht="21" customHeight="1">
      <c r="C2244" s="523"/>
      <c r="D2244" s="523"/>
    </row>
    <row r="2245" spans="3:4" ht="21" customHeight="1">
      <c r="C2245" s="523"/>
      <c r="D2245" s="523"/>
    </row>
    <row r="2246" spans="3:4" ht="21" customHeight="1">
      <c r="C2246" s="523"/>
      <c r="D2246" s="523"/>
    </row>
    <row r="2247" spans="3:4" ht="21" customHeight="1">
      <c r="C2247" s="523"/>
      <c r="D2247" s="523"/>
    </row>
    <row r="2248" spans="3:4" ht="21" customHeight="1">
      <c r="C2248" s="523"/>
      <c r="D2248" s="523"/>
    </row>
    <row r="2249" spans="3:4" ht="21" customHeight="1">
      <c r="C2249" s="523"/>
      <c r="D2249" s="523"/>
    </row>
    <row r="2250" spans="3:4" ht="21" customHeight="1">
      <c r="C2250" s="523"/>
      <c r="D2250" s="523"/>
    </row>
    <row r="2251" spans="3:4" ht="21" customHeight="1">
      <c r="C2251" s="523"/>
      <c r="D2251" s="523"/>
    </row>
    <row r="2252" spans="3:4" ht="21" customHeight="1">
      <c r="C2252" s="523"/>
      <c r="D2252" s="523"/>
    </row>
    <row r="2253" spans="3:4" ht="21" customHeight="1">
      <c r="C2253" s="523"/>
      <c r="D2253" s="523"/>
    </row>
    <row r="2254" spans="3:4" ht="21" customHeight="1">
      <c r="C2254" s="523"/>
      <c r="D2254" s="523"/>
    </row>
    <row r="2255" spans="3:4" ht="21" customHeight="1">
      <c r="C2255" s="523"/>
      <c r="D2255" s="523"/>
    </row>
    <row r="2256" spans="3:4" ht="21" customHeight="1">
      <c r="C2256" s="523"/>
      <c r="D2256" s="523"/>
    </row>
    <row r="2257" spans="3:4" ht="21" customHeight="1">
      <c r="C2257" s="523"/>
      <c r="D2257" s="523"/>
    </row>
    <row r="2258" spans="3:4" ht="21" customHeight="1">
      <c r="C2258" s="523"/>
      <c r="D2258" s="523"/>
    </row>
    <row r="2259" spans="3:4" ht="21" customHeight="1">
      <c r="C2259" s="523"/>
      <c r="D2259" s="523"/>
    </row>
    <row r="2260" spans="3:4" ht="21" customHeight="1">
      <c r="C2260" s="523"/>
      <c r="D2260" s="523"/>
    </row>
    <row r="2261" spans="3:4" ht="21" customHeight="1">
      <c r="C2261" s="523"/>
      <c r="D2261" s="523"/>
    </row>
    <row r="2262" spans="3:4" ht="21" customHeight="1">
      <c r="C2262" s="523"/>
      <c r="D2262" s="523"/>
    </row>
    <row r="2263" spans="3:4" ht="21" customHeight="1">
      <c r="C2263" s="523"/>
      <c r="D2263" s="523"/>
    </row>
    <row r="2264" spans="3:4" ht="21" customHeight="1">
      <c r="C2264" s="523"/>
      <c r="D2264" s="523"/>
    </row>
    <row r="2265" spans="3:4" ht="21" customHeight="1">
      <c r="C2265" s="523"/>
      <c r="D2265" s="523"/>
    </row>
    <row r="2266" spans="3:4" ht="21" customHeight="1">
      <c r="C2266" s="523"/>
      <c r="D2266" s="523"/>
    </row>
    <row r="2267" spans="3:4" ht="21" customHeight="1">
      <c r="C2267" s="523"/>
      <c r="D2267" s="523"/>
    </row>
    <row r="2268" spans="3:4" ht="21" customHeight="1">
      <c r="C2268" s="523"/>
      <c r="D2268" s="523"/>
    </row>
    <row r="2269" spans="3:4" ht="21" customHeight="1">
      <c r="C2269" s="523"/>
      <c r="D2269" s="523"/>
    </row>
    <row r="2270" spans="3:4" ht="21" customHeight="1">
      <c r="C2270" s="523"/>
      <c r="D2270" s="523"/>
    </row>
    <row r="2271" spans="3:4" ht="21" customHeight="1">
      <c r="C2271" s="523"/>
      <c r="D2271" s="523"/>
    </row>
    <row r="2272" spans="3:4" ht="21" customHeight="1">
      <c r="C2272" s="523"/>
      <c r="D2272" s="523"/>
    </row>
    <row r="2273" spans="3:4" ht="21" customHeight="1">
      <c r="C2273" s="523"/>
      <c r="D2273" s="523"/>
    </row>
    <row r="2274" spans="3:4" ht="21" customHeight="1">
      <c r="C2274" s="523"/>
      <c r="D2274" s="523"/>
    </row>
    <row r="2275" spans="3:4" ht="21" customHeight="1">
      <c r="C2275" s="523"/>
      <c r="D2275" s="523"/>
    </row>
    <row r="2276" spans="3:4" ht="21" customHeight="1">
      <c r="C2276" s="523"/>
      <c r="D2276" s="523"/>
    </row>
    <row r="2277" spans="3:4" ht="21" customHeight="1">
      <c r="C2277" s="523"/>
      <c r="D2277" s="523"/>
    </row>
    <row r="2278" spans="3:4" ht="21" customHeight="1">
      <c r="C2278" s="523"/>
      <c r="D2278" s="523"/>
    </row>
    <row r="2279" spans="3:4" ht="21" customHeight="1">
      <c r="C2279" s="523"/>
      <c r="D2279" s="523"/>
    </row>
    <row r="2280" spans="3:4" ht="21" customHeight="1">
      <c r="C2280" s="523"/>
      <c r="D2280" s="523"/>
    </row>
    <row r="2281" spans="3:4" ht="21" customHeight="1">
      <c r="C2281" s="523"/>
      <c r="D2281" s="523"/>
    </row>
    <row r="2282" spans="3:4" ht="21" customHeight="1">
      <c r="C2282" s="523"/>
      <c r="D2282" s="523"/>
    </row>
    <row r="2283" spans="3:4" ht="21" customHeight="1">
      <c r="C2283" s="523"/>
      <c r="D2283" s="523"/>
    </row>
    <row r="2284" spans="3:4" ht="21" customHeight="1">
      <c r="C2284" s="523"/>
      <c r="D2284" s="523"/>
    </row>
    <row r="2285" spans="3:4" ht="21" customHeight="1">
      <c r="C2285" s="523"/>
      <c r="D2285" s="523"/>
    </row>
    <row r="2286" spans="3:4" ht="21" customHeight="1">
      <c r="C2286" s="523"/>
      <c r="D2286" s="523"/>
    </row>
    <row r="2287" spans="3:4" ht="21" customHeight="1">
      <c r="C2287" s="523"/>
      <c r="D2287" s="523"/>
    </row>
    <row r="2288" spans="3:4" ht="21" customHeight="1">
      <c r="C2288" s="523"/>
      <c r="D2288" s="523"/>
    </row>
    <row r="2289" spans="3:4" ht="21" customHeight="1">
      <c r="C2289" s="523"/>
      <c r="D2289" s="523"/>
    </row>
    <row r="2290" spans="3:4" ht="21" customHeight="1">
      <c r="C2290" s="523"/>
      <c r="D2290" s="523"/>
    </row>
    <row r="2291" spans="3:4" ht="21" customHeight="1">
      <c r="C2291" s="523"/>
      <c r="D2291" s="523"/>
    </row>
    <row r="2292" spans="3:4" ht="21" customHeight="1">
      <c r="C2292" s="523"/>
      <c r="D2292" s="523"/>
    </row>
    <row r="2293" spans="3:4" ht="21" customHeight="1">
      <c r="C2293" s="523"/>
      <c r="D2293" s="523"/>
    </row>
    <row r="2294" spans="3:4" ht="21" customHeight="1">
      <c r="C2294" s="523"/>
      <c r="D2294" s="523"/>
    </row>
    <row r="2295" spans="3:4" ht="21" customHeight="1">
      <c r="C2295" s="523"/>
      <c r="D2295" s="523"/>
    </row>
    <row r="2296" spans="3:4" ht="21" customHeight="1">
      <c r="C2296" s="523"/>
      <c r="D2296" s="523"/>
    </row>
    <row r="2297" spans="3:4" ht="21" customHeight="1">
      <c r="C2297" s="523"/>
      <c r="D2297" s="523"/>
    </row>
    <row r="2298" spans="3:4" ht="21" customHeight="1">
      <c r="C2298" s="523"/>
      <c r="D2298" s="523"/>
    </row>
    <row r="2299" spans="3:4" ht="21" customHeight="1">
      <c r="C2299" s="523"/>
      <c r="D2299" s="523"/>
    </row>
    <row r="2300" spans="3:4" ht="21" customHeight="1">
      <c r="C2300" s="523"/>
      <c r="D2300" s="523"/>
    </row>
    <row r="2301" spans="3:4" ht="21" customHeight="1">
      <c r="C2301" s="523"/>
      <c r="D2301" s="523"/>
    </row>
    <row r="2302" spans="3:4" ht="21" customHeight="1">
      <c r="C2302" s="523"/>
      <c r="D2302" s="523"/>
    </row>
    <row r="2303" spans="3:4" ht="21" customHeight="1">
      <c r="C2303" s="523"/>
      <c r="D2303" s="523"/>
    </row>
    <row r="2304" spans="3:4" ht="21" customHeight="1">
      <c r="C2304" s="523"/>
      <c r="D2304" s="523"/>
    </row>
    <row r="2305" spans="3:4" ht="21" customHeight="1">
      <c r="C2305" s="523"/>
      <c r="D2305" s="523"/>
    </row>
    <row r="2306" spans="3:4" ht="21" customHeight="1">
      <c r="C2306" s="523"/>
      <c r="D2306" s="523"/>
    </row>
    <row r="2307" spans="3:4" ht="21" customHeight="1">
      <c r="C2307" s="523"/>
      <c r="D2307" s="523"/>
    </row>
    <row r="2308" spans="3:4" ht="21" customHeight="1">
      <c r="C2308" s="523"/>
      <c r="D2308" s="523"/>
    </row>
    <row r="2309" spans="3:4" ht="21" customHeight="1">
      <c r="C2309" s="523"/>
      <c r="D2309" s="523"/>
    </row>
    <row r="2310" spans="3:4" ht="21" customHeight="1">
      <c r="C2310" s="523"/>
      <c r="D2310" s="523"/>
    </row>
    <row r="2311" spans="3:4" ht="21" customHeight="1">
      <c r="C2311" s="523"/>
      <c r="D2311" s="523"/>
    </row>
    <row r="2312" spans="3:4" ht="21" customHeight="1">
      <c r="C2312" s="523"/>
      <c r="D2312" s="523"/>
    </row>
    <row r="2313" spans="3:4" ht="21" customHeight="1">
      <c r="C2313" s="523"/>
      <c r="D2313" s="523"/>
    </row>
    <row r="2314" spans="3:4" ht="21" customHeight="1">
      <c r="C2314" s="523"/>
      <c r="D2314" s="523"/>
    </row>
    <row r="2315" spans="3:4" ht="21" customHeight="1">
      <c r="C2315" s="523"/>
      <c r="D2315" s="523"/>
    </row>
    <row r="2316" spans="3:4" ht="21" customHeight="1">
      <c r="C2316" s="523"/>
      <c r="D2316" s="523"/>
    </row>
    <row r="2317" spans="3:4" ht="21" customHeight="1">
      <c r="C2317" s="523"/>
      <c r="D2317" s="523"/>
    </row>
    <row r="2318" spans="3:4" ht="21" customHeight="1">
      <c r="C2318" s="523"/>
      <c r="D2318" s="523"/>
    </row>
    <row r="2319" spans="3:4" ht="21" customHeight="1">
      <c r="C2319" s="523"/>
      <c r="D2319" s="523"/>
    </row>
    <row r="2320" spans="3:4" ht="21" customHeight="1">
      <c r="C2320" s="523"/>
      <c r="D2320" s="523"/>
    </row>
    <row r="2321" spans="3:4" ht="21" customHeight="1">
      <c r="C2321" s="523"/>
      <c r="D2321" s="523"/>
    </row>
    <row r="2322" spans="3:4" ht="21" customHeight="1">
      <c r="C2322" s="523"/>
      <c r="D2322" s="523"/>
    </row>
    <row r="2323" spans="3:4" ht="21" customHeight="1">
      <c r="C2323" s="523"/>
      <c r="D2323" s="523"/>
    </row>
    <row r="2324" spans="3:4" ht="21" customHeight="1">
      <c r="C2324" s="523"/>
      <c r="D2324" s="523"/>
    </row>
    <row r="2325" spans="3:4" ht="21" customHeight="1">
      <c r="C2325" s="523"/>
      <c r="D2325" s="523"/>
    </row>
    <row r="2326" spans="3:4" ht="21" customHeight="1">
      <c r="C2326" s="523"/>
      <c r="D2326" s="523"/>
    </row>
    <row r="2327" spans="3:4" ht="21" customHeight="1">
      <c r="C2327" s="523"/>
      <c r="D2327" s="523"/>
    </row>
    <row r="2328" spans="3:4" ht="21" customHeight="1">
      <c r="C2328" s="523"/>
      <c r="D2328" s="523"/>
    </row>
    <row r="2329" spans="3:4" ht="21" customHeight="1">
      <c r="C2329" s="523"/>
      <c r="D2329" s="523"/>
    </row>
    <row r="2330" spans="3:4" ht="21" customHeight="1">
      <c r="C2330" s="523"/>
      <c r="D2330" s="523"/>
    </row>
    <row r="2331" spans="3:4" ht="21" customHeight="1">
      <c r="C2331" s="523"/>
      <c r="D2331" s="523"/>
    </row>
    <row r="2332" spans="3:4" ht="21" customHeight="1">
      <c r="C2332" s="523"/>
      <c r="D2332" s="523"/>
    </row>
    <row r="2333" spans="3:4" ht="21" customHeight="1">
      <c r="C2333" s="523"/>
      <c r="D2333" s="523"/>
    </row>
    <row r="2334" spans="3:4" ht="21" customHeight="1">
      <c r="C2334" s="523"/>
      <c r="D2334" s="523"/>
    </row>
    <row r="2335" spans="3:4" ht="21" customHeight="1">
      <c r="C2335" s="523"/>
      <c r="D2335" s="523"/>
    </row>
    <row r="2336" spans="3:4" ht="21" customHeight="1">
      <c r="C2336" s="523"/>
      <c r="D2336" s="523"/>
    </row>
    <row r="2337" spans="3:4" ht="21" customHeight="1">
      <c r="C2337" s="523"/>
      <c r="D2337" s="523"/>
    </row>
    <row r="2338" spans="3:4" ht="21" customHeight="1">
      <c r="C2338" s="523"/>
      <c r="D2338" s="523"/>
    </row>
    <row r="2339" spans="3:4" ht="21" customHeight="1">
      <c r="C2339" s="523"/>
      <c r="D2339" s="523"/>
    </row>
    <row r="2340" spans="3:4" ht="21" customHeight="1">
      <c r="C2340" s="523"/>
      <c r="D2340" s="523"/>
    </row>
    <row r="2341" spans="3:4" ht="21" customHeight="1">
      <c r="C2341" s="523"/>
      <c r="D2341" s="523"/>
    </row>
    <row r="2342" spans="3:4" ht="21" customHeight="1">
      <c r="C2342" s="523"/>
      <c r="D2342" s="523"/>
    </row>
    <row r="2343" spans="3:4" ht="21" customHeight="1">
      <c r="C2343" s="523"/>
      <c r="D2343" s="523"/>
    </row>
    <row r="2344" spans="3:4" ht="21" customHeight="1">
      <c r="C2344" s="523"/>
      <c r="D2344" s="523"/>
    </row>
    <row r="2345" spans="3:4" ht="21" customHeight="1">
      <c r="C2345" s="523"/>
      <c r="D2345" s="523"/>
    </row>
    <row r="2346" spans="3:4" ht="21" customHeight="1">
      <c r="C2346" s="523"/>
      <c r="D2346" s="523"/>
    </row>
    <row r="2347" spans="3:4" ht="21" customHeight="1">
      <c r="C2347" s="523"/>
      <c r="D2347" s="523"/>
    </row>
    <row r="2348" spans="3:4" ht="21" customHeight="1">
      <c r="C2348" s="523"/>
      <c r="D2348" s="523"/>
    </row>
    <row r="2349" spans="3:4" ht="21" customHeight="1">
      <c r="C2349" s="523"/>
      <c r="D2349" s="523"/>
    </row>
    <row r="2350" spans="3:4" ht="21" customHeight="1">
      <c r="C2350" s="523"/>
      <c r="D2350" s="523"/>
    </row>
    <row r="2351" spans="3:4" ht="21" customHeight="1">
      <c r="C2351" s="523"/>
      <c r="D2351" s="523"/>
    </row>
    <row r="2352" spans="3:4" ht="21" customHeight="1">
      <c r="C2352" s="523"/>
      <c r="D2352" s="523"/>
    </row>
    <row r="2353" spans="3:4" ht="21" customHeight="1">
      <c r="C2353" s="523"/>
      <c r="D2353" s="523"/>
    </row>
    <row r="2354" spans="3:4" ht="21" customHeight="1">
      <c r="C2354" s="523"/>
      <c r="D2354" s="523"/>
    </row>
    <row r="2355" spans="3:4" ht="21" customHeight="1">
      <c r="C2355" s="523"/>
      <c r="D2355" s="523"/>
    </row>
    <row r="2356" spans="3:4" ht="21" customHeight="1">
      <c r="C2356" s="523"/>
      <c r="D2356" s="523"/>
    </row>
    <row r="2357" spans="3:4" ht="21" customHeight="1">
      <c r="C2357" s="523"/>
      <c r="D2357" s="523"/>
    </row>
    <row r="2358" spans="3:4" ht="21" customHeight="1">
      <c r="C2358" s="523"/>
      <c r="D2358" s="523"/>
    </row>
    <row r="2359" spans="3:4" ht="21" customHeight="1">
      <c r="C2359" s="523"/>
      <c r="D2359" s="523"/>
    </row>
    <row r="2360" spans="3:4" ht="21" customHeight="1">
      <c r="C2360" s="523"/>
      <c r="D2360" s="523"/>
    </row>
    <row r="2361" spans="3:4" ht="21" customHeight="1">
      <c r="C2361" s="523"/>
      <c r="D2361" s="523"/>
    </row>
    <row r="2362" spans="3:4" ht="21" customHeight="1">
      <c r="C2362" s="523"/>
      <c r="D2362" s="523"/>
    </row>
    <row r="2363" spans="3:4" ht="21" customHeight="1">
      <c r="C2363" s="523"/>
      <c r="D2363" s="523"/>
    </row>
    <row r="2364" spans="3:4" ht="21" customHeight="1">
      <c r="C2364" s="523"/>
      <c r="D2364" s="523"/>
    </row>
    <row r="2365" spans="3:4" ht="21" customHeight="1">
      <c r="C2365" s="523"/>
      <c r="D2365" s="523"/>
    </row>
    <row r="2366" spans="3:4" ht="21" customHeight="1">
      <c r="C2366" s="523"/>
      <c r="D2366" s="523"/>
    </row>
    <row r="2367" spans="3:4" ht="21" customHeight="1">
      <c r="C2367" s="523"/>
      <c r="D2367" s="523"/>
    </row>
    <row r="2368" spans="3:4" ht="21" customHeight="1">
      <c r="C2368" s="523"/>
      <c r="D2368" s="523"/>
    </row>
    <row r="2369" spans="3:4" ht="21" customHeight="1">
      <c r="C2369" s="523"/>
      <c r="D2369" s="523"/>
    </row>
    <row r="2370" spans="3:4" ht="21" customHeight="1">
      <c r="C2370" s="523"/>
      <c r="D2370" s="523"/>
    </row>
    <row r="2371" spans="3:4" ht="21" customHeight="1">
      <c r="C2371" s="523"/>
      <c r="D2371" s="523"/>
    </row>
    <row r="2372" spans="3:4" ht="21" customHeight="1">
      <c r="C2372" s="523"/>
      <c r="D2372" s="523"/>
    </row>
    <row r="2373" spans="3:4" ht="21" customHeight="1">
      <c r="C2373" s="523"/>
      <c r="D2373" s="523"/>
    </row>
    <row r="2374" spans="3:4" ht="21" customHeight="1">
      <c r="C2374" s="523"/>
      <c r="D2374" s="523"/>
    </row>
    <row r="2375" spans="3:4" ht="21" customHeight="1">
      <c r="C2375" s="523"/>
      <c r="D2375" s="523"/>
    </row>
    <row r="2376" spans="3:4" ht="21" customHeight="1">
      <c r="C2376" s="523"/>
      <c r="D2376" s="523"/>
    </row>
    <row r="2377" spans="3:4" ht="21" customHeight="1">
      <c r="C2377" s="523"/>
      <c r="D2377" s="523"/>
    </row>
    <row r="2378" spans="3:4" ht="21" customHeight="1">
      <c r="C2378" s="523"/>
      <c r="D2378" s="523"/>
    </row>
    <row r="2379" spans="3:4" ht="21" customHeight="1">
      <c r="C2379" s="523"/>
      <c r="D2379" s="523"/>
    </row>
    <row r="2380" spans="3:4" ht="21" customHeight="1">
      <c r="C2380" s="523"/>
      <c r="D2380" s="523"/>
    </row>
    <row r="2381" spans="3:4" ht="21" customHeight="1">
      <c r="C2381" s="523"/>
      <c r="D2381" s="523"/>
    </row>
    <row r="2382" spans="3:4" ht="21" customHeight="1">
      <c r="C2382" s="523"/>
      <c r="D2382" s="523"/>
    </row>
    <row r="2383" spans="3:4" ht="21" customHeight="1">
      <c r="C2383" s="523"/>
      <c r="D2383" s="523"/>
    </row>
    <row r="2384" spans="3:4" ht="21" customHeight="1">
      <c r="C2384" s="523"/>
      <c r="D2384" s="523"/>
    </row>
    <row r="2385" spans="3:4" ht="21" customHeight="1">
      <c r="C2385" s="523"/>
      <c r="D2385" s="523"/>
    </row>
    <row r="2386" spans="3:4" ht="21" customHeight="1">
      <c r="C2386" s="523"/>
      <c r="D2386" s="523"/>
    </row>
    <row r="2387" spans="3:4" ht="21" customHeight="1">
      <c r="C2387" s="523"/>
      <c r="D2387" s="523"/>
    </row>
    <row r="2388" spans="3:4" ht="21" customHeight="1">
      <c r="C2388" s="523"/>
      <c r="D2388" s="523"/>
    </row>
    <row r="2389" spans="3:4" ht="21" customHeight="1">
      <c r="C2389" s="523"/>
      <c r="D2389" s="523"/>
    </row>
    <row r="2390" spans="3:4" ht="21" customHeight="1">
      <c r="C2390" s="523"/>
      <c r="D2390" s="523"/>
    </row>
    <row r="2391" spans="3:4" ht="21" customHeight="1">
      <c r="C2391" s="523"/>
      <c r="D2391" s="523"/>
    </row>
    <row r="2392" spans="3:4" ht="21" customHeight="1">
      <c r="C2392" s="523"/>
      <c r="D2392" s="523"/>
    </row>
    <row r="2393" spans="3:4" ht="21" customHeight="1">
      <c r="C2393" s="523"/>
      <c r="D2393" s="523"/>
    </row>
    <row r="2394" spans="3:4" ht="21" customHeight="1">
      <c r="C2394" s="523"/>
      <c r="D2394" s="523"/>
    </row>
    <row r="2395" spans="3:4" ht="21" customHeight="1">
      <c r="C2395" s="523"/>
      <c r="D2395" s="523"/>
    </row>
    <row r="2396" spans="3:4" ht="21" customHeight="1">
      <c r="C2396" s="523"/>
      <c r="D2396" s="523"/>
    </row>
    <row r="2397" spans="3:4" ht="21" customHeight="1">
      <c r="C2397" s="523"/>
      <c r="D2397" s="523"/>
    </row>
    <row r="2398" spans="3:4" ht="21" customHeight="1">
      <c r="C2398" s="523"/>
      <c r="D2398" s="523"/>
    </row>
    <row r="2399" spans="3:4" ht="21" customHeight="1">
      <c r="C2399" s="523"/>
      <c r="D2399" s="523"/>
    </row>
    <row r="2400" spans="3:4" ht="21" customHeight="1">
      <c r="C2400" s="523"/>
      <c r="D2400" s="523"/>
    </row>
    <row r="2401" spans="3:4" ht="21" customHeight="1">
      <c r="C2401" s="523"/>
      <c r="D2401" s="523"/>
    </row>
    <row r="2402" spans="3:4" ht="21" customHeight="1">
      <c r="C2402" s="523"/>
      <c r="D2402" s="523"/>
    </row>
    <row r="2403" spans="3:4" ht="21" customHeight="1">
      <c r="C2403" s="523"/>
      <c r="D2403" s="523"/>
    </row>
    <row r="2404" spans="3:4" ht="21" customHeight="1">
      <c r="C2404" s="523"/>
      <c r="D2404" s="523"/>
    </row>
    <row r="2405" spans="3:4" ht="21" customHeight="1">
      <c r="C2405" s="523"/>
      <c r="D2405" s="523"/>
    </row>
    <row r="2406" spans="3:4" ht="21" customHeight="1">
      <c r="C2406" s="523"/>
      <c r="D2406" s="523"/>
    </row>
    <row r="2407" spans="3:4" ht="21" customHeight="1">
      <c r="C2407" s="523"/>
      <c r="D2407" s="523"/>
    </row>
    <row r="2408" spans="3:4" ht="21" customHeight="1">
      <c r="C2408" s="523"/>
      <c r="D2408" s="523"/>
    </row>
    <row r="2409" spans="3:4" ht="21" customHeight="1">
      <c r="C2409" s="523"/>
      <c r="D2409" s="523"/>
    </row>
    <row r="2410" spans="3:4" ht="21" customHeight="1">
      <c r="C2410" s="523"/>
      <c r="D2410" s="523"/>
    </row>
    <row r="2411" spans="3:4" ht="21" customHeight="1">
      <c r="C2411" s="523"/>
      <c r="D2411" s="523"/>
    </row>
    <row r="2412" spans="3:4" ht="21" customHeight="1">
      <c r="C2412" s="523"/>
      <c r="D2412" s="523"/>
    </row>
    <row r="2413" spans="3:4" ht="21" customHeight="1">
      <c r="C2413" s="523"/>
      <c r="D2413" s="523"/>
    </row>
    <row r="2414" spans="3:4" ht="21" customHeight="1">
      <c r="C2414" s="523"/>
      <c r="D2414" s="523"/>
    </row>
    <row r="2415" spans="3:4" ht="21" customHeight="1">
      <c r="C2415" s="523"/>
      <c r="D2415" s="523"/>
    </row>
    <row r="2416" spans="3:4" ht="21" customHeight="1">
      <c r="C2416" s="523"/>
      <c r="D2416" s="523"/>
    </row>
    <row r="2417" spans="3:4" ht="21" customHeight="1">
      <c r="C2417" s="523"/>
      <c r="D2417" s="523"/>
    </row>
    <row r="2418" spans="3:4" ht="21" customHeight="1">
      <c r="C2418" s="523"/>
      <c r="D2418" s="523"/>
    </row>
    <row r="2419" spans="3:4" ht="21" customHeight="1">
      <c r="C2419" s="523"/>
      <c r="D2419" s="523"/>
    </row>
    <row r="2420" spans="3:4" ht="21" customHeight="1">
      <c r="C2420" s="523"/>
      <c r="D2420" s="523"/>
    </row>
    <row r="2421" spans="3:4" ht="21" customHeight="1">
      <c r="C2421" s="523"/>
      <c r="D2421" s="523"/>
    </row>
    <row r="2422" spans="3:4" ht="21" customHeight="1">
      <c r="C2422" s="523"/>
      <c r="D2422" s="523"/>
    </row>
    <row r="2423" spans="3:4" ht="21" customHeight="1">
      <c r="C2423" s="523"/>
      <c r="D2423" s="523"/>
    </row>
    <row r="2424" spans="3:4" ht="21" customHeight="1">
      <c r="C2424" s="523"/>
      <c r="D2424" s="523"/>
    </row>
    <row r="2425" spans="3:4" ht="21" customHeight="1">
      <c r="C2425" s="523"/>
      <c r="D2425" s="523"/>
    </row>
    <row r="2426" spans="3:4" ht="21" customHeight="1">
      <c r="C2426" s="523"/>
      <c r="D2426" s="523"/>
    </row>
    <row r="2427" spans="3:4" ht="21" customHeight="1">
      <c r="C2427" s="523"/>
      <c r="D2427" s="523"/>
    </row>
    <row r="2428" spans="3:4" ht="21" customHeight="1">
      <c r="C2428" s="523"/>
      <c r="D2428" s="523"/>
    </row>
    <row r="2429" spans="3:4" ht="21" customHeight="1">
      <c r="C2429" s="523"/>
      <c r="D2429" s="523"/>
    </row>
    <row r="2430" spans="3:4" ht="21" customHeight="1">
      <c r="C2430" s="523"/>
      <c r="D2430" s="523"/>
    </row>
    <row r="2431" spans="3:4" ht="21" customHeight="1">
      <c r="C2431" s="523"/>
      <c r="D2431" s="523"/>
    </row>
    <row r="2432" spans="3:4" ht="21" customHeight="1">
      <c r="C2432" s="523"/>
      <c r="D2432" s="523"/>
    </row>
    <row r="2433" spans="3:4" ht="21" customHeight="1">
      <c r="C2433" s="523"/>
      <c r="D2433" s="523"/>
    </row>
    <row r="2434" spans="3:4" ht="21" customHeight="1">
      <c r="C2434" s="523"/>
      <c r="D2434" s="523"/>
    </row>
    <row r="2435" spans="3:4" ht="21" customHeight="1">
      <c r="C2435" s="523"/>
      <c r="D2435" s="523"/>
    </row>
    <row r="2436" spans="3:4" ht="21" customHeight="1">
      <c r="C2436" s="523"/>
      <c r="D2436" s="523"/>
    </row>
    <row r="2437" spans="3:4" ht="21" customHeight="1">
      <c r="C2437" s="523"/>
      <c r="D2437" s="523"/>
    </row>
    <row r="2438" spans="3:4" ht="21" customHeight="1">
      <c r="C2438" s="523"/>
      <c r="D2438" s="523"/>
    </row>
    <row r="2439" spans="3:4" ht="21" customHeight="1">
      <c r="C2439" s="523"/>
      <c r="D2439" s="523"/>
    </row>
    <row r="2440" spans="3:4" ht="21" customHeight="1">
      <c r="C2440" s="523"/>
      <c r="D2440" s="523"/>
    </row>
    <row r="2441" spans="3:4" ht="21" customHeight="1">
      <c r="C2441" s="523"/>
      <c r="D2441" s="523"/>
    </row>
    <row r="2442" spans="3:4" ht="21" customHeight="1">
      <c r="C2442" s="523"/>
      <c r="D2442" s="523"/>
    </row>
    <row r="2443" spans="3:4" ht="21" customHeight="1">
      <c r="C2443" s="523"/>
      <c r="D2443" s="523"/>
    </row>
    <row r="2444" spans="3:4" ht="21" customHeight="1">
      <c r="C2444" s="523"/>
      <c r="D2444" s="523"/>
    </row>
    <row r="2445" spans="3:4" ht="21" customHeight="1">
      <c r="C2445" s="523"/>
      <c r="D2445" s="523"/>
    </row>
    <row r="2446" spans="3:4" ht="21" customHeight="1">
      <c r="C2446" s="523"/>
      <c r="D2446" s="523"/>
    </row>
    <row r="2447" spans="3:4" ht="21" customHeight="1">
      <c r="C2447" s="523"/>
      <c r="D2447" s="523"/>
    </row>
    <row r="2448" spans="3:4" ht="21" customHeight="1">
      <c r="C2448" s="523"/>
      <c r="D2448" s="523"/>
    </row>
    <row r="2449" spans="3:4" ht="21" customHeight="1">
      <c r="C2449" s="523"/>
      <c r="D2449" s="523"/>
    </row>
    <row r="2450" spans="3:4" ht="21" customHeight="1">
      <c r="C2450" s="523"/>
      <c r="D2450" s="523"/>
    </row>
    <row r="2451" spans="3:4" ht="21" customHeight="1">
      <c r="C2451" s="523"/>
      <c r="D2451" s="523"/>
    </row>
    <row r="2452" spans="3:4" ht="21" customHeight="1">
      <c r="C2452" s="523"/>
      <c r="D2452" s="523"/>
    </row>
    <row r="2453" spans="3:4" ht="21" customHeight="1">
      <c r="C2453" s="523"/>
      <c r="D2453" s="523"/>
    </row>
    <row r="2454" spans="3:4" ht="21" customHeight="1">
      <c r="C2454" s="523"/>
      <c r="D2454" s="523"/>
    </row>
    <row r="2455" spans="3:4" ht="21" customHeight="1">
      <c r="C2455" s="523"/>
      <c r="D2455" s="523"/>
    </row>
    <row r="2456" spans="3:4" ht="21" customHeight="1">
      <c r="C2456" s="523"/>
      <c r="D2456" s="523"/>
    </row>
    <row r="2457" spans="3:4" ht="21" customHeight="1">
      <c r="C2457" s="523"/>
      <c r="D2457" s="523"/>
    </row>
    <row r="2458" spans="3:4" ht="21" customHeight="1">
      <c r="C2458" s="523"/>
      <c r="D2458" s="523"/>
    </row>
    <row r="2459" spans="3:4" ht="21" customHeight="1">
      <c r="C2459" s="523"/>
      <c r="D2459" s="523"/>
    </row>
    <row r="2460" spans="3:4" ht="21" customHeight="1">
      <c r="C2460" s="523"/>
      <c r="D2460" s="523"/>
    </row>
    <row r="2461" spans="3:4" ht="21" customHeight="1">
      <c r="C2461" s="523"/>
      <c r="D2461" s="523"/>
    </row>
    <row r="2462" spans="3:4" ht="21" customHeight="1">
      <c r="C2462" s="523"/>
      <c r="D2462" s="523"/>
    </row>
    <row r="2463" spans="3:4" ht="21" customHeight="1">
      <c r="C2463" s="523"/>
      <c r="D2463" s="523"/>
    </row>
    <row r="2464" spans="3:4" ht="21" customHeight="1">
      <c r="C2464" s="523"/>
      <c r="D2464" s="523"/>
    </row>
    <row r="2465" spans="3:4" ht="21" customHeight="1">
      <c r="C2465" s="523"/>
      <c r="D2465" s="523"/>
    </row>
    <row r="2466" spans="3:4" ht="21" customHeight="1">
      <c r="C2466" s="523"/>
      <c r="D2466" s="523"/>
    </row>
    <row r="2467" spans="3:4" ht="21" customHeight="1">
      <c r="C2467" s="523"/>
      <c r="D2467" s="523"/>
    </row>
    <row r="2468" spans="3:4" ht="21" customHeight="1">
      <c r="C2468" s="523"/>
      <c r="D2468" s="523"/>
    </row>
    <row r="2469" spans="3:4" ht="21" customHeight="1">
      <c r="C2469" s="523"/>
      <c r="D2469" s="523"/>
    </row>
    <row r="2470" spans="3:4" ht="21" customHeight="1">
      <c r="C2470" s="523"/>
      <c r="D2470" s="523"/>
    </row>
    <row r="2471" spans="3:4" ht="21" customHeight="1">
      <c r="C2471" s="523"/>
      <c r="D2471" s="523"/>
    </row>
    <row r="2472" spans="3:4" ht="21" customHeight="1">
      <c r="C2472" s="523"/>
      <c r="D2472" s="523"/>
    </row>
    <row r="2473" spans="3:4" ht="21" customHeight="1">
      <c r="C2473" s="523"/>
      <c r="D2473" s="523"/>
    </row>
    <row r="2474" spans="3:4" ht="21" customHeight="1">
      <c r="C2474" s="523"/>
      <c r="D2474" s="523"/>
    </row>
    <row r="2475" spans="3:4" ht="21" customHeight="1">
      <c r="C2475" s="523"/>
      <c r="D2475" s="523"/>
    </row>
    <row r="2476" spans="3:4" ht="21" customHeight="1">
      <c r="C2476" s="523"/>
      <c r="D2476" s="523"/>
    </row>
    <row r="2477" spans="3:4" ht="21" customHeight="1">
      <c r="C2477" s="523"/>
      <c r="D2477" s="523"/>
    </row>
    <row r="2478" spans="3:4" ht="21" customHeight="1">
      <c r="C2478" s="523"/>
      <c r="D2478" s="523"/>
    </row>
    <row r="2479" spans="3:4" ht="21" customHeight="1">
      <c r="C2479" s="523"/>
      <c r="D2479" s="523"/>
    </row>
    <row r="2480" spans="3:4" ht="21" customHeight="1">
      <c r="C2480" s="523"/>
      <c r="D2480" s="523"/>
    </row>
    <row r="2481" spans="3:4" ht="21" customHeight="1">
      <c r="C2481" s="523"/>
      <c r="D2481" s="523"/>
    </row>
    <row r="2482" spans="3:4" ht="21" customHeight="1">
      <c r="C2482" s="523"/>
      <c r="D2482" s="523"/>
    </row>
    <row r="2483" spans="3:4" ht="21" customHeight="1">
      <c r="C2483" s="523"/>
      <c r="D2483" s="523"/>
    </row>
    <row r="2484" spans="3:4" ht="21" customHeight="1">
      <c r="C2484" s="523"/>
      <c r="D2484" s="523"/>
    </row>
    <row r="2485" spans="3:4" ht="21" customHeight="1">
      <c r="C2485" s="523"/>
      <c r="D2485" s="523"/>
    </row>
    <row r="2486" spans="3:4" ht="21" customHeight="1">
      <c r="C2486" s="523"/>
      <c r="D2486" s="523"/>
    </row>
    <row r="2487" spans="3:4" ht="21" customHeight="1">
      <c r="C2487" s="523"/>
      <c r="D2487" s="523"/>
    </row>
    <row r="2488" spans="3:4" ht="21" customHeight="1">
      <c r="C2488" s="523"/>
      <c r="D2488" s="523"/>
    </row>
    <row r="2489" spans="3:4" ht="21" customHeight="1">
      <c r="C2489" s="523"/>
      <c r="D2489" s="523"/>
    </row>
    <row r="2490" spans="3:4" ht="21" customHeight="1">
      <c r="C2490" s="523"/>
      <c r="D2490" s="523"/>
    </row>
    <row r="2491" spans="3:4" ht="21" customHeight="1">
      <c r="C2491" s="523"/>
      <c r="D2491" s="523"/>
    </row>
    <row r="2492" spans="3:4" ht="21" customHeight="1">
      <c r="C2492" s="523"/>
      <c r="D2492" s="523"/>
    </row>
    <row r="2493" spans="3:4" ht="21" customHeight="1">
      <c r="C2493" s="523"/>
      <c r="D2493" s="523"/>
    </row>
    <row r="2494" spans="3:4" ht="21" customHeight="1">
      <c r="C2494" s="523"/>
      <c r="D2494" s="523"/>
    </row>
    <row r="2495" spans="3:4" ht="21" customHeight="1">
      <c r="C2495" s="523"/>
      <c r="D2495" s="523"/>
    </row>
    <row r="2496" spans="3:4" ht="21" customHeight="1">
      <c r="C2496" s="523"/>
      <c r="D2496" s="523"/>
    </row>
    <row r="2497" spans="3:4" ht="21" customHeight="1">
      <c r="C2497" s="523"/>
      <c r="D2497" s="523"/>
    </row>
    <row r="2498" spans="3:4" ht="21" customHeight="1">
      <c r="C2498" s="523"/>
      <c r="D2498" s="523"/>
    </row>
    <row r="2499" spans="3:4" ht="21" customHeight="1">
      <c r="C2499" s="523"/>
      <c r="D2499" s="523"/>
    </row>
    <row r="2500" spans="3:4" ht="21" customHeight="1">
      <c r="C2500" s="523"/>
      <c r="D2500" s="523"/>
    </row>
    <row r="2501" spans="3:4" ht="21" customHeight="1">
      <c r="C2501" s="523"/>
      <c r="D2501" s="523"/>
    </row>
    <row r="2502" spans="3:4" ht="21" customHeight="1">
      <c r="C2502" s="523"/>
      <c r="D2502" s="523"/>
    </row>
    <row r="2503" spans="3:4" ht="21" customHeight="1">
      <c r="C2503" s="523"/>
      <c r="D2503" s="523"/>
    </row>
    <row r="2504" spans="3:4" ht="21" customHeight="1">
      <c r="C2504" s="523"/>
      <c r="D2504" s="523"/>
    </row>
    <row r="2505" spans="3:4" ht="21" customHeight="1">
      <c r="C2505" s="523"/>
      <c r="D2505" s="523"/>
    </row>
    <row r="2506" spans="3:4" ht="21" customHeight="1">
      <c r="C2506" s="523"/>
      <c r="D2506" s="523"/>
    </row>
    <row r="2507" spans="3:4" ht="21" customHeight="1">
      <c r="C2507" s="523"/>
      <c r="D2507" s="523"/>
    </row>
    <row r="2508" spans="3:4" ht="21" customHeight="1">
      <c r="C2508" s="523"/>
      <c r="D2508" s="523"/>
    </row>
    <row r="2509" spans="3:4" ht="21" customHeight="1">
      <c r="C2509" s="523"/>
      <c r="D2509" s="523"/>
    </row>
    <row r="2510" spans="3:4" ht="21" customHeight="1">
      <c r="C2510" s="523"/>
      <c r="D2510" s="523"/>
    </row>
    <row r="2511" spans="3:4" ht="21" customHeight="1">
      <c r="C2511" s="523"/>
      <c r="D2511" s="523"/>
    </row>
    <row r="2512" spans="3:4" ht="21" customHeight="1">
      <c r="C2512" s="523"/>
      <c r="D2512" s="523"/>
    </row>
    <row r="2513" spans="3:4" ht="21" customHeight="1">
      <c r="C2513" s="523"/>
      <c r="D2513" s="523"/>
    </row>
    <row r="2514" spans="3:4" ht="21" customHeight="1">
      <c r="C2514" s="523"/>
      <c r="D2514" s="523"/>
    </row>
    <row r="2515" spans="3:4" ht="21" customHeight="1">
      <c r="C2515" s="523"/>
      <c r="D2515" s="523"/>
    </row>
    <row r="2516" spans="3:4" ht="21" customHeight="1">
      <c r="C2516" s="523"/>
      <c r="D2516" s="523"/>
    </row>
    <row r="2517" spans="3:4" ht="21" customHeight="1">
      <c r="C2517" s="523"/>
      <c r="D2517" s="523"/>
    </row>
    <row r="2518" spans="3:4" ht="21" customHeight="1">
      <c r="C2518" s="523"/>
      <c r="D2518" s="523"/>
    </row>
    <row r="2519" spans="3:4" ht="21" customHeight="1">
      <c r="C2519" s="523"/>
      <c r="D2519" s="523"/>
    </row>
    <row r="2520" spans="3:4" ht="21" customHeight="1">
      <c r="C2520" s="523"/>
      <c r="D2520" s="523"/>
    </row>
    <row r="2521" spans="3:4" ht="21" customHeight="1">
      <c r="C2521" s="523"/>
      <c r="D2521" s="523"/>
    </row>
    <row r="2522" spans="3:4" ht="21" customHeight="1">
      <c r="C2522" s="523"/>
      <c r="D2522" s="523"/>
    </row>
    <row r="2523" spans="3:4" ht="21" customHeight="1">
      <c r="C2523" s="523"/>
      <c r="D2523" s="523"/>
    </row>
    <row r="2524" spans="3:4" ht="21" customHeight="1">
      <c r="C2524" s="523"/>
      <c r="D2524" s="523"/>
    </row>
    <row r="2525" spans="3:4" ht="21" customHeight="1">
      <c r="C2525" s="523"/>
      <c r="D2525" s="523"/>
    </row>
    <row r="2526" spans="3:4" ht="21" customHeight="1">
      <c r="C2526" s="523"/>
      <c r="D2526" s="523"/>
    </row>
    <row r="2527" spans="3:4" ht="21" customHeight="1">
      <c r="C2527" s="523"/>
      <c r="D2527" s="523"/>
    </row>
    <row r="2528" spans="3:4" ht="21" customHeight="1">
      <c r="C2528" s="523"/>
      <c r="D2528" s="523"/>
    </row>
    <row r="2529" spans="3:4" ht="21" customHeight="1">
      <c r="C2529" s="523"/>
      <c r="D2529" s="523"/>
    </row>
    <row r="2530" spans="3:4" ht="21" customHeight="1">
      <c r="C2530" s="523"/>
      <c r="D2530" s="523"/>
    </row>
    <row r="2531" spans="3:4" ht="21" customHeight="1">
      <c r="C2531" s="523"/>
      <c r="D2531" s="523"/>
    </row>
    <row r="2532" spans="3:4" ht="21" customHeight="1">
      <c r="C2532" s="523"/>
      <c r="D2532" s="523"/>
    </row>
    <row r="2533" spans="3:4" ht="21" customHeight="1">
      <c r="C2533" s="523"/>
      <c r="D2533" s="523"/>
    </row>
    <row r="2534" spans="3:4" ht="21" customHeight="1">
      <c r="C2534" s="523"/>
      <c r="D2534" s="523"/>
    </row>
    <row r="2535" spans="3:4" ht="21" customHeight="1">
      <c r="C2535" s="523"/>
      <c r="D2535" s="523"/>
    </row>
    <row r="2536" spans="3:4" ht="21" customHeight="1">
      <c r="C2536" s="523"/>
      <c r="D2536" s="523"/>
    </row>
    <row r="2537" spans="3:4" ht="21" customHeight="1">
      <c r="C2537" s="523"/>
      <c r="D2537" s="523"/>
    </row>
    <row r="2538" spans="3:4" ht="21" customHeight="1">
      <c r="C2538" s="523"/>
      <c r="D2538" s="523"/>
    </row>
    <row r="2539" spans="3:4" ht="21" customHeight="1">
      <c r="C2539" s="523"/>
      <c r="D2539" s="523"/>
    </row>
    <row r="2540" spans="3:4" ht="21" customHeight="1">
      <c r="C2540" s="523"/>
      <c r="D2540" s="523"/>
    </row>
    <row r="2541" spans="3:4" ht="21" customHeight="1">
      <c r="C2541" s="523"/>
      <c r="D2541" s="523"/>
    </row>
    <row r="2542" spans="3:4" ht="21" customHeight="1">
      <c r="C2542" s="523"/>
      <c r="D2542" s="523"/>
    </row>
    <row r="2543" spans="3:4" ht="21" customHeight="1">
      <c r="C2543" s="523"/>
      <c r="D2543" s="523"/>
    </row>
    <row r="2544" spans="3:4" ht="21" customHeight="1">
      <c r="C2544" s="523"/>
      <c r="D2544" s="523"/>
    </row>
    <row r="2545" spans="3:4" ht="21" customHeight="1">
      <c r="C2545" s="523"/>
      <c r="D2545" s="523"/>
    </row>
    <row r="2546" spans="3:4" ht="21" customHeight="1">
      <c r="C2546" s="523"/>
      <c r="D2546" s="523"/>
    </row>
    <row r="2547" spans="3:4" ht="21" customHeight="1">
      <c r="C2547" s="523"/>
      <c r="D2547" s="523"/>
    </row>
    <row r="2548" spans="3:4" ht="21" customHeight="1">
      <c r="C2548" s="523"/>
      <c r="D2548" s="523"/>
    </row>
    <row r="2549" spans="3:4" ht="21" customHeight="1">
      <c r="C2549" s="523"/>
      <c r="D2549" s="523"/>
    </row>
    <row r="2550" spans="3:4" ht="21" customHeight="1">
      <c r="C2550" s="523"/>
      <c r="D2550" s="523"/>
    </row>
    <row r="2551" spans="3:4" ht="21" customHeight="1">
      <c r="C2551" s="523"/>
      <c r="D2551" s="523"/>
    </row>
    <row r="2552" spans="3:4" ht="21" customHeight="1">
      <c r="C2552" s="523"/>
      <c r="D2552" s="523"/>
    </row>
    <row r="2553" spans="3:4" ht="21" customHeight="1">
      <c r="C2553" s="523"/>
      <c r="D2553" s="523"/>
    </row>
    <row r="2554" spans="3:4" ht="21" customHeight="1">
      <c r="C2554" s="523"/>
      <c r="D2554" s="523"/>
    </row>
    <row r="2555" spans="3:4" ht="21" customHeight="1">
      <c r="C2555" s="523"/>
      <c r="D2555" s="523"/>
    </row>
    <row r="2556" spans="3:4" ht="21" customHeight="1">
      <c r="C2556" s="523"/>
      <c r="D2556" s="523"/>
    </row>
    <row r="2557" spans="3:4" ht="21" customHeight="1">
      <c r="C2557" s="523"/>
      <c r="D2557" s="523"/>
    </row>
    <row r="2558" spans="3:4" ht="21" customHeight="1">
      <c r="C2558" s="523"/>
      <c r="D2558" s="523"/>
    </row>
    <row r="2559" spans="3:4" ht="21" customHeight="1">
      <c r="C2559" s="523"/>
      <c r="D2559" s="523"/>
    </row>
    <row r="2560" spans="3:4" ht="21" customHeight="1">
      <c r="C2560" s="523"/>
      <c r="D2560" s="523"/>
    </row>
    <row r="2561" spans="3:4" ht="21" customHeight="1">
      <c r="C2561" s="523"/>
      <c r="D2561" s="523"/>
    </row>
    <row r="2562" spans="3:4" ht="21" customHeight="1">
      <c r="C2562" s="523"/>
      <c r="D2562" s="523"/>
    </row>
    <row r="2563" spans="3:4" ht="21" customHeight="1">
      <c r="C2563" s="523"/>
      <c r="D2563" s="523"/>
    </row>
    <row r="2564" spans="3:4" ht="21" customHeight="1">
      <c r="C2564" s="523"/>
      <c r="D2564" s="523"/>
    </row>
    <row r="2565" spans="3:4" ht="21" customHeight="1">
      <c r="C2565" s="523"/>
      <c r="D2565" s="523"/>
    </row>
    <row r="2566" spans="3:4" ht="21" customHeight="1">
      <c r="C2566" s="523"/>
      <c r="D2566" s="523"/>
    </row>
    <row r="2567" spans="3:4" ht="21" customHeight="1">
      <c r="C2567" s="523"/>
      <c r="D2567" s="523"/>
    </row>
    <row r="2568" spans="3:4" ht="21" customHeight="1">
      <c r="C2568" s="523"/>
      <c r="D2568" s="523"/>
    </row>
    <row r="2569" spans="3:4" ht="21" customHeight="1">
      <c r="C2569" s="523"/>
      <c r="D2569" s="523"/>
    </row>
    <row r="2570" spans="3:4" ht="21" customHeight="1">
      <c r="C2570" s="523"/>
      <c r="D2570" s="523"/>
    </row>
    <row r="2571" spans="3:4" ht="21" customHeight="1">
      <c r="C2571" s="523"/>
      <c r="D2571" s="523"/>
    </row>
    <row r="2572" spans="3:4" ht="21" customHeight="1">
      <c r="C2572" s="523"/>
      <c r="D2572" s="523"/>
    </row>
    <row r="2573" spans="3:4" ht="21" customHeight="1">
      <c r="C2573" s="523"/>
      <c r="D2573" s="523"/>
    </row>
    <row r="2574" spans="3:4" ht="21" customHeight="1">
      <c r="C2574" s="523"/>
      <c r="D2574" s="523"/>
    </row>
    <row r="2575" spans="3:4" ht="21" customHeight="1">
      <c r="C2575" s="523"/>
      <c r="D2575" s="523"/>
    </row>
    <row r="2576" spans="3:4" ht="21" customHeight="1">
      <c r="C2576" s="523"/>
      <c r="D2576" s="523"/>
    </row>
    <row r="2577" spans="3:4" ht="21" customHeight="1">
      <c r="C2577" s="523"/>
      <c r="D2577" s="523"/>
    </row>
    <row r="2578" spans="3:4" ht="21" customHeight="1">
      <c r="C2578" s="523"/>
      <c r="D2578" s="523"/>
    </row>
    <row r="2579" spans="3:4" ht="21" customHeight="1">
      <c r="C2579" s="523"/>
      <c r="D2579" s="523"/>
    </row>
    <row r="2580" spans="3:4" ht="21" customHeight="1">
      <c r="C2580" s="523"/>
      <c r="D2580" s="523"/>
    </row>
    <row r="2581" spans="3:4" ht="21" customHeight="1">
      <c r="C2581" s="523"/>
      <c r="D2581" s="523"/>
    </row>
    <row r="2582" spans="3:4" ht="21" customHeight="1">
      <c r="C2582" s="523"/>
      <c r="D2582" s="523"/>
    </row>
    <row r="2583" spans="3:4" ht="21" customHeight="1">
      <c r="C2583" s="523"/>
      <c r="D2583" s="523"/>
    </row>
    <row r="2584" spans="3:4" ht="21" customHeight="1">
      <c r="C2584" s="523"/>
      <c r="D2584" s="523"/>
    </row>
    <row r="2585" spans="3:4" ht="21" customHeight="1">
      <c r="C2585" s="523"/>
      <c r="D2585" s="523"/>
    </row>
    <row r="2586" spans="3:4" ht="21" customHeight="1">
      <c r="C2586" s="523"/>
      <c r="D2586" s="523"/>
    </row>
    <row r="2587" spans="3:4" ht="21" customHeight="1">
      <c r="C2587" s="523"/>
      <c r="D2587" s="523"/>
    </row>
    <row r="2588" spans="3:4" ht="21" customHeight="1">
      <c r="C2588" s="523"/>
      <c r="D2588" s="523"/>
    </row>
    <row r="2589" spans="3:4" ht="21" customHeight="1">
      <c r="C2589" s="523"/>
      <c r="D2589" s="523"/>
    </row>
    <row r="2590" spans="3:4" ht="21" customHeight="1">
      <c r="C2590" s="523"/>
      <c r="D2590" s="523"/>
    </row>
    <row r="2591" spans="3:4" ht="21" customHeight="1">
      <c r="C2591" s="523"/>
      <c r="D2591" s="523"/>
    </row>
    <row r="2592" spans="3:4" ht="21" customHeight="1">
      <c r="C2592" s="523"/>
      <c r="D2592" s="523"/>
    </row>
    <row r="2593" spans="3:4" ht="21" customHeight="1">
      <c r="C2593" s="523"/>
      <c r="D2593" s="523"/>
    </row>
    <row r="2594" spans="3:4" ht="21" customHeight="1">
      <c r="C2594" s="523"/>
      <c r="D2594" s="523"/>
    </row>
    <row r="2595" spans="3:4" ht="21" customHeight="1">
      <c r="C2595" s="523"/>
      <c r="D2595" s="523"/>
    </row>
    <row r="2596" spans="3:4" ht="21" customHeight="1">
      <c r="C2596" s="523"/>
      <c r="D2596" s="523"/>
    </row>
    <row r="2597" spans="3:4" ht="21" customHeight="1">
      <c r="C2597" s="523"/>
      <c r="D2597" s="523"/>
    </row>
    <row r="2598" spans="3:4" ht="21" customHeight="1">
      <c r="C2598" s="523"/>
      <c r="D2598" s="523"/>
    </row>
    <row r="2599" spans="3:4" ht="21" customHeight="1">
      <c r="C2599" s="523"/>
      <c r="D2599" s="523"/>
    </row>
    <row r="2600" spans="3:4" ht="21" customHeight="1">
      <c r="C2600" s="523"/>
      <c r="D2600" s="523"/>
    </row>
    <row r="2601" spans="3:4" ht="21" customHeight="1">
      <c r="C2601" s="523"/>
      <c r="D2601" s="523"/>
    </row>
    <row r="2602" spans="3:4" ht="21" customHeight="1">
      <c r="C2602" s="523"/>
      <c r="D2602" s="523"/>
    </row>
    <row r="2603" spans="3:4" ht="21" customHeight="1">
      <c r="C2603" s="523"/>
      <c r="D2603" s="523"/>
    </row>
    <row r="2604" spans="3:4" ht="21" customHeight="1">
      <c r="C2604" s="523"/>
      <c r="D2604" s="523"/>
    </row>
    <row r="2605" spans="3:4" ht="21" customHeight="1">
      <c r="C2605" s="523"/>
      <c r="D2605" s="523"/>
    </row>
    <row r="2606" spans="3:4" ht="21" customHeight="1">
      <c r="C2606" s="523"/>
      <c r="D2606" s="523"/>
    </row>
    <row r="2607" spans="3:4" ht="21" customHeight="1">
      <c r="C2607" s="523"/>
      <c r="D2607" s="523"/>
    </row>
    <row r="2608" spans="3:4" ht="21" customHeight="1">
      <c r="C2608" s="523"/>
      <c r="D2608" s="523"/>
    </row>
    <row r="2609" spans="3:4" ht="21" customHeight="1">
      <c r="C2609" s="523"/>
      <c r="D2609" s="523"/>
    </row>
    <row r="2610" spans="3:4" ht="21" customHeight="1">
      <c r="C2610" s="523"/>
      <c r="D2610" s="523"/>
    </row>
    <row r="2611" spans="3:4" ht="21" customHeight="1">
      <c r="C2611" s="523"/>
      <c r="D2611" s="523"/>
    </row>
    <row r="2612" spans="3:4" ht="21" customHeight="1">
      <c r="C2612" s="523"/>
      <c r="D2612" s="523"/>
    </row>
    <row r="2613" spans="3:4" ht="21" customHeight="1">
      <c r="C2613" s="523"/>
      <c r="D2613" s="523"/>
    </row>
    <row r="2614" spans="3:4" ht="21" customHeight="1">
      <c r="C2614" s="523"/>
      <c r="D2614" s="523"/>
    </row>
    <row r="2615" spans="3:4" ht="21" customHeight="1">
      <c r="C2615" s="523"/>
      <c r="D2615" s="523"/>
    </row>
    <row r="2616" spans="3:4" ht="21" customHeight="1">
      <c r="C2616" s="523"/>
      <c r="D2616" s="523"/>
    </row>
    <row r="2617" spans="3:4" ht="21" customHeight="1">
      <c r="C2617" s="523"/>
      <c r="D2617" s="523"/>
    </row>
    <row r="2618" spans="3:4" ht="21" customHeight="1">
      <c r="C2618" s="523"/>
      <c r="D2618" s="523"/>
    </row>
    <row r="2619" spans="3:4" ht="21" customHeight="1">
      <c r="C2619" s="523"/>
      <c r="D2619" s="523"/>
    </row>
    <row r="2620" spans="3:4" ht="21" customHeight="1">
      <c r="C2620" s="523"/>
      <c r="D2620" s="523"/>
    </row>
    <row r="2621" spans="3:4" ht="21" customHeight="1">
      <c r="C2621" s="523"/>
      <c r="D2621" s="523"/>
    </row>
    <row r="2622" spans="3:4" ht="21" customHeight="1">
      <c r="C2622" s="523"/>
      <c r="D2622" s="523"/>
    </row>
    <row r="2623" spans="3:4" ht="21" customHeight="1">
      <c r="C2623" s="523"/>
      <c r="D2623" s="523"/>
    </row>
    <row r="2624" spans="3:4" ht="21" customHeight="1">
      <c r="C2624" s="523"/>
      <c r="D2624" s="523"/>
    </row>
    <row r="2625" spans="3:4" ht="21" customHeight="1">
      <c r="C2625" s="523"/>
      <c r="D2625" s="523"/>
    </row>
    <row r="2626" spans="3:4" ht="21" customHeight="1">
      <c r="C2626" s="523"/>
      <c r="D2626" s="523"/>
    </row>
    <row r="2627" spans="3:4" ht="21" customHeight="1">
      <c r="C2627" s="523"/>
      <c r="D2627" s="523"/>
    </row>
    <row r="2628" spans="3:4" ht="21" customHeight="1">
      <c r="C2628" s="523"/>
      <c r="D2628" s="523"/>
    </row>
    <row r="2629" spans="3:4" ht="21" customHeight="1">
      <c r="C2629" s="523"/>
      <c r="D2629" s="523"/>
    </row>
    <row r="2630" spans="3:4" ht="21" customHeight="1">
      <c r="C2630" s="523"/>
      <c r="D2630" s="523"/>
    </row>
    <row r="2631" spans="3:4" ht="21" customHeight="1">
      <c r="C2631" s="523"/>
      <c r="D2631" s="523"/>
    </row>
    <row r="2632" spans="3:4" ht="21" customHeight="1">
      <c r="C2632" s="523"/>
      <c r="D2632" s="523"/>
    </row>
    <row r="2633" spans="3:4" ht="21" customHeight="1">
      <c r="C2633" s="523"/>
      <c r="D2633" s="523"/>
    </row>
    <row r="2634" spans="3:4" ht="21" customHeight="1">
      <c r="C2634" s="523"/>
      <c r="D2634" s="523"/>
    </row>
    <row r="2635" spans="3:4" ht="21" customHeight="1">
      <c r="C2635" s="523"/>
      <c r="D2635" s="523"/>
    </row>
    <row r="2636" spans="3:4" ht="21" customHeight="1">
      <c r="C2636" s="523"/>
      <c r="D2636" s="523"/>
    </row>
    <row r="2637" spans="3:4" ht="21" customHeight="1">
      <c r="C2637" s="523"/>
      <c r="D2637" s="523"/>
    </row>
    <row r="2638" spans="3:4" ht="21" customHeight="1">
      <c r="C2638" s="523"/>
      <c r="D2638" s="523"/>
    </row>
    <row r="2639" spans="3:4" ht="21" customHeight="1">
      <c r="C2639" s="523"/>
      <c r="D2639" s="523"/>
    </row>
    <row r="2640" spans="3:4" ht="21" customHeight="1">
      <c r="C2640" s="523"/>
      <c r="D2640" s="523"/>
    </row>
    <row r="2641" spans="3:4" ht="21" customHeight="1">
      <c r="C2641" s="523"/>
      <c r="D2641" s="523"/>
    </row>
    <row r="2642" spans="3:4" ht="21" customHeight="1">
      <c r="C2642" s="523"/>
      <c r="D2642" s="523"/>
    </row>
    <row r="2643" spans="3:4" ht="21" customHeight="1">
      <c r="C2643" s="523"/>
      <c r="D2643" s="523"/>
    </row>
    <row r="2644" spans="3:4" ht="21" customHeight="1">
      <c r="C2644" s="523"/>
      <c r="D2644" s="523"/>
    </row>
    <row r="2645" spans="3:4" ht="21" customHeight="1">
      <c r="C2645" s="523"/>
      <c r="D2645" s="523"/>
    </row>
    <row r="2646" spans="3:4" ht="21" customHeight="1">
      <c r="C2646" s="523"/>
      <c r="D2646" s="523"/>
    </row>
    <row r="2647" spans="3:4" ht="21" customHeight="1">
      <c r="C2647" s="523"/>
      <c r="D2647" s="523"/>
    </row>
    <row r="2648" spans="3:4" ht="21" customHeight="1">
      <c r="C2648" s="523"/>
      <c r="D2648" s="523"/>
    </row>
    <row r="2649" spans="3:4" ht="21" customHeight="1">
      <c r="C2649" s="523"/>
      <c r="D2649" s="523"/>
    </row>
    <row r="2650" spans="3:4" ht="21" customHeight="1">
      <c r="C2650" s="523"/>
      <c r="D2650" s="523"/>
    </row>
    <row r="2651" spans="3:4" ht="21" customHeight="1">
      <c r="C2651" s="523"/>
      <c r="D2651" s="523"/>
    </row>
    <row r="2652" spans="3:4" ht="21" customHeight="1">
      <c r="C2652" s="523"/>
      <c r="D2652" s="523"/>
    </row>
    <row r="2653" spans="3:4" ht="21" customHeight="1">
      <c r="C2653" s="523"/>
      <c r="D2653" s="523"/>
    </row>
    <row r="2654" spans="3:4" ht="21" customHeight="1">
      <c r="C2654" s="523"/>
      <c r="D2654" s="523"/>
    </row>
    <row r="2655" spans="3:4" ht="21" customHeight="1">
      <c r="C2655" s="523"/>
      <c r="D2655" s="523"/>
    </row>
    <row r="2656" spans="3:4" ht="21" customHeight="1">
      <c r="C2656" s="523"/>
      <c r="D2656" s="523"/>
    </row>
    <row r="2657" spans="3:4" ht="21" customHeight="1">
      <c r="C2657" s="523"/>
      <c r="D2657" s="523"/>
    </row>
    <row r="2658" spans="3:4" ht="21" customHeight="1">
      <c r="C2658" s="523"/>
      <c r="D2658" s="523"/>
    </row>
    <row r="2659" spans="3:4" ht="21" customHeight="1">
      <c r="C2659" s="523"/>
      <c r="D2659" s="523"/>
    </row>
    <row r="2660" spans="3:4" ht="21" customHeight="1">
      <c r="C2660" s="523"/>
      <c r="D2660" s="523"/>
    </row>
    <row r="2661" spans="3:4" ht="21" customHeight="1">
      <c r="C2661" s="523"/>
      <c r="D2661" s="523"/>
    </row>
    <row r="2662" spans="3:4" ht="21" customHeight="1">
      <c r="C2662" s="523"/>
      <c r="D2662" s="523"/>
    </row>
    <row r="2663" spans="3:4" ht="21" customHeight="1">
      <c r="C2663" s="523"/>
      <c r="D2663" s="523"/>
    </row>
    <row r="2664" spans="3:4" ht="21" customHeight="1">
      <c r="C2664" s="523"/>
      <c r="D2664" s="523"/>
    </row>
    <row r="2665" spans="3:4" ht="21" customHeight="1">
      <c r="C2665" s="523"/>
      <c r="D2665" s="523"/>
    </row>
    <row r="2666" spans="3:4" ht="21" customHeight="1">
      <c r="C2666" s="523"/>
      <c r="D2666" s="523"/>
    </row>
    <row r="2667" spans="3:4" ht="21" customHeight="1">
      <c r="C2667" s="523"/>
      <c r="D2667" s="523"/>
    </row>
    <row r="2668" spans="3:4" ht="21" customHeight="1">
      <c r="C2668" s="523"/>
      <c r="D2668" s="523"/>
    </row>
    <row r="2669" spans="3:4" ht="21" customHeight="1">
      <c r="C2669" s="523"/>
      <c r="D2669" s="523"/>
    </row>
    <row r="2670" spans="3:4" ht="21" customHeight="1">
      <c r="C2670" s="523"/>
      <c r="D2670" s="523"/>
    </row>
    <row r="2671" spans="3:4" ht="21" customHeight="1">
      <c r="C2671" s="523"/>
      <c r="D2671" s="523"/>
    </row>
    <row r="2672" spans="3:4" ht="21" customHeight="1">
      <c r="C2672" s="523"/>
      <c r="D2672" s="523"/>
    </row>
    <row r="2673" spans="3:4" ht="21" customHeight="1">
      <c r="C2673" s="523"/>
      <c r="D2673" s="523"/>
    </row>
    <row r="2674" spans="3:4" ht="21" customHeight="1">
      <c r="C2674" s="523"/>
      <c r="D2674" s="523"/>
    </row>
    <row r="2675" spans="3:4" ht="21" customHeight="1">
      <c r="C2675" s="523"/>
      <c r="D2675" s="523"/>
    </row>
    <row r="2676" spans="3:4" ht="21" customHeight="1">
      <c r="C2676" s="523"/>
      <c r="D2676" s="523"/>
    </row>
    <row r="2677" spans="3:4" ht="21" customHeight="1">
      <c r="C2677" s="523"/>
      <c r="D2677" s="523"/>
    </row>
    <row r="2678" spans="3:4" ht="21" customHeight="1">
      <c r="C2678" s="523"/>
      <c r="D2678" s="523"/>
    </row>
    <row r="2679" spans="3:4" ht="21" customHeight="1">
      <c r="C2679" s="523"/>
      <c r="D2679" s="523"/>
    </row>
    <row r="2680" spans="3:4" ht="21" customHeight="1">
      <c r="C2680" s="523"/>
      <c r="D2680" s="523"/>
    </row>
    <row r="2681" spans="3:4" ht="21" customHeight="1">
      <c r="C2681" s="523"/>
      <c r="D2681" s="523"/>
    </row>
    <row r="2682" spans="3:4" ht="21" customHeight="1">
      <c r="C2682" s="523"/>
      <c r="D2682" s="523"/>
    </row>
    <row r="2683" spans="3:4" ht="21" customHeight="1">
      <c r="C2683" s="523"/>
      <c r="D2683" s="523"/>
    </row>
    <row r="2684" spans="3:4" ht="21" customHeight="1">
      <c r="C2684" s="523"/>
      <c r="D2684" s="523"/>
    </row>
    <row r="2685" spans="3:4" ht="21" customHeight="1">
      <c r="C2685" s="523"/>
      <c r="D2685" s="523"/>
    </row>
    <row r="2686" spans="3:4" ht="21" customHeight="1">
      <c r="C2686" s="523"/>
      <c r="D2686" s="523"/>
    </row>
    <row r="2687" spans="3:4" ht="21" customHeight="1">
      <c r="C2687" s="523"/>
      <c r="D2687" s="523"/>
    </row>
    <row r="2688" spans="3:4" ht="21" customHeight="1">
      <c r="C2688" s="523"/>
      <c r="D2688" s="523"/>
    </row>
    <row r="2689" spans="3:4" ht="21" customHeight="1">
      <c r="C2689" s="523"/>
      <c r="D2689" s="523"/>
    </row>
    <row r="2690" spans="3:4" ht="21" customHeight="1">
      <c r="C2690" s="523"/>
      <c r="D2690" s="523"/>
    </row>
    <row r="2691" spans="3:4" ht="21" customHeight="1">
      <c r="C2691" s="523"/>
      <c r="D2691" s="523"/>
    </row>
    <row r="2692" spans="3:4" ht="21" customHeight="1">
      <c r="C2692" s="523"/>
      <c r="D2692" s="523"/>
    </row>
    <row r="2693" spans="3:4" ht="21" customHeight="1">
      <c r="C2693" s="523"/>
      <c r="D2693" s="523"/>
    </row>
    <row r="2694" spans="3:4" ht="21" customHeight="1">
      <c r="C2694" s="523"/>
      <c r="D2694" s="523"/>
    </row>
    <row r="2695" spans="3:4" ht="21" customHeight="1">
      <c r="C2695" s="523"/>
      <c r="D2695" s="523"/>
    </row>
    <row r="2696" spans="3:4" ht="21" customHeight="1">
      <c r="C2696" s="523"/>
      <c r="D2696" s="523"/>
    </row>
    <row r="2697" spans="3:4" ht="21" customHeight="1">
      <c r="C2697" s="523"/>
      <c r="D2697" s="523"/>
    </row>
    <row r="2698" spans="3:4" ht="21" customHeight="1">
      <c r="C2698" s="523"/>
      <c r="D2698" s="523"/>
    </row>
    <row r="2699" spans="3:4" ht="21" customHeight="1">
      <c r="C2699" s="523"/>
      <c r="D2699" s="523"/>
    </row>
    <row r="2700" spans="3:4" ht="21" customHeight="1">
      <c r="C2700" s="523"/>
      <c r="D2700" s="523"/>
    </row>
    <row r="2701" spans="3:4" ht="21" customHeight="1">
      <c r="C2701" s="523"/>
      <c r="D2701" s="523"/>
    </row>
    <row r="2702" spans="3:4" ht="21" customHeight="1">
      <c r="C2702" s="523"/>
      <c r="D2702" s="523"/>
    </row>
    <row r="2703" spans="3:4" ht="21" customHeight="1">
      <c r="C2703" s="523"/>
      <c r="D2703" s="523"/>
    </row>
    <row r="2704" spans="3:4" ht="21" customHeight="1">
      <c r="C2704" s="523"/>
      <c r="D2704" s="523"/>
    </row>
    <row r="2705" spans="3:4" ht="21" customHeight="1">
      <c r="C2705" s="523"/>
      <c r="D2705" s="523"/>
    </row>
    <row r="2706" spans="3:4" ht="21" customHeight="1">
      <c r="C2706" s="523"/>
      <c r="D2706" s="523"/>
    </row>
    <row r="2707" spans="3:4" ht="21" customHeight="1">
      <c r="C2707" s="523"/>
      <c r="D2707" s="523"/>
    </row>
    <row r="2708" spans="3:4" ht="21" customHeight="1">
      <c r="C2708" s="523"/>
      <c r="D2708" s="523"/>
    </row>
    <row r="2709" spans="3:4" ht="21" customHeight="1">
      <c r="C2709" s="523"/>
      <c r="D2709" s="523"/>
    </row>
    <row r="2710" spans="3:4" ht="21" customHeight="1">
      <c r="C2710" s="523"/>
      <c r="D2710" s="523"/>
    </row>
    <row r="2711" spans="3:4" ht="21" customHeight="1">
      <c r="C2711" s="523"/>
      <c r="D2711" s="523"/>
    </row>
    <row r="2712" spans="3:4" ht="21" customHeight="1">
      <c r="C2712" s="523"/>
      <c r="D2712" s="523"/>
    </row>
    <row r="2713" spans="3:4" ht="21" customHeight="1">
      <c r="C2713" s="523"/>
      <c r="D2713" s="523"/>
    </row>
    <row r="2714" spans="3:4" ht="21" customHeight="1">
      <c r="C2714" s="523"/>
      <c r="D2714" s="523"/>
    </row>
    <row r="2715" spans="3:4" ht="21" customHeight="1">
      <c r="C2715" s="523"/>
      <c r="D2715" s="523"/>
    </row>
    <row r="2716" spans="3:4" ht="21" customHeight="1">
      <c r="C2716" s="523"/>
      <c r="D2716" s="523"/>
    </row>
    <row r="2717" spans="3:4" ht="21" customHeight="1">
      <c r="C2717" s="523"/>
      <c r="D2717" s="523"/>
    </row>
    <row r="2718" spans="3:4" ht="21" customHeight="1">
      <c r="C2718" s="523"/>
      <c r="D2718" s="523"/>
    </row>
    <row r="2719" spans="3:4" ht="21" customHeight="1">
      <c r="C2719" s="523"/>
      <c r="D2719" s="523"/>
    </row>
    <row r="2720" spans="3:4" ht="21" customHeight="1">
      <c r="C2720" s="523"/>
      <c r="D2720" s="523"/>
    </row>
    <row r="2721" spans="3:4" ht="21" customHeight="1">
      <c r="C2721" s="523"/>
      <c r="D2721" s="523"/>
    </row>
    <row r="2722" spans="3:4" ht="21" customHeight="1">
      <c r="C2722" s="523"/>
      <c r="D2722" s="523"/>
    </row>
    <row r="2723" spans="3:4" ht="21" customHeight="1">
      <c r="C2723" s="523"/>
      <c r="D2723" s="523"/>
    </row>
    <row r="2724" spans="3:4" ht="21" customHeight="1">
      <c r="C2724" s="523"/>
      <c r="D2724" s="523"/>
    </row>
    <row r="2725" spans="3:4" ht="21" customHeight="1">
      <c r="C2725" s="523"/>
      <c r="D2725" s="523"/>
    </row>
    <row r="2726" spans="3:4" ht="21" customHeight="1">
      <c r="C2726" s="523"/>
      <c r="D2726" s="523"/>
    </row>
    <row r="2727" spans="3:4" ht="21" customHeight="1">
      <c r="C2727" s="523"/>
      <c r="D2727" s="523"/>
    </row>
    <row r="2728" spans="3:4" ht="21" customHeight="1">
      <c r="C2728" s="523"/>
      <c r="D2728" s="523"/>
    </row>
    <row r="2729" spans="3:4" ht="21" customHeight="1">
      <c r="C2729" s="523"/>
      <c r="D2729" s="523"/>
    </row>
    <row r="2730" spans="3:4" ht="21" customHeight="1">
      <c r="C2730" s="523"/>
      <c r="D2730" s="523"/>
    </row>
    <row r="2731" spans="3:4" ht="21" customHeight="1">
      <c r="C2731" s="523"/>
      <c r="D2731" s="523"/>
    </row>
    <row r="2732" spans="3:4" ht="21" customHeight="1">
      <c r="C2732" s="523"/>
      <c r="D2732" s="523"/>
    </row>
    <row r="2733" spans="3:4" ht="21" customHeight="1">
      <c r="C2733" s="523"/>
      <c r="D2733" s="523"/>
    </row>
    <row r="2734" spans="3:4" ht="21" customHeight="1">
      <c r="C2734" s="523"/>
      <c r="D2734" s="523"/>
    </row>
    <row r="2735" spans="3:4" ht="21" customHeight="1">
      <c r="C2735" s="523"/>
      <c r="D2735" s="523"/>
    </row>
    <row r="2736" spans="3:4" ht="21" customHeight="1">
      <c r="C2736" s="523"/>
      <c r="D2736" s="523"/>
    </row>
    <row r="2737" spans="3:4" ht="21" customHeight="1">
      <c r="C2737" s="523"/>
      <c r="D2737" s="523"/>
    </row>
    <row r="2738" spans="3:4" ht="21" customHeight="1">
      <c r="C2738" s="523"/>
      <c r="D2738" s="523"/>
    </row>
    <row r="2739" spans="3:4" ht="21" customHeight="1">
      <c r="C2739" s="523"/>
      <c r="D2739" s="523"/>
    </row>
    <row r="2740" spans="3:4" ht="21" customHeight="1">
      <c r="C2740" s="523"/>
      <c r="D2740" s="523"/>
    </row>
    <row r="2741" spans="3:4" ht="21" customHeight="1">
      <c r="C2741" s="523"/>
      <c r="D2741" s="523"/>
    </row>
    <row r="2742" spans="3:4" ht="21" customHeight="1">
      <c r="C2742" s="523"/>
      <c r="D2742" s="523"/>
    </row>
    <row r="2743" spans="3:4" ht="21" customHeight="1">
      <c r="C2743" s="523"/>
      <c r="D2743" s="523"/>
    </row>
    <row r="2744" spans="3:4" ht="21" customHeight="1">
      <c r="C2744" s="523"/>
      <c r="D2744" s="523"/>
    </row>
    <row r="2745" spans="3:4" ht="21" customHeight="1">
      <c r="C2745" s="523"/>
      <c r="D2745" s="523"/>
    </row>
    <row r="2746" spans="3:4" ht="21" customHeight="1">
      <c r="C2746" s="523"/>
      <c r="D2746" s="523"/>
    </row>
    <row r="2747" spans="3:4" ht="21" customHeight="1">
      <c r="C2747" s="523"/>
      <c r="D2747" s="523"/>
    </row>
    <row r="2748" spans="3:4" ht="21" customHeight="1">
      <c r="C2748" s="523"/>
      <c r="D2748" s="523"/>
    </row>
    <row r="2749" spans="3:4" ht="21" customHeight="1">
      <c r="C2749" s="523"/>
      <c r="D2749" s="523"/>
    </row>
    <row r="2750" spans="3:4" ht="21" customHeight="1">
      <c r="C2750" s="523"/>
      <c r="D2750" s="523"/>
    </row>
    <row r="2751" spans="3:4" ht="21" customHeight="1">
      <c r="C2751" s="523"/>
      <c r="D2751" s="523"/>
    </row>
    <row r="2752" spans="3:4" ht="21" customHeight="1">
      <c r="C2752" s="523"/>
      <c r="D2752" s="523"/>
    </row>
    <row r="2753" spans="3:4" ht="21" customHeight="1">
      <c r="C2753" s="523"/>
      <c r="D2753" s="523"/>
    </row>
    <row r="2754" spans="3:4" ht="21" customHeight="1">
      <c r="C2754" s="523"/>
      <c r="D2754" s="523"/>
    </row>
    <row r="2755" spans="3:4" ht="21" customHeight="1">
      <c r="C2755" s="523"/>
      <c r="D2755" s="523"/>
    </row>
    <row r="2756" spans="3:4" ht="21" customHeight="1">
      <c r="C2756" s="523"/>
      <c r="D2756" s="523"/>
    </row>
    <row r="2757" spans="3:4" ht="21" customHeight="1">
      <c r="C2757" s="523"/>
      <c r="D2757" s="523"/>
    </row>
    <row r="2758" spans="3:4" ht="21" customHeight="1">
      <c r="C2758" s="523"/>
      <c r="D2758" s="523"/>
    </row>
    <row r="2759" spans="3:4" ht="21" customHeight="1">
      <c r="C2759" s="523"/>
      <c r="D2759" s="523"/>
    </row>
    <row r="2760" spans="3:4" ht="21" customHeight="1">
      <c r="C2760" s="523"/>
      <c r="D2760" s="523"/>
    </row>
    <row r="2761" spans="3:4" ht="21" customHeight="1">
      <c r="C2761" s="523"/>
      <c r="D2761" s="523"/>
    </row>
    <row r="2762" spans="3:4" ht="21" customHeight="1">
      <c r="C2762" s="523"/>
      <c r="D2762" s="523"/>
    </row>
    <row r="2763" spans="3:4" ht="21" customHeight="1">
      <c r="C2763" s="523"/>
      <c r="D2763" s="523"/>
    </row>
    <row r="2764" spans="3:4" ht="21" customHeight="1">
      <c r="C2764" s="523"/>
      <c r="D2764" s="523"/>
    </row>
    <row r="2765" spans="3:4" ht="21" customHeight="1">
      <c r="C2765" s="523"/>
      <c r="D2765" s="523"/>
    </row>
    <row r="2766" spans="3:4" ht="21" customHeight="1">
      <c r="C2766" s="523"/>
      <c r="D2766" s="523"/>
    </row>
    <row r="2767" spans="3:4" ht="21" customHeight="1">
      <c r="C2767" s="523"/>
      <c r="D2767" s="523"/>
    </row>
    <row r="2768" spans="3:4" ht="21" customHeight="1">
      <c r="C2768" s="523"/>
      <c r="D2768" s="523"/>
    </row>
    <row r="2769" spans="3:4" ht="21" customHeight="1">
      <c r="C2769" s="523"/>
      <c r="D2769" s="523"/>
    </row>
    <row r="2770" spans="3:4" ht="21" customHeight="1">
      <c r="C2770" s="523"/>
      <c r="D2770" s="523"/>
    </row>
    <row r="2771" spans="3:4" ht="21" customHeight="1">
      <c r="C2771" s="523"/>
      <c r="D2771" s="523"/>
    </row>
    <row r="2772" spans="3:4" ht="21" customHeight="1">
      <c r="C2772" s="523"/>
      <c r="D2772" s="523"/>
    </row>
    <row r="2773" spans="3:4" ht="21" customHeight="1">
      <c r="C2773" s="523"/>
      <c r="D2773" s="523"/>
    </row>
    <row r="2774" spans="3:4" ht="21" customHeight="1">
      <c r="C2774" s="523"/>
      <c r="D2774" s="523"/>
    </row>
    <row r="2775" spans="3:4" ht="21" customHeight="1">
      <c r="C2775" s="523"/>
      <c r="D2775" s="523"/>
    </row>
    <row r="2776" spans="3:4" ht="21" customHeight="1">
      <c r="C2776" s="523"/>
      <c r="D2776" s="523"/>
    </row>
    <row r="2777" spans="3:4" ht="21" customHeight="1">
      <c r="C2777" s="523"/>
      <c r="D2777" s="523"/>
    </row>
    <row r="2778" spans="3:4" ht="21" customHeight="1">
      <c r="C2778" s="523"/>
      <c r="D2778" s="523"/>
    </row>
    <row r="2779" spans="3:4" ht="21" customHeight="1">
      <c r="C2779" s="523"/>
      <c r="D2779" s="523"/>
    </row>
    <row r="2780" spans="3:4" ht="21" customHeight="1">
      <c r="C2780" s="523"/>
      <c r="D2780" s="523"/>
    </row>
    <row r="2781" spans="3:4" ht="21" customHeight="1">
      <c r="C2781" s="523"/>
      <c r="D2781" s="523"/>
    </row>
    <row r="2782" spans="3:4" ht="21" customHeight="1">
      <c r="C2782" s="523"/>
      <c r="D2782" s="523"/>
    </row>
    <row r="2783" spans="3:4" ht="21" customHeight="1">
      <c r="C2783" s="523"/>
      <c r="D2783" s="523"/>
    </row>
    <row r="2784" spans="3:4" ht="21" customHeight="1">
      <c r="C2784" s="523"/>
      <c r="D2784" s="523"/>
    </row>
    <row r="2785" spans="3:4" ht="21" customHeight="1">
      <c r="C2785" s="523"/>
      <c r="D2785" s="523"/>
    </row>
    <row r="2786" spans="3:4" ht="21" customHeight="1">
      <c r="C2786" s="523"/>
      <c r="D2786" s="523"/>
    </row>
    <row r="2787" spans="3:4" ht="21" customHeight="1">
      <c r="C2787" s="523"/>
      <c r="D2787" s="523"/>
    </row>
    <row r="2788" spans="3:4" ht="21" customHeight="1">
      <c r="C2788" s="523"/>
      <c r="D2788" s="523"/>
    </row>
    <row r="2789" spans="3:4" ht="21" customHeight="1">
      <c r="C2789" s="523"/>
      <c r="D2789" s="523"/>
    </row>
    <row r="2790" spans="3:4" ht="21" customHeight="1">
      <c r="C2790" s="523"/>
      <c r="D2790" s="523"/>
    </row>
    <row r="2791" spans="3:4" ht="21" customHeight="1">
      <c r="C2791" s="523"/>
      <c r="D2791" s="523"/>
    </row>
    <row r="2792" spans="3:4" ht="21" customHeight="1">
      <c r="C2792" s="523"/>
      <c r="D2792" s="523"/>
    </row>
    <row r="2793" spans="3:4" ht="21" customHeight="1">
      <c r="C2793" s="523"/>
      <c r="D2793" s="523"/>
    </row>
    <row r="2794" spans="3:4" ht="21" customHeight="1">
      <c r="C2794" s="523"/>
      <c r="D2794" s="523"/>
    </row>
    <row r="2795" spans="3:4" ht="21" customHeight="1">
      <c r="C2795" s="523"/>
      <c r="D2795" s="523"/>
    </row>
    <row r="2796" spans="3:4" ht="21" customHeight="1">
      <c r="C2796" s="523"/>
      <c r="D2796" s="523"/>
    </row>
    <row r="2797" spans="3:4" ht="21" customHeight="1">
      <c r="C2797" s="523"/>
      <c r="D2797" s="523"/>
    </row>
    <row r="2798" spans="3:4" ht="21" customHeight="1">
      <c r="C2798" s="523"/>
      <c r="D2798" s="523"/>
    </row>
    <row r="2799" spans="3:4" ht="21" customHeight="1">
      <c r="C2799" s="523"/>
      <c r="D2799" s="523"/>
    </row>
    <row r="2800" spans="3:4" ht="21" customHeight="1">
      <c r="C2800" s="523"/>
      <c r="D2800" s="523"/>
    </row>
    <row r="2801" spans="3:4" ht="21" customHeight="1">
      <c r="C2801" s="523"/>
      <c r="D2801" s="523"/>
    </row>
    <row r="2802" spans="3:4" ht="21" customHeight="1">
      <c r="C2802" s="523"/>
      <c r="D2802" s="523"/>
    </row>
    <row r="2803" spans="3:4" ht="21" customHeight="1">
      <c r="C2803" s="523"/>
      <c r="D2803" s="523"/>
    </row>
    <row r="2804" spans="3:4" ht="21" customHeight="1">
      <c r="C2804" s="523"/>
      <c r="D2804" s="523"/>
    </row>
    <row r="2805" spans="3:4" ht="21" customHeight="1">
      <c r="C2805" s="523"/>
      <c r="D2805" s="523"/>
    </row>
    <row r="2806" spans="3:4" ht="21" customHeight="1">
      <c r="C2806" s="523"/>
      <c r="D2806" s="523"/>
    </row>
    <row r="2807" spans="3:4" ht="21" customHeight="1">
      <c r="C2807" s="523"/>
      <c r="D2807" s="523"/>
    </row>
    <row r="2808" spans="3:4" ht="21" customHeight="1">
      <c r="C2808" s="523"/>
      <c r="D2808" s="523"/>
    </row>
    <row r="2809" spans="3:4" ht="21" customHeight="1">
      <c r="C2809" s="523"/>
      <c r="D2809" s="523"/>
    </row>
    <row r="2810" spans="3:4" ht="21" customHeight="1">
      <c r="C2810" s="523"/>
      <c r="D2810" s="523"/>
    </row>
    <row r="2811" spans="3:4" ht="21" customHeight="1">
      <c r="C2811" s="523"/>
      <c r="D2811" s="523"/>
    </row>
    <row r="2812" spans="3:4" ht="21" customHeight="1">
      <c r="C2812" s="523"/>
      <c r="D2812" s="523"/>
    </row>
    <row r="2813" spans="3:4" ht="21" customHeight="1">
      <c r="C2813" s="523"/>
      <c r="D2813" s="523"/>
    </row>
    <row r="2814" spans="3:4" ht="21" customHeight="1">
      <c r="C2814" s="523"/>
      <c r="D2814" s="523"/>
    </row>
    <row r="2815" spans="3:4" ht="21" customHeight="1">
      <c r="C2815" s="523"/>
      <c r="D2815" s="523"/>
    </row>
    <row r="2816" spans="3:4" ht="21" customHeight="1">
      <c r="C2816" s="523"/>
      <c r="D2816" s="523"/>
    </row>
    <row r="2817" spans="3:4" ht="21" customHeight="1">
      <c r="C2817" s="523"/>
      <c r="D2817" s="523"/>
    </row>
    <row r="2818" spans="3:4" ht="21" customHeight="1">
      <c r="C2818" s="523"/>
      <c r="D2818" s="523"/>
    </row>
    <row r="2819" spans="3:4" ht="21" customHeight="1">
      <c r="C2819" s="523"/>
      <c r="D2819" s="523"/>
    </row>
    <row r="2820" spans="3:4" ht="21" customHeight="1">
      <c r="C2820" s="523"/>
      <c r="D2820" s="523"/>
    </row>
    <row r="2821" spans="3:4" ht="21" customHeight="1">
      <c r="C2821" s="523"/>
      <c r="D2821" s="523"/>
    </row>
    <row r="2822" spans="3:4" ht="21" customHeight="1">
      <c r="C2822" s="523"/>
      <c r="D2822" s="523"/>
    </row>
    <row r="2823" spans="3:4" ht="21" customHeight="1">
      <c r="C2823" s="523"/>
      <c r="D2823" s="523"/>
    </row>
    <row r="2824" spans="3:4" ht="21" customHeight="1">
      <c r="C2824" s="523"/>
      <c r="D2824" s="523"/>
    </row>
    <row r="2825" spans="3:4" ht="21" customHeight="1">
      <c r="C2825" s="523"/>
      <c r="D2825" s="523"/>
    </row>
    <row r="2826" spans="3:4" ht="21" customHeight="1">
      <c r="C2826" s="523"/>
      <c r="D2826" s="523"/>
    </row>
    <row r="2827" spans="3:4" ht="21" customHeight="1">
      <c r="C2827" s="523"/>
      <c r="D2827" s="523"/>
    </row>
    <row r="2828" spans="3:4" ht="21" customHeight="1">
      <c r="C2828" s="523"/>
      <c r="D2828" s="523"/>
    </row>
    <row r="2829" spans="3:4" ht="21" customHeight="1">
      <c r="C2829" s="523"/>
      <c r="D2829" s="523"/>
    </row>
    <row r="2830" spans="3:4" ht="21" customHeight="1">
      <c r="C2830" s="523"/>
      <c r="D2830" s="523"/>
    </row>
    <row r="2831" spans="3:4" ht="21" customHeight="1">
      <c r="C2831" s="523"/>
      <c r="D2831" s="523"/>
    </row>
    <row r="2832" spans="3:4" ht="21" customHeight="1">
      <c r="C2832" s="523"/>
      <c r="D2832" s="523"/>
    </row>
    <row r="2833" spans="3:4" ht="21" customHeight="1">
      <c r="C2833" s="523"/>
      <c r="D2833" s="523"/>
    </row>
    <row r="2834" spans="3:4" ht="21" customHeight="1">
      <c r="C2834" s="523"/>
      <c r="D2834" s="523"/>
    </row>
    <row r="2835" spans="3:4" ht="21" customHeight="1">
      <c r="C2835" s="523"/>
      <c r="D2835" s="523"/>
    </row>
    <row r="2836" spans="3:4" ht="21" customHeight="1">
      <c r="C2836" s="523"/>
      <c r="D2836" s="523"/>
    </row>
    <row r="2837" spans="3:4" ht="21" customHeight="1">
      <c r="C2837" s="523"/>
      <c r="D2837" s="523"/>
    </row>
    <row r="2838" spans="3:4" ht="21" customHeight="1">
      <c r="C2838" s="523"/>
      <c r="D2838" s="523"/>
    </row>
    <row r="2839" spans="3:4" ht="21" customHeight="1">
      <c r="C2839" s="523"/>
      <c r="D2839" s="523"/>
    </row>
    <row r="2840" spans="3:4" ht="21" customHeight="1">
      <c r="C2840" s="523"/>
      <c r="D2840" s="523"/>
    </row>
    <row r="2841" spans="3:4" ht="21" customHeight="1">
      <c r="C2841" s="523"/>
      <c r="D2841" s="523"/>
    </row>
    <row r="2842" spans="3:4" ht="21" customHeight="1">
      <c r="C2842" s="523"/>
      <c r="D2842" s="523"/>
    </row>
    <row r="2843" spans="3:4" ht="21" customHeight="1">
      <c r="C2843" s="523"/>
      <c r="D2843" s="523"/>
    </row>
    <row r="2844" spans="3:4" ht="21" customHeight="1">
      <c r="C2844" s="523"/>
      <c r="D2844" s="523"/>
    </row>
    <row r="2845" spans="3:4" ht="21" customHeight="1">
      <c r="C2845" s="523"/>
      <c r="D2845" s="523"/>
    </row>
    <row r="2846" spans="3:4" ht="21" customHeight="1">
      <c r="C2846" s="523"/>
      <c r="D2846" s="523"/>
    </row>
    <row r="2847" spans="3:4" ht="21" customHeight="1">
      <c r="C2847" s="523"/>
      <c r="D2847" s="523"/>
    </row>
    <row r="2848" spans="3:4" ht="21" customHeight="1">
      <c r="C2848" s="523"/>
      <c r="D2848" s="523"/>
    </row>
    <row r="2849" spans="3:4" ht="21" customHeight="1">
      <c r="C2849" s="523"/>
      <c r="D2849" s="523"/>
    </row>
    <row r="2850" spans="3:4" ht="21" customHeight="1">
      <c r="C2850" s="523"/>
      <c r="D2850" s="523"/>
    </row>
    <row r="2851" spans="3:4" ht="21" customHeight="1">
      <c r="C2851" s="523"/>
      <c r="D2851" s="523"/>
    </row>
    <row r="2852" spans="3:4" ht="21" customHeight="1">
      <c r="C2852" s="523"/>
      <c r="D2852" s="523"/>
    </row>
    <row r="2853" spans="3:4" ht="21" customHeight="1">
      <c r="C2853" s="523"/>
      <c r="D2853" s="523"/>
    </row>
    <row r="2854" spans="3:4" ht="21" customHeight="1">
      <c r="C2854" s="523"/>
      <c r="D2854" s="523"/>
    </row>
    <row r="2855" spans="3:4" ht="21" customHeight="1">
      <c r="C2855" s="523"/>
      <c r="D2855" s="523"/>
    </row>
    <row r="2856" spans="3:4" ht="21" customHeight="1">
      <c r="C2856" s="523"/>
      <c r="D2856" s="523"/>
    </row>
    <row r="2857" spans="3:4" ht="21" customHeight="1">
      <c r="C2857" s="523"/>
      <c r="D2857" s="523"/>
    </row>
    <row r="2858" spans="3:4" ht="21" customHeight="1">
      <c r="C2858" s="523"/>
      <c r="D2858" s="523"/>
    </row>
    <row r="2859" spans="3:4" ht="21" customHeight="1">
      <c r="C2859" s="523"/>
      <c r="D2859" s="523"/>
    </row>
    <row r="2860" spans="3:4" ht="21" customHeight="1">
      <c r="C2860" s="523"/>
      <c r="D2860" s="523"/>
    </row>
    <row r="2861" spans="3:4" ht="21" customHeight="1">
      <c r="C2861" s="523"/>
      <c r="D2861" s="523"/>
    </row>
    <row r="2862" spans="3:4" ht="21" customHeight="1">
      <c r="C2862" s="523"/>
      <c r="D2862" s="523"/>
    </row>
    <row r="2863" spans="3:4" ht="21" customHeight="1">
      <c r="C2863" s="523"/>
      <c r="D2863" s="523"/>
    </row>
    <row r="2864" spans="3:4" ht="21" customHeight="1">
      <c r="C2864" s="523"/>
      <c r="D2864" s="523"/>
    </row>
    <row r="2865" spans="3:4" ht="21" customHeight="1">
      <c r="C2865" s="523"/>
      <c r="D2865" s="523"/>
    </row>
    <row r="2866" spans="3:4" ht="21" customHeight="1">
      <c r="C2866" s="523"/>
      <c r="D2866" s="523"/>
    </row>
    <row r="2867" spans="3:4" ht="21" customHeight="1">
      <c r="C2867" s="523"/>
      <c r="D2867" s="523"/>
    </row>
    <row r="2868" spans="3:4" ht="21" customHeight="1">
      <c r="C2868" s="523"/>
      <c r="D2868" s="523"/>
    </row>
    <row r="2869" spans="3:4" ht="21" customHeight="1">
      <c r="C2869" s="523"/>
      <c r="D2869" s="523"/>
    </row>
    <row r="2870" spans="3:4" ht="21" customHeight="1">
      <c r="C2870" s="523"/>
      <c r="D2870" s="523"/>
    </row>
    <row r="2871" spans="3:4" ht="21" customHeight="1">
      <c r="C2871" s="523"/>
      <c r="D2871" s="523"/>
    </row>
    <row r="2872" spans="3:4" ht="21" customHeight="1">
      <c r="C2872" s="523"/>
      <c r="D2872" s="523"/>
    </row>
    <row r="2873" spans="3:4" ht="21" customHeight="1">
      <c r="C2873" s="523"/>
      <c r="D2873" s="523"/>
    </row>
    <row r="2874" spans="3:4" ht="21" customHeight="1">
      <c r="C2874" s="523"/>
      <c r="D2874" s="523"/>
    </row>
    <row r="2875" spans="3:4" ht="21" customHeight="1">
      <c r="C2875" s="523"/>
      <c r="D2875" s="523"/>
    </row>
    <row r="2876" spans="3:4" ht="21" customHeight="1">
      <c r="C2876" s="523"/>
      <c r="D2876" s="523"/>
    </row>
    <row r="2877" spans="3:4" ht="21" customHeight="1">
      <c r="C2877" s="523"/>
      <c r="D2877" s="523"/>
    </row>
    <row r="2878" spans="3:4" ht="21" customHeight="1">
      <c r="C2878" s="523"/>
      <c r="D2878" s="523"/>
    </row>
    <row r="2879" spans="3:4" ht="21" customHeight="1">
      <c r="C2879" s="523"/>
      <c r="D2879" s="523"/>
    </row>
    <row r="2880" spans="3:4" ht="21" customHeight="1">
      <c r="C2880" s="523"/>
      <c r="D2880" s="523"/>
    </row>
    <row r="2881" spans="3:4" ht="21" customHeight="1">
      <c r="C2881" s="523"/>
      <c r="D2881" s="523"/>
    </row>
    <row r="2882" spans="3:4" ht="21" customHeight="1">
      <c r="C2882" s="523"/>
      <c r="D2882" s="523"/>
    </row>
    <row r="2883" spans="3:4" ht="21" customHeight="1">
      <c r="C2883" s="523"/>
      <c r="D2883" s="523"/>
    </row>
    <row r="2884" spans="3:4" ht="21" customHeight="1">
      <c r="C2884" s="523"/>
      <c r="D2884" s="523"/>
    </row>
    <row r="2885" spans="3:4" ht="21" customHeight="1">
      <c r="C2885" s="523"/>
      <c r="D2885" s="523"/>
    </row>
    <row r="2886" spans="3:4" ht="21" customHeight="1">
      <c r="C2886" s="523"/>
      <c r="D2886" s="523"/>
    </row>
    <row r="2887" spans="3:4" ht="21" customHeight="1">
      <c r="C2887" s="523"/>
      <c r="D2887" s="523"/>
    </row>
    <row r="2888" spans="3:4" ht="21" customHeight="1">
      <c r="C2888" s="523"/>
      <c r="D2888" s="523"/>
    </row>
    <row r="2889" spans="3:4" ht="21" customHeight="1">
      <c r="C2889" s="523"/>
      <c r="D2889" s="523"/>
    </row>
    <row r="2890" spans="3:4" ht="21" customHeight="1">
      <c r="C2890" s="523"/>
      <c r="D2890" s="523"/>
    </row>
    <row r="2891" spans="3:4" ht="21" customHeight="1">
      <c r="C2891" s="523"/>
      <c r="D2891" s="523"/>
    </row>
    <row r="2892" spans="3:4" ht="21" customHeight="1">
      <c r="C2892" s="523"/>
      <c r="D2892" s="523"/>
    </row>
    <row r="2893" spans="3:4" ht="21" customHeight="1">
      <c r="C2893" s="523"/>
      <c r="D2893" s="523"/>
    </row>
    <row r="2894" spans="3:4" ht="21" customHeight="1">
      <c r="C2894" s="523"/>
      <c r="D2894" s="523"/>
    </row>
    <row r="2895" spans="3:4" ht="21" customHeight="1">
      <c r="C2895" s="523"/>
      <c r="D2895" s="523"/>
    </row>
    <row r="2896" spans="3:4" ht="21" customHeight="1">
      <c r="C2896" s="523"/>
      <c r="D2896" s="523"/>
    </row>
    <row r="2897" spans="3:4" ht="21" customHeight="1">
      <c r="C2897" s="523"/>
      <c r="D2897" s="523"/>
    </row>
    <row r="2898" spans="3:4" ht="21" customHeight="1">
      <c r="C2898" s="523"/>
      <c r="D2898" s="523"/>
    </row>
    <row r="2899" spans="3:4" ht="21" customHeight="1">
      <c r="C2899" s="523"/>
      <c r="D2899" s="523"/>
    </row>
    <row r="2900" spans="3:4" ht="21" customHeight="1">
      <c r="C2900" s="523"/>
      <c r="D2900" s="523"/>
    </row>
    <row r="2901" spans="3:4" ht="21" customHeight="1">
      <c r="C2901" s="523"/>
      <c r="D2901" s="523"/>
    </row>
    <row r="2902" spans="3:4" ht="21" customHeight="1">
      <c r="C2902" s="523"/>
      <c r="D2902" s="523"/>
    </row>
    <row r="2903" spans="3:4" ht="21" customHeight="1">
      <c r="C2903" s="523"/>
      <c r="D2903" s="523"/>
    </row>
    <row r="2904" spans="3:4" ht="21" customHeight="1">
      <c r="C2904" s="523"/>
      <c r="D2904" s="523"/>
    </row>
    <row r="2905" spans="3:4" ht="21" customHeight="1">
      <c r="C2905" s="523"/>
      <c r="D2905" s="523"/>
    </row>
    <row r="2906" spans="3:4" ht="21" customHeight="1">
      <c r="C2906" s="523"/>
      <c r="D2906" s="523"/>
    </row>
    <row r="2907" spans="3:4" ht="21" customHeight="1">
      <c r="C2907" s="523"/>
      <c r="D2907" s="523"/>
    </row>
    <row r="2908" spans="3:4" ht="21" customHeight="1">
      <c r="C2908" s="523"/>
      <c r="D2908" s="523"/>
    </row>
    <row r="2909" spans="3:4" ht="21" customHeight="1">
      <c r="C2909" s="523"/>
      <c r="D2909" s="523"/>
    </row>
    <row r="2910" spans="3:4" ht="21" customHeight="1">
      <c r="C2910" s="523"/>
      <c r="D2910" s="523"/>
    </row>
    <row r="2911" spans="3:4" ht="21" customHeight="1">
      <c r="C2911" s="523"/>
      <c r="D2911" s="523"/>
    </row>
    <row r="2912" spans="3:4" ht="21" customHeight="1">
      <c r="C2912" s="523"/>
      <c r="D2912" s="523"/>
    </row>
    <row r="2913" spans="3:4" ht="21" customHeight="1">
      <c r="C2913" s="523"/>
      <c r="D2913" s="523"/>
    </row>
    <row r="2914" spans="3:4" ht="21" customHeight="1">
      <c r="C2914" s="523"/>
      <c r="D2914" s="523"/>
    </row>
    <row r="2915" spans="3:4" ht="21" customHeight="1">
      <c r="C2915" s="523"/>
      <c r="D2915" s="523"/>
    </row>
    <row r="2916" spans="3:4" ht="21" customHeight="1">
      <c r="C2916" s="523"/>
      <c r="D2916" s="523"/>
    </row>
    <row r="2917" spans="3:4" ht="21" customHeight="1">
      <c r="C2917" s="523"/>
      <c r="D2917" s="523"/>
    </row>
    <row r="2918" spans="3:4" ht="21" customHeight="1">
      <c r="C2918" s="523"/>
      <c r="D2918" s="523"/>
    </row>
    <row r="2919" spans="3:4" ht="21" customHeight="1">
      <c r="C2919" s="523"/>
      <c r="D2919" s="523"/>
    </row>
    <row r="2920" spans="3:4" ht="21" customHeight="1">
      <c r="C2920" s="523"/>
      <c r="D2920" s="523"/>
    </row>
    <row r="2921" spans="3:4" ht="21" customHeight="1">
      <c r="C2921" s="523"/>
      <c r="D2921" s="523"/>
    </row>
    <row r="2922" spans="3:4" ht="21" customHeight="1">
      <c r="C2922" s="523"/>
      <c r="D2922" s="523"/>
    </row>
    <row r="2923" spans="3:4" ht="21" customHeight="1">
      <c r="C2923" s="523"/>
      <c r="D2923" s="523"/>
    </row>
    <row r="2924" spans="3:4" ht="21" customHeight="1">
      <c r="C2924" s="523"/>
      <c r="D2924" s="523"/>
    </row>
    <row r="2925" spans="3:4" ht="21" customHeight="1">
      <c r="C2925" s="523"/>
      <c r="D2925" s="523"/>
    </row>
    <row r="2926" spans="3:4" ht="21" customHeight="1">
      <c r="C2926" s="523"/>
      <c r="D2926" s="523"/>
    </row>
    <row r="2927" spans="3:4" ht="21" customHeight="1">
      <c r="C2927" s="523"/>
      <c r="D2927" s="523"/>
    </row>
    <row r="2928" spans="3:4" ht="21" customHeight="1">
      <c r="C2928" s="523"/>
      <c r="D2928" s="523"/>
    </row>
    <row r="2929" spans="3:4" ht="21" customHeight="1">
      <c r="C2929" s="523"/>
      <c r="D2929" s="523"/>
    </row>
    <row r="2930" spans="3:4" ht="21" customHeight="1">
      <c r="C2930" s="523"/>
      <c r="D2930" s="523"/>
    </row>
    <row r="2931" spans="3:4" ht="21" customHeight="1">
      <c r="C2931" s="523"/>
      <c r="D2931" s="523"/>
    </row>
    <row r="2932" spans="3:4" ht="21" customHeight="1">
      <c r="C2932" s="523"/>
      <c r="D2932" s="523"/>
    </row>
    <row r="2933" spans="3:4" ht="21" customHeight="1">
      <c r="C2933" s="523"/>
      <c r="D2933" s="523"/>
    </row>
    <row r="2934" spans="3:4" ht="21" customHeight="1">
      <c r="C2934" s="523"/>
      <c r="D2934" s="523"/>
    </row>
    <row r="2935" spans="3:4" ht="21" customHeight="1">
      <c r="C2935" s="523"/>
      <c r="D2935" s="523"/>
    </row>
    <row r="2936" spans="3:4" ht="21" customHeight="1">
      <c r="C2936" s="523"/>
      <c r="D2936" s="523"/>
    </row>
    <row r="2937" spans="3:4" ht="21" customHeight="1">
      <c r="C2937" s="523"/>
      <c r="D2937" s="523"/>
    </row>
    <row r="2938" spans="3:4" ht="21" customHeight="1">
      <c r="C2938" s="523"/>
      <c r="D2938" s="523"/>
    </row>
    <row r="2939" spans="3:4" ht="21" customHeight="1">
      <c r="C2939" s="523"/>
      <c r="D2939" s="523"/>
    </row>
    <row r="2940" spans="3:4" ht="21" customHeight="1">
      <c r="C2940" s="523"/>
      <c r="D2940" s="523"/>
    </row>
    <row r="2941" spans="3:4" ht="21" customHeight="1">
      <c r="C2941" s="523"/>
      <c r="D2941" s="523"/>
    </row>
    <row r="2942" spans="3:4" ht="21" customHeight="1">
      <c r="C2942" s="523"/>
      <c r="D2942" s="523"/>
    </row>
    <row r="2943" spans="3:4" ht="21" customHeight="1">
      <c r="C2943" s="523"/>
      <c r="D2943" s="523"/>
    </row>
    <row r="2944" spans="3:4" ht="21" customHeight="1">
      <c r="C2944" s="523"/>
      <c r="D2944" s="523"/>
    </row>
    <row r="2945" spans="3:4" ht="21" customHeight="1">
      <c r="C2945" s="523"/>
      <c r="D2945" s="523"/>
    </row>
    <row r="2946" spans="3:4" ht="21" customHeight="1">
      <c r="C2946" s="523"/>
      <c r="D2946" s="523"/>
    </row>
    <row r="2947" spans="3:4" ht="21" customHeight="1">
      <c r="C2947" s="523"/>
      <c r="D2947" s="523"/>
    </row>
    <row r="2948" spans="3:4" ht="21" customHeight="1">
      <c r="C2948" s="523"/>
      <c r="D2948" s="523"/>
    </row>
    <row r="2949" spans="3:4" ht="21" customHeight="1">
      <c r="C2949" s="523"/>
      <c r="D2949" s="523"/>
    </row>
    <row r="2950" spans="3:4" ht="21" customHeight="1">
      <c r="C2950" s="523"/>
      <c r="D2950" s="523"/>
    </row>
    <row r="2951" spans="3:4" ht="21" customHeight="1">
      <c r="C2951" s="523"/>
      <c r="D2951" s="523"/>
    </row>
    <row r="2952" spans="3:4" ht="21" customHeight="1">
      <c r="C2952" s="523"/>
      <c r="D2952" s="523"/>
    </row>
    <row r="2953" spans="3:4" ht="21" customHeight="1">
      <c r="C2953" s="523"/>
      <c r="D2953" s="523"/>
    </row>
    <row r="2954" spans="3:4" ht="21" customHeight="1">
      <c r="C2954" s="523"/>
      <c r="D2954" s="523"/>
    </row>
    <row r="2955" spans="3:4" ht="21" customHeight="1">
      <c r="C2955" s="523"/>
      <c r="D2955" s="523"/>
    </row>
    <row r="2956" spans="3:4" ht="21" customHeight="1">
      <c r="C2956" s="523"/>
      <c r="D2956" s="523"/>
    </row>
    <row r="2957" spans="3:4" ht="21" customHeight="1">
      <c r="C2957" s="523"/>
      <c r="D2957" s="523"/>
    </row>
    <row r="2958" spans="3:4" ht="21" customHeight="1">
      <c r="C2958" s="523"/>
      <c r="D2958" s="523"/>
    </row>
    <row r="2959" spans="3:4" ht="21" customHeight="1">
      <c r="C2959" s="523"/>
      <c r="D2959" s="523"/>
    </row>
    <row r="2960" spans="3:4" ht="21" customHeight="1">
      <c r="C2960" s="523"/>
      <c r="D2960" s="523"/>
    </row>
    <row r="2961" spans="3:4" ht="21" customHeight="1">
      <c r="C2961" s="523"/>
      <c r="D2961" s="523"/>
    </row>
    <row r="2962" spans="3:4" ht="21" customHeight="1">
      <c r="C2962" s="523"/>
      <c r="D2962" s="523"/>
    </row>
    <row r="2963" spans="3:4" ht="21" customHeight="1">
      <c r="C2963" s="523"/>
      <c r="D2963" s="523"/>
    </row>
    <row r="2964" spans="3:4" ht="21" customHeight="1">
      <c r="C2964" s="523"/>
      <c r="D2964" s="523"/>
    </row>
    <row r="2965" spans="3:4" ht="21" customHeight="1">
      <c r="C2965" s="523"/>
      <c r="D2965" s="523"/>
    </row>
    <row r="2966" spans="3:4" ht="21" customHeight="1">
      <c r="C2966" s="523"/>
      <c r="D2966" s="523"/>
    </row>
    <row r="2967" spans="3:4" ht="21" customHeight="1">
      <c r="C2967" s="523"/>
      <c r="D2967" s="523"/>
    </row>
    <row r="2968" spans="3:4" ht="21" customHeight="1">
      <c r="C2968" s="523"/>
      <c r="D2968" s="523"/>
    </row>
    <row r="2969" spans="3:4" ht="21" customHeight="1">
      <c r="C2969" s="523"/>
      <c r="D2969" s="523"/>
    </row>
    <row r="2970" spans="3:4" ht="21" customHeight="1">
      <c r="C2970" s="523"/>
      <c r="D2970" s="523"/>
    </row>
    <row r="2971" spans="3:4" ht="21" customHeight="1">
      <c r="C2971" s="523"/>
      <c r="D2971" s="523"/>
    </row>
    <row r="2972" spans="3:4" ht="21" customHeight="1">
      <c r="C2972" s="523"/>
      <c r="D2972" s="523"/>
    </row>
    <row r="2973" spans="3:4" ht="21" customHeight="1">
      <c r="C2973" s="523"/>
      <c r="D2973" s="523"/>
    </row>
    <row r="2974" spans="3:4" ht="21" customHeight="1">
      <c r="C2974" s="523"/>
      <c r="D2974" s="523"/>
    </row>
    <row r="2975" spans="3:4" ht="21" customHeight="1">
      <c r="C2975" s="523"/>
      <c r="D2975" s="523"/>
    </row>
    <row r="2976" spans="3:4" ht="21" customHeight="1">
      <c r="C2976" s="523"/>
      <c r="D2976" s="523"/>
    </row>
    <row r="2977" spans="3:4" ht="21" customHeight="1">
      <c r="C2977" s="523"/>
      <c r="D2977" s="523"/>
    </row>
    <row r="2978" spans="3:4" ht="21" customHeight="1">
      <c r="C2978" s="523"/>
      <c r="D2978" s="523"/>
    </row>
    <row r="2979" spans="3:4" ht="21" customHeight="1">
      <c r="C2979" s="523"/>
      <c r="D2979" s="523"/>
    </row>
    <row r="2980" spans="3:4" ht="21" customHeight="1">
      <c r="C2980" s="523"/>
      <c r="D2980" s="523"/>
    </row>
    <row r="2981" spans="3:4" ht="21" customHeight="1">
      <c r="C2981" s="523"/>
      <c r="D2981" s="523"/>
    </row>
    <row r="2982" spans="3:4" ht="21" customHeight="1">
      <c r="C2982" s="523"/>
      <c r="D2982" s="523"/>
    </row>
    <row r="2983" spans="3:4" ht="21" customHeight="1">
      <c r="C2983" s="523"/>
      <c r="D2983" s="523"/>
    </row>
    <row r="2984" spans="3:4" ht="21" customHeight="1">
      <c r="C2984" s="523"/>
      <c r="D2984" s="523"/>
    </row>
    <row r="2985" spans="3:4" ht="21" customHeight="1">
      <c r="C2985" s="523"/>
      <c r="D2985" s="523"/>
    </row>
    <row r="2986" spans="3:4" ht="21" customHeight="1">
      <c r="C2986" s="523"/>
      <c r="D2986" s="523"/>
    </row>
    <row r="2987" spans="3:4" ht="21" customHeight="1">
      <c r="C2987" s="523"/>
      <c r="D2987" s="523"/>
    </row>
    <row r="2988" spans="3:4" ht="21" customHeight="1">
      <c r="C2988" s="523"/>
      <c r="D2988" s="523"/>
    </row>
    <row r="2989" spans="3:4" ht="21" customHeight="1">
      <c r="C2989" s="523"/>
      <c r="D2989" s="523"/>
    </row>
    <row r="2990" spans="3:4" ht="21" customHeight="1">
      <c r="C2990" s="523"/>
      <c r="D2990" s="523"/>
    </row>
    <row r="2991" spans="3:4" ht="21" customHeight="1">
      <c r="C2991" s="523"/>
      <c r="D2991" s="523"/>
    </row>
    <row r="2992" spans="3:4" ht="21" customHeight="1">
      <c r="C2992" s="523"/>
      <c r="D2992" s="523"/>
    </row>
    <row r="2993" spans="3:4" ht="21" customHeight="1">
      <c r="C2993" s="523"/>
      <c r="D2993" s="523"/>
    </row>
    <row r="2994" spans="3:4" ht="21" customHeight="1">
      <c r="C2994" s="523"/>
      <c r="D2994" s="523"/>
    </row>
    <row r="2995" spans="3:4" ht="21" customHeight="1">
      <c r="C2995" s="523"/>
      <c r="D2995" s="523"/>
    </row>
    <row r="2996" spans="3:4" ht="21" customHeight="1">
      <c r="C2996" s="523"/>
      <c r="D2996" s="523"/>
    </row>
    <row r="2997" spans="3:4" ht="21" customHeight="1">
      <c r="C2997" s="523"/>
      <c r="D2997" s="523"/>
    </row>
    <row r="2998" spans="3:4" ht="21" customHeight="1">
      <c r="C2998" s="523"/>
      <c r="D2998" s="523"/>
    </row>
    <row r="2999" spans="3:4" ht="21" customHeight="1">
      <c r="C2999" s="523"/>
      <c r="D2999" s="523"/>
    </row>
    <row r="3000" spans="3:4" ht="21" customHeight="1">
      <c r="C3000" s="523"/>
      <c r="D3000" s="523"/>
    </row>
    <row r="3001" spans="3:4" ht="21" customHeight="1">
      <c r="C3001" s="523"/>
      <c r="D3001" s="523"/>
    </row>
    <row r="3002" spans="3:4" ht="21" customHeight="1">
      <c r="C3002" s="523"/>
      <c r="D3002" s="523"/>
    </row>
    <row r="3003" spans="3:4" ht="21" customHeight="1">
      <c r="C3003" s="523"/>
      <c r="D3003" s="523"/>
    </row>
    <row r="3004" spans="3:4" ht="21" customHeight="1">
      <c r="C3004" s="523"/>
      <c r="D3004" s="523"/>
    </row>
    <row r="3005" spans="3:4" ht="21" customHeight="1">
      <c r="C3005" s="523"/>
      <c r="D3005" s="523"/>
    </row>
    <row r="3006" spans="3:4" ht="21" customHeight="1">
      <c r="C3006" s="523"/>
      <c r="D3006" s="523"/>
    </row>
    <row r="3007" spans="3:4" ht="21" customHeight="1">
      <c r="C3007" s="523"/>
      <c r="D3007" s="523"/>
    </row>
    <row r="3008" spans="3:4" ht="21" customHeight="1">
      <c r="C3008" s="523"/>
      <c r="D3008" s="523"/>
    </row>
    <row r="3009" spans="3:4" ht="21" customHeight="1">
      <c r="C3009" s="523"/>
      <c r="D3009" s="523"/>
    </row>
    <row r="3010" spans="3:4" ht="21" customHeight="1">
      <c r="C3010" s="523"/>
      <c r="D3010" s="523"/>
    </row>
    <row r="3011" spans="3:4" ht="21" customHeight="1">
      <c r="C3011" s="523"/>
      <c r="D3011" s="523"/>
    </row>
    <row r="3012" spans="3:4" ht="21" customHeight="1">
      <c r="C3012" s="523"/>
      <c r="D3012" s="523"/>
    </row>
    <row r="3013" spans="3:4" ht="21" customHeight="1">
      <c r="C3013" s="523"/>
      <c r="D3013" s="523"/>
    </row>
    <row r="3014" spans="3:4" ht="21" customHeight="1">
      <c r="C3014" s="523"/>
      <c r="D3014" s="523"/>
    </row>
    <row r="3015" spans="3:4" ht="21" customHeight="1">
      <c r="C3015" s="523"/>
      <c r="D3015" s="523"/>
    </row>
    <row r="3016" spans="3:4" ht="21" customHeight="1">
      <c r="C3016" s="523"/>
      <c r="D3016" s="523"/>
    </row>
    <row r="3017" spans="3:4" ht="21" customHeight="1">
      <c r="C3017" s="523"/>
      <c r="D3017" s="523"/>
    </row>
    <row r="3018" spans="3:4" ht="21" customHeight="1">
      <c r="C3018" s="523"/>
      <c r="D3018" s="523"/>
    </row>
    <row r="3019" spans="3:4" ht="21" customHeight="1">
      <c r="C3019" s="523"/>
      <c r="D3019" s="523"/>
    </row>
    <row r="3020" spans="3:4" ht="21" customHeight="1">
      <c r="C3020" s="523"/>
      <c r="D3020" s="523"/>
    </row>
    <row r="3021" spans="3:4" ht="21" customHeight="1">
      <c r="C3021" s="523"/>
      <c r="D3021" s="523"/>
    </row>
    <row r="3022" spans="3:4" ht="21" customHeight="1">
      <c r="C3022" s="523"/>
      <c r="D3022" s="523"/>
    </row>
    <row r="3023" spans="3:4" ht="21" customHeight="1">
      <c r="C3023" s="523"/>
      <c r="D3023" s="523"/>
    </row>
    <row r="3024" spans="3:4" ht="21" customHeight="1">
      <c r="C3024" s="523"/>
      <c r="D3024" s="523"/>
    </row>
    <row r="3025" spans="3:4" ht="21" customHeight="1">
      <c r="C3025" s="523"/>
      <c r="D3025" s="523"/>
    </row>
    <row r="3026" spans="3:4" ht="21" customHeight="1">
      <c r="C3026" s="523"/>
      <c r="D3026" s="523"/>
    </row>
    <row r="3027" spans="3:4" ht="21" customHeight="1">
      <c r="C3027" s="523"/>
      <c r="D3027" s="523"/>
    </row>
    <row r="3028" spans="3:4" ht="21" customHeight="1">
      <c r="C3028" s="523"/>
      <c r="D3028" s="523"/>
    </row>
    <row r="3029" spans="3:4" ht="21" customHeight="1">
      <c r="C3029" s="523"/>
      <c r="D3029" s="523"/>
    </row>
    <row r="3030" spans="3:4" ht="21" customHeight="1">
      <c r="C3030" s="523"/>
      <c r="D3030" s="523"/>
    </row>
    <row r="3031" spans="3:4" ht="21" customHeight="1">
      <c r="C3031" s="523"/>
      <c r="D3031" s="523"/>
    </row>
    <row r="3032" spans="3:4" ht="21" customHeight="1">
      <c r="C3032" s="523"/>
      <c r="D3032" s="523"/>
    </row>
    <row r="3033" spans="3:4" ht="21" customHeight="1">
      <c r="C3033" s="523"/>
      <c r="D3033" s="523"/>
    </row>
    <row r="3034" spans="3:4" ht="21" customHeight="1">
      <c r="C3034" s="523"/>
      <c r="D3034" s="523"/>
    </row>
    <row r="3035" spans="3:4" ht="21" customHeight="1">
      <c r="C3035" s="523"/>
      <c r="D3035" s="523"/>
    </row>
    <row r="3036" spans="3:4" ht="21" customHeight="1">
      <c r="C3036" s="523"/>
      <c r="D3036" s="523"/>
    </row>
    <row r="3037" spans="3:4" ht="21" customHeight="1">
      <c r="C3037" s="523"/>
      <c r="D3037" s="523"/>
    </row>
    <row r="3038" spans="3:4" ht="21" customHeight="1">
      <c r="C3038" s="523"/>
      <c r="D3038" s="523"/>
    </row>
    <row r="3039" spans="3:4" ht="21" customHeight="1">
      <c r="C3039" s="523"/>
      <c r="D3039" s="523"/>
    </row>
    <row r="3040" spans="3:4" ht="21" customHeight="1">
      <c r="C3040" s="523"/>
      <c r="D3040" s="523"/>
    </row>
    <row r="3041" spans="3:4" ht="21" customHeight="1">
      <c r="C3041" s="523"/>
      <c r="D3041" s="523"/>
    </row>
    <row r="3042" spans="3:4" ht="21" customHeight="1">
      <c r="C3042" s="523"/>
      <c r="D3042" s="523"/>
    </row>
    <row r="3043" spans="3:4" ht="21" customHeight="1">
      <c r="C3043" s="523"/>
      <c r="D3043" s="523"/>
    </row>
    <row r="3044" spans="3:4" ht="21" customHeight="1">
      <c r="C3044" s="523"/>
      <c r="D3044" s="523"/>
    </row>
    <row r="3045" spans="3:4" ht="21" customHeight="1">
      <c r="C3045" s="523"/>
      <c r="D3045" s="523"/>
    </row>
    <row r="3046" spans="3:4" ht="21" customHeight="1">
      <c r="C3046" s="523"/>
      <c r="D3046" s="523"/>
    </row>
    <row r="3047" spans="3:4" ht="21" customHeight="1">
      <c r="C3047" s="523"/>
      <c r="D3047" s="523"/>
    </row>
    <row r="3048" spans="3:4" ht="21" customHeight="1">
      <c r="C3048" s="523"/>
      <c r="D3048" s="523"/>
    </row>
    <row r="3049" spans="3:4" ht="21" customHeight="1">
      <c r="C3049" s="523"/>
      <c r="D3049" s="523"/>
    </row>
    <row r="3050" spans="3:4" ht="21" customHeight="1">
      <c r="C3050" s="523"/>
      <c r="D3050" s="523"/>
    </row>
    <row r="3051" spans="3:4" ht="21" customHeight="1">
      <c r="C3051" s="523"/>
      <c r="D3051" s="523"/>
    </row>
    <row r="3052" spans="3:4" ht="21" customHeight="1">
      <c r="C3052" s="523"/>
      <c r="D3052" s="523"/>
    </row>
    <row r="3053" spans="3:4" ht="21" customHeight="1">
      <c r="C3053" s="523"/>
      <c r="D3053" s="523"/>
    </row>
    <row r="3054" spans="3:4" ht="21" customHeight="1">
      <c r="C3054" s="523"/>
      <c r="D3054" s="523"/>
    </row>
    <row r="3055" spans="3:4" ht="21" customHeight="1">
      <c r="C3055" s="523"/>
      <c r="D3055" s="523"/>
    </row>
    <row r="3056" spans="3:4" ht="21" customHeight="1">
      <c r="C3056" s="523"/>
      <c r="D3056" s="523"/>
    </row>
    <row r="3057" spans="3:4" ht="21" customHeight="1">
      <c r="C3057" s="523"/>
      <c r="D3057" s="523"/>
    </row>
    <row r="3058" spans="3:4" ht="21" customHeight="1">
      <c r="C3058" s="523"/>
      <c r="D3058" s="523"/>
    </row>
    <row r="3059" spans="3:4" ht="21" customHeight="1">
      <c r="C3059" s="523"/>
      <c r="D3059" s="523"/>
    </row>
    <row r="3060" spans="3:4" ht="21" customHeight="1">
      <c r="C3060" s="523"/>
      <c r="D3060" s="523"/>
    </row>
    <row r="3061" spans="3:4" ht="21" customHeight="1">
      <c r="C3061" s="523"/>
      <c r="D3061" s="523"/>
    </row>
    <row r="3062" spans="3:4" ht="21" customHeight="1">
      <c r="C3062" s="523"/>
      <c r="D3062" s="523"/>
    </row>
    <row r="3063" spans="3:4" ht="21" customHeight="1">
      <c r="C3063" s="523"/>
      <c r="D3063" s="523"/>
    </row>
    <row r="3064" spans="3:4" ht="21" customHeight="1">
      <c r="C3064" s="523"/>
      <c r="D3064" s="523"/>
    </row>
    <row r="3065" spans="3:4" ht="21" customHeight="1">
      <c r="C3065" s="523"/>
      <c r="D3065" s="523"/>
    </row>
    <row r="3066" spans="3:4" ht="21" customHeight="1">
      <c r="C3066" s="523"/>
      <c r="D3066" s="523"/>
    </row>
    <row r="3067" spans="3:4" ht="21" customHeight="1">
      <c r="C3067" s="523"/>
      <c r="D3067" s="523"/>
    </row>
    <row r="3068" spans="3:4" ht="21" customHeight="1">
      <c r="C3068" s="523"/>
      <c r="D3068" s="523"/>
    </row>
    <row r="3069" spans="3:4" ht="21" customHeight="1">
      <c r="C3069" s="523"/>
      <c r="D3069" s="523"/>
    </row>
    <row r="3070" spans="3:4" ht="21" customHeight="1">
      <c r="C3070" s="523"/>
      <c r="D3070" s="523"/>
    </row>
    <row r="3071" spans="3:4" ht="21" customHeight="1">
      <c r="C3071" s="523"/>
      <c r="D3071" s="523"/>
    </row>
    <row r="3072" spans="3:4" ht="21" customHeight="1">
      <c r="C3072" s="523"/>
      <c r="D3072" s="523"/>
    </row>
    <row r="3073" spans="3:4" ht="21" customHeight="1">
      <c r="C3073" s="523"/>
      <c r="D3073" s="523"/>
    </row>
    <row r="3074" spans="3:4" ht="21" customHeight="1">
      <c r="C3074" s="523"/>
      <c r="D3074" s="523"/>
    </row>
    <row r="3075" spans="3:4" ht="21" customHeight="1">
      <c r="C3075" s="523"/>
      <c r="D3075" s="523"/>
    </row>
    <row r="3076" spans="3:4" ht="21" customHeight="1">
      <c r="C3076" s="523"/>
      <c r="D3076" s="523"/>
    </row>
    <row r="3077" spans="3:4" ht="21" customHeight="1">
      <c r="C3077" s="523"/>
      <c r="D3077" s="523"/>
    </row>
    <row r="3078" spans="3:4" ht="21" customHeight="1">
      <c r="C3078" s="523"/>
      <c r="D3078" s="523"/>
    </row>
    <row r="3079" spans="3:4" ht="21" customHeight="1">
      <c r="C3079" s="523"/>
      <c r="D3079" s="523"/>
    </row>
    <row r="3080" spans="3:4" ht="21" customHeight="1">
      <c r="C3080" s="523"/>
      <c r="D3080" s="523"/>
    </row>
    <row r="3081" spans="3:4" ht="21" customHeight="1">
      <c r="C3081" s="523"/>
      <c r="D3081" s="523"/>
    </row>
    <row r="3082" spans="3:4" ht="21" customHeight="1">
      <c r="C3082" s="523"/>
      <c r="D3082" s="523"/>
    </row>
    <row r="3083" spans="3:4" ht="21" customHeight="1">
      <c r="C3083" s="523"/>
      <c r="D3083" s="523"/>
    </row>
    <row r="3084" spans="3:4" ht="21" customHeight="1">
      <c r="C3084" s="523"/>
      <c r="D3084" s="523"/>
    </row>
    <row r="3085" spans="3:4" ht="21" customHeight="1">
      <c r="C3085" s="523"/>
      <c r="D3085" s="523"/>
    </row>
    <row r="3086" spans="3:4" ht="21" customHeight="1">
      <c r="C3086" s="523"/>
      <c r="D3086" s="523"/>
    </row>
    <row r="3087" spans="3:4" ht="21" customHeight="1">
      <c r="C3087" s="523"/>
      <c r="D3087" s="523"/>
    </row>
    <row r="3088" spans="3:4" ht="21" customHeight="1">
      <c r="C3088" s="523"/>
      <c r="D3088" s="523"/>
    </row>
    <row r="3089" spans="3:4" ht="21" customHeight="1">
      <c r="C3089" s="523"/>
      <c r="D3089" s="523"/>
    </row>
    <row r="3090" spans="3:4" ht="21" customHeight="1">
      <c r="C3090" s="523"/>
      <c r="D3090" s="523"/>
    </row>
    <row r="3091" spans="3:4" ht="21" customHeight="1">
      <c r="C3091" s="523"/>
      <c r="D3091" s="523"/>
    </row>
    <row r="3092" spans="3:4" ht="21" customHeight="1">
      <c r="C3092" s="523"/>
      <c r="D3092" s="523"/>
    </row>
    <row r="3093" spans="3:4" ht="21" customHeight="1">
      <c r="C3093" s="523"/>
      <c r="D3093" s="523"/>
    </row>
    <row r="3094" spans="3:4" ht="21" customHeight="1">
      <c r="C3094" s="523"/>
      <c r="D3094" s="523"/>
    </row>
    <row r="3095" spans="3:4" ht="21" customHeight="1">
      <c r="C3095" s="523"/>
      <c r="D3095" s="523"/>
    </row>
    <row r="3096" spans="3:4" ht="21" customHeight="1">
      <c r="C3096" s="523"/>
      <c r="D3096" s="523"/>
    </row>
    <row r="3097" spans="3:4" ht="21" customHeight="1">
      <c r="C3097" s="523"/>
      <c r="D3097" s="523"/>
    </row>
    <row r="3098" spans="3:4" ht="21" customHeight="1">
      <c r="C3098" s="523"/>
      <c r="D3098" s="523"/>
    </row>
    <row r="3099" spans="3:4" ht="21" customHeight="1">
      <c r="C3099" s="523"/>
      <c r="D3099" s="523"/>
    </row>
    <row r="3100" spans="3:4" ht="21" customHeight="1">
      <c r="C3100" s="523"/>
      <c r="D3100" s="523"/>
    </row>
    <row r="3101" spans="3:4" ht="21" customHeight="1">
      <c r="C3101" s="523"/>
      <c r="D3101" s="523"/>
    </row>
    <row r="3102" spans="3:4" ht="21" customHeight="1">
      <c r="C3102" s="523"/>
      <c r="D3102" s="523"/>
    </row>
    <row r="3103" spans="3:4" ht="21" customHeight="1">
      <c r="C3103" s="523"/>
      <c r="D3103" s="523"/>
    </row>
    <row r="3104" spans="3:4" ht="21" customHeight="1">
      <c r="C3104" s="523"/>
      <c r="D3104" s="523"/>
    </row>
    <row r="3105" spans="3:4" ht="21" customHeight="1">
      <c r="C3105" s="523"/>
      <c r="D3105" s="523"/>
    </row>
    <row r="3106" spans="3:4" ht="21" customHeight="1">
      <c r="C3106" s="523"/>
      <c r="D3106" s="523"/>
    </row>
    <row r="3107" spans="3:4" ht="21" customHeight="1">
      <c r="C3107" s="523"/>
      <c r="D3107" s="523"/>
    </row>
    <row r="3108" spans="3:4" ht="21" customHeight="1">
      <c r="C3108" s="523"/>
      <c r="D3108" s="523"/>
    </row>
    <row r="3109" spans="3:4" ht="21" customHeight="1">
      <c r="C3109" s="523"/>
      <c r="D3109" s="523"/>
    </row>
    <row r="3110" spans="3:4" ht="21" customHeight="1">
      <c r="C3110" s="523"/>
      <c r="D3110" s="523"/>
    </row>
    <row r="3111" spans="3:4" ht="21" customHeight="1">
      <c r="C3111" s="523"/>
      <c r="D3111" s="523"/>
    </row>
    <row r="3112" spans="3:4" ht="21" customHeight="1">
      <c r="C3112" s="523"/>
      <c r="D3112" s="523"/>
    </row>
    <row r="3113" spans="3:4" ht="21" customHeight="1">
      <c r="C3113" s="523"/>
      <c r="D3113" s="523"/>
    </row>
    <row r="3114" spans="3:4" ht="21" customHeight="1">
      <c r="C3114" s="523"/>
      <c r="D3114" s="523"/>
    </row>
    <row r="3115" spans="3:4" ht="21" customHeight="1">
      <c r="C3115" s="523"/>
      <c r="D3115" s="523"/>
    </row>
    <row r="3116" spans="3:4" ht="21" customHeight="1">
      <c r="C3116" s="523"/>
      <c r="D3116" s="523"/>
    </row>
    <row r="3117" spans="3:4" ht="21" customHeight="1">
      <c r="C3117" s="523"/>
      <c r="D3117" s="523"/>
    </row>
    <row r="3118" spans="3:4" ht="21" customHeight="1">
      <c r="C3118" s="523"/>
      <c r="D3118" s="523"/>
    </row>
    <row r="3119" spans="3:4" ht="21" customHeight="1">
      <c r="C3119" s="523"/>
      <c r="D3119" s="523"/>
    </row>
    <row r="3120" spans="3:4" ht="21" customHeight="1">
      <c r="C3120" s="523"/>
      <c r="D3120" s="523"/>
    </row>
    <row r="3121" spans="3:4" ht="21" customHeight="1">
      <c r="C3121" s="523"/>
      <c r="D3121" s="523"/>
    </row>
    <row r="3122" spans="3:4" ht="21" customHeight="1">
      <c r="C3122" s="523"/>
      <c r="D3122" s="523"/>
    </row>
    <row r="3123" spans="3:4" ht="21" customHeight="1">
      <c r="C3123" s="523"/>
      <c r="D3123" s="523"/>
    </row>
    <row r="3124" spans="3:4" ht="21" customHeight="1">
      <c r="C3124" s="523"/>
      <c r="D3124" s="523"/>
    </row>
    <row r="3125" spans="3:4" ht="21" customHeight="1">
      <c r="C3125" s="523"/>
      <c r="D3125" s="523"/>
    </row>
    <row r="3126" spans="3:4" ht="21" customHeight="1">
      <c r="C3126" s="523"/>
      <c r="D3126" s="523"/>
    </row>
    <row r="3127" spans="3:4" ht="21" customHeight="1">
      <c r="C3127" s="523"/>
      <c r="D3127" s="523"/>
    </row>
    <row r="3128" spans="3:4" ht="21" customHeight="1">
      <c r="C3128" s="523"/>
      <c r="D3128" s="523"/>
    </row>
    <row r="3129" spans="3:4" ht="21" customHeight="1">
      <c r="C3129" s="523"/>
      <c r="D3129" s="523"/>
    </row>
    <row r="3130" spans="3:4" ht="21" customHeight="1">
      <c r="C3130" s="523"/>
      <c r="D3130" s="523"/>
    </row>
    <row r="3131" spans="3:4" ht="21" customHeight="1">
      <c r="C3131" s="523"/>
      <c r="D3131" s="523"/>
    </row>
    <row r="3132" spans="3:4" ht="21" customHeight="1">
      <c r="C3132" s="523"/>
      <c r="D3132" s="523"/>
    </row>
    <row r="3133" spans="3:4" ht="21" customHeight="1">
      <c r="C3133" s="523"/>
      <c r="D3133" s="523"/>
    </row>
    <row r="3134" spans="3:4" ht="21" customHeight="1">
      <c r="C3134" s="523"/>
      <c r="D3134" s="523"/>
    </row>
    <row r="3135" spans="3:4" ht="21" customHeight="1">
      <c r="C3135" s="523"/>
      <c r="D3135" s="523"/>
    </row>
    <row r="3136" spans="3:4" ht="21" customHeight="1">
      <c r="C3136" s="523"/>
      <c r="D3136" s="523"/>
    </row>
    <row r="3137" spans="3:4" ht="21" customHeight="1">
      <c r="C3137" s="523"/>
      <c r="D3137" s="523"/>
    </row>
    <row r="3138" spans="3:4" ht="21" customHeight="1">
      <c r="C3138" s="523"/>
      <c r="D3138" s="523"/>
    </row>
    <row r="3139" spans="3:4" ht="21" customHeight="1">
      <c r="C3139" s="523"/>
      <c r="D3139" s="523"/>
    </row>
    <row r="3140" spans="3:4" ht="21" customHeight="1">
      <c r="C3140" s="523"/>
      <c r="D3140" s="523"/>
    </row>
    <row r="3141" spans="3:4" ht="21" customHeight="1">
      <c r="C3141" s="523"/>
      <c r="D3141" s="523"/>
    </row>
    <row r="3142" spans="3:4" ht="21" customHeight="1">
      <c r="C3142" s="523"/>
      <c r="D3142" s="523"/>
    </row>
    <row r="3143" spans="3:4" ht="21" customHeight="1">
      <c r="C3143" s="523"/>
      <c r="D3143" s="523"/>
    </row>
    <row r="3144" spans="3:4" ht="21" customHeight="1">
      <c r="C3144" s="523"/>
      <c r="D3144" s="523"/>
    </row>
    <row r="3145" spans="3:4" ht="21" customHeight="1">
      <c r="C3145" s="523"/>
      <c r="D3145" s="523"/>
    </row>
    <row r="3146" spans="3:4" ht="21" customHeight="1">
      <c r="C3146" s="523"/>
      <c r="D3146" s="523"/>
    </row>
    <row r="3147" spans="3:4" ht="21" customHeight="1">
      <c r="C3147" s="523"/>
      <c r="D3147" s="523"/>
    </row>
    <row r="3148" spans="3:4" ht="21" customHeight="1">
      <c r="C3148" s="523"/>
      <c r="D3148" s="523"/>
    </row>
    <row r="3149" spans="3:4" ht="21" customHeight="1">
      <c r="C3149" s="523"/>
      <c r="D3149" s="523"/>
    </row>
    <row r="3150" spans="3:4" ht="21" customHeight="1">
      <c r="C3150" s="523"/>
      <c r="D3150" s="523"/>
    </row>
    <row r="3151" spans="3:4" ht="21" customHeight="1">
      <c r="C3151" s="523"/>
      <c r="D3151" s="523"/>
    </row>
    <row r="3152" spans="3:4" ht="21" customHeight="1">
      <c r="C3152" s="523"/>
      <c r="D3152" s="523"/>
    </row>
    <row r="3153" spans="3:4" ht="21" customHeight="1">
      <c r="C3153" s="523"/>
      <c r="D3153" s="523"/>
    </row>
    <row r="3154" spans="3:4" ht="21" customHeight="1">
      <c r="C3154" s="523"/>
      <c r="D3154" s="523"/>
    </row>
    <row r="3155" spans="3:4" ht="21" customHeight="1">
      <c r="C3155" s="523"/>
      <c r="D3155" s="523"/>
    </row>
    <row r="3156" spans="3:4" ht="21" customHeight="1">
      <c r="C3156" s="523"/>
      <c r="D3156" s="523"/>
    </row>
    <row r="3157" spans="3:4" ht="21" customHeight="1">
      <c r="C3157" s="523"/>
      <c r="D3157" s="523"/>
    </row>
    <row r="3158" spans="3:4" ht="21" customHeight="1">
      <c r="C3158" s="523"/>
      <c r="D3158" s="523"/>
    </row>
    <row r="3159" spans="3:4" ht="21" customHeight="1">
      <c r="C3159" s="523"/>
      <c r="D3159" s="523"/>
    </row>
    <row r="3160" spans="3:4" ht="21" customHeight="1">
      <c r="C3160" s="523"/>
      <c r="D3160" s="523"/>
    </row>
    <row r="3161" spans="3:4" ht="21" customHeight="1">
      <c r="C3161" s="523"/>
      <c r="D3161" s="523"/>
    </row>
    <row r="3162" spans="3:4" ht="21" customHeight="1">
      <c r="C3162" s="523"/>
      <c r="D3162" s="523"/>
    </row>
    <row r="3163" spans="3:4" ht="21" customHeight="1">
      <c r="C3163" s="523"/>
      <c r="D3163" s="523"/>
    </row>
    <row r="3164" spans="3:4" ht="21" customHeight="1">
      <c r="C3164" s="523"/>
      <c r="D3164" s="523"/>
    </row>
    <row r="3165" spans="3:4" ht="21" customHeight="1">
      <c r="C3165" s="523"/>
      <c r="D3165" s="523"/>
    </row>
    <row r="3166" spans="3:4" ht="21" customHeight="1">
      <c r="C3166" s="523"/>
      <c r="D3166" s="523"/>
    </row>
    <row r="3167" spans="3:4" ht="21" customHeight="1">
      <c r="C3167" s="523"/>
      <c r="D3167" s="523"/>
    </row>
    <row r="3168" spans="3:4" ht="21" customHeight="1">
      <c r="C3168" s="523"/>
      <c r="D3168" s="523"/>
    </row>
    <row r="3169" spans="3:4" ht="21" customHeight="1">
      <c r="C3169" s="523"/>
      <c r="D3169" s="523"/>
    </row>
    <row r="3170" spans="3:4" ht="21" customHeight="1">
      <c r="C3170" s="523"/>
      <c r="D3170" s="523"/>
    </row>
    <row r="3171" spans="3:4" ht="21" customHeight="1">
      <c r="C3171" s="523"/>
      <c r="D3171" s="523"/>
    </row>
    <row r="3172" spans="3:4" ht="21" customHeight="1">
      <c r="C3172" s="523"/>
      <c r="D3172" s="523"/>
    </row>
    <row r="3173" spans="3:4" ht="21" customHeight="1">
      <c r="C3173" s="523"/>
      <c r="D3173" s="523"/>
    </row>
    <row r="3174" spans="3:4" ht="21" customHeight="1">
      <c r="C3174" s="523"/>
      <c r="D3174" s="523"/>
    </row>
    <row r="3175" spans="3:4" ht="21" customHeight="1">
      <c r="C3175" s="523"/>
      <c r="D3175" s="523"/>
    </row>
    <row r="3176" spans="3:4" ht="21" customHeight="1">
      <c r="C3176" s="523"/>
      <c r="D3176" s="523"/>
    </row>
    <row r="3177" spans="3:4" ht="21" customHeight="1">
      <c r="C3177" s="523"/>
      <c r="D3177" s="523"/>
    </row>
    <row r="3178" spans="3:4" ht="21" customHeight="1">
      <c r="C3178" s="523"/>
      <c r="D3178" s="523"/>
    </row>
    <row r="3179" spans="3:4" ht="21" customHeight="1">
      <c r="C3179" s="523"/>
      <c r="D3179" s="523"/>
    </row>
    <row r="3180" spans="3:4" ht="21" customHeight="1">
      <c r="C3180" s="523"/>
      <c r="D3180" s="523"/>
    </row>
    <row r="3181" spans="3:4" ht="21" customHeight="1">
      <c r="C3181" s="523"/>
      <c r="D3181" s="523"/>
    </row>
    <row r="3182" spans="3:4" ht="21" customHeight="1">
      <c r="C3182" s="523"/>
      <c r="D3182" s="523"/>
    </row>
    <row r="3183" spans="3:4" ht="21" customHeight="1">
      <c r="C3183" s="523"/>
      <c r="D3183" s="523"/>
    </row>
    <row r="3184" spans="3:4" ht="21" customHeight="1">
      <c r="C3184" s="523"/>
      <c r="D3184" s="523"/>
    </row>
    <row r="3185" spans="3:4" ht="21" customHeight="1">
      <c r="C3185" s="523"/>
      <c r="D3185" s="523"/>
    </row>
    <row r="3186" spans="3:4" ht="21" customHeight="1">
      <c r="C3186" s="523"/>
      <c r="D3186" s="523"/>
    </row>
    <row r="3187" spans="3:4" ht="21" customHeight="1">
      <c r="C3187" s="523"/>
      <c r="D3187" s="523"/>
    </row>
    <row r="3188" spans="3:4" ht="21" customHeight="1">
      <c r="C3188" s="523"/>
      <c r="D3188" s="523"/>
    </row>
    <row r="3189" spans="3:4" ht="21" customHeight="1">
      <c r="C3189" s="523"/>
      <c r="D3189" s="523"/>
    </row>
    <row r="3190" spans="3:4" ht="21" customHeight="1">
      <c r="C3190" s="523"/>
      <c r="D3190" s="523"/>
    </row>
    <row r="3191" spans="3:4" ht="21" customHeight="1">
      <c r="C3191" s="523"/>
      <c r="D3191" s="523"/>
    </row>
    <row r="3192" spans="3:4" ht="21" customHeight="1">
      <c r="C3192" s="523"/>
      <c r="D3192" s="523"/>
    </row>
    <row r="3193" spans="3:4" ht="21" customHeight="1">
      <c r="C3193" s="523"/>
      <c r="D3193" s="523"/>
    </row>
    <row r="3194" spans="3:4" ht="21" customHeight="1">
      <c r="C3194" s="523"/>
      <c r="D3194" s="523"/>
    </row>
    <row r="3195" spans="3:4" ht="21" customHeight="1">
      <c r="C3195" s="523"/>
      <c r="D3195" s="523"/>
    </row>
    <row r="3196" spans="3:4" ht="21" customHeight="1">
      <c r="C3196" s="523"/>
      <c r="D3196" s="523"/>
    </row>
    <row r="3197" spans="3:4" ht="21" customHeight="1">
      <c r="C3197" s="523"/>
      <c r="D3197" s="523"/>
    </row>
    <row r="3198" spans="3:4" ht="21" customHeight="1">
      <c r="C3198" s="523"/>
      <c r="D3198" s="523"/>
    </row>
    <row r="3199" spans="3:4" ht="21" customHeight="1">
      <c r="C3199" s="523"/>
      <c r="D3199" s="523"/>
    </row>
    <row r="3200" spans="3:4" ht="21" customHeight="1">
      <c r="C3200" s="523"/>
      <c r="D3200" s="523"/>
    </row>
    <row r="3201" spans="3:4" ht="21" customHeight="1">
      <c r="C3201" s="523"/>
      <c r="D3201" s="523"/>
    </row>
    <row r="3202" spans="3:4" ht="21" customHeight="1">
      <c r="C3202" s="523"/>
      <c r="D3202" s="523"/>
    </row>
    <row r="3203" spans="3:4" ht="21" customHeight="1">
      <c r="C3203" s="523"/>
      <c r="D3203" s="523"/>
    </row>
    <row r="3204" spans="3:4" ht="21" customHeight="1">
      <c r="C3204" s="523"/>
      <c r="D3204" s="523"/>
    </row>
    <row r="3205" spans="3:4" ht="21" customHeight="1">
      <c r="C3205" s="523"/>
      <c r="D3205" s="523"/>
    </row>
    <row r="3206" spans="3:4" ht="21" customHeight="1">
      <c r="C3206" s="523"/>
      <c r="D3206" s="523"/>
    </row>
    <row r="3207" spans="3:4" ht="21" customHeight="1">
      <c r="C3207" s="523"/>
      <c r="D3207" s="523"/>
    </row>
    <row r="3208" spans="3:4" ht="21" customHeight="1">
      <c r="C3208" s="523"/>
      <c r="D3208" s="523"/>
    </row>
    <row r="3209" spans="3:4" ht="21" customHeight="1">
      <c r="C3209" s="523"/>
      <c r="D3209" s="523"/>
    </row>
    <row r="3210" spans="3:4" ht="21" customHeight="1">
      <c r="C3210" s="523"/>
      <c r="D3210" s="523"/>
    </row>
    <row r="3211" spans="3:4" ht="21" customHeight="1">
      <c r="C3211" s="523"/>
      <c r="D3211" s="523"/>
    </row>
    <row r="3212" spans="3:4" ht="21" customHeight="1">
      <c r="C3212" s="523"/>
      <c r="D3212" s="523"/>
    </row>
    <row r="3213" spans="3:4" ht="21" customHeight="1">
      <c r="C3213" s="523"/>
      <c r="D3213" s="523"/>
    </row>
    <row r="3214" spans="3:4" ht="21" customHeight="1">
      <c r="C3214" s="523"/>
      <c r="D3214" s="523"/>
    </row>
    <row r="3215" spans="3:4" ht="21" customHeight="1">
      <c r="C3215" s="523"/>
      <c r="D3215" s="523"/>
    </row>
    <row r="3216" spans="3:4" ht="21" customHeight="1">
      <c r="C3216" s="523"/>
      <c r="D3216" s="523"/>
    </row>
    <row r="3217" spans="3:4" ht="21" customHeight="1">
      <c r="C3217" s="523"/>
      <c r="D3217" s="523"/>
    </row>
    <row r="3218" spans="3:4" ht="21" customHeight="1">
      <c r="C3218" s="523"/>
      <c r="D3218" s="523"/>
    </row>
    <row r="3219" spans="3:4" ht="21" customHeight="1">
      <c r="C3219" s="523"/>
      <c r="D3219" s="523"/>
    </row>
    <row r="3220" spans="3:4" ht="21" customHeight="1">
      <c r="C3220" s="523"/>
      <c r="D3220" s="523"/>
    </row>
    <row r="3221" spans="3:4" ht="21" customHeight="1">
      <c r="C3221" s="523"/>
      <c r="D3221" s="523"/>
    </row>
    <row r="3222" spans="3:4" ht="21" customHeight="1">
      <c r="C3222" s="523"/>
      <c r="D3222" s="523"/>
    </row>
    <row r="3223" spans="3:4" ht="21" customHeight="1">
      <c r="C3223" s="523"/>
      <c r="D3223" s="523"/>
    </row>
    <row r="3224" spans="3:4" ht="21" customHeight="1">
      <c r="C3224" s="523"/>
      <c r="D3224" s="523"/>
    </row>
    <row r="3225" spans="3:4" ht="21" customHeight="1">
      <c r="C3225" s="523"/>
      <c r="D3225" s="523"/>
    </row>
    <row r="3226" spans="3:4" ht="21" customHeight="1">
      <c r="C3226" s="523"/>
      <c r="D3226" s="523"/>
    </row>
    <row r="3227" spans="3:4" ht="21" customHeight="1">
      <c r="C3227" s="523"/>
      <c r="D3227" s="523"/>
    </row>
    <row r="3228" spans="3:4" ht="21" customHeight="1">
      <c r="C3228" s="523"/>
      <c r="D3228" s="523"/>
    </row>
    <row r="3229" spans="3:4" ht="21" customHeight="1">
      <c r="C3229" s="523"/>
      <c r="D3229" s="523"/>
    </row>
    <row r="3230" spans="3:4" ht="21" customHeight="1">
      <c r="C3230" s="523"/>
      <c r="D3230" s="523"/>
    </row>
    <row r="3231" spans="3:4" ht="21" customHeight="1">
      <c r="C3231" s="523"/>
      <c r="D3231" s="523"/>
    </row>
    <row r="3232" spans="3:4" ht="21" customHeight="1">
      <c r="C3232" s="523"/>
      <c r="D3232" s="523"/>
    </row>
    <row r="3233" spans="3:4" ht="21" customHeight="1">
      <c r="C3233" s="523"/>
      <c r="D3233" s="523"/>
    </row>
    <row r="3234" spans="3:4" ht="21" customHeight="1">
      <c r="C3234" s="523"/>
      <c r="D3234" s="523"/>
    </row>
    <row r="3235" spans="3:4" ht="21" customHeight="1">
      <c r="C3235" s="523"/>
      <c r="D3235" s="523"/>
    </row>
    <row r="3236" spans="3:4" ht="21" customHeight="1">
      <c r="C3236" s="523"/>
      <c r="D3236" s="523"/>
    </row>
    <row r="3237" spans="3:4" ht="21" customHeight="1">
      <c r="C3237" s="523"/>
      <c r="D3237" s="523"/>
    </row>
    <row r="3238" spans="3:4" ht="21" customHeight="1">
      <c r="C3238" s="523"/>
      <c r="D3238" s="523"/>
    </row>
    <row r="3239" spans="3:4" ht="21" customHeight="1">
      <c r="C3239" s="523"/>
      <c r="D3239" s="523"/>
    </row>
    <row r="3240" spans="3:4" ht="21" customHeight="1">
      <c r="C3240" s="523"/>
      <c r="D3240" s="523"/>
    </row>
    <row r="3241" spans="3:4" ht="21" customHeight="1">
      <c r="C3241" s="523"/>
      <c r="D3241" s="523"/>
    </row>
    <row r="3242" spans="3:4" ht="21" customHeight="1">
      <c r="C3242" s="523"/>
      <c r="D3242" s="523"/>
    </row>
    <row r="3243" spans="3:4" ht="21" customHeight="1">
      <c r="C3243" s="523"/>
      <c r="D3243" s="523"/>
    </row>
    <row r="3244" spans="3:4" ht="21" customHeight="1">
      <c r="C3244" s="523"/>
      <c r="D3244" s="523"/>
    </row>
    <row r="3245" spans="3:4" ht="21" customHeight="1">
      <c r="C3245" s="523"/>
      <c r="D3245" s="523"/>
    </row>
    <row r="3246" spans="3:4" ht="21" customHeight="1">
      <c r="C3246" s="523"/>
      <c r="D3246" s="523"/>
    </row>
    <row r="3247" spans="3:4" ht="21" customHeight="1">
      <c r="C3247" s="523"/>
      <c r="D3247" s="523"/>
    </row>
    <row r="3248" spans="3:4" ht="21" customHeight="1">
      <c r="C3248" s="523"/>
      <c r="D3248" s="523"/>
    </row>
    <row r="3249" spans="3:4" ht="21" customHeight="1">
      <c r="C3249" s="523"/>
      <c r="D3249" s="523"/>
    </row>
    <row r="3250" spans="3:4" ht="21" customHeight="1">
      <c r="C3250" s="523"/>
      <c r="D3250" s="523"/>
    </row>
    <row r="3251" spans="3:4" ht="21" customHeight="1">
      <c r="C3251" s="523"/>
      <c r="D3251" s="523"/>
    </row>
    <row r="3252" spans="3:4" ht="21" customHeight="1">
      <c r="C3252" s="523"/>
      <c r="D3252" s="523"/>
    </row>
    <row r="3253" spans="3:4" ht="21" customHeight="1">
      <c r="C3253" s="523"/>
      <c r="D3253" s="523"/>
    </row>
    <row r="3254" spans="3:4" ht="21" customHeight="1">
      <c r="C3254" s="523"/>
      <c r="D3254" s="523"/>
    </row>
    <row r="3255" spans="3:4" ht="21" customHeight="1">
      <c r="C3255" s="523"/>
      <c r="D3255" s="523"/>
    </row>
    <row r="3256" spans="3:4" ht="21" customHeight="1">
      <c r="C3256" s="523"/>
      <c r="D3256" s="523"/>
    </row>
    <row r="3257" spans="3:4" ht="21" customHeight="1">
      <c r="C3257" s="523"/>
      <c r="D3257" s="523"/>
    </row>
    <row r="3258" spans="3:4" ht="21" customHeight="1">
      <c r="C3258" s="523"/>
      <c r="D3258" s="523"/>
    </row>
    <row r="3259" spans="3:4" ht="21" customHeight="1">
      <c r="C3259" s="523"/>
      <c r="D3259" s="523"/>
    </row>
    <row r="3260" spans="3:4" ht="21" customHeight="1">
      <c r="C3260" s="523"/>
      <c r="D3260" s="523"/>
    </row>
    <row r="3261" spans="3:4" ht="21" customHeight="1">
      <c r="C3261" s="523"/>
      <c r="D3261" s="523"/>
    </row>
    <row r="3262" spans="3:4" ht="21" customHeight="1">
      <c r="C3262" s="523"/>
      <c r="D3262" s="523"/>
    </row>
    <row r="3263" spans="3:4" ht="21" customHeight="1">
      <c r="C3263" s="523"/>
      <c r="D3263" s="523"/>
    </row>
    <row r="3264" spans="3:4" ht="21" customHeight="1">
      <c r="C3264" s="523"/>
      <c r="D3264" s="523"/>
    </row>
    <row r="3265" spans="3:4" ht="21" customHeight="1">
      <c r="C3265" s="523"/>
      <c r="D3265" s="523"/>
    </row>
    <row r="3266" spans="3:4" ht="21" customHeight="1">
      <c r="C3266" s="523"/>
      <c r="D3266" s="523"/>
    </row>
    <row r="3267" spans="3:4" ht="21" customHeight="1">
      <c r="C3267" s="523"/>
      <c r="D3267" s="523"/>
    </row>
    <row r="3268" spans="3:4" ht="21" customHeight="1">
      <c r="C3268" s="523"/>
      <c r="D3268" s="523"/>
    </row>
    <row r="3269" spans="3:4" ht="21" customHeight="1">
      <c r="C3269" s="523"/>
      <c r="D3269" s="523"/>
    </row>
    <row r="3270" spans="3:4" ht="21" customHeight="1">
      <c r="C3270" s="523"/>
      <c r="D3270" s="523"/>
    </row>
    <row r="3271" spans="3:4" ht="21" customHeight="1">
      <c r="C3271" s="523"/>
      <c r="D3271" s="523"/>
    </row>
    <row r="3272" spans="3:4" ht="21" customHeight="1">
      <c r="C3272" s="523"/>
      <c r="D3272" s="523"/>
    </row>
    <row r="3273" spans="3:4" ht="21" customHeight="1">
      <c r="C3273" s="523"/>
      <c r="D3273" s="523"/>
    </row>
    <row r="3274" spans="3:4" ht="21" customHeight="1">
      <c r="C3274" s="523"/>
      <c r="D3274" s="523"/>
    </row>
    <row r="3275" spans="3:4" ht="21" customHeight="1">
      <c r="C3275" s="523"/>
      <c r="D3275" s="523"/>
    </row>
    <row r="3276" spans="3:4" ht="21" customHeight="1">
      <c r="C3276" s="523"/>
      <c r="D3276" s="523"/>
    </row>
    <row r="3277" spans="3:4" ht="21" customHeight="1">
      <c r="C3277" s="523"/>
      <c r="D3277" s="523"/>
    </row>
    <row r="3278" spans="3:4" ht="21" customHeight="1">
      <c r="C3278" s="523"/>
      <c r="D3278" s="523"/>
    </row>
    <row r="3279" spans="3:4" ht="21" customHeight="1">
      <c r="C3279" s="523"/>
      <c r="D3279" s="523"/>
    </row>
    <row r="3280" spans="3:4" ht="21" customHeight="1">
      <c r="C3280" s="523"/>
      <c r="D3280" s="523"/>
    </row>
    <row r="3281" spans="3:4" ht="21" customHeight="1">
      <c r="C3281" s="523"/>
      <c r="D3281" s="523"/>
    </row>
    <row r="3282" spans="3:4" ht="21" customHeight="1">
      <c r="C3282" s="523"/>
      <c r="D3282" s="523"/>
    </row>
    <row r="3283" spans="3:4" ht="21" customHeight="1">
      <c r="C3283" s="523"/>
      <c r="D3283" s="523"/>
    </row>
    <row r="3284" spans="3:4" ht="21" customHeight="1">
      <c r="C3284" s="523"/>
      <c r="D3284" s="523"/>
    </row>
    <row r="3285" spans="3:4" ht="21" customHeight="1">
      <c r="C3285" s="523"/>
      <c r="D3285" s="523"/>
    </row>
    <row r="3286" spans="3:4" ht="21" customHeight="1">
      <c r="C3286" s="523"/>
      <c r="D3286" s="523"/>
    </row>
    <row r="3287" spans="3:4" ht="21" customHeight="1">
      <c r="C3287" s="523"/>
      <c r="D3287" s="523"/>
    </row>
    <row r="3288" spans="3:4" ht="21" customHeight="1">
      <c r="C3288" s="523"/>
      <c r="D3288" s="523"/>
    </row>
    <row r="3289" spans="3:4" ht="21" customHeight="1">
      <c r="C3289" s="523"/>
      <c r="D3289" s="523"/>
    </row>
    <row r="3290" spans="3:4" ht="21" customHeight="1">
      <c r="C3290" s="523"/>
      <c r="D3290" s="523"/>
    </row>
    <row r="3291" spans="3:4" ht="21" customHeight="1">
      <c r="C3291" s="523"/>
      <c r="D3291" s="523"/>
    </row>
    <row r="3292" spans="3:4" ht="21" customHeight="1">
      <c r="C3292" s="523"/>
      <c r="D3292" s="523"/>
    </row>
    <row r="3293" spans="3:4" ht="21" customHeight="1">
      <c r="C3293" s="523"/>
      <c r="D3293" s="523"/>
    </row>
    <row r="3294" spans="3:4" ht="21" customHeight="1">
      <c r="C3294" s="523"/>
      <c r="D3294" s="523"/>
    </row>
    <row r="3295" spans="3:4" ht="21" customHeight="1">
      <c r="C3295" s="523"/>
      <c r="D3295" s="523"/>
    </row>
    <row r="3296" spans="3:4" ht="21" customHeight="1">
      <c r="C3296" s="523"/>
      <c r="D3296" s="523"/>
    </row>
    <row r="3297" spans="3:4" ht="21" customHeight="1">
      <c r="C3297" s="523"/>
      <c r="D3297" s="523"/>
    </row>
    <row r="3298" spans="3:4" ht="21" customHeight="1">
      <c r="C3298" s="523"/>
      <c r="D3298" s="523"/>
    </row>
    <row r="3299" spans="3:4" ht="21" customHeight="1">
      <c r="C3299" s="523"/>
      <c r="D3299" s="523"/>
    </row>
    <row r="3300" spans="3:4" ht="21" customHeight="1">
      <c r="C3300" s="523"/>
      <c r="D3300" s="523"/>
    </row>
    <row r="3301" spans="3:4" ht="21" customHeight="1">
      <c r="C3301" s="523"/>
      <c r="D3301" s="523"/>
    </row>
    <row r="3302" spans="3:4" ht="21" customHeight="1">
      <c r="C3302" s="523"/>
      <c r="D3302" s="523"/>
    </row>
    <row r="3303" spans="3:4" ht="21" customHeight="1">
      <c r="C3303" s="523"/>
      <c r="D3303" s="523"/>
    </row>
    <row r="3304" spans="3:4" ht="21" customHeight="1">
      <c r="C3304" s="523"/>
      <c r="D3304" s="523"/>
    </row>
    <row r="3305" spans="3:4" ht="21" customHeight="1">
      <c r="C3305" s="523"/>
      <c r="D3305" s="523"/>
    </row>
    <row r="3306" spans="3:4" ht="21" customHeight="1">
      <c r="C3306" s="523"/>
      <c r="D3306" s="523"/>
    </row>
    <row r="3307" spans="3:4" ht="21" customHeight="1">
      <c r="C3307" s="523"/>
      <c r="D3307" s="523"/>
    </row>
    <row r="3308" spans="3:4" ht="21" customHeight="1">
      <c r="C3308" s="523"/>
      <c r="D3308" s="523"/>
    </row>
    <row r="3309" spans="3:4" ht="21" customHeight="1">
      <c r="C3309" s="523"/>
      <c r="D3309" s="523"/>
    </row>
    <row r="3310" spans="3:4" ht="21" customHeight="1">
      <c r="C3310" s="523"/>
      <c r="D3310" s="523"/>
    </row>
    <row r="3311" spans="3:4" ht="21" customHeight="1">
      <c r="C3311" s="523"/>
      <c r="D3311" s="523"/>
    </row>
    <row r="3312" spans="3:4" ht="21" customHeight="1">
      <c r="C3312" s="523"/>
      <c r="D3312" s="523"/>
    </row>
    <row r="3313" spans="3:4" ht="21" customHeight="1">
      <c r="C3313" s="523"/>
      <c r="D3313" s="523"/>
    </row>
    <row r="3314" spans="3:4" ht="21" customHeight="1">
      <c r="C3314" s="523"/>
      <c r="D3314" s="523"/>
    </row>
    <row r="3315" spans="3:4" ht="21" customHeight="1">
      <c r="C3315" s="523"/>
      <c r="D3315" s="523"/>
    </row>
    <row r="3316" spans="3:4" ht="21" customHeight="1">
      <c r="C3316" s="523"/>
      <c r="D3316" s="523"/>
    </row>
    <row r="3317" spans="3:4" ht="21" customHeight="1">
      <c r="C3317" s="523"/>
      <c r="D3317" s="523"/>
    </row>
    <row r="3318" spans="3:4" ht="21" customHeight="1">
      <c r="C3318" s="523"/>
      <c r="D3318" s="523"/>
    </row>
    <row r="3319" spans="3:4" ht="21" customHeight="1">
      <c r="C3319" s="523"/>
      <c r="D3319" s="523"/>
    </row>
    <row r="3320" spans="3:4" ht="21" customHeight="1">
      <c r="C3320" s="523"/>
      <c r="D3320" s="523"/>
    </row>
    <row r="3321" spans="3:4" ht="21" customHeight="1">
      <c r="C3321" s="523"/>
      <c r="D3321" s="523"/>
    </row>
    <row r="3322" spans="3:4" ht="21" customHeight="1">
      <c r="C3322" s="523"/>
      <c r="D3322" s="523"/>
    </row>
    <row r="3323" spans="3:4" ht="21" customHeight="1">
      <c r="C3323" s="523"/>
      <c r="D3323" s="523"/>
    </row>
    <row r="3324" spans="3:4" ht="21" customHeight="1">
      <c r="C3324" s="523"/>
      <c r="D3324" s="523"/>
    </row>
    <row r="3325" spans="3:4" ht="21" customHeight="1">
      <c r="C3325" s="523"/>
      <c r="D3325" s="523"/>
    </row>
    <row r="3326" spans="3:4" ht="21" customHeight="1">
      <c r="C3326" s="523"/>
      <c r="D3326" s="523"/>
    </row>
    <row r="3327" spans="3:4" ht="21" customHeight="1">
      <c r="C3327" s="523"/>
      <c r="D3327" s="523"/>
    </row>
    <row r="3328" spans="3:4" ht="21" customHeight="1">
      <c r="C3328" s="523"/>
      <c r="D3328" s="523"/>
    </row>
    <row r="3329" spans="3:4" ht="21" customHeight="1">
      <c r="C3329" s="523"/>
      <c r="D3329" s="523"/>
    </row>
    <row r="3330" spans="3:4" ht="21" customHeight="1">
      <c r="C3330" s="523"/>
      <c r="D3330" s="523"/>
    </row>
    <row r="3331" spans="3:4" ht="21" customHeight="1">
      <c r="C3331" s="523"/>
      <c r="D3331" s="523"/>
    </row>
    <row r="3332" spans="3:4" ht="21" customHeight="1">
      <c r="C3332" s="523"/>
      <c r="D3332" s="523"/>
    </row>
    <row r="3333" spans="3:4" ht="21" customHeight="1">
      <c r="C3333" s="523"/>
      <c r="D3333" s="523"/>
    </row>
    <row r="3334" spans="3:4" ht="21" customHeight="1">
      <c r="C3334" s="523"/>
      <c r="D3334" s="523"/>
    </row>
    <row r="3335" spans="3:4" ht="21" customHeight="1">
      <c r="C3335" s="523"/>
      <c r="D3335" s="523"/>
    </row>
    <row r="3336" spans="3:4" ht="21" customHeight="1">
      <c r="C3336" s="523"/>
      <c r="D3336" s="523"/>
    </row>
    <row r="3337" spans="3:4" ht="21" customHeight="1">
      <c r="C3337" s="523"/>
      <c r="D3337" s="523"/>
    </row>
    <row r="3338" spans="3:4" ht="21" customHeight="1">
      <c r="C3338" s="523"/>
      <c r="D3338" s="523"/>
    </row>
    <row r="3339" spans="3:4" ht="21" customHeight="1">
      <c r="C3339" s="523"/>
      <c r="D3339" s="523"/>
    </row>
    <row r="3340" spans="3:4" ht="21" customHeight="1">
      <c r="C3340" s="523"/>
      <c r="D3340" s="523"/>
    </row>
    <row r="3341" spans="3:4" ht="21" customHeight="1">
      <c r="C3341" s="523"/>
      <c r="D3341" s="523"/>
    </row>
    <row r="3342" spans="3:4" ht="21" customHeight="1">
      <c r="C3342" s="523"/>
      <c r="D3342" s="523"/>
    </row>
    <row r="3343" spans="3:4" ht="21" customHeight="1">
      <c r="C3343" s="523"/>
      <c r="D3343" s="523"/>
    </row>
    <row r="3344" spans="3:4" ht="21" customHeight="1">
      <c r="C3344" s="523"/>
      <c r="D3344" s="523"/>
    </row>
    <row r="3345" spans="3:4" ht="21" customHeight="1">
      <c r="C3345" s="523"/>
      <c r="D3345" s="523"/>
    </row>
    <row r="3346" spans="3:4" ht="21" customHeight="1">
      <c r="C3346" s="523"/>
      <c r="D3346" s="523"/>
    </row>
    <row r="3347" spans="3:4" ht="21" customHeight="1">
      <c r="C3347" s="523"/>
      <c r="D3347" s="523"/>
    </row>
    <row r="3348" spans="3:4" ht="21" customHeight="1">
      <c r="C3348" s="523"/>
      <c r="D3348" s="523"/>
    </row>
    <row r="3349" spans="3:4" ht="21" customHeight="1">
      <c r="C3349" s="523"/>
      <c r="D3349" s="523"/>
    </row>
    <row r="3350" spans="3:4" ht="21" customHeight="1">
      <c r="C3350" s="523"/>
      <c r="D3350" s="523"/>
    </row>
    <row r="3351" spans="3:4" ht="21" customHeight="1">
      <c r="C3351" s="523"/>
      <c r="D3351" s="523"/>
    </row>
    <row r="3352" spans="3:4" ht="21" customHeight="1">
      <c r="C3352" s="523"/>
      <c r="D3352" s="523"/>
    </row>
    <row r="3353" spans="3:4" ht="21" customHeight="1">
      <c r="C3353" s="523"/>
      <c r="D3353" s="523"/>
    </row>
    <row r="3354" spans="3:4" ht="21" customHeight="1">
      <c r="C3354" s="523"/>
      <c r="D3354" s="523"/>
    </row>
    <row r="3355" spans="3:4" ht="21" customHeight="1">
      <c r="C3355" s="523"/>
      <c r="D3355" s="523"/>
    </row>
    <row r="3356" spans="3:4" ht="21" customHeight="1">
      <c r="C3356" s="523"/>
      <c r="D3356" s="523"/>
    </row>
    <row r="3357" spans="3:4" ht="21" customHeight="1">
      <c r="C3357" s="523"/>
      <c r="D3357" s="523"/>
    </row>
    <row r="3358" spans="3:4" ht="21" customHeight="1">
      <c r="C3358" s="523"/>
      <c r="D3358" s="523"/>
    </row>
    <row r="3359" spans="3:4" ht="21" customHeight="1">
      <c r="C3359" s="523"/>
      <c r="D3359" s="523"/>
    </row>
    <row r="3360" spans="3:4" ht="21" customHeight="1">
      <c r="C3360" s="523"/>
      <c r="D3360" s="523"/>
    </row>
    <row r="3361" spans="3:4" ht="21" customHeight="1">
      <c r="C3361" s="523"/>
      <c r="D3361" s="523"/>
    </row>
    <row r="3362" spans="3:4" ht="21" customHeight="1">
      <c r="C3362" s="523"/>
      <c r="D3362" s="523"/>
    </row>
    <row r="3363" spans="3:4" ht="21" customHeight="1">
      <c r="C3363" s="523"/>
      <c r="D3363" s="523"/>
    </row>
    <row r="3364" spans="3:4" ht="21" customHeight="1">
      <c r="C3364" s="523"/>
      <c r="D3364" s="523"/>
    </row>
    <row r="3365" spans="3:4" ht="21" customHeight="1">
      <c r="C3365" s="523"/>
      <c r="D3365" s="523"/>
    </row>
    <row r="3366" spans="3:4" ht="21" customHeight="1">
      <c r="C3366" s="523"/>
      <c r="D3366" s="523"/>
    </row>
    <row r="3367" spans="3:4" ht="21" customHeight="1">
      <c r="C3367" s="523"/>
      <c r="D3367" s="523"/>
    </row>
    <row r="3368" spans="3:4" ht="21" customHeight="1">
      <c r="C3368" s="523"/>
      <c r="D3368" s="523"/>
    </row>
    <row r="3369" spans="3:4" ht="21" customHeight="1">
      <c r="C3369" s="523"/>
      <c r="D3369" s="523"/>
    </row>
    <row r="3370" spans="3:4" ht="21" customHeight="1">
      <c r="C3370" s="523"/>
      <c r="D3370" s="523"/>
    </row>
    <row r="3371" spans="3:4" ht="21" customHeight="1">
      <c r="C3371" s="523"/>
      <c r="D3371" s="523"/>
    </row>
    <row r="3372" spans="3:4" ht="21" customHeight="1">
      <c r="C3372" s="523"/>
      <c r="D3372" s="523"/>
    </row>
    <row r="3373" spans="3:4" ht="21" customHeight="1">
      <c r="C3373" s="523"/>
      <c r="D3373" s="523"/>
    </row>
    <row r="3374" spans="3:4" ht="21" customHeight="1">
      <c r="C3374" s="523"/>
      <c r="D3374" s="523"/>
    </row>
    <row r="3375" spans="3:4" ht="21" customHeight="1">
      <c r="C3375" s="523"/>
      <c r="D3375" s="523"/>
    </row>
    <row r="3376" spans="3:4" ht="21" customHeight="1">
      <c r="C3376" s="523"/>
      <c r="D3376" s="523"/>
    </row>
    <row r="3377" spans="3:4" ht="21" customHeight="1">
      <c r="C3377" s="523"/>
      <c r="D3377" s="523"/>
    </row>
    <row r="3378" spans="3:4" ht="21" customHeight="1">
      <c r="C3378" s="523"/>
      <c r="D3378" s="523"/>
    </row>
    <row r="3379" spans="3:4" ht="21" customHeight="1">
      <c r="C3379" s="523"/>
      <c r="D3379" s="523"/>
    </row>
    <row r="3380" spans="3:4" ht="21" customHeight="1">
      <c r="C3380" s="523"/>
      <c r="D3380" s="523"/>
    </row>
    <row r="3381" spans="3:4" ht="21" customHeight="1">
      <c r="C3381" s="523"/>
      <c r="D3381" s="523"/>
    </row>
    <row r="3382" spans="3:4" ht="21" customHeight="1">
      <c r="C3382" s="523"/>
      <c r="D3382" s="523"/>
    </row>
    <row r="3383" spans="3:4" ht="21" customHeight="1">
      <c r="C3383" s="523"/>
      <c r="D3383" s="523"/>
    </row>
    <row r="3384" spans="3:4" ht="21" customHeight="1">
      <c r="C3384" s="523"/>
      <c r="D3384" s="523"/>
    </row>
    <row r="3385" spans="3:4" ht="21" customHeight="1">
      <c r="C3385" s="523"/>
      <c r="D3385" s="523"/>
    </row>
    <row r="3386" spans="3:4" ht="21" customHeight="1">
      <c r="C3386" s="523"/>
      <c r="D3386" s="523"/>
    </row>
    <row r="3387" spans="3:4" ht="21" customHeight="1">
      <c r="C3387" s="523"/>
      <c r="D3387" s="523"/>
    </row>
    <row r="3388" spans="3:4" ht="21" customHeight="1">
      <c r="C3388" s="523"/>
      <c r="D3388" s="523"/>
    </row>
    <row r="3389" spans="3:4" ht="21" customHeight="1">
      <c r="C3389" s="523"/>
      <c r="D3389" s="523"/>
    </row>
    <row r="3390" spans="3:4" ht="21" customHeight="1">
      <c r="C3390" s="523"/>
      <c r="D3390" s="523"/>
    </row>
    <row r="3391" spans="3:4" ht="21" customHeight="1">
      <c r="C3391" s="523"/>
      <c r="D3391" s="523"/>
    </row>
    <row r="3392" spans="3:4" ht="21" customHeight="1">
      <c r="C3392" s="523"/>
      <c r="D3392" s="523"/>
    </row>
    <row r="3393" spans="3:4" ht="21" customHeight="1">
      <c r="C3393" s="523"/>
      <c r="D3393" s="523"/>
    </row>
    <row r="3394" spans="3:4" ht="21" customHeight="1">
      <c r="C3394" s="523"/>
      <c r="D3394" s="523"/>
    </row>
    <row r="3395" spans="3:4" ht="21" customHeight="1">
      <c r="C3395" s="523"/>
      <c r="D3395" s="523"/>
    </row>
    <row r="3396" spans="3:4" ht="21" customHeight="1">
      <c r="C3396" s="523"/>
      <c r="D3396" s="523"/>
    </row>
    <row r="3397" spans="3:4" ht="21" customHeight="1">
      <c r="C3397" s="523"/>
      <c r="D3397" s="523"/>
    </row>
    <row r="3398" spans="3:4" ht="21" customHeight="1">
      <c r="C3398" s="523"/>
      <c r="D3398" s="523"/>
    </row>
    <row r="3399" spans="3:4" ht="21" customHeight="1">
      <c r="C3399" s="523"/>
      <c r="D3399" s="523"/>
    </row>
    <row r="3400" spans="3:4" ht="21" customHeight="1">
      <c r="C3400" s="523"/>
      <c r="D3400" s="523"/>
    </row>
    <row r="3401" spans="3:4" ht="21" customHeight="1">
      <c r="C3401" s="523"/>
      <c r="D3401" s="523"/>
    </row>
    <row r="3402" spans="3:4" ht="21" customHeight="1">
      <c r="C3402" s="523"/>
      <c r="D3402" s="523"/>
    </row>
    <row r="3403" spans="3:4" ht="21" customHeight="1">
      <c r="C3403" s="523"/>
      <c r="D3403" s="523"/>
    </row>
    <row r="3404" spans="3:4" ht="21" customHeight="1">
      <c r="C3404" s="523"/>
      <c r="D3404" s="523"/>
    </row>
    <row r="3405" spans="3:4" ht="21" customHeight="1">
      <c r="C3405" s="523"/>
      <c r="D3405" s="523"/>
    </row>
    <row r="3406" spans="3:4" ht="21" customHeight="1">
      <c r="C3406" s="523"/>
      <c r="D3406" s="523"/>
    </row>
    <row r="3407" spans="3:4" ht="21" customHeight="1">
      <c r="C3407" s="523"/>
      <c r="D3407" s="523"/>
    </row>
    <row r="3408" spans="3:4" ht="21" customHeight="1">
      <c r="C3408" s="523"/>
      <c r="D3408" s="523"/>
    </row>
    <row r="3409" spans="3:4" ht="21" customHeight="1">
      <c r="C3409" s="523"/>
      <c r="D3409" s="523"/>
    </row>
    <row r="3410" spans="3:4" ht="21" customHeight="1">
      <c r="C3410" s="523"/>
      <c r="D3410" s="523"/>
    </row>
    <row r="3411" spans="3:4" ht="21" customHeight="1">
      <c r="C3411" s="523"/>
      <c r="D3411" s="523"/>
    </row>
    <row r="3412" spans="3:4" ht="21" customHeight="1">
      <c r="C3412" s="523"/>
      <c r="D3412" s="523"/>
    </row>
    <row r="3413" spans="3:4" ht="21" customHeight="1">
      <c r="C3413" s="523"/>
      <c r="D3413" s="523"/>
    </row>
    <row r="3414" spans="3:4" ht="21" customHeight="1">
      <c r="C3414" s="523"/>
      <c r="D3414" s="523"/>
    </row>
    <row r="3415" spans="3:4" ht="21" customHeight="1">
      <c r="C3415" s="523"/>
      <c r="D3415" s="523"/>
    </row>
    <row r="3416" spans="3:4" ht="21" customHeight="1">
      <c r="C3416" s="523"/>
      <c r="D3416" s="523"/>
    </row>
    <row r="3417" spans="3:4" ht="21" customHeight="1">
      <c r="C3417" s="523"/>
      <c r="D3417" s="523"/>
    </row>
    <row r="3418" spans="3:4" ht="21" customHeight="1">
      <c r="C3418" s="523"/>
      <c r="D3418" s="523"/>
    </row>
    <row r="3419" spans="3:4" ht="21" customHeight="1">
      <c r="C3419" s="523"/>
      <c r="D3419" s="523"/>
    </row>
    <row r="3420" spans="3:4" ht="21" customHeight="1">
      <c r="C3420" s="523"/>
      <c r="D3420" s="523"/>
    </row>
    <row r="3421" spans="3:4" ht="21" customHeight="1">
      <c r="C3421" s="523"/>
      <c r="D3421" s="523"/>
    </row>
    <row r="3422" spans="3:4" ht="21" customHeight="1">
      <c r="C3422" s="523"/>
      <c r="D3422" s="523"/>
    </row>
    <row r="3423" spans="3:4" ht="21" customHeight="1">
      <c r="C3423" s="523"/>
      <c r="D3423" s="523"/>
    </row>
    <row r="3424" spans="3:4" ht="21" customHeight="1">
      <c r="C3424" s="523"/>
      <c r="D3424" s="523"/>
    </row>
    <row r="3425" spans="3:4" ht="21" customHeight="1">
      <c r="C3425" s="523"/>
      <c r="D3425" s="523"/>
    </row>
    <row r="3426" spans="3:4" ht="21" customHeight="1">
      <c r="C3426" s="523"/>
      <c r="D3426" s="523"/>
    </row>
    <row r="3427" spans="3:4" ht="21" customHeight="1">
      <c r="C3427" s="523"/>
      <c r="D3427" s="523"/>
    </row>
    <row r="3428" spans="3:4" ht="21" customHeight="1">
      <c r="C3428" s="523"/>
      <c r="D3428" s="523"/>
    </row>
    <row r="3429" spans="3:4" ht="21" customHeight="1">
      <c r="C3429" s="523"/>
      <c r="D3429" s="523"/>
    </row>
    <row r="3430" spans="3:4" ht="21" customHeight="1">
      <c r="C3430" s="523"/>
      <c r="D3430" s="523"/>
    </row>
    <row r="3431" spans="3:4" ht="21" customHeight="1">
      <c r="C3431" s="523"/>
      <c r="D3431" s="523"/>
    </row>
    <row r="3432" spans="3:4" ht="21" customHeight="1">
      <c r="C3432" s="523"/>
      <c r="D3432" s="523"/>
    </row>
    <row r="3433" spans="3:4" ht="21" customHeight="1">
      <c r="C3433" s="523"/>
      <c r="D3433" s="523"/>
    </row>
    <row r="3434" spans="3:4" ht="21" customHeight="1">
      <c r="C3434" s="523"/>
      <c r="D3434" s="523"/>
    </row>
    <row r="3435" spans="3:4" ht="21" customHeight="1">
      <c r="C3435" s="523"/>
      <c r="D3435" s="523"/>
    </row>
    <row r="3436" spans="3:4" ht="21" customHeight="1">
      <c r="C3436" s="523"/>
      <c r="D3436" s="523"/>
    </row>
    <row r="3437" spans="3:4" ht="21" customHeight="1">
      <c r="C3437" s="523"/>
      <c r="D3437" s="523"/>
    </row>
    <row r="3438" spans="3:4" ht="21" customHeight="1">
      <c r="C3438" s="523"/>
      <c r="D3438" s="523"/>
    </row>
    <row r="3439" spans="3:4" ht="21" customHeight="1">
      <c r="C3439" s="523"/>
      <c r="D3439" s="523"/>
    </row>
    <row r="3440" spans="3:4" ht="21" customHeight="1">
      <c r="C3440" s="523"/>
      <c r="D3440" s="523"/>
    </row>
    <row r="3441" spans="3:4" ht="21" customHeight="1">
      <c r="C3441" s="523"/>
      <c r="D3441" s="523"/>
    </row>
    <row r="3442" spans="3:4" ht="21" customHeight="1">
      <c r="C3442" s="523"/>
      <c r="D3442" s="523"/>
    </row>
    <row r="3443" spans="3:4" ht="21" customHeight="1">
      <c r="C3443" s="523"/>
      <c r="D3443" s="523"/>
    </row>
    <row r="3444" spans="3:4" ht="21" customHeight="1">
      <c r="C3444" s="523"/>
      <c r="D3444" s="523"/>
    </row>
    <row r="3445" spans="3:4" ht="21" customHeight="1">
      <c r="C3445" s="523"/>
      <c r="D3445" s="523"/>
    </row>
    <row r="3446" spans="3:4" ht="21" customHeight="1">
      <c r="C3446" s="523"/>
      <c r="D3446" s="523"/>
    </row>
    <row r="3447" spans="3:4" ht="21" customHeight="1">
      <c r="C3447" s="523"/>
      <c r="D3447" s="523"/>
    </row>
    <row r="3448" spans="3:4" ht="21" customHeight="1">
      <c r="C3448" s="523"/>
      <c r="D3448" s="523"/>
    </row>
    <row r="3449" spans="3:4" ht="21" customHeight="1">
      <c r="C3449" s="523"/>
      <c r="D3449" s="523"/>
    </row>
    <row r="3450" spans="3:4" ht="21" customHeight="1">
      <c r="C3450" s="523"/>
      <c r="D3450" s="523"/>
    </row>
    <row r="3451" spans="3:4" ht="21" customHeight="1">
      <c r="C3451" s="523"/>
      <c r="D3451" s="523"/>
    </row>
    <row r="3452" spans="3:4" ht="21" customHeight="1">
      <c r="C3452" s="523"/>
      <c r="D3452" s="523"/>
    </row>
    <row r="3453" spans="3:4" ht="21" customHeight="1">
      <c r="C3453" s="523"/>
      <c r="D3453" s="523"/>
    </row>
    <row r="3454" spans="3:4" ht="21" customHeight="1">
      <c r="C3454" s="523"/>
      <c r="D3454" s="523"/>
    </row>
    <row r="3455" spans="3:4" ht="21" customHeight="1">
      <c r="C3455" s="523"/>
      <c r="D3455" s="523"/>
    </row>
    <row r="3456" spans="3:4" ht="21" customHeight="1">
      <c r="C3456" s="523"/>
      <c r="D3456" s="523"/>
    </row>
    <row r="3457" spans="3:4" ht="21" customHeight="1">
      <c r="C3457" s="523"/>
      <c r="D3457" s="523"/>
    </row>
    <row r="3458" spans="3:4" ht="21" customHeight="1">
      <c r="C3458" s="523"/>
      <c r="D3458" s="523"/>
    </row>
    <row r="3459" spans="3:4" ht="21" customHeight="1">
      <c r="C3459" s="523"/>
      <c r="D3459" s="523"/>
    </row>
    <row r="3460" spans="3:4" ht="21" customHeight="1">
      <c r="C3460" s="523"/>
      <c r="D3460" s="523"/>
    </row>
    <row r="3461" spans="3:4" ht="21" customHeight="1">
      <c r="C3461" s="523"/>
      <c r="D3461" s="523"/>
    </row>
    <row r="3462" spans="3:4" ht="21" customHeight="1">
      <c r="C3462" s="523"/>
      <c r="D3462" s="523"/>
    </row>
    <row r="3463" spans="3:4" ht="21" customHeight="1">
      <c r="C3463" s="523"/>
      <c r="D3463" s="523"/>
    </row>
    <row r="3464" spans="3:4" ht="21" customHeight="1">
      <c r="C3464" s="523"/>
      <c r="D3464" s="523"/>
    </row>
    <row r="3465" spans="3:4" ht="21" customHeight="1">
      <c r="C3465" s="523"/>
      <c r="D3465" s="523"/>
    </row>
    <row r="3466" spans="3:4" ht="21" customHeight="1">
      <c r="C3466" s="523"/>
      <c r="D3466" s="523"/>
    </row>
    <row r="3467" spans="3:4" ht="21" customHeight="1">
      <c r="C3467" s="523"/>
      <c r="D3467" s="523"/>
    </row>
    <row r="3468" spans="3:4" ht="21" customHeight="1">
      <c r="C3468" s="523"/>
      <c r="D3468" s="523"/>
    </row>
    <row r="3469" spans="3:4" ht="21" customHeight="1">
      <c r="C3469" s="523"/>
      <c r="D3469" s="523"/>
    </row>
    <row r="3470" spans="3:4" ht="21" customHeight="1">
      <c r="C3470" s="523"/>
      <c r="D3470" s="523"/>
    </row>
    <row r="3471" spans="3:4" ht="21" customHeight="1">
      <c r="C3471" s="523"/>
      <c r="D3471" s="523"/>
    </row>
    <row r="3472" spans="3:4" ht="21" customHeight="1">
      <c r="C3472" s="523"/>
      <c r="D3472" s="523"/>
    </row>
    <row r="3473" spans="3:4" ht="21" customHeight="1">
      <c r="C3473" s="523"/>
      <c r="D3473" s="523"/>
    </row>
    <row r="3474" spans="3:4" ht="21" customHeight="1">
      <c r="C3474" s="523"/>
      <c r="D3474" s="523"/>
    </row>
    <row r="3475" spans="3:4" ht="21" customHeight="1">
      <c r="C3475" s="523"/>
      <c r="D3475" s="523"/>
    </row>
    <row r="3476" spans="3:4" ht="21" customHeight="1">
      <c r="C3476" s="523"/>
      <c r="D3476" s="523"/>
    </row>
    <row r="3477" spans="3:4" ht="21" customHeight="1">
      <c r="C3477" s="523"/>
      <c r="D3477" s="523"/>
    </row>
    <row r="3478" spans="3:4" ht="21" customHeight="1">
      <c r="C3478" s="523"/>
      <c r="D3478" s="523"/>
    </row>
    <row r="3479" spans="3:4" ht="21" customHeight="1">
      <c r="C3479" s="523"/>
      <c r="D3479" s="523"/>
    </row>
    <row r="3480" spans="3:4" ht="21" customHeight="1">
      <c r="C3480" s="523"/>
      <c r="D3480" s="523"/>
    </row>
    <row r="3481" spans="3:4" ht="21" customHeight="1">
      <c r="C3481" s="523"/>
      <c r="D3481" s="523"/>
    </row>
    <row r="3482" spans="3:4" ht="21" customHeight="1">
      <c r="C3482" s="523"/>
      <c r="D3482" s="523"/>
    </row>
    <row r="3483" spans="3:4" ht="21" customHeight="1">
      <c r="C3483" s="523"/>
      <c r="D3483" s="523"/>
    </row>
    <row r="3484" spans="3:4" ht="21" customHeight="1">
      <c r="C3484" s="523"/>
      <c r="D3484" s="523"/>
    </row>
    <row r="3485" spans="3:4" ht="21" customHeight="1">
      <c r="C3485" s="523"/>
      <c r="D3485" s="523"/>
    </row>
    <row r="3486" spans="3:4" ht="21" customHeight="1">
      <c r="C3486" s="523"/>
      <c r="D3486" s="523"/>
    </row>
    <row r="3487" spans="3:4" ht="21" customHeight="1">
      <c r="C3487" s="523"/>
      <c r="D3487" s="523"/>
    </row>
    <row r="3488" spans="3:4" ht="21" customHeight="1">
      <c r="C3488" s="523"/>
      <c r="D3488" s="523"/>
    </row>
    <row r="3489" spans="3:4" ht="21" customHeight="1">
      <c r="C3489" s="523"/>
      <c r="D3489" s="523"/>
    </row>
    <row r="3490" spans="3:4" ht="21" customHeight="1">
      <c r="C3490" s="523"/>
      <c r="D3490" s="523"/>
    </row>
    <row r="3491" spans="3:4" ht="21" customHeight="1">
      <c r="C3491" s="523"/>
      <c r="D3491" s="523"/>
    </row>
    <row r="3492" spans="3:4" ht="21" customHeight="1">
      <c r="C3492" s="523"/>
      <c r="D3492" s="523"/>
    </row>
    <row r="3493" spans="3:4" ht="21" customHeight="1">
      <c r="C3493" s="523"/>
      <c r="D3493" s="523"/>
    </row>
    <row r="3494" spans="3:4" ht="21" customHeight="1">
      <c r="C3494" s="523"/>
      <c r="D3494" s="523"/>
    </row>
    <row r="3495" spans="3:4" ht="21" customHeight="1">
      <c r="C3495" s="523"/>
      <c r="D3495" s="523"/>
    </row>
    <row r="3496" spans="3:4" ht="21" customHeight="1">
      <c r="C3496" s="523"/>
      <c r="D3496" s="523"/>
    </row>
    <row r="3497" spans="3:4" ht="21" customHeight="1">
      <c r="C3497" s="523"/>
      <c r="D3497" s="523"/>
    </row>
    <row r="3498" spans="3:4" ht="21" customHeight="1">
      <c r="C3498" s="523"/>
      <c r="D3498" s="523"/>
    </row>
    <row r="3499" spans="3:4" ht="21" customHeight="1">
      <c r="C3499" s="523"/>
      <c r="D3499" s="523"/>
    </row>
    <row r="3500" spans="3:4" ht="21" customHeight="1">
      <c r="C3500" s="523"/>
      <c r="D3500" s="523"/>
    </row>
    <row r="3501" spans="3:4" ht="21" customHeight="1">
      <c r="C3501" s="523"/>
      <c r="D3501" s="523"/>
    </row>
    <row r="3502" spans="3:4" ht="21" customHeight="1">
      <c r="C3502" s="523"/>
      <c r="D3502" s="523"/>
    </row>
    <row r="3503" spans="3:4" ht="21" customHeight="1">
      <c r="C3503" s="523"/>
      <c r="D3503" s="523"/>
    </row>
    <row r="3504" spans="3:4" ht="21" customHeight="1">
      <c r="C3504" s="523"/>
      <c r="D3504" s="523"/>
    </row>
    <row r="3505" spans="3:4" ht="21" customHeight="1">
      <c r="C3505" s="523"/>
      <c r="D3505" s="523"/>
    </row>
    <row r="3506" spans="3:4" ht="21" customHeight="1">
      <c r="C3506" s="523"/>
      <c r="D3506" s="523"/>
    </row>
    <row r="3507" spans="3:4" ht="21" customHeight="1">
      <c r="C3507" s="523"/>
      <c r="D3507" s="523"/>
    </row>
    <row r="3508" spans="3:4" ht="21" customHeight="1">
      <c r="C3508" s="523"/>
      <c r="D3508" s="523"/>
    </row>
    <row r="3509" spans="3:4" ht="21" customHeight="1">
      <c r="C3509" s="523"/>
      <c r="D3509" s="523"/>
    </row>
    <row r="3510" spans="3:4" ht="21" customHeight="1">
      <c r="C3510" s="523"/>
      <c r="D3510" s="523"/>
    </row>
    <row r="3511" spans="3:4" ht="21" customHeight="1">
      <c r="C3511" s="523"/>
      <c r="D3511" s="523"/>
    </row>
    <row r="3512" spans="3:4" ht="21" customHeight="1">
      <c r="C3512" s="523"/>
      <c r="D3512" s="523"/>
    </row>
    <row r="3513" spans="3:4" ht="21" customHeight="1">
      <c r="C3513" s="523"/>
      <c r="D3513" s="523"/>
    </row>
    <row r="3514" spans="3:4" ht="21" customHeight="1">
      <c r="C3514" s="523"/>
      <c r="D3514" s="523"/>
    </row>
    <row r="3515" spans="3:4" ht="21" customHeight="1">
      <c r="C3515" s="523"/>
      <c r="D3515" s="523"/>
    </row>
    <row r="3516" spans="3:4" ht="21" customHeight="1">
      <c r="C3516" s="523"/>
      <c r="D3516" s="523"/>
    </row>
    <row r="3517" spans="3:4" ht="21" customHeight="1">
      <c r="C3517" s="523"/>
      <c r="D3517" s="523"/>
    </row>
    <row r="3518" spans="3:4" ht="21" customHeight="1">
      <c r="C3518" s="523"/>
      <c r="D3518" s="523"/>
    </row>
    <row r="3519" spans="3:4" ht="21" customHeight="1">
      <c r="C3519" s="523"/>
      <c r="D3519" s="523"/>
    </row>
    <row r="3520" spans="3:4" ht="21" customHeight="1">
      <c r="C3520" s="523"/>
      <c r="D3520" s="523"/>
    </row>
    <row r="3521" spans="3:4" ht="21" customHeight="1">
      <c r="C3521" s="523"/>
      <c r="D3521" s="523"/>
    </row>
    <row r="3522" spans="3:4" ht="21" customHeight="1">
      <c r="C3522" s="523"/>
      <c r="D3522" s="523"/>
    </row>
    <row r="3523" spans="3:4" ht="21" customHeight="1">
      <c r="C3523" s="523"/>
      <c r="D3523" s="523"/>
    </row>
    <row r="3524" spans="3:4" ht="21" customHeight="1">
      <c r="C3524" s="523"/>
      <c r="D3524" s="523"/>
    </row>
    <row r="3525" spans="3:4" ht="21" customHeight="1">
      <c r="C3525" s="523"/>
      <c r="D3525" s="523"/>
    </row>
    <row r="3526" spans="3:4" ht="21" customHeight="1">
      <c r="C3526" s="523"/>
      <c r="D3526" s="523"/>
    </row>
    <row r="3527" spans="3:4" ht="21" customHeight="1">
      <c r="C3527" s="523"/>
      <c r="D3527" s="523"/>
    </row>
    <row r="3528" spans="3:4" ht="21" customHeight="1">
      <c r="C3528" s="523"/>
      <c r="D3528" s="523"/>
    </row>
    <row r="3529" spans="3:4" ht="21" customHeight="1">
      <c r="C3529" s="523"/>
      <c r="D3529" s="523"/>
    </row>
    <row r="3530" spans="3:4" ht="21" customHeight="1">
      <c r="C3530" s="523"/>
      <c r="D3530" s="523"/>
    </row>
    <row r="3531" spans="3:4" ht="21" customHeight="1">
      <c r="C3531" s="523"/>
      <c r="D3531" s="523"/>
    </row>
    <row r="3532" spans="3:4" ht="21" customHeight="1">
      <c r="C3532" s="523"/>
      <c r="D3532" s="523"/>
    </row>
    <row r="3533" spans="3:4" ht="21" customHeight="1">
      <c r="C3533" s="523"/>
      <c r="D3533" s="523"/>
    </row>
    <row r="3534" spans="3:4" ht="21" customHeight="1">
      <c r="C3534" s="523"/>
      <c r="D3534" s="523"/>
    </row>
    <row r="3535" spans="3:4" ht="21" customHeight="1">
      <c r="C3535" s="523"/>
      <c r="D3535" s="523"/>
    </row>
    <row r="3536" spans="3:4" ht="21" customHeight="1">
      <c r="C3536" s="523"/>
      <c r="D3536" s="523"/>
    </row>
    <row r="3537" spans="3:4" ht="21" customHeight="1">
      <c r="C3537" s="523"/>
      <c r="D3537" s="523"/>
    </row>
    <row r="3538" spans="3:4" ht="21" customHeight="1">
      <c r="C3538" s="523"/>
      <c r="D3538" s="523"/>
    </row>
    <row r="3539" spans="3:4" ht="21" customHeight="1">
      <c r="C3539" s="523"/>
      <c r="D3539" s="523"/>
    </row>
    <row r="3540" spans="3:4" ht="21" customHeight="1">
      <c r="C3540" s="523"/>
      <c r="D3540" s="523"/>
    </row>
    <row r="3541" spans="3:4" ht="21" customHeight="1">
      <c r="C3541" s="523"/>
      <c r="D3541" s="523"/>
    </row>
    <row r="3542" spans="3:4" ht="21" customHeight="1">
      <c r="C3542" s="523"/>
      <c r="D3542" s="523"/>
    </row>
    <row r="3543" spans="3:4" ht="21" customHeight="1">
      <c r="C3543" s="523"/>
      <c r="D3543" s="523"/>
    </row>
    <row r="3544" spans="3:4" ht="21" customHeight="1">
      <c r="C3544" s="523"/>
      <c r="D3544" s="523"/>
    </row>
    <row r="3545" spans="3:4" ht="21" customHeight="1">
      <c r="C3545" s="523"/>
      <c r="D3545" s="523"/>
    </row>
    <row r="3546" spans="3:4" ht="21" customHeight="1">
      <c r="C3546" s="523"/>
      <c r="D3546" s="523"/>
    </row>
    <row r="3547" spans="3:4" ht="21" customHeight="1">
      <c r="C3547" s="523"/>
      <c r="D3547" s="523"/>
    </row>
    <row r="3548" spans="3:4" ht="21" customHeight="1">
      <c r="C3548" s="523"/>
      <c r="D3548" s="523"/>
    </row>
    <row r="3549" spans="3:4" ht="21" customHeight="1">
      <c r="C3549" s="523"/>
      <c r="D3549" s="523"/>
    </row>
    <row r="3550" spans="3:4" ht="21" customHeight="1">
      <c r="C3550" s="523"/>
      <c r="D3550" s="523"/>
    </row>
    <row r="3551" spans="3:4" ht="21" customHeight="1">
      <c r="C3551" s="523"/>
      <c r="D3551" s="523"/>
    </row>
    <row r="3552" spans="3:4" ht="21" customHeight="1">
      <c r="C3552" s="523"/>
      <c r="D3552" s="523"/>
    </row>
    <row r="3553" spans="3:4" ht="21" customHeight="1">
      <c r="C3553" s="523"/>
      <c r="D3553" s="523"/>
    </row>
    <row r="3554" spans="3:4" ht="21" customHeight="1">
      <c r="C3554" s="523"/>
      <c r="D3554" s="523"/>
    </row>
    <row r="3555" spans="3:4" ht="21" customHeight="1">
      <c r="C3555" s="523"/>
      <c r="D3555" s="523"/>
    </row>
    <row r="3556" spans="3:4" ht="21" customHeight="1">
      <c r="C3556" s="523"/>
      <c r="D3556" s="523"/>
    </row>
    <row r="3557" spans="3:4" ht="21" customHeight="1">
      <c r="C3557" s="523"/>
      <c r="D3557" s="523"/>
    </row>
    <row r="3558" spans="3:4" ht="21" customHeight="1">
      <c r="C3558" s="523"/>
      <c r="D3558" s="523"/>
    </row>
    <row r="3559" spans="3:4" ht="21" customHeight="1">
      <c r="C3559" s="523"/>
      <c r="D3559" s="523"/>
    </row>
    <row r="3560" spans="3:4" ht="21" customHeight="1">
      <c r="C3560" s="523"/>
      <c r="D3560" s="523"/>
    </row>
    <row r="3561" spans="3:4" ht="21" customHeight="1">
      <c r="C3561" s="523"/>
      <c r="D3561" s="523"/>
    </row>
    <row r="3562" spans="3:4" ht="21" customHeight="1">
      <c r="C3562" s="523"/>
      <c r="D3562" s="523"/>
    </row>
    <row r="3563" spans="3:4" ht="21" customHeight="1">
      <c r="C3563" s="523"/>
      <c r="D3563" s="523"/>
    </row>
    <row r="3564" spans="3:4" ht="21" customHeight="1">
      <c r="C3564" s="523"/>
      <c r="D3564" s="523"/>
    </row>
    <row r="3565" spans="3:4" ht="21" customHeight="1">
      <c r="C3565" s="523"/>
      <c r="D3565" s="523"/>
    </row>
    <row r="3566" spans="3:4" ht="21" customHeight="1">
      <c r="C3566" s="523"/>
      <c r="D3566" s="523"/>
    </row>
    <row r="3567" spans="3:4" ht="21" customHeight="1">
      <c r="C3567" s="523"/>
      <c r="D3567" s="523"/>
    </row>
    <row r="3568" spans="3:4" ht="21" customHeight="1">
      <c r="C3568" s="523"/>
      <c r="D3568" s="523"/>
    </row>
    <row r="3569" spans="3:4" ht="21" customHeight="1">
      <c r="C3569" s="523"/>
      <c r="D3569" s="523"/>
    </row>
    <row r="3570" spans="3:4" ht="21" customHeight="1">
      <c r="C3570" s="523"/>
      <c r="D3570" s="523"/>
    </row>
    <row r="3571" spans="3:4" ht="21" customHeight="1">
      <c r="C3571" s="523"/>
      <c r="D3571" s="523"/>
    </row>
    <row r="3572" spans="3:4" ht="21" customHeight="1">
      <c r="C3572" s="523"/>
      <c r="D3572" s="523"/>
    </row>
    <row r="3573" spans="3:4" ht="21" customHeight="1">
      <c r="C3573" s="523"/>
      <c r="D3573" s="523"/>
    </row>
    <row r="3574" spans="3:4" ht="21" customHeight="1">
      <c r="C3574" s="523"/>
      <c r="D3574" s="523"/>
    </row>
    <row r="3575" spans="3:4" ht="21" customHeight="1">
      <c r="C3575" s="523"/>
      <c r="D3575" s="523"/>
    </row>
    <row r="3576" spans="3:4" ht="21" customHeight="1">
      <c r="C3576" s="523"/>
      <c r="D3576" s="523"/>
    </row>
    <row r="3577" spans="3:4" ht="21" customHeight="1">
      <c r="C3577" s="523"/>
      <c r="D3577" s="523"/>
    </row>
    <row r="3578" spans="3:4" ht="21" customHeight="1">
      <c r="C3578" s="523"/>
      <c r="D3578" s="523"/>
    </row>
    <row r="3579" spans="3:4" ht="21" customHeight="1">
      <c r="C3579" s="523"/>
      <c r="D3579" s="523"/>
    </row>
    <row r="3580" spans="3:4" ht="21" customHeight="1">
      <c r="C3580" s="523"/>
      <c r="D3580" s="523"/>
    </row>
    <row r="3581" spans="3:4" ht="21" customHeight="1">
      <c r="C3581" s="523"/>
      <c r="D3581" s="523"/>
    </row>
    <row r="3582" spans="3:4" ht="21" customHeight="1">
      <c r="C3582" s="523"/>
      <c r="D3582" s="523"/>
    </row>
    <row r="3583" spans="3:4" ht="21" customHeight="1">
      <c r="C3583" s="523"/>
      <c r="D3583" s="523"/>
    </row>
    <row r="3584" spans="3:4" ht="21" customHeight="1">
      <c r="C3584" s="523"/>
      <c r="D3584" s="523"/>
    </row>
    <row r="3585" spans="3:4" ht="21" customHeight="1">
      <c r="C3585" s="523"/>
      <c r="D3585" s="523"/>
    </row>
    <row r="3586" spans="3:4" ht="21" customHeight="1">
      <c r="C3586" s="523"/>
      <c r="D3586" s="523"/>
    </row>
    <row r="3587" spans="3:4" ht="21" customHeight="1">
      <c r="C3587" s="523"/>
      <c r="D3587" s="523"/>
    </row>
    <row r="3588" spans="3:4" ht="21" customHeight="1">
      <c r="C3588" s="523"/>
      <c r="D3588" s="523"/>
    </row>
    <row r="3589" spans="3:4" ht="21" customHeight="1">
      <c r="C3589" s="523"/>
      <c r="D3589" s="523"/>
    </row>
    <row r="3590" spans="3:4" ht="21" customHeight="1">
      <c r="C3590" s="523"/>
      <c r="D3590" s="523"/>
    </row>
    <row r="3591" spans="3:4" ht="21" customHeight="1">
      <c r="C3591" s="523"/>
      <c r="D3591" s="523"/>
    </row>
    <row r="3592" spans="3:4" ht="21" customHeight="1">
      <c r="C3592" s="523"/>
      <c r="D3592" s="523"/>
    </row>
    <row r="3593" spans="3:4" ht="21" customHeight="1">
      <c r="C3593" s="523"/>
      <c r="D3593" s="523"/>
    </row>
    <row r="3594" spans="3:4" ht="21" customHeight="1">
      <c r="C3594" s="523"/>
      <c r="D3594" s="523"/>
    </row>
    <row r="3595" spans="3:4" ht="21" customHeight="1">
      <c r="C3595" s="523"/>
      <c r="D3595" s="523"/>
    </row>
    <row r="3596" spans="3:4" ht="21" customHeight="1">
      <c r="C3596" s="523"/>
      <c r="D3596" s="523"/>
    </row>
    <row r="3597" spans="3:4" ht="21" customHeight="1">
      <c r="C3597" s="523"/>
      <c r="D3597" s="523"/>
    </row>
    <row r="3598" spans="3:4" ht="21" customHeight="1">
      <c r="C3598" s="523"/>
      <c r="D3598" s="523"/>
    </row>
    <row r="3599" spans="3:4" ht="21" customHeight="1">
      <c r="C3599" s="523"/>
      <c r="D3599" s="523"/>
    </row>
    <row r="3600" spans="3:4" ht="21" customHeight="1">
      <c r="C3600" s="523"/>
      <c r="D3600" s="523"/>
    </row>
    <row r="3601" spans="3:4" ht="21" customHeight="1">
      <c r="C3601" s="523"/>
      <c r="D3601" s="523"/>
    </row>
    <row r="3602" spans="3:4" ht="21" customHeight="1">
      <c r="C3602" s="523"/>
      <c r="D3602" s="523"/>
    </row>
    <row r="3603" spans="3:4" ht="21" customHeight="1">
      <c r="C3603" s="523"/>
      <c r="D3603" s="523"/>
    </row>
    <row r="3604" spans="3:4" ht="21" customHeight="1">
      <c r="C3604" s="523"/>
      <c r="D3604" s="523"/>
    </row>
    <row r="3605" spans="3:4" ht="21" customHeight="1">
      <c r="C3605" s="523"/>
      <c r="D3605" s="523"/>
    </row>
    <row r="3606" spans="3:4" ht="21" customHeight="1">
      <c r="C3606" s="523"/>
      <c r="D3606" s="523"/>
    </row>
    <row r="3607" spans="3:4" ht="21" customHeight="1">
      <c r="C3607" s="523"/>
      <c r="D3607" s="523"/>
    </row>
    <row r="3608" spans="3:4" ht="21" customHeight="1">
      <c r="C3608" s="523"/>
      <c r="D3608" s="523"/>
    </row>
    <row r="3609" spans="3:4" ht="21" customHeight="1">
      <c r="C3609" s="523"/>
      <c r="D3609" s="523"/>
    </row>
    <row r="3610" spans="3:4" ht="21" customHeight="1">
      <c r="C3610" s="523"/>
      <c r="D3610" s="523"/>
    </row>
    <row r="3611" spans="3:4" ht="21" customHeight="1">
      <c r="C3611" s="523"/>
      <c r="D3611" s="523"/>
    </row>
    <row r="3612" spans="3:4" ht="21" customHeight="1">
      <c r="C3612" s="523"/>
      <c r="D3612" s="523"/>
    </row>
    <row r="3613" spans="3:4" ht="21" customHeight="1">
      <c r="C3613" s="523"/>
      <c r="D3613" s="523"/>
    </row>
    <row r="3614" spans="3:4" ht="21" customHeight="1">
      <c r="C3614" s="523"/>
      <c r="D3614" s="523"/>
    </row>
    <row r="3615" spans="3:4" ht="21" customHeight="1">
      <c r="C3615" s="523"/>
      <c r="D3615" s="523"/>
    </row>
    <row r="3616" spans="3:4" ht="21" customHeight="1">
      <c r="C3616" s="523"/>
      <c r="D3616" s="523"/>
    </row>
    <row r="3617" spans="3:4" ht="21" customHeight="1">
      <c r="C3617" s="523"/>
      <c r="D3617" s="523"/>
    </row>
    <row r="3618" spans="3:4" ht="21" customHeight="1">
      <c r="C3618" s="523"/>
      <c r="D3618" s="523"/>
    </row>
    <row r="3619" spans="3:4" ht="21" customHeight="1">
      <c r="C3619" s="523"/>
      <c r="D3619" s="523"/>
    </row>
    <row r="3620" spans="3:4" ht="21" customHeight="1">
      <c r="C3620" s="523"/>
      <c r="D3620" s="523"/>
    </row>
    <row r="3621" spans="3:4" ht="21" customHeight="1">
      <c r="C3621" s="523"/>
      <c r="D3621" s="523"/>
    </row>
    <row r="3622" spans="3:4" ht="21" customHeight="1">
      <c r="C3622" s="523"/>
      <c r="D3622" s="523"/>
    </row>
    <row r="3623" spans="3:4" ht="21" customHeight="1">
      <c r="C3623" s="523"/>
      <c r="D3623" s="523"/>
    </row>
    <row r="3624" spans="3:4" ht="21" customHeight="1">
      <c r="C3624" s="523"/>
      <c r="D3624" s="523"/>
    </row>
    <row r="3625" spans="3:4" ht="21" customHeight="1">
      <c r="C3625" s="523"/>
      <c r="D3625" s="523"/>
    </row>
    <row r="3626" spans="3:4" ht="21" customHeight="1">
      <c r="C3626" s="523"/>
      <c r="D3626" s="523"/>
    </row>
    <row r="3627" spans="3:4" ht="21" customHeight="1">
      <c r="C3627" s="523"/>
      <c r="D3627" s="523"/>
    </row>
    <row r="3628" spans="3:4" ht="21" customHeight="1">
      <c r="C3628" s="523"/>
      <c r="D3628" s="523"/>
    </row>
    <row r="3629" spans="3:4" ht="21" customHeight="1">
      <c r="C3629" s="523"/>
      <c r="D3629" s="523"/>
    </row>
    <row r="3630" spans="3:4" ht="21" customHeight="1">
      <c r="C3630" s="523"/>
      <c r="D3630" s="523"/>
    </row>
    <row r="3631" spans="3:4" ht="21" customHeight="1">
      <c r="C3631" s="523"/>
      <c r="D3631" s="523"/>
    </row>
    <row r="3632" spans="3:4" ht="21" customHeight="1">
      <c r="C3632" s="523"/>
      <c r="D3632" s="523"/>
    </row>
    <row r="3633" spans="3:4" ht="21" customHeight="1">
      <c r="C3633" s="523"/>
      <c r="D3633" s="523"/>
    </row>
    <row r="3634" spans="3:4" ht="21" customHeight="1">
      <c r="C3634" s="523"/>
      <c r="D3634" s="523"/>
    </row>
    <row r="3635" spans="3:4" ht="21" customHeight="1">
      <c r="C3635" s="523"/>
      <c r="D3635" s="523"/>
    </row>
    <row r="3636" spans="3:4" ht="21" customHeight="1">
      <c r="C3636" s="523"/>
      <c r="D3636" s="523"/>
    </row>
    <row r="3637" spans="3:4" ht="21" customHeight="1">
      <c r="C3637" s="523"/>
      <c r="D3637" s="523"/>
    </row>
    <row r="3638" spans="3:4" ht="21" customHeight="1">
      <c r="C3638" s="523"/>
      <c r="D3638" s="523"/>
    </row>
    <row r="3639" spans="3:4" ht="21" customHeight="1">
      <c r="C3639" s="523"/>
      <c r="D3639" s="523"/>
    </row>
    <row r="3640" spans="3:4" ht="21" customHeight="1">
      <c r="C3640" s="523"/>
      <c r="D3640" s="523"/>
    </row>
    <row r="3641" spans="3:4" ht="21" customHeight="1">
      <c r="C3641" s="523"/>
      <c r="D3641" s="523"/>
    </row>
    <row r="3642" spans="3:4" ht="21" customHeight="1">
      <c r="C3642" s="523"/>
      <c r="D3642" s="523"/>
    </row>
    <row r="3643" spans="3:4" ht="21" customHeight="1">
      <c r="C3643" s="523"/>
      <c r="D3643" s="523"/>
    </row>
    <row r="3644" spans="3:4" ht="21" customHeight="1">
      <c r="C3644" s="523"/>
      <c r="D3644" s="523"/>
    </row>
    <row r="3645" spans="3:4" ht="21" customHeight="1">
      <c r="C3645" s="523"/>
      <c r="D3645" s="523"/>
    </row>
    <row r="3646" spans="3:4" ht="21" customHeight="1">
      <c r="C3646" s="523"/>
      <c r="D3646" s="523"/>
    </row>
    <row r="3647" spans="3:4" ht="21" customHeight="1">
      <c r="C3647" s="523"/>
      <c r="D3647" s="523"/>
    </row>
    <row r="3648" spans="3:4" ht="21" customHeight="1">
      <c r="C3648" s="523"/>
      <c r="D3648" s="523"/>
    </row>
    <row r="3649" spans="3:4" ht="21" customHeight="1">
      <c r="C3649" s="523"/>
      <c r="D3649" s="523"/>
    </row>
    <row r="3650" spans="3:4" ht="21" customHeight="1">
      <c r="C3650" s="523"/>
      <c r="D3650" s="523"/>
    </row>
    <row r="3651" spans="3:4" ht="21" customHeight="1">
      <c r="C3651" s="523"/>
      <c r="D3651" s="523"/>
    </row>
    <row r="3652" spans="3:4" ht="21" customHeight="1">
      <c r="C3652" s="523"/>
      <c r="D3652" s="523"/>
    </row>
    <row r="3653" spans="3:4" ht="21" customHeight="1">
      <c r="C3653" s="523"/>
      <c r="D3653" s="523"/>
    </row>
    <row r="3654" spans="3:4" ht="21" customHeight="1">
      <c r="C3654" s="523"/>
      <c r="D3654" s="523"/>
    </row>
    <row r="3655" spans="3:4" ht="21" customHeight="1">
      <c r="C3655" s="523"/>
      <c r="D3655" s="523"/>
    </row>
    <row r="3656" spans="3:4" ht="21" customHeight="1">
      <c r="C3656" s="523"/>
      <c r="D3656" s="523"/>
    </row>
    <row r="3657" spans="3:4" ht="21" customHeight="1">
      <c r="C3657" s="523"/>
      <c r="D3657" s="523"/>
    </row>
    <row r="3658" spans="3:4" ht="21" customHeight="1">
      <c r="C3658" s="523"/>
      <c r="D3658" s="523"/>
    </row>
    <row r="3659" spans="3:4" ht="21" customHeight="1">
      <c r="C3659" s="523"/>
      <c r="D3659" s="523"/>
    </row>
    <row r="3660" spans="3:4" ht="21" customHeight="1">
      <c r="C3660" s="523"/>
      <c r="D3660" s="523"/>
    </row>
    <row r="3661" spans="3:4" ht="21" customHeight="1">
      <c r="C3661" s="523"/>
      <c r="D3661" s="523"/>
    </row>
    <row r="3662" spans="3:4" ht="21" customHeight="1">
      <c r="C3662" s="523"/>
      <c r="D3662" s="523"/>
    </row>
    <row r="3663" spans="3:4" ht="21" customHeight="1">
      <c r="C3663" s="523"/>
      <c r="D3663" s="523"/>
    </row>
    <row r="3664" spans="3:4" ht="21" customHeight="1">
      <c r="C3664" s="523"/>
      <c r="D3664" s="523"/>
    </row>
    <row r="3665" spans="3:4" ht="21" customHeight="1">
      <c r="C3665" s="523"/>
      <c r="D3665" s="523"/>
    </row>
    <row r="3666" spans="3:4" ht="21" customHeight="1">
      <c r="C3666" s="523"/>
      <c r="D3666" s="523"/>
    </row>
    <row r="3667" spans="3:4" ht="21" customHeight="1">
      <c r="C3667" s="523"/>
      <c r="D3667" s="523"/>
    </row>
    <row r="3668" spans="3:4" ht="21" customHeight="1">
      <c r="C3668" s="523"/>
      <c r="D3668" s="523"/>
    </row>
    <row r="3669" spans="3:4" ht="21" customHeight="1">
      <c r="C3669" s="523"/>
      <c r="D3669" s="523"/>
    </row>
    <row r="3670" spans="3:4" ht="21" customHeight="1">
      <c r="C3670" s="523"/>
      <c r="D3670" s="523"/>
    </row>
    <row r="3671" spans="3:4" ht="21" customHeight="1">
      <c r="C3671" s="523"/>
      <c r="D3671" s="523"/>
    </row>
    <row r="3672" spans="3:4" ht="21" customHeight="1">
      <c r="C3672" s="523"/>
      <c r="D3672" s="523"/>
    </row>
    <row r="3673" spans="3:4" ht="21" customHeight="1">
      <c r="C3673" s="523"/>
      <c r="D3673" s="523"/>
    </row>
    <row r="3674" spans="3:4" ht="21" customHeight="1">
      <c r="C3674" s="523"/>
      <c r="D3674" s="523"/>
    </row>
    <row r="3675" spans="3:4" ht="21" customHeight="1">
      <c r="C3675" s="523"/>
      <c r="D3675" s="523"/>
    </row>
    <row r="3676" spans="3:4" ht="21" customHeight="1">
      <c r="C3676" s="523"/>
      <c r="D3676" s="523"/>
    </row>
    <row r="3677" spans="3:4" ht="21" customHeight="1">
      <c r="C3677" s="523"/>
      <c r="D3677" s="523"/>
    </row>
    <row r="3678" spans="3:4" ht="21" customHeight="1">
      <c r="C3678" s="523"/>
      <c r="D3678" s="523"/>
    </row>
    <row r="3679" spans="3:4" ht="21" customHeight="1">
      <c r="C3679" s="523"/>
      <c r="D3679" s="523"/>
    </row>
    <row r="3680" spans="3:4" ht="21" customHeight="1">
      <c r="C3680" s="523"/>
      <c r="D3680" s="523"/>
    </row>
    <row r="3681" spans="3:4" ht="21" customHeight="1">
      <c r="C3681" s="523"/>
      <c r="D3681" s="523"/>
    </row>
    <row r="3682" spans="3:4" ht="21" customHeight="1">
      <c r="C3682" s="523"/>
      <c r="D3682" s="523"/>
    </row>
    <row r="3683" spans="3:4" ht="21" customHeight="1">
      <c r="C3683" s="523"/>
      <c r="D3683" s="523"/>
    </row>
    <row r="3684" spans="3:4" ht="21" customHeight="1">
      <c r="C3684" s="523"/>
      <c r="D3684" s="523"/>
    </row>
    <row r="3685" spans="3:4" ht="21" customHeight="1">
      <c r="C3685" s="523"/>
      <c r="D3685" s="523"/>
    </row>
    <row r="3686" spans="3:4" ht="21" customHeight="1">
      <c r="C3686" s="523"/>
      <c r="D3686" s="523"/>
    </row>
    <row r="3687" spans="3:4" ht="21" customHeight="1">
      <c r="C3687" s="523"/>
      <c r="D3687" s="523"/>
    </row>
    <row r="3688" spans="3:4" ht="21" customHeight="1">
      <c r="C3688" s="523"/>
      <c r="D3688" s="523"/>
    </row>
    <row r="3689" spans="3:4" ht="21" customHeight="1">
      <c r="C3689" s="523"/>
      <c r="D3689" s="523"/>
    </row>
    <row r="3690" spans="3:4" ht="21" customHeight="1">
      <c r="C3690" s="523"/>
      <c r="D3690" s="523"/>
    </row>
    <row r="3691" spans="3:4" ht="21" customHeight="1">
      <c r="C3691" s="523"/>
      <c r="D3691" s="523"/>
    </row>
    <row r="3692" spans="3:4" ht="21" customHeight="1">
      <c r="C3692" s="523"/>
      <c r="D3692" s="523"/>
    </row>
    <row r="3693" spans="3:4" ht="21" customHeight="1">
      <c r="C3693" s="523"/>
      <c r="D3693" s="523"/>
    </row>
    <row r="3694" spans="3:4" ht="21" customHeight="1">
      <c r="C3694" s="523"/>
      <c r="D3694" s="523"/>
    </row>
    <row r="3695" spans="3:4" ht="21" customHeight="1">
      <c r="C3695" s="523"/>
      <c r="D3695" s="523"/>
    </row>
    <row r="3696" spans="3:4" ht="21" customHeight="1">
      <c r="C3696" s="523"/>
      <c r="D3696" s="523"/>
    </row>
    <row r="3697" spans="3:4" ht="21" customHeight="1">
      <c r="C3697" s="523"/>
      <c r="D3697" s="523"/>
    </row>
    <row r="3698" spans="3:4" ht="21" customHeight="1">
      <c r="C3698" s="523"/>
      <c r="D3698" s="523"/>
    </row>
    <row r="3699" spans="3:4" ht="21" customHeight="1">
      <c r="C3699" s="523"/>
      <c r="D3699" s="523"/>
    </row>
    <row r="3700" spans="3:4" ht="21" customHeight="1">
      <c r="C3700" s="523"/>
      <c r="D3700" s="523"/>
    </row>
    <row r="3701" spans="3:4" ht="21" customHeight="1">
      <c r="C3701" s="523"/>
      <c r="D3701" s="523"/>
    </row>
    <row r="3702" spans="3:4" ht="21" customHeight="1">
      <c r="C3702" s="523"/>
      <c r="D3702" s="523"/>
    </row>
    <row r="3703" spans="3:4" ht="21" customHeight="1">
      <c r="C3703" s="523"/>
      <c r="D3703" s="523"/>
    </row>
    <row r="3704" spans="3:4" ht="21" customHeight="1">
      <c r="C3704" s="523"/>
      <c r="D3704" s="523"/>
    </row>
    <row r="3705" spans="3:4" ht="21" customHeight="1">
      <c r="C3705" s="523"/>
      <c r="D3705" s="523"/>
    </row>
    <row r="3706" spans="3:4" ht="21" customHeight="1">
      <c r="C3706" s="523"/>
      <c r="D3706" s="523"/>
    </row>
    <row r="3707" spans="3:4" ht="21" customHeight="1">
      <c r="C3707" s="523"/>
      <c r="D3707" s="523"/>
    </row>
    <row r="3708" spans="3:4" ht="21" customHeight="1">
      <c r="C3708" s="523"/>
      <c r="D3708" s="523"/>
    </row>
    <row r="3709" spans="3:4" ht="21" customHeight="1">
      <c r="C3709" s="523"/>
      <c r="D3709" s="523"/>
    </row>
    <row r="3710" spans="3:4" ht="21" customHeight="1">
      <c r="C3710" s="523"/>
      <c r="D3710" s="523"/>
    </row>
    <row r="3711" spans="3:4" ht="21" customHeight="1">
      <c r="C3711" s="523"/>
      <c r="D3711" s="523"/>
    </row>
    <row r="3712" spans="3:4" ht="21" customHeight="1">
      <c r="C3712" s="523"/>
      <c r="D3712" s="523"/>
    </row>
    <row r="3713" spans="3:4" ht="21" customHeight="1">
      <c r="C3713" s="523"/>
      <c r="D3713" s="523"/>
    </row>
    <row r="3714" spans="3:4" ht="21" customHeight="1">
      <c r="C3714" s="523"/>
      <c r="D3714" s="523"/>
    </row>
    <row r="3715" spans="3:4" ht="21" customHeight="1">
      <c r="C3715" s="523"/>
      <c r="D3715" s="523"/>
    </row>
    <row r="3716" spans="3:4" ht="21" customHeight="1">
      <c r="C3716" s="523"/>
      <c r="D3716" s="523"/>
    </row>
    <row r="3717" spans="3:4" ht="21" customHeight="1">
      <c r="C3717" s="523"/>
      <c r="D3717" s="523"/>
    </row>
    <row r="3718" spans="3:4" ht="21" customHeight="1">
      <c r="C3718" s="523"/>
      <c r="D3718" s="523"/>
    </row>
    <row r="3719" spans="3:4" ht="21" customHeight="1">
      <c r="C3719" s="523"/>
      <c r="D3719" s="523"/>
    </row>
    <row r="3720" spans="3:4" ht="21" customHeight="1">
      <c r="C3720" s="523"/>
      <c r="D3720" s="523"/>
    </row>
    <row r="3721" spans="3:4" ht="21" customHeight="1">
      <c r="C3721" s="523"/>
      <c r="D3721" s="523"/>
    </row>
    <row r="3722" spans="3:4" ht="21" customHeight="1">
      <c r="C3722" s="523"/>
      <c r="D3722" s="523"/>
    </row>
    <row r="3723" spans="3:4" ht="21" customHeight="1">
      <c r="C3723" s="523"/>
      <c r="D3723" s="523"/>
    </row>
    <row r="3724" spans="3:4" ht="21" customHeight="1">
      <c r="C3724" s="523"/>
      <c r="D3724" s="523"/>
    </row>
    <row r="3725" spans="3:4" ht="21" customHeight="1">
      <c r="C3725" s="523"/>
      <c r="D3725" s="523"/>
    </row>
    <row r="3726" spans="3:4" ht="21" customHeight="1">
      <c r="C3726" s="523"/>
      <c r="D3726" s="523"/>
    </row>
    <row r="3727" spans="3:4" ht="21" customHeight="1">
      <c r="C3727" s="523"/>
      <c r="D3727" s="523"/>
    </row>
    <row r="3728" spans="3:4" ht="21" customHeight="1">
      <c r="C3728" s="523"/>
      <c r="D3728" s="523"/>
    </row>
    <row r="3729" spans="3:4" ht="21" customHeight="1">
      <c r="C3729" s="523"/>
      <c r="D3729" s="523"/>
    </row>
    <row r="3730" spans="3:4" ht="21" customHeight="1">
      <c r="C3730" s="523"/>
      <c r="D3730" s="523"/>
    </row>
    <row r="3731" spans="3:4" ht="21" customHeight="1">
      <c r="C3731" s="523"/>
      <c r="D3731" s="523"/>
    </row>
    <row r="3732" spans="3:4" ht="21" customHeight="1">
      <c r="C3732" s="523"/>
      <c r="D3732" s="523"/>
    </row>
    <row r="3733" spans="3:4" ht="21" customHeight="1">
      <c r="C3733" s="523"/>
      <c r="D3733" s="523"/>
    </row>
    <row r="3734" spans="3:4" ht="21" customHeight="1">
      <c r="C3734" s="523"/>
      <c r="D3734" s="523"/>
    </row>
    <row r="3735" spans="3:4" ht="21" customHeight="1">
      <c r="C3735" s="523"/>
      <c r="D3735" s="523"/>
    </row>
    <row r="3736" spans="3:4" ht="21" customHeight="1">
      <c r="C3736" s="523"/>
      <c r="D3736" s="523"/>
    </row>
    <row r="3737" spans="3:4" ht="21" customHeight="1">
      <c r="C3737" s="523"/>
      <c r="D3737" s="523"/>
    </row>
    <row r="3738" spans="3:4" ht="21" customHeight="1">
      <c r="C3738" s="523"/>
      <c r="D3738" s="523"/>
    </row>
    <row r="3739" spans="3:4" ht="21" customHeight="1">
      <c r="C3739" s="523"/>
      <c r="D3739" s="523"/>
    </row>
    <row r="3740" spans="3:4" ht="21" customHeight="1">
      <c r="C3740" s="523"/>
      <c r="D3740" s="523"/>
    </row>
    <row r="3741" spans="3:4" ht="21" customHeight="1">
      <c r="C3741" s="523"/>
      <c r="D3741" s="523"/>
    </row>
    <row r="3742" spans="3:4" ht="21" customHeight="1">
      <c r="C3742" s="523"/>
      <c r="D3742" s="523"/>
    </row>
    <row r="3743" spans="3:4" ht="21" customHeight="1">
      <c r="C3743" s="523"/>
      <c r="D3743" s="523"/>
    </row>
    <row r="3744" spans="3:4" ht="21" customHeight="1">
      <c r="C3744" s="523"/>
      <c r="D3744" s="523"/>
    </row>
    <row r="3745" spans="3:4" ht="21" customHeight="1">
      <c r="C3745" s="523"/>
      <c r="D3745" s="523"/>
    </row>
    <row r="3746" spans="3:4" ht="21" customHeight="1">
      <c r="C3746" s="523"/>
      <c r="D3746" s="523"/>
    </row>
    <row r="3747" spans="3:4" ht="21" customHeight="1">
      <c r="C3747" s="523"/>
      <c r="D3747" s="523"/>
    </row>
    <row r="3748" spans="3:4" ht="21" customHeight="1">
      <c r="C3748" s="523"/>
      <c r="D3748" s="523"/>
    </row>
    <row r="3749" spans="3:4" ht="21" customHeight="1">
      <c r="C3749" s="523"/>
      <c r="D3749" s="523"/>
    </row>
    <row r="3750" spans="3:4" ht="21" customHeight="1">
      <c r="C3750" s="523"/>
      <c r="D3750" s="523"/>
    </row>
    <row r="3751" spans="3:4" ht="21" customHeight="1">
      <c r="C3751" s="523"/>
      <c r="D3751" s="523"/>
    </row>
    <row r="3752" spans="3:4" ht="21" customHeight="1">
      <c r="C3752" s="523"/>
      <c r="D3752" s="523"/>
    </row>
    <row r="3753" spans="3:4" ht="21" customHeight="1">
      <c r="C3753" s="523"/>
      <c r="D3753" s="523"/>
    </row>
    <row r="3754" spans="3:4" ht="21" customHeight="1">
      <c r="C3754" s="523"/>
      <c r="D3754" s="523"/>
    </row>
    <row r="3755" spans="3:4" ht="21" customHeight="1">
      <c r="C3755" s="523"/>
      <c r="D3755" s="523"/>
    </row>
    <row r="3756" spans="3:4" ht="21" customHeight="1">
      <c r="C3756" s="523"/>
      <c r="D3756" s="523"/>
    </row>
    <row r="3757" spans="3:4" ht="21" customHeight="1">
      <c r="C3757" s="523"/>
      <c r="D3757" s="523"/>
    </row>
    <row r="3758" spans="3:4" ht="21" customHeight="1">
      <c r="C3758" s="523"/>
      <c r="D3758" s="523"/>
    </row>
    <row r="3759" spans="3:4" ht="21" customHeight="1">
      <c r="C3759" s="523"/>
      <c r="D3759" s="523"/>
    </row>
    <row r="3760" spans="3:4" ht="21" customHeight="1">
      <c r="C3760" s="523"/>
      <c r="D3760" s="523"/>
    </row>
    <row r="3761" spans="3:4" ht="21" customHeight="1">
      <c r="C3761" s="523"/>
      <c r="D3761" s="523"/>
    </row>
    <row r="3762" spans="3:4" ht="21" customHeight="1">
      <c r="C3762" s="523"/>
      <c r="D3762" s="523"/>
    </row>
    <row r="3763" spans="3:4" ht="21" customHeight="1">
      <c r="C3763" s="523"/>
      <c r="D3763" s="523"/>
    </row>
    <row r="3764" spans="3:4" ht="21" customHeight="1">
      <c r="C3764" s="523"/>
      <c r="D3764" s="523"/>
    </row>
    <row r="3765" spans="3:4" ht="21" customHeight="1">
      <c r="C3765" s="523"/>
      <c r="D3765" s="523"/>
    </row>
    <row r="3766" spans="3:4" ht="21" customHeight="1">
      <c r="C3766" s="523"/>
      <c r="D3766" s="523"/>
    </row>
    <row r="3767" spans="3:4" ht="21" customHeight="1">
      <c r="C3767" s="523"/>
      <c r="D3767" s="523"/>
    </row>
    <row r="3768" spans="3:4" ht="21" customHeight="1">
      <c r="C3768" s="523"/>
      <c r="D3768" s="523"/>
    </row>
    <row r="3769" spans="3:4" ht="21" customHeight="1">
      <c r="C3769" s="523"/>
      <c r="D3769" s="523"/>
    </row>
    <row r="3770" spans="3:4" ht="21" customHeight="1">
      <c r="C3770" s="523"/>
      <c r="D3770" s="523"/>
    </row>
    <row r="3771" spans="3:4" ht="21" customHeight="1">
      <c r="C3771" s="523"/>
      <c r="D3771" s="523"/>
    </row>
    <row r="3772" spans="3:4" ht="21" customHeight="1">
      <c r="C3772" s="523"/>
      <c r="D3772" s="523"/>
    </row>
    <row r="3773" spans="3:4" ht="21" customHeight="1">
      <c r="C3773" s="523"/>
      <c r="D3773" s="523"/>
    </row>
    <row r="3774" spans="3:4" ht="21" customHeight="1">
      <c r="C3774" s="523"/>
      <c r="D3774" s="523"/>
    </row>
    <row r="3775" spans="3:4" ht="21" customHeight="1">
      <c r="C3775" s="523"/>
      <c r="D3775" s="523"/>
    </row>
    <row r="3776" spans="3:4" ht="21" customHeight="1">
      <c r="C3776" s="523"/>
      <c r="D3776" s="523"/>
    </row>
    <row r="3777" spans="3:4" ht="21" customHeight="1">
      <c r="C3777" s="523"/>
      <c r="D3777" s="523"/>
    </row>
    <row r="3778" spans="3:4" ht="21" customHeight="1">
      <c r="C3778" s="523"/>
      <c r="D3778" s="523"/>
    </row>
    <row r="3779" spans="3:4" ht="21" customHeight="1">
      <c r="C3779" s="523"/>
      <c r="D3779" s="523"/>
    </row>
    <row r="3780" spans="3:4" ht="21" customHeight="1">
      <c r="C3780" s="523"/>
      <c r="D3780" s="523"/>
    </row>
    <row r="3781" spans="3:4" ht="21" customHeight="1">
      <c r="C3781" s="523"/>
      <c r="D3781" s="523"/>
    </row>
    <row r="3782" spans="3:4" ht="21" customHeight="1">
      <c r="C3782" s="523"/>
      <c r="D3782" s="523"/>
    </row>
    <row r="3783" spans="3:4" ht="21" customHeight="1">
      <c r="C3783" s="523"/>
      <c r="D3783" s="523"/>
    </row>
    <row r="3784" spans="3:4" ht="21" customHeight="1">
      <c r="C3784" s="523"/>
      <c r="D3784" s="523"/>
    </row>
    <row r="3785" spans="3:4" ht="21" customHeight="1">
      <c r="C3785" s="523"/>
      <c r="D3785" s="523"/>
    </row>
    <row r="3786" spans="3:4" ht="21" customHeight="1">
      <c r="C3786" s="523"/>
      <c r="D3786" s="523"/>
    </row>
    <row r="3787" spans="3:4" ht="21" customHeight="1">
      <c r="C3787" s="523"/>
      <c r="D3787" s="523"/>
    </row>
    <row r="3788" spans="3:4" ht="21" customHeight="1">
      <c r="C3788" s="523"/>
      <c r="D3788" s="523"/>
    </row>
    <row r="3789" spans="3:4" ht="21" customHeight="1">
      <c r="C3789" s="523"/>
      <c r="D3789" s="523"/>
    </row>
    <row r="3790" spans="3:4" ht="21" customHeight="1">
      <c r="C3790" s="523"/>
      <c r="D3790" s="523"/>
    </row>
    <row r="3791" spans="3:4" ht="21" customHeight="1">
      <c r="C3791" s="523"/>
      <c r="D3791" s="523"/>
    </row>
    <row r="3792" spans="3:4" ht="21" customHeight="1">
      <c r="C3792" s="523"/>
      <c r="D3792" s="523"/>
    </row>
    <row r="3793" spans="3:4" ht="21" customHeight="1">
      <c r="C3793" s="523"/>
      <c r="D3793" s="523"/>
    </row>
    <row r="3794" spans="3:4" ht="21" customHeight="1">
      <c r="C3794" s="523"/>
      <c r="D3794" s="523"/>
    </row>
    <row r="3795" spans="3:4" ht="21" customHeight="1">
      <c r="C3795" s="523"/>
      <c r="D3795" s="523"/>
    </row>
    <row r="3796" spans="3:4" ht="21" customHeight="1">
      <c r="C3796" s="523"/>
      <c r="D3796" s="523"/>
    </row>
    <row r="3797" spans="3:4" ht="21" customHeight="1">
      <c r="C3797" s="523"/>
      <c r="D3797" s="523"/>
    </row>
    <row r="3798" spans="3:4" ht="21" customHeight="1">
      <c r="C3798" s="523"/>
      <c r="D3798" s="523"/>
    </row>
    <row r="3799" spans="3:4" ht="21" customHeight="1">
      <c r="C3799" s="523"/>
      <c r="D3799" s="523"/>
    </row>
    <row r="3800" spans="3:4" ht="21" customHeight="1">
      <c r="C3800" s="523"/>
      <c r="D3800" s="523"/>
    </row>
    <row r="3801" spans="3:4" ht="21" customHeight="1">
      <c r="C3801" s="523"/>
      <c r="D3801" s="523"/>
    </row>
    <row r="3802" spans="3:4" ht="21" customHeight="1">
      <c r="C3802" s="523"/>
      <c r="D3802" s="523"/>
    </row>
    <row r="3803" spans="3:4" ht="21" customHeight="1">
      <c r="C3803" s="523"/>
      <c r="D3803" s="523"/>
    </row>
    <row r="3804" spans="3:4" ht="21" customHeight="1">
      <c r="C3804" s="523"/>
      <c r="D3804" s="523"/>
    </row>
    <row r="3805" spans="3:4" ht="21" customHeight="1">
      <c r="C3805" s="523"/>
      <c r="D3805" s="523"/>
    </row>
    <row r="3806" spans="3:4" ht="21" customHeight="1">
      <c r="C3806" s="523"/>
      <c r="D3806" s="523"/>
    </row>
    <row r="3807" spans="3:4" ht="21" customHeight="1">
      <c r="C3807" s="523"/>
      <c r="D3807" s="523"/>
    </row>
    <row r="3808" spans="3:4" ht="21" customHeight="1">
      <c r="C3808" s="523"/>
      <c r="D3808" s="523"/>
    </row>
    <row r="3809" spans="3:4" ht="21" customHeight="1">
      <c r="C3809" s="523"/>
      <c r="D3809" s="523"/>
    </row>
    <row r="3810" spans="3:4" ht="21" customHeight="1">
      <c r="C3810" s="523"/>
      <c r="D3810" s="523"/>
    </row>
    <row r="3811" spans="3:4" ht="21" customHeight="1">
      <c r="C3811" s="523"/>
      <c r="D3811" s="523"/>
    </row>
    <row r="3812" spans="3:4" ht="21" customHeight="1">
      <c r="C3812" s="523"/>
      <c r="D3812" s="523"/>
    </row>
    <row r="3813" spans="3:4" ht="21" customHeight="1">
      <c r="C3813" s="523"/>
      <c r="D3813" s="523"/>
    </row>
    <row r="3814" spans="3:4" ht="21" customHeight="1">
      <c r="C3814" s="523"/>
      <c r="D3814" s="523"/>
    </row>
    <row r="3815" spans="3:4" ht="21" customHeight="1">
      <c r="C3815" s="523"/>
      <c r="D3815" s="523"/>
    </row>
    <row r="3816" spans="3:4" ht="21" customHeight="1">
      <c r="C3816" s="523"/>
      <c r="D3816" s="523"/>
    </row>
    <row r="3817" spans="3:4" ht="21" customHeight="1">
      <c r="C3817" s="523"/>
      <c r="D3817" s="523"/>
    </row>
    <row r="3818" spans="3:4" ht="21" customHeight="1">
      <c r="C3818" s="523"/>
      <c r="D3818" s="523"/>
    </row>
    <row r="3819" spans="3:4" ht="21" customHeight="1">
      <c r="C3819" s="523"/>
      <c r="D3819" s="523"/>
    </row>
    <row r="3820" spans="3:4" ht="21" customHeight="1">
      <c r="C3820" s="523"/>
      <c r="D3820" s="523"/>
    </row>
    <row r="3821" spans="3:4" ht="21" customHeight="1">
      <c r="C3821" s="523"/>
      <c r="D3821" s="523"/>
    </row>
    <row r="3822" spans="3:4" ht="21" customHeight="1">
      <c r="C3822" s="523"/>
      <c r="D3822" s="523"/>
    </row>
    <row r="3823" spans="3:4" ht="21" customHeight="1">
      <c r="C3823" s="523"/>
      <c r="D3823" s="523"/>
    </row>
    <row r="3824" spans="3:4" ht="21" customHeight="1">
      <c r="C3824" s="523"/>
      <c r="D3824" s="523"/>
    </row>
    <row r="3825" spans="3:4" ht="21" customHeight="1">
      <c r="C3825" s="523"/>
      <c r="D3825" s="523"/>
    </row>
    <row r="3826" spans="3:4" ht="21" customHeight="1">
      <c r="C3826" s="523"/>
      <c r="D3826" s="523"/>
    </row>
    <row r="3827" spans="3:4" ht="21" customHeight="1">
      <c r="C3827" s="523"/>
      <c r="D3827" s="523"/>
    </row>
    <row r="3828" spans="3:4" ht="21" customHeight="1">
      <c r="C3828" s="523"/>
      <c r="D3828" s="523"/>
    </row>
    <row r="3829" spans="3:4" ht="21" customHeight="1">
      <c r="C3829" s="523"/>
      <c r="D3829" s="523"/>
    </row>
    <row r="3830" spans="3:4" ht="21" customHeight="1">
      <c r="C3830" s="523"/>
      <c r="D3830" s="523"/>
    </row>
    <row r="3831" spans="3:4" ht="21" customHeight="1">
      <c r="C3831" s="523"/>
      <c r="D3831" s="523"/>
    </row>
    <row r="3832" spans="3:4" ht="21" customHeight="1">
      <c r="C3832" s="523"/>
      <c r="D3832" s="523"/>
    </row>
    <row r="3833" spans="3:4" ht="21" customHeight="1">
      <c r="C3833" s="523"/>
      <c r="D3833" s="523"/>
    </row>
    <row r="3834" spans="3:4" ht="21" customHeight="1">
      <c r="C3834" s="523"/>
      <c r="D3834" s="523"/>
    </row>
    <row r="3835" spans="3:4" ht="21" customHeight="1">
      <c r="C3835" s="523"/>
      <c r="D3835" s="523"/>
    </row>
    <row r="3836" spans="3:4" ht="21" customHeight="1">
      <c r="C3836" s="523"/>
      <c r="D3836" s="523"/>
    </row>
    <row r="3837" spans="3:4" ht="21" customHeight="1">
      <c r="C3837" s="523"/>
      <c r="D3837" s="523"/>
    </row>
    <row r="3838" spans="3:4" ht="21" customHeight="1">
      <c r="C3838" s="523"/>
      <c r="D3838" s="523"/>
    </row>
    <row r="3839" spans="3:4" ht="21" customHeight="1">
      <c r="C3839" s="523"/>
      <c r="D3839" s="523"/>
    </row>
    <row r="3840" spans="3:4" ht="21" customHeight="1">
      <c r="C3840" s="523"/>
      <c r="D3840" s="523"/>
    </row>
    <row r="3841" spans="3:4" ht="21" customHeight="1">
      <c r="C3841" s="523"/>
      <c r="D3841" s="523"/>
    </row>
    <row r="3842" spans="3:4" ht="21" customHeight="1">
      <c r="C3842" s="523"/>
      <c r="D3842" s="523"/>
    </row>
    <row r="3843" spans="3:4" ht="21" customHeight="1">
      <c r="C3843" s="523"/>
      <c r="D3843" s="523"/>
    </row>
    <row r="3844" spans="3:4" ht="21" customHeight="1">
      <c r="C3844" s="523"/>
      <c r="D3844" s="523"/>
    </row>
    <row r="3845" spans="3:4" ht="21" customHeight="1">
      <c r="C3845" s="523"/>
      <c r="D3845" s="523"/>
    </row>
    <row r="3846" spans="3:4" ht="21" customHeight="1">
      <c r="C3846" s="523"/>
      <c r="D3846" s="523"/>
    </row>
    <row r="3847" spans="3:4" ht="21" customHeight="1">
      <c r="C3847" s="523"/>
      <c r="D3847" s="523"/>
    </row>
    <row r="3848" spans="3:4" ht="21" customHeight="1">
      <c r="C3848" s="523"/>
      <c r="D3848" s="523"/>
    </row>
    <row r="3849" spans="3:4" ht="21" customHeight="1">
      <c r="C3849" s="523"/>
      <c r="D3849" s="523"/>
    </row>
    <row r="3850" spans="3:4" ht="21" customHeight="1">
      <c r="C3850" s="523"/>
      <c r="D3850" s="523"/>
    </row>
    <row r="3851" spans="3:4" ht="21" customHeight="1">
      <c r="C3851" s="523"/>
      <c r="D3851" s="523"/>
    </row>
    <row r="3852" spans="3:4" ht="21" customHeight="1">
      <c r="C3852" s="523"/>
      <c r="D3852" s="523"/>
    </row>
    <row r="3853" spans="3:4" ht="21" customHeight="1">
      <c r="C3853" s="523"/>
      <c r="D3853" s="523"/>
    </row>
    <row r="3854" spans="3:4" ht="21" customHeight="1">
      <c r="C3854" s="523"/>
      <c r="D3854" s="523"/>
    </row>
    <row r="3855" spans="3:4" ht="21" customHeight="1">
      <c r="C3855" s="523"/>
      <c r="D3855" s="523"/>
    </row>
    <row r="3856" spans="3:4" ht="21" customHeight="1">
      <c r="C3856" s="523"/>
      <c r="D3856" s="523"/>
    </row>
    <row r="3857" spans="3:4" ht="21" customHeight="1">
      <c r="C3857" s="523"/>
      <c r="D3857" s="523"/>
    </row>
    <row r="3858" spans="3:4" ht="21" customHeight="1">
      <c r="C3858" s="523"/>
      <c r="D3858" s="523"/>
    </row>
    <row r="3859" spans="3:4" ht="21" customHeight="1">
      <c r="C3859" s="523"/>
      <c r="D3859" s="523"/>
    </row>
    <row r="3860" spans="3:4" ht="21" customHeight="1">
      <c r="C3860" s="523"/>
      <c r="D3860" s="523"/>
    </row>
    <row r="3861" spans="3:4" ht="21" customHeight="1">
      <c r="C3861" s="523"/>
      <c r="D3861" s="523"/>
    </row>
    <row r="3862" spans="3:4" ht="21" customHeight="1">
      <c r="C3862" s="523"/>
      <c r="D3862" s="523"/>
    </row>
    <row r="3863" spans="3:4" ht="21" customHeight="1">
      <c r="C3863" s="523"/>
      <c r="D3863" s="523"/>
    </row>
    <row r="3864" spans="3:4" ht="21" customHeight="1">
      <c r="C3864" s="523"/>
      <c r="D3864" s="523"/>
    </row>
    <row r="3865" spans="3:4" ht="21" customHeight="1">
      <c r="C3865" s="523"/>
      <c r="D3865" s="523"/>
    </row>
    <row r="3866" spans="3:4" ht="21" customHeight="1">
      <c r="C3866" s="523"/>
      <c r="D3866" s="523"/>
    </row>
    <row r="3867" spans="3:4" ht="21" customHeight="1">
      <c r="C3867" s="523"/>
      <c r="D3867" s="523"/>
    </row>
    <row r="3868" spans="3:4" ht="21" customHeight="1">
      <c r="C3868" s="523"/>
      <c r="D3868" s="523"/>
    </row>
    <row r="3869" spans="3:4" ht="21" customHeight="1">
      <c r="C3869" s="523"/>
      <c r="D3869" s="523"/>
    </row>
    <row r="3870" spans="3:4" ht="21" customHeight="1">
      <c r="C3870" s="523"/>
      <c r="D3870" s="523"/>
    </row>
    <row r="3871" spans="3:4" ht="21" customHeight="1">
      <c r="C3871" s="523"/>
      <c r="D3871" s="523"/>
    </row>
    <row r="3872" spans="3:4" ht="21" customHeight="1">
      <c r="C3872" s="523"/>
      <c r="D3872" s="523"/>
    </row>
    <row r="3873" spans="3:4" ht="21" customHeight="1">
      <c r="C3873" s="523"/>
      <c r="D3873" s="523"/>
    </row>
    <row r="3874" spans="3:4" ht="21" customHeight="1">
      <c r="C3874" s="523"/>
      <c r="D3874" s="523"/>
    </row>
    <row r="3875" spans="3:4" ht="21" customHeight="1">
      <c r="C3875" s="523"/>
      <c r="D3875" s="523"/>
    </row>
    <row r="3876" spans="3:4" ht="21" customHeight="1">
      <c r="C3876" s="523"/>
      <c r="D3876" s="523"/>
    </row>
    <row r="3877" spans="3:4" ht="21" customHeight="1">
      <c r="C3877" s="523"/>
      <c r="D3877" s="523"/>
    </row>
    <row r="3878" spans="3:4" ht="21" customHeight="1">
      <c r="C3878" s="523"/>
      <c r="D3878" s="523"/>
    </row>
    <row r="3879" spans="3:4" ht="21" customHeight="1">
      <c r="C3879" s="523"/>
      <c r="D3879" s="523"/>
    </row>
    <row r="3880" spans="3:4" ht="21" customHeight="1">
      <c r="C3880" s="523"/>
      <c r="D3880" s="523"/>
    </row>
    <row r="3881" spans="3:4" ht="21" customHeight="1">
      <c r="C3881" s="523"/>
      <c r="D3881" s="523"/>
    </row>
    <row r="3882" spans="3:4" ht="21" customHeight="1">
      <c r="C3882" s="523"/>
      <c r="D3882" s="523"/>
    </row>
    <row r="3883" spans="3:4" ht="21" customHeight="1">
      <c r="C3883" s="523"/>
      <c r="D3883" s="523"/>
    </row>
    <row r="3884" spans="3:4" ht="21" customHeight="1">
      <c r="C3884" s="523"/>
      <c r="D3884" s="523"/>
    </row>
    <row r="3885" spans="3:4" ht="21" customHeight="1">
      <c r="C3885" s="523"/>
      <c r="D3885" s="523"/>
    </row>
    <row r="3886" spans="3:4" ht="21" customHeight="1">
      <c r="C3886" s="523"/>
      <c r="D3886" s="523"/>
    </row>
    <row r="3887" spans="3:4" ht="21" customHeight="1">
      <c r="C3887" s="523"/>
      <c r="D3887" s="523"/>
    </row>
    <row r="3888" spans="3:4" ht="21" customHeight="1">
      <c r="C3888" s="523"/>
      <c r="D3888" s="523"/>
    </row>
    <row r="3889" spans="3:4" ht="21" customHeight="1">
      <c r="C3889" s="523"/>
      <c r="D3889" s="523"/>
    </row>
    <row r="3890" spans="3:4" ht="21" customHeight="1">
      <c r="C3890" s="523"/>
      <c r="D3890" s="523"/>
    </row>
    <row r="3891" spans="3:4" ht="21" customHeight="1">
      <c r="C3891" s="523"/>
      <c r="D3891" s="523"/>
    </row>
    <row r="3892" spans="3:4" ht="21" customHeight="1">
      <c r="C3892" s="523"/>
      <c r="D3892" s="523"/>
    </row>
    <row r="3893" spans="3:4" ht="21" customHeight="1">
      <c r="C3893" s="523"/>
      <c r="D3893" s="523"/>
    </row>
    <row r="3894" spans="3:4" ht="21" customHeight="1">
      <c r="C3894" s="523"/>
      <c r="D3894" s="523"/>
    </row>
    <row r="3895" spans="3:4" ht="21" customHeight="1">
      <c r="C3895" s="523"/>
      <c r="D3895" s="523"/>
    </row>
    <row r="3896" spans="3:4" ht="21" customHeight="1">
      <c r="C3896" s="523"/>
      <c r="D3896" s="523"/>
    </row>
    <row r="3897" spans="3:4" ht="21" customHeight="1">
      <c r="C3897" s="523"/>
      <c r="D3897" s="523"/>
    </row>
    <row r="3898" spans="3:4" ht="21" customHeight="1">
      <c r="C3898" s="523"/>
      <c r="D3898" s="523"/>
    </row>
    <row r="3899" spans="3:4" ht="21" customHeight="1">
      <c r="C3899" s="523"/>
      <c r="D3899" s="523"/>
    </row>
    <row r="3900" spans="3:4" ht="21" customHeight="1">
      <c r="C3900" s="523"/>
      <c r="D3900" s="523"/>
    </row>
    <row r="3901" spans="3:4" ht="21" customHeight="1">
      <c r="C3901" s="523"/>
      <c r="D3901" s="523"/>
    </row>
    <row r="3902" spans="3:4" ht="21" customHeight="1">
      <c r="C3902" s="523"/>
      <c r="D3902" s="523"/>
    </row>
    <row r="3903" spans="3:4" ht="21" customHeight="1">
      <c r="C3903" s="523"/>
      <c r="D3903" s="523"/>
    </row>
    <row r="3904" spans="3:4" ht="21" customHeight="1">
      <c r="C3904" s="523"/>
      <c r="D3904" s="523"/>
    </row>
    <row r="3905" spans="3:4" ht="21" customHeight="1">
      <c r="C3905" s="523"/>
      <c r="D3905" s="523"/>
    </row>
    <row r="3906" spans="3:4" ht="21" customHeight="1">
      <c r="C3906" s="523"/>
      <c r="D3906" s="523"/>
    </row>
    <row r="3907" spans="3:4" ht="21" customHeight="1">
      <c r="C3907" s="523"/>
      <c r="D3907" s="523"/>
    </row>
    <row r="3908" spans="3:4" ht="21" customHeight="1">
      <c r="C3908" s="523"/>
      <c r="D3908" s="523"/>
    </row>
    <row r="3909" spans="3:4" ht="21" customHeight="1">
      <c r="C3909" s="523"/>
      <c r="D3909" s="523"/>
    </row>
    <row r="3910" spans="3:4" ht="21" customHeight="1">
      <c r="C3910" s="523"/>
      <c r="D3910" s="523"/>
    </row>
    <row r="3911" spans="3:4" ht="21" customHeight="1">
      <c r="C3911" s="523"/>
      <c r="D3911" s="523"/>
    </row>
    <row r="3912" spans="3:4" ht="21" customHeight="1">
      <c r="C3912" s="523"/>
      <c r="D3912" s="523"/>
    </row>
    <row r="3913" spans="3:4" ht="21" customHeight="1">
      <c r="C3913" s="523"/>
      <c r="D3913" s="523"/>
    </row>
    <row r="3914" spans="3:4" ht="21" customHeight="1">
      <c r="C3914" s="523"/>
      <c r="D3914" s="523"/>
    </row>
    <row r="3915" spans="3:4" ht="21" customHeight="1">
      <c r="C3915" s="523"/>
      <c r="D3915" s="523"/>
    </row>
    <row r="3916" spans="3:4" ht="21" customHeight="1">
      <c r="C3916" s="523"/>
      <c r="D3916" s="523"/>
    </row>
    <row r="3917" spans="3:4" ht="21" customHeight="1">
      <c r="C3917" s="523"/>
      <c r="D3917" s="523"/>
    </row>
    <row r="3918" spans="3:4" ht="21" customHeight="1">
      <c r="C3918" s="523"/>
      <c r="D3918" s="523"/>
    </row>
    <row r="3919" spans="3:4" ht="21" customHeight="1">
      <c r="C3919" s="523"/>
      <c r="D3919" s="523"/>
    </row>
    <row r="3920" spans="3:4" ht="21" customHeight="1">
      <c r="C3920" s="523"/>
      <c r="D3920" s="523"/>
    </row>
    <row r="3921" spans="3:4" ht="21" customHeight="1">
      <c r="C3921" s="523"/>
      <c r="D3921" s="523"/>
    </row>
    <row r="3922" spans="3:4" ht="21" customHeight="1">
      <c r="C3922" s="523"/>
      <c r="D3922" s="523"/>
    </row>
    <row r="3923" spans="3:4" ht="21" customHeight="1">
      <c r="C3923" s="523"/>
      <c r="D3923" s="523"/>
    </row>
    <row r="3924" spans="3:4" ht="21" customHeight="1">
      <c r="C3924" s="523"/>
      <c r="D3924" s="523"/>
    </row>
    <row r="3925" spans="3:4" ht="21" customHeight="1">
      <c r="C3925" s="523"/>
      <c r="D3925" s="523"/>
    </row>
    <row r="3926" spans="3:4" ht="21" customHeight="1">
      <c r="C3926" s="523"/>
      <c r="D3926" s="523"/>
    </row>
    <row r="3927" spans="3:4" ht="21" customHeight="1">
      <c r="C3927" s="523"/>
      <c r="D3927" s="523"/>
    </row>
    <row r="3928" spans="3:4" ht="21" customHeight="1">
      <c r="C3928" s="523"/>
      <c r="D3928" s="523"/>
    </row>
    <row r="3929" spans="3:4" ht="21" customHeight="1">
      <c r="C3929" s="523"/>
      <c r="D3929" s="523"/>
    </row>
    <row r="3930" spans="3:4" ht="21" customHeight="1">
      <c r="C3930" s="523"/>
      <c r="D3930" s="523"/>
    </row>
    <row r="3931" spans="3:4" ht="21" customHeight="1">
      <c r="C3931" s="523"/>
      <c r="D3931" s="523"/>
    </row>
    <row r="3932" spans="3:4" ht="21" customHeight="1">
      <c r="C3932" s="523"/>
      <c r="D3932" s="523"/>
    </row>
    <row r="3933" spans="3:4" ht="21" customHeight="1">
      <c r="C3933" s="523"/>
      <c r="D3933" s="523"/>
    </row>
    <row r="3934" spans="3:4" ht="21" customHeight="1">
      <c r="C3934" s="523"/>
      <c r="D3934" s="523"/>
    </row>
    <row r="3935" spans="3:4" ht="21" customHeight="1">
      <c r="C3935" s="523"/>
      <c r="D3935" s="523"/>
    </row>
    <row r="3936" spans="3:4" ht="21" customHeight="1">
      <c r="C3936" s="523"/>
      <c r="D3936" s="523"/>
    </row>
    <row r="3937" spans="3:4" ht="21" customHeight="1">
      <c r="C3937" s="523"/>
      <c r="D3937" s="523"/>
    </row>
    <row r="3938" spans="3:4" ht="21" customHeight="1">
      <c r="C3938" s="523"/>
      <c r="D3938" s="523"/>
    </row>
    <row r="3939" spans="3:4" ht="21" customHeight="1">
      <c r="C3939" s="523"/>
      <c r="D3939" s="523"/>
    </row>
    <row r="3940" spans="3:4" ht="21" customHeight="1">
      <c r="C3940" s="523"/>
      <c r="D3940" s="523"/>
    </row>
    <row r="3941" spans="3:4" ht="21" customHeight="1">
      <c r="C3941" s="523"/>
      <c r="D3941" s="523"/>
    </row>
    <row r="3942" spans="3:4" ht="21" customHeight="1">
      <c r="C3942" s="523"/>
      <c r="D3942" s="523"/>
    </row>
    <row r="3943" spans="3:4" ht="21" customHeight="1">
      <c r="C3943" s="523"/>
      <c r="D3943" s="523"/>
    </row>
    <row r="3944" spans="3:4" ht="21" customHeight="1">
      <c r="C3944" s="523"/>
      <c r="D3944" s="523"/>
    </row>
    <row r="3945" spans="3:4" ht="21" customHeight="1">
      <c r="C3945" s="523"/>
      <c r="D3945" s="523"/>
    </row>
    <row r="3946" spans="3:4" ht="21" customHeight="1">
      <c r="C3946" s="523"/>
      <c r="D3946" s="523"/>
    </row>
    <row r="3947" spans="3:4" ht="21" customHeight="1">
      <c r="C3947" s="523"/>
      <c r="D3947" s="523"/>
    </row>
    <row r="3948" spans="3:4" ht="21" customHeight="1">
      <c r="C3948" s="523"/>
      <c r="D3948" s="523"/>
    </row>
    <row r="3949" spans="3:4" ht="21" customHeight="1">
      <c r="C3949" s="523"/>
      <c r="D3949" s="523"/>
    </row>
    <row r="3950" spans="3:4" ht="21" customHeight="1">
      <c r="C3950" s="523"/>
      <c r="D3950" s="523"/>
    </row>
    <row r="3951" spans="3:4" ht="21" customHeight="1">
      <c r="C3951" s="523"/>
      <c r="D3951" s="523"/>
    </row>
    <row r="3952" spans="3:4" ht="21" customHeight="1">
      <c r="C3952" s="523"/>
      <c r="D3952" s="523"/>
    </row>
    <row r="3953" spans="3:4" ht="21" customHeight="1">
      <c r="C3953" s="523"/>
      <c r="D3953" s="523"/>
    </row>
    <row r="3954" spans="3:4" ht="21" customHeight="1">
      <c r="C3954" s="523"/>
      <c r="D3954" s="523"/>
    </row>
    <row r="3955" spans="3:4" ht="21" customHeight="1">
      <c r="C3955" s="523"/>
      <c r="D3955" s="523"/>
    </row>
    <row r="3956" spans="3:4" ht="21" customHeight="1">
      <c r="C3956" s="523"/>
      <c r="D3956" s="523"/>
    </row>
    <row r="3957" spans="3:4" ht="21" customHeight="1">
      <c r="C3957" s="523"/>
      <c r="D3957" s="523"/>
    </row>
    <row r="3958" spans="3:4" ht="21" customHeight="1">
      <c r="C3958" s="523"/>
      <c r="D3958" s="523"/>
    </row>
    <row r="3959" spans="3:4" ht="21" customHeight="1">
      <c r="C3959" s="523"/>
      <c r="D3959" s="523"/>
    </row>
    <row r="3960" spans="3:4" ht="21" customHeight="1">
      <c r="C3960" s="523"/>
      <c r="D3960" s="523"/>
    </row>
    <row r="3961" spans="3:4" ht="21" customHeight="1">
      <c r="C3961" s="523"/>
      <c r="D3961" s="523"/>
    </row>
    <row r="3962" spans="3:4" ht="21" customHeight="1">
      <c r="C3962" s="523"/>
      <c r="D3962" s="523"/>
    </row>
    <row r="3963" spans="3:4" ht="21" customHeight="1">
      <c r="C3963" s="523"/>
      <c r="D3963" s="523"/>
    </row>
    <row r="3964" spans="3:4" ht="21" customHeight="1">
      <c r="C3964" s="523"/>
      <c r="D3964" s="523"/>
    </row>
    <row r="3965" spans="3:4" ht="21" customHeight="1">
      <c r="C3965" s="523"/>
      <c r="D3965" s="523"/>
    </row>
    <row r="3966" spans="3:4" ht="21" customHeight="1">
      <c r="C3966" s="523"/>
      <c r="D3966" s="523"/>
    </row>
    <row r="3967" spans="3:4" ht="21" customHeight="1">
      <c r="C3967" s="523"/>
      <c r="D3967" s="523"/>
    </row>
    <row r="3968" spans="3:4" ht="21" customHeight="1">
      <c r="C3968" s="523"/>
      <c r="D3968" s="523"/>
    </row>
    <row r="3969" spans="3:4" ht="21" customHeight="1">
      <c r="C3969" s="523"/>
      <c r="D3969" s="523"/>
    </row>
    <row r="3970" spans="3:4" ht="21" customHeight="1">
      <c r="C3970" s="523"/>
      <c r="D3970" s="523"/>
    </row>
    <row r="3971" spans="3:4" ht="21" customHeight="1">
      <c r="C3971" s="523"/>
      <c r="D3971" s="523"/>
    </row>
    <row r="3972" spans="3:4" ht="21" customHeight="1">
      <c r="C3972" s="523"/>
      <c r="D3972" s="523"/>
    </row>
    <row r="3973" spans="3:4" ht="21" customHeight="1">
      <c r="C3973" s="523"/>
      <c r="D3973" s="523"/>
    </row>
    <row r="3974" spans="3:4" ht="21" customHeight="1">
      <c r="C3974" s="523"/>
      <c r="D3974" s="523"/>
    </row>
    <row r="3975" spans="3:4" ht="21" customHeight="1">
      <c r="C3975" s="523"/>
      <c r="D3975" s="523"/>
    </row>
    <row r="3976" spans="3:4" ht="21" customHeight="1">
      <c r="C3976" s="523"/>
      <c r="D3976" s="523"/>
    </row>
    <row r="3977" spans="3:4" ht="21" customHeight="1">
      <c r="C3977" s="523"/>
      <c r="D3977" s="523"/>
    </row>
    <row r="3978" spans="3:4" ht="21" customHeight="1">
      <c r="C3978" s="523"/>
      <c r="D3978" s="523"/>
    </row>
    <row r="3979" spans="3:4" ht="21" customHeight="1">
      <c r="C3979" s="523"/>
      <c r="D3979" s="523"/>
    </row>
    <row r="3980" spans="3:4" ht="21" customHeight="1">
      <c r="C3980" s="523"/>
      <c r="D3980" s="523"/>
    </row>
    <row r="3981" spans="3:4" ht="21" customHeight="1">
      <c r="C3981" s="523"/>
      <c r="D3981" s="523"/>
    </row>
    <row r="3982" spans="3:4" ht="21" customHeight="1">
      <c r="C3982" s="523"/>
      <c r="D3982" s="523"/>
    </row>
    <row r="3983" spans="3:4" ht="21" customHeight="1">
      <c r="C3983" s="523"/>
      <c r="D3983" s="523"/>
    </row>
    <row r="3984" spans="3:4" ht="21" customHeight="1">
      <c r="C3984" s="523"/>
      <c r="D3984" s="523"/>
    </row>
    <row r="3985" spans="3:4" ht="21" customHeight="1">
      <c r="C3985" s="523"/>
      <c r="D3985" s="523"/>
    </row>
    <row r="3986" spans="3:4" ht="21" customHeight="1">
      <c r="C3986" s="523"/>
      <c r="D3986" s="523"/>
    </row>
    <row r="3987" spans="3:4" ht="21" customHeight="1">
      <c r="C3987" s="523"/>
      <c r="D3987" s="523"/>
    </row>
    <row r="3988" spans="3:4" ht="21" customHeight="1">
      <c r="C3988" s="523"/>
      <c r="D3988" s="523"/>
    </row>
    <row r="3989" spans="3:4" ht="21" customHeight="1">
      <c r="C3989" s="523"/>
      <c r="D3989" s="523"/>
    </row>
    <row r="3990" spans="3:4" ht="21" customHeight="1">
      <c r="C3990" s="523"/>
      <c r="D3990" s="523"/>
    </row>
    <row r="3991" spans="3:4" ht="21" customHeight="1">
      <c r="C3991" s="523"/>
      <c r="D3991" s="523"/>
    </row>
    <row r="3992" spans="3:4" ht="21" customHeight="1">
      <c r="C3992" s="523"/>
      <c r="D3992" s="523"/>
    </row>
    <row r="3993" spans="3:4" ht="21" customHeight="1">
      <c r="C3993" s="523"/>
      <c r="D3993" s="523"/>
    </row>
    <row r="3994" spans="3:4" ht="21" customHeight="1">
      <c r="C3994" s="523"/>
      <c r="D3994" s="523"/>
    </row>
    <row r="3995" spans="3:4" ht="21" customHeight="1">
      <c r="C3995" s="523"/>
      <c r="D3995" s="523"/>
    </row>
    <row r="3996" spans="3:4" ht="21" customHeight="1">
      <c r="C3996" s="523"/>
      <c r="D3996" s="523"/>
    </row>
    <row r="3997" spans="3:4" ht="21" customHeight="1">
      <c r="C3997" s="523"/>
      <c r="D3997" s="523"/>
    </row>
    <row r="3998" spans="3:4" ht="21" customHeight="1">
      <c r="C3998" s="523"/>
      <c r="D3998" s="523"/>
    </row>
    <row r="3999" spans="3:4" ht="21" customHeight="1">
      <c r="C3999" s="523"/>
      <c r="D3999" s="523"/>
    </row>
    <row r="4000" spans="3:4" ht="21" customHeight="1">
      <c r="C4000" s="523"/>
      <c r="D4000" s="523"/>
    </row>
    <row r="4001" spans="3:4" ht="21" customHeight="1">
      <c r="C4001" s="523"/>
      <c r="D4001" s="523"/>
    </row>
    <row r="4002" spans="3:4" ht="21" customHeight="1">
      <c r="C4002" s="523"/>
      <c r="D4002" s="523"/>
    </row>
    <row r="4003" spans="3:4" ht="21" customHeight="1">
      <c r="C4003" s="523"/>
      <c r="D4003" s="523"/>
    </row>
    <row r="4004" spans="3:4" ht="21" customHeight="1">
      <c r="C4004" s="523"/>
      <c r="D4004" s="523"/>
    </row>
    <row r="4005" spans="3:4" ht="21" customHeight="1">
      <c r="C4005" s="523"/>
      <c r="D4005" s="523"/>
    </row>
    <row r="4006" spans="3:4" ht="21" customHeight="1">
      <c r="C4006" s="523"/>
      <c r="D4006" s="523"/>
    </row>
    <row r="4007" spans="3:4" ht="21" customHeight="1">
      <c r="C4007" s="523"/>
      <c r="D4007" s="523"/>
    </row>
    <row r="4008" spans="3:4" ht="21" customHeight="1">
      <c r="C4008" s="523"/>
      <c r="D4008" s="523"/>
    </row>
    <row r="4009" spans="3:4" ht="21" customHeight="1">
      <c r="C4009" s="523"/>
      <c r="D4009" s="523"/>
    </row>
    <row r="4010" spans="3:4" ht="21" customHeight="1">
      <c r="C4010" s="523"/>
      <c r="D4010" s="523"/>
    </row>
    <row r="4011" spans="3:4" ht="21" customHeight="1">
      <c r="C4011" s="523"/>
      <c r="D4011" s="523"/>
    </row>
    <row r="4012" spans="3:4" ht="21" customHeight="1">
      <c r="C4012" s="523"/>
      <c r="D4012" s="523"/>
    </row>
    <row r="4013" spans="3:4" ht="21" customHeight="1">
      <c r="C4013" s="523"/>
      <c r="D4013" s="523"/>
    </row>
    <row r="4014" spans="3:4" ht="21" customHeight="1">
      <c r="C4014" s="523"/>
      <c r="D4014" s="523"/>
    </row>
    <row r="4015" spans="3:4" ht="21" customHeight="1">
      <c r="C4015" s="523"/>
      <c r="D4015" s="523"/>
    </row>
    <row r="4016" spans="3:4" ht="21" customHeight="1">
      <c r="C4016" s="523"/>
      <c r="D4016" s="523"/>
    </row>
    <row r="4017" spans="3:4" ht="21" customHeight="1">
      <c r="C4017" s="523"/>
      <c r="D4017" s="523"/>
    </row>
    <row r="4018" spans="3:4" ht="21" customHeight="1">
      <c r="C4018" s="523"/>
      <c r="D4018" s="523"/>
    </row>
    <row r="4019" spans="3:4" ht="21" customHeight="1">
      <c r="C4019" s="523"/>
      <c r="D4019" s="523"/>
    </row>
    <row r="4020" spans="3:4" ht="21" customHeight="1">
      <c r="C4020" s="523"/>
      <c r="D4020" s="523"/>
    </row>
    <row r="4021" spans="3:4" ht="21" customHeight="1">
      <c r="C4021" s="523"/>
      <c r="D4021" s="523"/>
    </row>
    <row r="4022" spans="3:4" ht="21" customHeight="1">
      <c r="C4022" s="523"/>
      <c r="D4022" s="523"/>
    </row>
    <row r="4023" spans="3:4" ht="21" customHeight="1">
      <c r="C4023" s="523"/>
      <c r="D4023" s="523"/>
    </row>
    <row r="4024" spans="3:4" ht="21" customHeight="1">
      <c r="C4024" s="523"/>
      <c r="D4024" s="523"/>
    </row>
    <row r="4025" spans="3:4" ht="21" customHeight="1">
      <c r="C4025" s="523"/>
      <c r="D4025" s="523"/>
    </row>
    <row r="4026" spans="3:4" ht="21" customHeight="1">
      <c r="C4026" s="523"/>
      <c r="D4026" s="523"/>
    </row>
    <row r="4027" spans="3:4" ht="21" customHeight="1">
      <c r="C4027" s="523"/>
      <c r="D4027" s="523"/>
    </row>
    <row r="4028" spans="3:4" ht="21" customHeight="1">
      <c r="C4028" s="523"/>
      <c r="D4028" s="523"/>
    </row>
    <row r="4029" spans="3:4" ht="21" customHeight="1">
      <c r="C4029" s="523"/>
      <c r="D4029" s="523"/>
    </row>
    <row r="4030" spans="3:4" ht="21" customHeight="1">
      <c r="C4030" s="523"/>
      <c r="D4030" s="523"/>
    </row>
    <row r="4031" spans="3:4" ht="21" customHeight="1">
      <c r="C4031" s="523"/>
      <c r="D4031" s="523"/>
    </row>
    <row r="4032" spans="3:4" ht="21" customHeight="1">
      <c r="C4032" s="523"/>
      <c r="D4032" s="523"/>
    </row>
    <row r="4033" spans="3:4" ht="21" customHeight="1">
      <c r="C4033" s="523"/>
      <c r="D4033" s="523"/>
    </row>
    <row r="4034" spans="3:4" ht="21" customHeight="1">
      <c r="C4034" s="523"/>
      <c r="D4034" s="523"/>
    </row>
    <row r="4035" spans="3:4" ht="21" customHeight="1">
      <c r="C4035" s="523"/>
      <c r="D4035" s="523"/>
    </row>
    <row r="4036" spans="3:4" ht="21" customHeight="1">
      <c r="C4036" s="523"/>
      <c r="D4036" s="523"/>
    </row>
    <row r="4037" spans="3:4" ht="21" customHeight="1">
      <c r="C4037" s="523"/>
      <c r="D4037" s="523"/>
    </row>
    <row r="4038" spans="3:4" ht="21" customHeight="1">
      <c r="C4038" s="523"/>
      <c r="D4038" s="523"/>
    </row>
    <row r="4039" spans="3:4" ht="21" customHeight="1">
      <c r="C4039" s="523"/>
      <c r="D4039" s="523"/>
    </row>
    <row r="4040" spans="3:4" ht="21" customHeight="1">
      <c r="C4040" s="523"/>
      <c r="D4040" s="523"/>
    </row>
    <row r="4041" spans="3:4" ht="21" customHeight="1">
      <c r="C4041" s="523"/>
      <c r="D4041" s="523"/>
    </row>
    <row r="4042" spans="3:4" ht="21" customHeight="1">
      <c r="C4042" s="523"/>
      <c r="D4042" s="523"/>
    </row>
    <row r="4043" spans="3:4" ht="21" customHeight="1">
      <c r="C4043" s="523"/>
      <c r="D4043" s="523"/>
    </row>
    <row r="4044" spans="3:4" ht="21" customHeight="1">
      <c r="C4044" s="523"/>
      <c r="D4044" s="523"/>
    </row>
    <row r="4045" spans="3:4" ht="21" customHeight="1">
      <c r="C4045" s="523"/>
      <c r="D4045" s="523"/>
    </row>
    <row r="4046" spans="3:4" ht="21" customHeight="1">
      <c r="C4046" s="523"/>
      <c r="D4046" s="523"/>
    </row>
    <row r="4047" spans="3:4" ht="21" customHeight="1">
      <c r="C4047" s="523"/>
      <c r="D4047" s="523"/>
    </row>
    <row r="4048" spans="3:4" ht="21" customHeight="1">
      <c r="C4048" s="523"/>
      <c r="D4048" s="523"/>
    </row>
    <row r="4049" spans="3:4" ht="21" customHeight="1">
      <c r="C4049" s="523"/>
      <c r="D4049" s="523"/>
    </row>
    <row r="4050" spans="3:4" ht="21" customHeight="1">
      <c r="C4050" s="523"/>
      <c r="D4050" s="523"/>
    </row>
    <row r="4051" spans="3:4" ht="21" customHeight="1">
      <c r="C4051" s="523"/>
      <c r="D4051" s="523"/>
    </row>
    <row r="4052" spans="3:4" ht="21" customHeight="1">
      <c r="C4052" s="523"/>
      <c r="D4052" s="523"/>
    </row>
    <row r="4053" spans="3:4" ht="21" customHeight="1">
      <c r="C4053" s="523"/>
      <c r="D4053" s="523"/>
    </row>
    <row r="4054" spans="3:4" ht="21" customHeight="1">
      <c r="C4054" s="523"/>
      <c r="D4054" s="523"/>
    </row>
    <row r="4055" spans="3:4" ht="21" customHeight="1">
      <c r="C4055" s="523"/>
      <c r="D4055" s="523"/>
    </row>
    <row r="4056" spans="3:4" ht="21" customHeight="1">
      <c r="C4056" s="523"/>
      <c r="D4056" s="523"/>
    </row>
    <row r="4057" spans="3:4" ht="21" customHeight="1">
      <c r="C4057" s="523"/>
      <c r="D4057" s="523"/>
    </row>
    <row r="4058" spans="3:4" ht="21" customHeight="1">
      <c r="C4058" s="523"/>
      <c r="D4058" s="523"/>
    </row>
    <row r="4059" spans="3:4" ht="21" customHeight="1">
      <c r="C4059" s="523"/>
      <c r="D4059" s="523"/>
    </row>
    <row r="4060" spans="3:4" ht="21" customHeight="1">
      <c r="C4060" s="523"/>
      <c r="D4060" s="523"/>
    </row>
    <row r="4061" spans="3:4" ht="21" customHeight="1">
      <c r="C4061" s="523"/>
      <c r="D4061" s="523"/>
    </row>
    <row r="4062" spans="3:4" ht="21" customHeight="1">
      <c r="C4062" s="523"/>
      <c r="D4062" s="523"/>
    </row>
    <row r="4063" spans="3:4" ht="21" customHeight="1">
      <c r="C4063" s="523"/>
      <c r="D4063" s="523"/>
    </row>
    <row r="4064" spans="3:4" ht="21" customHeight="1">
      <c r="C4064" s="523"/>
      <c r="D4064" s="523"/>
    </row>
    <row r="4065" spans="3:4" ht="21" customHeight="1">
      <c r="C4065" s="523"/>
      <c r="D4065" s="523"/>
    </row>
    <row r="4066" spans="3:4" ht="21" customHeight="1">
      <c r="C4066" s="523"/>
      <c r="D4066" s="523"/>
    </row>
    <row r="4067" spans="3:4" ht="21" customHeight="1">
      <c r="C4067" s="523"/>
      <c r="D4067" s="523"/>
    </row>
    <row r="4068" spans="3:4" ht="21" customHeight="1">
      <c r="C4068" s="523"/>
      <c r="D4068" s="523"/>
    </row>
    <row r="4069" spans="3:4" ht="21" customHeight="1">
      <c r="C4069" s="523"/>
      <c r="D4069" s="523"/>
    </row>
    <row r="4070" spans="3:4" ht="21" customHeight="1">
      <c r="C4070" s="523"/>
      <c r="D4070" s="523"/>
    </row>
    <row r="4071" spans="3:4" ht="21" customHeight="1">
      <c r="C4071" s="523"/>
      <c r="D4071" s="523"/>
    </row>
    <row r="4072" spans="3:4" ht="21" customHeight="1">
      <c r="C4072" s="523"/>
      <c r="D4072" s="523"/>
    </row>
    <row r="4073" spans="3:4" ht="21" customHeight="1">
      <c r="C4073" s="523"/>
      <c r="D4073" s="523"/>
    </row>
    <row r="4074" spans="3:4" ht="21" customHeight="1">
      <c r="C4074" s="523"/>
      <c r="D4074" s="523"/>
    </row>
    <row r="4075" spans="3:4" ht="21" customHeight="1">
      <c r="C4075" s="523"/>
      <c r="D4075" s="523"/>
    </row>
    <row r="4076" spans="3:4" ht="21" customHeight="1">
      <c r="C4076" s="523"/>
      <c r="D4076" s="523"/>
    </row>
    <row r="4077" spans="3:4" ht="21" customHeight="1">
      <c r="C4077" s="523"/>
      <c r="D4077" s="523"/>
    </row>
    <row r="4078" spans="3:4" ht="21" customHeight="1">
      <c r="C4078" s="523"/>
      <c r="D4078" s="523"/>
    </row>
    <row r="4079" spans="3:4" ht="21" customHeight="1">
      <c r="C4079" s="523"/>
      <c r="D4079" s="523"/>
    </row>
    <row r="4080" spans="3:4" ht="21" customHeight="1">
      <c r="C4080" s="523"/>
      <c r="D4080" s="523"/>
    </row>
    <row r="4081" spans="3:4" ht="21" customHeight="1">
      <c r="C4081" s="523"/>
      <c r="D4081" s="523"/>
    </row>
    <row r="4082" spans="3:4" ht="21" customHeight="1">
      <c r="C4082" s="523"/>
      <c r="D4082" s="523"/>
    </row>
    <row r="4083" spans="3:4" ht="21" customHeight="1">
      <c r="C4083" s="523"/>
      <c r="D4083" s="523"/>
    </row>
    <row r="4084" spans="3:4" ht="21" customHeight="1">
      <c r="C4084" s="523"/>
      <c r="D4084" s="523"/>
    </row>
    <row r="4085" spans="3:4" ht="21" customHeight="1">
      <c r="C4085" s="523"/>
      <c r="D4085" s="523"/>
    </row>
    <row r="4086" spans="3:4" ht="21" customHeight="1">
      <c r="C4086" s="523"/>
      <c r="D4086" s="523"/>
    </row>
    <row r="4087" spans="3:4" ht="21" customHeight="1">
      <c r="C4087" s="523"/>
      <c r="D4087" s="523"/>
    </row>
    <row r="4088" spans="3:4" ht="21" customHeight="1">
      <c r="C4088" s="523"/>
      <c r="D4088" s="523"/>
    </row>
    <row r="4089" spans="3:4" ht="21" customHeight="1">
      <c r="C4089" s="523"/>
      <c r="D4089" s="523"/>
    </row>
    <row r="4090" spans="3:4" ht="21" customHeight="1">
      <c r="C4090" s="523"/>
      <c r="D4090" s="523"/>
    </row>
    <row r="4091" spans="3:4" ht="21" customHeight="1">
      <c r="C4091" s="523"/>
      <c r="D4091" s="523"/>
    </row>
    <row r="4092" spans="3:4" ht="21" customHeight="1">
      <c r="C4092" s="523"/>
      <c r="D4092" s="523"/>
    </row>
    <row r="4093" spans="3:4" ht="21" customHeight="1">
      <c r="C4093" s="523"/>
      <c r="D4093" s="523"/>
    </row>
    <row r="4094" spans="3:4" ht="21" customHeight="1">
      <c r="C4094" s="523"/>
      <c r="D4094" s="523"/>
    </row>
    <row r="4095" spans="3:4" ht="21" customHeight="1">
      <c r="C4095" s="523"/>
      <c r="D4095" s="523"/>
    </row>
    <row r="4096" spans="3:4" ht="21" customHeight="1">
      <c r="C4096" s="523"/>
      <c r="D4096" s="523"/>
    </row>
    <row r="4097" spans="3:4" ht="21" customHeight="1">
      <c r="C4097" s="523"/>
      <c r="D4097" s="523"/>
    </row>
    <row r="4098" spans="3:4" ht="21" customHeight="1">
      <c r="C4098" s="523"/>
      <c r="D4098" s="523"/>
    </row>
    <row r="4099" spans="3:4" ht="21" customHeight="1">
      <c r="C4099" s="523"/>
      <c r="D4099" s="523"/>
    </row>
    <row r="4100" spans="3:4" ht="21" customHeight="1">
      <c r="C4100" s="523"/>
      <c r="D4100" s="523"/>
    </row>
    <row r="4101" spans="3:4" ht="21" customHeight="1">
      <c r="C4101" s="523"/>
      <c r="D4101" s="523"/>
    </row>
    <row r="4102" spans="3:4" ht="21" customHeight="1">
      <c r="C4102" s="523"/>
      <c r="D4102" s="523"/>
    </row>
    <row r="4103" spans="3:4" ht="21" customHeight="1">
      <c r="C4103" s="523"/>
      <c r="D4103" s="523"/>
    </row>
    <row r="4104" spans="3:4" ht="21" customHeight="1">
      <c r="C4104" s="523"/>
      <c r="D4104" s="523"/>
    </row>
    <row r="4105" spans="3:4" ht="21" customHeight="1">
      <c r="C4105" s="523"/>
      <c r="D4105" s="523"/>
    </row>
    <row r="4106" spans="3:4" ht="21" customHeight="1">
      <c r="C4106" s="523"/>
      <c r="D4106" s="523"/>
    </row>
    <row r="4107" spans="3:4" ht="21" customHeight="1">
      <c r="C4107" s="523"/>
      <c r="D4107" s="523"/>
    </row>
    <row r="4108" spans="3:4" ht="21" customHeight="1">
      <c r="C4108" s="523"/>
      <c r="D4108" s="523"/>
    </row>
    <row r="4109" spans="3:4" ht="21" customHeight="1">
      <c r="C4109" s="523"/>
      <c r="D4109" s="523"/>
    </row>
    <row r="4110" spans="3:4" ht="21" customHeight="1">
      <c r="C4110" s="523"/>
      <c r="D4110" s="523"/>
    </row>
    <row r="4111" spans="3:4" ht="21" customHeight="1">
      <c r="C4111" s="523"/>
      <c r="D4111" s="523"/>
    </row>
    <row r="4112" spans="3:4" ht="21" customHeight="1">
      <c r="C4112" s="523"/>
      <c r="D4112" s="523"/>
    </row>
    <row r="4113" spans="3:4" ht="21" customHeight="1">
      <c r="C4113" s="523"/>
      <c r="D4113" s="523"/>
    </row>
    <row r="4114" spans="3:4" ht="21" customHeight="1">
      <c r="C4114" s="523"/>
      <c r="D4114" s="523"/>
    </row>
    <row r="4115" spans="3:4" ht="21" customHeight="1">
      <c r="C4115" s="523"/>
      <c r="D4115" s="523"/>
    </row>
    <row r="4116" spans="3:4" ht="21" customHeight="1">
      <c r="C4116" s="523"/>
      <c r="D4116" s="523"/>
    </row>
    <row r="4117" spans="3:4" ht="21" customHeight="1">
      <c r="C4117" s="523"/>
      <c r="D4117" s="523"/>
    </row>
    <row r="4118" spans="3:4" ht="21" customHeight="1">
      <c r="C4118" s="523"/>
      <c r="D4118" s="523"/>
    </row>
    <row r="4119" spans="3:4" ht="21" customHeight="1">
      <c r="C4119" s="523"/>
      <c r="D4119" s="523"/>
    </row>
    <row r="4120" spans="3:4" ht="21" customHeight="1">
      <c r="C4120" s="523"/>
      <c r="D4120" s="523"/>
    </row>
    <row r="4121" spans="3:4" ht="21" customHeight="1">
      <c r="C4121" s="523"/>
      <c r="D4121" s="523"/>
    </row>
    <row r="4122" spans="3:4" ht="21" customHeight="1">
      <c r="C4122" s="523"/>
      <c r="D4122" s="523"/>
    </row>
    <row r="4123" spans="3:4" ht="21" customHeight="1">
      <c r="C4123" s="523"/>
      <c r="D4123" s="523"/>
    </row>
    <row r="4124" spans="3:4" ht="21" customHeight="1">
      <c r="C4124" s="523"/>
      <c r="D4124" s="523"/>
    </row>
    <row r="4125" spans="3:4" ht="21" customHeight="1">
      <c r="C4125" s="523"/>
      <c r="D4125" s="523"/>
    </row>
    <row r="4126" spans="3:4" ht="21" customHeight="1">
      <c r="C4126" s="523"/>
      <c r="D4126" s="523"/>
    </row>
    <row r="4127" spans="3:4" ht="21" customHeight="1">
      <c r="C4127" s="523"/>
      <c r="D4127" s="523"/>
    </row>
    <row r="4128" spans="3:4" ht="21" customHeight="1">
      <c r="C4128" s="523"/>
      <c r="D4128" s="523"/>
    </row>
    <row r="4129" spans="3:4" ht="21" customHeight="1">
      <c r="C4129" s="523"/>
      <c r="D4129" s="523"/>
    </row>
    <row r="4130" spans="3:4" ht="21" customHeight="1">
      <c r="C4130" s="523"/>
      <c r="D4130" s="523"/>
    </row>
    <row r="4131" spans="3:4" ht="21" customHeight="1">
      <c r="C4131" s="523"/>
      <c r="D4131" s="523"/>
    </row>
    <row r="4132" spans="3:4" ht="21" customHeight="1">
      <c r="C4132" s="523"/>
      <c r="D4132" s="523"/>
    </row>
    <row r="4133" spans="3:4" ht="21" customHeight="1">
      <c r="C4133" s="523"/>
      <c r="D4133" s="523"/>
    </row>
    <row r="4134" spans="3:4" ht="21" customHeight="1">
      <c r="C4134" s="523"/>
      <c r="D4134" s="523"/>
    </row>
    <row r="4135" spans="3:4" ht="21" customHeight="1">
      <c r="C4135" s="523"/>
      <c r="D4135" s="523"/>
    </row>
    <row r="4136" spans="3:4" ht="21" customHeight="1">
      <c r="C4136" s="523"/>
      <c r="D4136" s="523"/>
    </row>
    <row r="4137" spans="3:4" ht="21" customHeight="1">
      <c r="C4137" s="523"/>
      <c r="D4137" s="523"/>
    </row>
    <row r="4138" spans="3:4" ht="21" customHeight="1">
      <c r="C4138" s="523"/>
      <c r="D4138" s="523"/>
    </row>
    <row r="4139" spans="3:4" ht="21" customHeight="1">
      <c r="C4139" s="523"/>
      <c r="D4139" s="523"/>
    </row>
    <row r="4140" spans="3:4" ht="21" customHeight="1">
      <c r="C4140" s="523"/>
      <c r="D4140" s="523"/>
    </row>
    <row r="4141" spans="3:4" ht="21" customHeight="1">
      <c r="C4141" s="523"/>
      <c r="D4141" s="523"/>
    </row>
    <row r="4142" spans="3:4" ht="21" customHeight="1">
      <c r="C4142" s="523"/>
      <c r="D4142" s="523"/>
    </row>
    <row r="4143" spans="3:4" ht="21" customHeight="1">
      <c r="C4143" s="523"/>
      <c r="D4143" s="523"/>
    </row>
    <row r="4144" spans="3:4" ht="21" customHeight="1">
      <c r="C4144" s="523"/>
      <c r="D4144" s="523"/>
    </row>
    <row r="4145" spans="3:4" ht="21" customHeight="1">
      <c r="C4145" s="523"/>
      <c r="D4145" s="523"/>
    </row>
    <row r="4146" spans="3:4" ht="21" customHeight="1">
      <c r="C4146" s="523"/>
      <c r="D4146" s="523"/>
    </row>
    <row r="4147" spans="3:4" ht="21" customHeight="1">
      <c r="C4147" s="523"/>
      <c r="D4147" s="523"/>
    </row>
    <row r="4148" spans="3:4" ht="21" customHeight="1">
      <c r="C4148" s="523"/>
      <c r="D4148" s="523"/>
    </row>
    <row r="4149" spans="3:4" ht="21" customHeight="1">
      <c r="C4149" s="523"/>
      <c r="D4149" s="523"/>
    </row>
    <row r="4150" spans="3:4" ht="21" customHeight="1">
      <c r="C4150" s="523"/>
      <c r="D4150" s="523"/>
    </row>
    <row r="4151" spans="3:4" ht="21" customHeight="1">
      <c r="C4151" s="523"/>
      <c r="D4151" s="523"/>
    </row>
    <row r="4152" spans="3:4" ht="21" customHeight="1">
      <c r="C4152" s="523"/>
      <c r="D4152" s="523"/>
    </row>
    <row r="4153" spans="3:4" ht="21" customHeight="1">
      <c r="C4153" s="523"/>
      <c r="D4153" s="523"/>
    </row>
    <row r="4154" spans="3:4" ht="21" customHeight="1">
      <c r="C4154" s="523"/>
      <c r="D4154" s="523"/>
    </row>
    <row r="4155" spans="3:4" ht="21" customHeight="1">
      <c r="C4155" s="523"/>
      <c r="D4155" s="523"/>
    </row>
    <row r="4156" spans="3:4" ht="21" customHeight="1">
      <c r="C4156" s="523"/>
      <c r="D4156" s="523"/>
    </row>
    <row r="4157" spans="3:4" ht="21" customHeight="1">
      <c r="C4157" s="523"/>
      <c r="D4157" s="523"/>
    </row>
    <row r="4158" spans="3:4" ht="21" customHeight="1">
      <c r="C4158" s="523"/>
      <c r="D4158" s="523"/>
    </row>
    <row r="4159" spans="3:4" ht="21" customHeight="1">
      <c r="C4159" s="523"/>
      <c r="D4159" s="523"/>
    </row>
    <row r="4160" spans="3:4" ht="21" customHeight="1">
      <c r="C4160" s="523"/>
      <c r="D4160" s="523"/>
    </row>
    <row r="4161" spans="3:4" ht="21" customHeight="1">
      <c r="C4161" s="523"/>
      <c r="D4161" s="523"/>
    </row>
    <row r="4162" spans="3:4" ht="21" customHeight="1">
      <c r="C4162" s="523"/>
      <c r="D4162" s="523"/>
    </row>
    <row r="4163" spans="3:4" ht="21" customHeight="1">
      <c r="C4163" s="523"/>
      <c r="D4163" s="523"/>
    </row>
    <row r="4164" spans="3:4" ht="21" customHeight="1">
      <c r="C4164" s="523"/>
      <c r="D4164" s="523"/>
    </row>
    <row r="4165" spans="3:4" ht="21" customHeight="1">
      <c r="C4165" s="523"/>
      <c r="D4165" s="523"/>
    </row>
    <row r="4166" spans="3:4" ht="21" customHeight="1">
      <c r="C4166" s="523"/>
      <c r="D4166" s="523"/>
    </row>
    <row r="4167" spans="3:4" ht="21" customHeight="1">
      <c r="C4167" s="523"/>
      <c r="D4167" s="523"/>
    </row>
    <row r="4168" spans="3:4" ht="21" customHeight="1">
      <c r="C4168" s="523"/>
      <c r="D4168" s="523"/>
    </row>
    <row r="4169" spans="3:4" ht="21" customHeight="1">
      <c r="C4169" s="523"/>
      <c r="D4169" s="523"/>
    </row>
    <row r="4170" spans="3:4" ht="21" customHeight="1">
      <c r="C4170" s="523"/>
      <c r="D4170" s="523"/>
    </row>
    <row r="4171" spans="3:4" ht="21" customHeight="1">
      <c r="C4171" s="523"/>
      <c r="D4171" s="523"/>
    </row>
    <row r="4172" spans="3:4" ht="21" customHeight="1">
      <c r="C4172" s="523"/>
      <c r="D4172" s="523"/>
    </row>
    <row r="4173" spans="3:4" ht="21" customHeight="1">
      <c r="C4173" s="523"/>
      <c r="D4173" s="523"/>
    </row>
    <row r="4174" spans="3:4" ht="21" customHeight="1">
      <c r="C4174" s="523"/>
      <c r="D4174" s="523"/>
    </row>
    <row r="4175" spans="3:4" ht="21" customHeight="1">
      <c r="C4175" s="523"/>
      <c r="D4175" s="523"/>
    </row>
    <row r="4176" spans="3:4" ht="21" customHeight="1">
      <c r="C4176" s="523"/>
      <c r="D4176" s="523"/>
    </row>
    <row r="4177" spans="3:4" ht="21" customHeight="1">
      <c r="C4177" s="523"/>
      <c r="D4177" s="523"/>
    </row>
    <row r="4178" spans="3:4" ht="21" customHeight="1">
      <c r="C4178" s="523"/>
      <c r="D4178" s="523"/>
    </row>
    <row r="4179" spans="3:4" ht="21" customHeight="1">
      <c r="C4179" s="523"/>
      <c r="D4179" s="523"/>
    </row>
    <row r="4180" spans="3:4" ht="21" customHeight="1">
      <c r="C4180" s="523"/>
      <c r="D4180" s="523"/>
    </row>
    <row r="4181" spans="3:4" ht="21" customHeight="1">
      <c r="C4181" s="523"/>
      <c r="D4181" s="523"/>
    </row>
    <row r="4182" spans="3:4" ht="21" customHeight="1">
      <c r="C4182" s="523"/>
      <c r="D4182" s="523"/>
    </row>
    <row r="4183" spans="3:4" ht="21" customHeight="1">
      <c r="C4183" s="523"/>
      <c r="D4183" s="523"/>
    </row>
    <row r="4184" spans="3:4" ht="21" customHeight="1">
      <c r="C4184" s="523"/>
      <c r="D4184" s="523"/>
    </row>
    <row r="4185" spans="3:4" ht="21" customHeight="1">
      <c r="C4185" s="523"/>
      <c r="D4185" s="523"/>
    </row>
    <row r="4186" spans="3:4" ht="21" customHeight="1">
      <c r="C4186" s="523"/>
      <c r="D4186" s="523"/>
    </row>
    <row r="4187" spans="3:4" ht="21" customHeight="1">
      <c r="C4187" s="523"/>
      <c r="D4187" s="523"/>
    </row>
    <row r="4188" spans="3:4" ht="21" customHeight="1">
      <c r="C4188" s="523"/>
      <c r="D4188" s="523"/>
    </row>
    <row r="4189" spans="3:4" ht="21" customHeight="1">
      <c r="C4189" s="523"/>
      <c r="D4189" s="523"/>
    </row>
    <row r="4190" spans="3:4" ht="21" customHeight="1">
      <c r="C4190" s="523"/>
      <c r="D4190" s="523"/>
    </row>
    <row r="4191" spans="3:4" ht="21" customHeight="1">
      <c r="C4191" s="523"/>
      <c r="D4191" s="523"/>
    </row>
    <row r="4192" spans="3:4" ht="21" customHeight="1">
      <c r="C4192" s="523"/>
      <c r="D4192" s="523"/>
    </row>
    <row r="4193" spans="3:4" ht="21" customHeight="1">
      <c r="C4193" s="523"/>
      <c r="D4193" s="523"/>
    </row>
    <row r="4194" spans="3:4" ht="21" customHeight="1">
      <c r="C4194" s="523"/>
      <c r="D4194" s="523"/>
    </row>
    <row r="4195" spans="3:4" ht="21" customHeight="1">
      <c r="C4195" s="523"/>
      <c r="D4195" s="523"/>
    </row>
    <row r="4196" spans="3:4" ht="21" customHeight="1">
      <c r="C4196" s="523"/>
      <c r="D4196" s="523"/>
    </row>
    <row r="4197" spans="3:4" ht="21" customHeight="1">
      <c r="C4197" s="523"/>
      <c r="D4197" s="523"/>
    </row>
    <row r="4198" spans="3:4" ht="21" customHeight="1">
      <c r="C4198" s="523"/>
      <c r="D4198" s="523"/>
    </row>
    <row r="4199" spans="3:4" ht="21" customHeight="1">
      <c r="C4199" s="523"/>
      <c r="D4199" s="523"/>
    </row>
    <row r="4200" spans="3:4" ht="21" customHeight="1">
      <c r="C4200" s="523"/>
      <c r="D4200" s="523"/>
    </row>
    <row r="4201" spans="3:4" ht="21" customHeight="1">
      <c r="C4201" s="523"/>
      <c r="D4201" s="523"/>
    </row>
    <row r="4202" spans="3:4" ht="21" customHeight="1">
      <c r="C4202" s="523"/>
      <c r="D4202" s="523"/>
    </row>
    <row r="4203" spans="3:4" ht="21" customHeight="1">
      <c r="C4203" s="523"/>
      <c r="D4203" s="523"/>
    </row>
    <row r="4204" spans="3:4" ht="21" customHeight="1">
      <c r="C4204" s="523"/>
      <c r="D4204" s="523"/>
    </row>
    <row r="4205" spans="3:4" ht="21" customHeight="1">
      <c r="C4205" s="523"/>
      <c r="D4205" s="523"/>
    </row>
    <row r="4206" spans="3:4" ht="21" customHeight="1">
      <c r="C4206" s="523"/>
      <c r="D4206" s="523"/>
    </row>
    <row r="4207" spans="3:4" ht="21" customHeight="1">
      <c r="C4207" s="523"/>
      <c r="D4207" s="523"/>
    </row>
    <row r="4208" spans="3:4" ht="21" customHeight="1">
      <c r="C4208" s="523"/>
      <c r="D4208" s="523"/>
    </row>
    <row r="4209" spans="3:4" ht="21" customHeight="1">
      <c r="C4209" s="523"/>
      <c r="D4209" s="523"/>
    </row>
    <row r="4210" spans="3:4" ht="21" customHeight="1">
      <c r="C4210" s="523"/>
      <c r="D4210" s="523"/>
    </row>
    <row r="4211" spans="3:4" ht="21" customHeight="1">
      <c r="C4211" s="523"/>
      <c r="D4211" s="523"/>
    </row>
    <row r="4212" spans="3:4" ht="21" customHeight="1">
      <c r="C4212" s="523"/>
      <c r="D4212" s="523"/>
    </row>
    <row r="4213" spans="3:4" ht="21" customHeight="1">
      <c r="C4213" s="523"/>
      <c r="D4213" s="523"/>
    </row>
    <row r="4214" spans="3:4" ht="21" customHeight="1">
      <c r="C4214" s="523"/>
      <c r="D4214" s="523"/>
    </row>
    <row r="4215" spans="3:4" ht="21" customHeight="1">
      <c r="C4215" s="523"/>
      <c r="D4215" s="523"/>
    </row>
    <row r="4216" spans="3:4" ht="21" customHeight="1">
      <c r="C4216" s="523"/>
      <c r="D4216" s="523"/>
    </row>
    <row r="4217" spans="3:4" ht="21" customHeight="1">
      <c r="C4217" s="523"/>
      <c r="D4217" s="523"/>
    </row>
    <row r="4218" spans="3:4" ht="21" customHeight="1">
      <c r="C4218" s="523"/>
      <c r="D4218" s="523"/>
    </row>
    <row r="4219" spans="3:4" ht="21" customHeight="1">
      <c r="C4219" s="523"/>
      <c r="D4219" s="523"/>
    </row>
    <row r="4220" spans="3:4" ht="21" customHeight="1">
      <c r="C4220" s="523"/>
      <c r="D4220" s="523"/>
    </row>
    <row r="4221" spans="3:4" ht="21" customHeight="1">
      <c r="C4221" s="523"/>
      <c r="D4221" s="523"/>
    </row>
    <row r="4222" spans="3:4" ht="21" customHeight="1">
      <c r="C4222" s="523"/>
      <c r="D4222" s="523"/>
    </row>
    <row r="4223" spans="3:4" ht="21" customHeight="1">
      <c r="C4223" s="523"/>
      <c r="D4223" s="523"/>
    </row>
    <row r="4224" spans="3:4" ht="21" customHeight="1">
      <c r="C4224" s="523"/>
      <c r="D4224" s="523"/>
    </row>
    <row r="4225" spans="3:4" ht="21" customHeight="1">
      <c r="C4225" s="523"/>
      <c r="D4225" s="523"/>
    </row>
    <row r="4226" spans="3:4" ht="21" customHeight="1">
      <c r="C4226" s="523"/>
      <c r="D4226" s="523"/>
    </row>
    <row r="4227" spans="3:4" ht="21" customHeight="1">
      <c r="C4227" s="523"/>
      <c r="D4227" s="523"/>
    </row>
    <row r="4228" spans="3:4" ht="21" customHeight="1">
      <c r="C4228" s="523"/>
      <c r="D4228" s="523"/>
    </row>
    <row r="4229" spans="3:4" ht="21" customHeight="1">
      <c r="C4229" s="523"/>
      <c r="D4229" s="523"/>
    </row>
    <row r="4230" spans="3:4" ht="21" customHeight="1">
      <c r="C4230" s="523"/>
      <c r="D4230" s="523"/>
    </row>
    <row r="4231" spans="3:4" ht="21" customHeight="1">
      <c r="C4231" s="523"/>
      <c r="D4231" s="523"/>
    </row>
    <row r="4232" spans="3:4" ht="21" customHeight="1">
      <c r="C4232" s="523"/>
      <c r="D4232" s="523"/>
    </row>
    <row r="4233" spans="3:4" ht="21" customHeight="1">
      <c r="C4233" s="523"/>
      <c r="D4233" s="523"/>
    </row>
    <row r="4234" spans="3:4" ht="21" customHeight="1">
      <c r="C4234" s="523"/>
      <c r="D4234" s="523"/>
    </row>
    <row r="4235" spans="3:4" ht="21" customHeight="1">
      <c r="C4235" s="523"/>
      <c r="D4235" s="523"/>
    </row>
    <row r="4236" spans="3:4" ht="21" customHeight="1">
      <c r="C4236" s="523"/>
      <c r="D4236" s="523"/>
    </row>
    <row r="4237" spans="3:4" ht="21" customHeight="1">
      <c r="C4237" s="523"/>
      <c r="D4237" s="523"/>
    </row>
    <row r="4238" spans="3:4" ht="21" customHeight="1">
      <c r="C4238" s="523"/>
      <c r="D4238" s="523"/>
    </row>
    <row r="4239" spans="3:4" ht="21" customHeight="1">
      <c r="C4239" s="523"/>
      <c r="D4239" s="523"/>
    </row>
    <row r="4240" spans="3:4" ht="21" customHeight="1">
      <c r="C4240" s="523"/>
      <c r="D4240" s="523"/>
    </row>
    <row r="4241" spans="3:4" ht="21" customHeight="1">
      <c r="C4241" s="523"/>
      <c r="D4241" s="523"/>
    </row>
    <row r="4242" spans="3:4" ht="21" customHeight="1">
      <c r="C4242" s="523"/>
      <c r="D4242" s="523"/>
    </row>
    <row r="4243" spans="3:4" ht="21" customHeight="1">
      <c r="C4243" s="523"/>
      <c r="D4243" s="523"/>
    </row>
    <row r="4244" spans="3:4" ht="21" customHeight="1">
      <c r="C4244" s="523"/>
      <c r="D4244" s="523"/>
    </row>
    <row r="4245" spans="3:4" ht="21" customHeight="1">
      <c r="C4245" s="523"/>
      <c r="D4245" s="523"/>
    </row>
    <row r="4246" spans="3:4" ht="21" customHeight="1">
      <c r="C4246" s="523"/>
      <c r="D4246" s="523"/>
    </row>
    <row r="4247" spans="3:4" ht="21" customHeight="1">
      <c r="C4247" s="523"/>
      <c r="D4247" s="523"/>
    </row>
    <row r="4248" spans="3:4" ht="21" customHeight="1">
      <c r="C4248" s="523"/>
      <c r="D4248" s="523"/>
    </row>
    <row r="4249" spans="3:4" ht="21" customHeight="1">
      <c r="C4249" s="523"/>
      <c r="D4249" s="523"/>
    </row>
    <row r="4250" spans="3:4" ht="21" customHeight="1">
      <c r="C4250" s="523"/>
      <c r="D4250" s="523"/>
    </row>
    <row r="4251" spans="3:4" ht="21" customHeight="1">
      <c r="C4251" s="523"/>
      <c r="D4251" s="523"/>
    </row>
    <row r="4252" spans="3:4" ht="21" customHeight="1">
      <c r="C4252" s="523"/>
      <c r="D4252" s="523"/>
    </row>
    <row r="4253" spans="3:4" ht="21" customHeight="1">
      <c r="C4253" s="523"/>
      <c r="D4253" s="523"/>
    </row>
    <row r="4254" spans="3:4" ht="21" customHeight="1">
      <c r="C4254" s="523"/>
      <c r="D4254" s="523"/>
    </row>
    <row r="4255" spans="3:4" ht="21" customHeight="1">
      <c r="C4255" s="523"/>
      <c r="D4255" s="523"/>
    </row>
    <row r="4256" spans="3:4" ht="21" customHeight="1">
      <c r="C4256" s="523"/>
      <c r="D4256" s="523"/>
    </row>
    <row r="4257" spans="3:4" ht="21" customHeight="1">
      <c r="C4257" s="523"/>
      <c r="D4257" s="523"/>
    </row>
    <row r="4258" spans="3:4" ht="21" customHeight="1">
      <c r="C4258" s="523"/>
      <c r="D4258" s="523"/>
    </row>
    <row r="4259" spans="3:4" ht="21" customHeight="1">
      <c r="C4259" s="523"/>
      <c r="D4259" s="523"/>
    </row>
    <row r="4260" spans="3:4" ht="21" customHeight="1">
      <c r="C4260" s="523"/>
      <c r="D4260" s="523"/>
    </row>
    <row r="4261" spans="3:4" ht="21" customHeight="1">
      <c r="C4261" s="523"/>
      <c r="D4261" s="523"/>
    </row>
    <row r="4262" spans="3:4" ht="21" customHeight="1">
      <c r="C4262" s="523"/>
      <c r="D4262" s="523"/>
    </row>
    <row r="4263" spans="3:4" ht="21" customHeight="1">
      <c r="C4263" s="523"/>
      <c r="D4263" s="523"/>
    </row>
    <row r="4264" spans="3:4" ht="21" customHeight="1">
      <c r="C4264" s="523"/>
      <c r="D4264" s="523"/>
    </row>
    <row r="4265" spans="3:4" ht="21" customHeight="1">
      <c r="C4265" s="523"/>
      <c r="D4265" s="523"/>
    </row>
    <row r="4266" spans="3:4" ht="21" customHeight="1">
      <c r="C4266" s="523"/>
      <c r="D4266" s="523"/>
    </row>
    <row r="4267" spans="3:4" ht="21" customHeight="1">
      <c r="C4267" s="523"/>
      <c r="D4267" s="523"/>
    </row>
    <row r="4268" spans="3:4" ht="21" customHeight="1">
      <c r="C4268" s="523"/>
      <c r="D4268" s="523"/>
    </row>
    <row r="4269" spans="3:4" ht="21" customHeight="1">
      <c r="C4269" s="523"/>
      <c r="D4269" s="523"/>
    </row>
    <row r="4270" spans="3:4" ht="21" customHeight="1">
      <c r="C4270" s="523"/>
      <c r="D4270" s="523"/>
    </row>
    <row r="4271" spans="3:4" ht="21" customHeight="1">
      <c r="C4271" s="523"/>
      <c r="D4271" s="523"/>
    </row>
    <row r="4272" spans="3:4" ht="21" customHeight="1">
      <c r="C4272" s="523"/>
      <c r="D4272" s="523"/>
    </row>
    <row r="4273" spans="3:4" ht="21" customHeight="1">
      <c r="C4273" s="523"/>
      <c r="D4273" s="523"/>
    </row>
    <row r="4274" spans="3:4" ht="21" customHeight="1">
      <c r="C4274" s="523"/>
      <c r="D4274" s="523"/>
    </row>
    <row r="4275" spans="3:4" ht="21" customHeight="1">
      <c r="C4275" s="523"/>
      <c r="D4275" s="523"/>
    </row>
    <row r="4276" spans="3:4" ht="21" customHeight="1">
      <c r="C4276" s="523"/>
      <c r="D4276" s="523"/>
    </row>
    <row r="4277" spans="3:4" ht="21" customHeight="1">
      <c r="C4277" s="523"/>
      <c r="D4277" s="523"/>
    </row>
    <row r="4278" spans="3:4" ht="21" customHeight="1">
      <c r="C4278" s="523"/>
      <c r="D4278" s="523"/>
    </row>
    <row r="4279" spans="3:4" ht="21" customHeight="1">
      <c r="C4279" s="523"/>
      <c r="D4279" s="523"/>
    </row>
    <row r="4280" spans="3:4" ht="21" customHeight="1">
      <c r="C4280" s="523"/>
      <c r="D4280" s="523"/>
    </row>
    <row r="4281" spans="3:4" ht="21" customHeight="1">
      <c r="C4281" s="523"/>
      <c r="D4281" s="523"/>
    </row>
    <row r="4282" spans="3:4" ht="21" customHeight="1">
      <c r="C4282" s="523"/>
      <c r="D4282" s="523"/>
    </row>
    <row r="4283" spans="3:4" ht="21" customHeight="1">
      <c r="C4283" s="523"/>
      <c r="D4283" s="523"/>
    </row>
    <row r="4284" spans="3:4" ht="21" customHeight="1">
      <c r="C4284" s="523"/>
      <c r="D4284" s="523"/>
    </row>
    <row r="4285" spans="3:4" ht="21" customHeight="1">
      <c r="C4285" s="523"/>
      <c r="D4285" s="523"/>
    </row>
    <row r="4286" spans="3:4" ht="21" customHeight="1">
      <c r="C4286" s="523"/>
      <c r="D4286" s="523"/>
    </row>
    <row r="4287" spans="3:4" ht="21" customHeight="1">
      <c r="C4287" s="523"/>
      <c r="D4287" s="523"/>
    </row>
    <row r="4288" spans="3:4" ht="21" customHeight="1">
      <c r="C4288" s="523"/>
      <c r="D4288" s="523"/>
    </row>
    <row r="4289" spans="3:4" ht="21" customHeight="1">
      <c r="C4289" s="523"/>
      <c r="D4289" s="523"/>
    </row>
    <row r="4290" spans="3:4" ht="21" customHeight="1">
      <c r="C4290" s="523"/>
      <c r="D4290" s="523"/>
    </row>
    <row r="4291" spans="3:4" ht="21" customHeight="1">
      <c r="C4291" s="523"/>
      <c r="D4291" s="523"/>
    </row>
    <row r="4292" spans="3:4" ht="21" customHeight="1">
      <c r="C4292" s="523"/>
      <c r="D4292" s="523"/>
    </row>
    <row r="4293" spans="3:4" ht="21" customHeight="1">
      <c r="C4293" s="523"/>
      <c r="D4293" s="523"/>
    </row>
    <row r="4294" spans="3:4" ht="21" customHeight="1">
      <c r="C4294" s="523"/>
      <c r="D4294" s="523"/>
    </row>
    <row r="4295" spans="3:4" ht="21" customHeight="1">
      <c r="C4295" s="523"/>
      <c r="D4295" s="523"/>
    </row>
    <row r="4296" spans="3:4" ht="21" customHeight="1">
      <c r="C4296" s="523"/>
      <c r="D4296" s="523"/>
    </row>
    <row r="4297" spans="3:4" ht="21" customHeight="1">
      <c r="C4297" s="523"/>
      <c r="D4297" s="523"/>
    </row>
    <row r="4298" spans="3:4" ht="21" customHeight="1">
      <c r="C4298" s="523"/>
      <c r="D4298" s="523"/>
    </row>
    <row r="4299" spans="3:4" ht="21" customHeight="1">
      <c r="C4299" s="523"/>
      <c r="D4299" s="523"/>
    </row>
    <row r="4300" spans="3:4" ht="21" customHeight="1">
      <c r="C4300" s="523"/>
      <c r="D4300" s="523"/>
    </row>
    <row r="4301" spans="3:4" ht="21" customHeight="1">
      <c r="C4301" s="523"/>
      <c r="D4301" s="523"/>
    </row>
    <row r="4302" spans="3:4" ht="21" customHeight="1">
      <c r="C4302" s="523"/>
      <c r="D4302" s="523"/>
    </row>
    <row r="4303" spans="3:4" ht="21" customHeight="1">
      <c r="C4303" s="523"/>
      <c r="D4303" s="523"/>
    </row>
    <row r="4304" spans="3:4" ht="21" customHeight="1">
      <c r="C4304" s="523"/>
      <c r="D4304" s="523"/>
    </row>
    <row r="4305" spans="3:4" ht="21" customHeight="1">
      <c r="C4305" s="523"/>
      <c r="D4305" s="523"/>
    </row>
    <row r="4306" spans="3:4" ht="21" customHeight="1">
      <c r="C4306" s="523"/>
      <c r="D4306" s="523"/>
    </row>
    <row r="4307" spans="3:4" ht="21" customHeight="1">
      <c r="C4307" s="523"/>
      <c r="D4307" s="523"/>
    </row>
    <row r="4308" spans="3:4" ht="21" customHeight="1">
      <c r="C4308" s="523"/>
      <c r="D4308" s="523"/>
    </row>
    <row r="4309" spans="3:4" ht="21" customHeight="1">
      <c r="C4309" s="523"/>
      <c r="D4309" s="523"/>
    </row>
    <row r="4310" spans="3:4" ht="21" customHeight="1">
      <c r="C4310" s="523"/>
      <c r="D4310" s="523"/>
    </row>
    <row r="4311" spans="3:4" ht="21" customHeight="1">
      <c r="C4311" s="523"/>
      <c r="D4311" s="523"/>
    </row>
    <row r="4312" spans="3:4" ht="21" customHeight="1">
      <c r="C4312" s="523"/>
      <c r="D4312" s="523"/>
    </row>
    <row r="4313" spans="3:4" ht="21" customHeight="1">
      <c r="C4313" s="523"/>
      <c r="D4313" s="523"/>
    </row>
    <row r="4314" spans="3:4" ht="21" customHeight="1">
      <c r="C4314" s="523"/>
      <c r="D4314" s="523"/>
    </row>
    <row r="4315" spans="3:4" ht="21" customHeight="1">
      <c r="C4315" s="523"/>
      <c r="D4315" s="523"/>
    </row>
    <row r="4316" spans="3:4" ht="21" customHeight="1">
      <c r="C4316" s="523"/>
      <c r="D4316" s="523"/>
    </row>
    <row r="4317" spans="3:4" ht="21" customHeight="1">
      <c r="C4317" s="523"/>
      <c r="D4317" s="523"/>
    </row>
    <row r="4318" spans="3:4" ht="21" customHeight="1">
      <c r="C4318" s="523"/>
      <c r="D4318" s="523"/>
    </row>
    <row r="4319" spans="3:4" ht="21" customHeight="1">
      <c r="C4319" s="523"/>
      <c r="D4319" s="523"/>
    </row>
    <row r="4320" spans="3:4" ht="21" customHeight="1">
      <c r="C4320" s="523"/>
      <c r="D4320" s="523"/>
    </row>
    <row r="4321" spans="3:4" ht="21" customHeight="1">
      <c r="C4321" s="523"/>
      <c r="D4321" s="523"/>
    </row>
    <row r="4322" spans="3:4" ht="21" customHeight="1">
      <c r="C4322" s="523"/>
      <c r="D4322" s="523"/>
    </row>
    <row r="4323" spans="3:4" ht="21" customHeight="1">
      <c r="C4323" s="523"/>
      <c r="D4323" s="523"/>
    </row>
    <row r="4324" spans="3:4" ht="21" customHeight="1">
      <c r="C4324" s="523"/>
      <c r="D4324" s="523"/>
    </row>
    <row r="4325" spans="3:4" ht="21" customHeight="1">
      <c r="C4325" s="523"/>
      <c r="D4325" s="523"/>
    </row>
    <row r="4326" spans="3:4" ht="21" customHeight="1">
      <c r="C4326" s="523"/>
      <c r="D4326" s="523"/>
    </row>
    <row r="4327" spans="3:4" ht="21" customHeight="1">
      <c r="C4327" s="523"/>
      <c r="D4327" s="523"/>
    </row>
    <row r="4328" spans="3:4" ht="21" customHeight="1">
      <c r="C4328" s="523"/>
      <c r="D4328" s="523"/>
    </row>
    <row r="4329" spans="3:4" ht="21" customHeight="1">
      <c r="C4329" s="523"/>
      <c r="D4329" s="523"/>
    </row>
    <row r="4330" spans="3:4" ht="21" customHeight="1">
      <c r="C4330" s="523"/>
      <c r="D4330" s="523"/>
    </row>
    <row r="4331" spans="3:4" ht="21" customHeight="1">
      <c r="C4331" s="523"/>
      <c r="D4331" s="523"/>
    </row>
    <row r="4332" spans="3:4" ht="21" customHeight="1">
      <c r="C4332" s="523"/>
      <c r="D4332" s="523"/>
    </row>
    <row r="4333" spans="3:4" ht="21" customHeight="1">
      <c r="C4333" s="523"/>
      <c r="D4333" s="523"/>
    </row>
    <row r="4334" spans="3:4" ht="21" customHeight="1">
      <c r="C4334" s="523"/>
      <c r="D4334" s="523"/>
    </row>
    <row r="4335" spans="3:4" ht="21" customHeight="1">
      <c r="C4335" s="523"/>
      <c r="D4335" s="523"/>
    </row>
    <row r="4336" spans="3:4" ht="21" customHeight="1">
      <c r="C4336" s="523"/>
      <c r="D4336" s="523"/>
    </row>
    <row r="4337" spans="3:4" ht="21" customHeight="1">
      <c r="C4337" s="523"/>
      <c r="D4337" s="523"/>
    </row>
    <row r="4338" spans="3:4" ht="21" customHeight="1">
      <c r="C4338" s="523"/>
      <c r="D4338" s="523"/>
    </row>
    <row r="4339" spans="3:4" ht="21" customHeight="1">
      <c r="C4339" s="523"/>
      <c r="D4339" s="523"/>
    </row>
    <row r="4340" spans="3:4" ht="21" customHeight="1">
      <c r="C4340" s="523"/>
      <c r="D4340" s="523"/>
    </row>
    <row r="4341" spans="3:4" ht="21" customHeight="1">
      <c r="C4341" s="523"/>
      <c r="D4341" s="523"/>
    </row>
    <row r="4342" spans="3:4" ht="21" customHeight="1">
      <c r="C4342" s="523"/>
      <c r="D4342" s="523"/>
    </row>
    <row r="4343" spans="3:4" ht="21" customHeight="1">
      <c r="C4343" s="523"/>
      <c r="D4343" s="523"/>
    </row>
    <row r="4344" spans="3:4" ht="21" customHeight="1">
      <c r="C4344" s="523"/>
      <c r="D4344" s="523"/>
    </row>
    <row r="4345" spans="3:4" ht="21" customHeight="1">
      <c r="C4345" s="523"/>
      <c r="D4345" s="523"/>
    </row>
    <row r="4346" spans="3:4" ht="21" customHeight="1">
      <c r="C4346" s="523"/>
      <c r="D4346" s="523"/>
    </row>
    <row r="4347" spans="3:4" ht="21" customHeight="1">
      <c r="C4347" s="523"/>
      <c r="D4347" s="523"/>
    </row>
    <row r="4348" spans="3:4" ht="21" customHeight="1">
      <c r="C4348" s="523"/>
      <c r="D4348" s="523"/>
    </row>
    <row r="4349" spans="3:4" ht="21" customHeight="1">
      <c r="C4349" s="523"/>
      <c r="D4349" s="523"/>
    </row>
    <row r="4350" spans="3:4" ht="21" customHeight="1">
      <c r="C4350" s="523"/>
      <c r="D4350" s="523"/>
    </row>
    <row r="4351" spans="3:4" ht="21" customHeight="1">
      <c r="C4351" s="523"/>
      <c r="D4351" s="523"/>
    </row>
    <row r="4352" spans="3:4" ht="21" customHeight="1">
      <c r="C4352" s="523"/>
      <c r="D4352" s="523"/>
    </row>
    <row r="4353" spans="3:4" ht="21" customHeight="1">
      <c r="C4353" s="523"/>
      <c r="D4353" s="523"/>
    </row>
    <row r="4354" spans="3:4" ht="21" customHeight="1">
      <c r="C4354" s="523"/>
      <c r="D4354" s="523"/>
    </row>
    <row r="4355" spans="3:4" ht="21" customHeight="1">
      <c r="C4355" s="523"/>
      <c r="D4355" s="523"/>
    </row>
    <row r="4356" spans="3:4" ht="21" customHeight="1">
      <c r="C4356" s="523"/>
      <c r="D4356" s="523"/>
    </row>
    <row r="4357" spans="3:4" ht="21" customHeight="1">
      <c r="C4357" s="523"/>
      <c r="D4357" s="523"/>
    </row>
    <row r="4358" spans="3:4" ht="21" customHeight="1">
      <c r="C4358" s="523"/>
      <c r="D4358" s="523"/>
    </row>
    <row r="4359" spans="3:4" ht="21" customHeight="1">
      <c r="C4359" s="523"/>
      <c r="D4359" s="523"/>
    </row>
    <row r="4360" spans="3:4" ht="21" customHeight="1">
      <c r="C4360" s="523"/>
      <c r="D4360" s="523"/>
    </row>
    <row r="4361" spans="3:4" ht="21" customHeight="1">
      <c r="C4361" s="523"/>
      <c r="D4361" s="523"/>
    </row>
    <row r="4362" spans="3:4" ht="21" customHeight="1">
      <c r="C4362" s="523"/>
      <c r="D4362" s="523"/>
    </row>
    <row r="4363" spans="3:4" ht="21" customHeight="1">
      <c r="C4363" s="523"/>
      <c r="D4363" s="523"/>
    </row>
    <row r="4364" spans="3:4" ht="21" customHeight="1">
      <c r="C4364" s="523"/>
      <c r="D4364" s="523"/>
    </row>
    <row r="4365" spans="3:4" ht="21" customHeight="1">
      <c r="C4365" s="523"/>
      <c r="D4365" s="523"/>
    </row>
    <row r="4366" spans="3:4" ht="21" customHeight="1">
      <c r="C4366" s="523"/>
      <c r="D4366" s="523"/>
    </row>
    <row r="4367" spans="3:4" ht="21" customHeight="1">
      <c r="C4367" s="523"/>
      <c r="D4367" s="523"/>
    </row>
    <row r="4368" spans="3:4" ht="21" customHeight="1">
      <c r="C4368" s="523"/>
      <c r="D4368" s="523"/>
    </row>
    <row r="4369" spans="3:4" ht="21" customHeight="1">
      <c r="C4369" s="523"/>
      <c r="D4369" s="523"/>
    </row>
    <row r="4370" spans="3:4" ht="21" customHeight="1">
      <c r="C4370" s="523"/>
      <c r="D4370" s="523"/>
    </row>
    <row r="4371" spans="3:4" ht="21" customHeight="1">
      <c r="C4371" s="523"/>
      <c r="D4371" s="523"/>
    </row>
    <row r="4372" spans="3:4" ht="21" customHeight="1">
      <c r="C4372" s="523"/>
      <c r="D4372" s="523"/>
    </row>
    <row r="4373" spans="3:4" ht="21" customHeight="1">
      <c r="C4373" s="523"/>
      <c r="D4373" s="523"/>
    </row>
    <row r="4374" spans="3:4" ht="21" customHeight="1">
      <c r="C4374" s="523"/>
      <c r="D4374" s="523"/>
    </row>
    <row r="4375" spans="3:4" ht="21" customHeight="1">
      <c r="C4375" s="523"/>
      <c r="D4375" s="523"/>
    </row>
    <row r="4376" spans="3:4" ht="21" customHeight="1">
      <c r="C4376" s="523"/>
      <c r="D4376" s="523"/>
    </row>
    <row r="4377" spans="3:4" ht="21" customHeight="1">
      <c r="C4377" s="523"/>
      <c r="D4377" s="523"/>
    </row>
    <row r="4378" spans="3:4" ht="21" customHeight="1">
      <c r="C4378" s="523"/>
      <c r="D4378" s="523"/>
    </row>
    <row r="4379" spans="3:4" ht="21" customHeight="1">
      <c r="C4379" s="523"/>
      <c r="D4379" s="523"/>
    </row>
    <row r="4380" spans="3:4" ht="21" customHeight="1">
      <c r="C4380" s="523"/>
      <c r="D4380" s="523"/>
    </row>
    <row r="4381" spans="3:4" ht="21" customHeight="1">
      <c r="C4381" s="523"/>
      <c r="D4381" s="523"/>
    </row>
    <row r="4382" spans="3:4" ht="21" customHeight="1">
      <c r="C4382" s="523"/>
      <c r="D4382" s="523"/>
    </row>
    <row r="4383" spans="3:4" ht="21" customHeight="1">
      <c r="C4383" s="523"/>
      <c r="D4383" s="523"/>
    </row>
    <row r="4384" spans="3:4" ht="21" customHeight="1">
      <c r="C4384" s="523"/>
      <c r="D4384" s="523"/>
    </row>
    <row r="4385" spans="3:4" ht="21" customHeight="1">
      <c r="C4385" s="523"/>
      <c r="D4385" s="523"/>
    </row>
    <row r="4386" spans="3:4" ht="21" customHeight="1">
      <c r="C4386" s="523"/>
      <c r="D4386" s="523"/>
    </row>
    <row r="4387" spans="3:4" ht="21" customHeight="1">
      <c r="C4387" s="523"/>
      <c r="D4387" s="523"/>
    </row>
    <row r="4388" spans="3:4" ht="21" customHeight="1">
      <c r="C4388" s="523"/>
      <c r="D4388" s="523"/>
    </row>
    <row r="4389" spans="3:4" ht="21" customHeight="1">
      <c r="C4389" s="523"/>
      <c r="D4389" s="523"/>
    </row>
    <row r="4390" spans="3:4" ht="21" customHeight="1">
      <c r="C4390" s="523"/>
      <c r="D4390" s="523"/>
    </row>
    <row r="4391" spans="3:4" ht="21" customHeight="1">
      <c r="C4391" s="523"/>
      <c r="D4391" s="523"/>
    </row>
    <row r="4392" spans="3:4" ht="21" customHeight="1">
      <c r="C4392" s="523"/>
      <c r="D4392" s="523"/>
    </row>
    <row r="4393" spans="3:4" ht="21" customHeight="1">
      <c r="C4393" s="523"/>
      <c r="D4393" s="523"/>
    </row>
    <row r="4394" spans="3:4" ht="21" customHeight="1">
      <c r="C4394" s="523"/>
      <c r="D4394" s="523"/>
    </row>
    <row r="4395" spans="3:4" ht="21" customHeight="1">
      <c r="C4395" s="523"/>
      <c r="D4395" s="523"/>
    </row>
    <row r="4396" spans="3:4" ht="21" customHeight="1">
      <c r="C4396" s="523"/>
      <c r="D4396" s="523"/>
    </row>
    <row r="4397" spans="3:4" ht="21" customHeight="1">
      <c r="C4397" s="523"/>
      <c r="D4397" s="523"/>
    </row>
    <row r="4398" spans="3:4" ht="21" customHeight="1">
      <c r="C4398" s="523"/>
      <c r="D4398" s="523"/>
    </row>
    <row r="4399" spans="3:4" ht="21" customHeight="1">
      <c r="C4399" s="523"/>
      <c r="D4399" s="523"/>
    </row>
    <row r="4400" spans="3:4" ht="21" customHeight="1">
      <c r="C4400" s="523"/>
      <c r="D4400" s="523"/>
    </row>
    <row r="4401" spans="3:4" ht="21" customHeight="1">
      <c r="C4401" s="523"/>
      <c r="D4401" s="523"/>
    </row>
    <row r="4402" spans="3:4" ht="21" customHeight="1">
      <c r="C4402" s="523"/>
      <c r="D4402" s="523"/>
    </row>
    <row r="4403" spans="3:4" ht="21" customHeight="1">
      <c r="C4403" s="523"/>
      <c r="D4403" s="523"/>
    </row>
    <row r="4404" spans="3:4" ht="21" customHeight="1">
      <c r="C4404" s="523"/>
      <c r="D4404" s="523"/>
    </row>
    <row r="4405" spans="3:4" ht="21" customHeight="1">
      <c r="C4405" s="523"/>
      <c r="D4405" s="523"/>
    </row>
    <row r="4406" spans="3:4" ht="21" customHeight="1">
      <c r="C4406" s="523"/>
      <c r="D4406" s="523"/>
    </row>
    <row r="4407" spans="3:4" ht="21" customHeight="1">
      <c r="C4407" s="523"/>
      <c r="D4407" s="523"/>
    </row>
    <row r="4408" spans="3:4" ht="21" customHeight="1">
      <c r="C4408" s="523"/>
      <c r="D4408" s="523"/>
    </row>
    <row r="4409" spans="3:4" ht="21" customHeight="1">
      <c r="C4409" s="523"/>
      <c r="D4409" s="523"/>
    </row>
    <row r="4410" spans="3:4" ht="21" customHeight="1">
      <c r="C4410" s="523"/>
      <c r="D4410" s="523"/>
    </row>
    <row r="4411" spans="3:4" ht="21" customHeight="1">
      <c r="C4411" s="523"/>
      <c r="D4411" s="523"/>
    </row>
    <row r="4412" spans="3:4" ht="21" customHeight="1">
      <c r="C4412" s="523"/>
      <c r="D4412" s="523"/>
    </row>
    <row r="4413" spans="3:4" ht="21" customHeight="1">
      <c r="C4413" s="523"/>
      <c r="D4413" s="523"/>
    </row>
    <row r="4414" spans="3:4" ht="21" customHeight="1">
      <c r="C4414" s="523"/>
      <c r="D4414" s="523"/>
    </row>
    <row r="4415" spans="3:4" ht="21" customHeight="1">
      <c r="C4415" s="523"/>
      <c r="D4415" s="523"/>
    </row>
    <row r="4416" spans="3:4" ht="21" customHeight="1">
      <c r="C4416" s="523"/>
      <c r="D4416" s="523"/>
    </row>
    <row r="4417" spans="3:4" ht="21" customHeight="1">
      <c r="C4417" s="523"/>
      <c r="D4417" s="523"/>
    </row>
    <row r="4418" spans="3:4" ht="21" customHeight="1">
      <c r="C4418" s="523"/>
      <c r="D4418" s="523"/>
    </row>
    <row r="4419" spans="3:4" ht="21" customHeight="1">
      <c r="C4419" s="523"/>
      <c r="D4419" s="523"/>
    </row>
    <row r="4420" spans="3:4" ht="21" customHeight="1">
      <c r="C4420" s="523"/>
      <c r="D4420" s="523"/>
    </row>
    <row r="4421" spans="3:4" ht="21" customHeight="1">
      <c r="C4421" s="523"/>
      <c r="D4421" s="523"/>
    </row>
    <row r="4422" spans="3:4" ht="21" customHeight="1">
      <c r="C4422" s="523"/>
      <c r="D4422" s="523"/>
    </row>
    <row r="4423" spans="3:4" ht="21" customHeight="1">
      <c r="C4423" s="523"/>
      <c r="D4423" s="523"/>
    </row>
    <row r="4424" spans="3:4" ht="21" customHeight="1">
      <c r="C4424" s="523"/>
      <c r="D4424" s="523"/>
    </row>
    <row r="4425" spans="3:4" ht="21" customHeight="1">
      <c r="C4425" s="523"/>
      <c r="D4425" s="523"/>
    </row>
    <row r="4426" spans="3:4" ht="21" customHeight="1">
      <c r="C4426" s="523"/>
      <c r="D4426" s="523"/>
    </row>
    <row r="4427" spans="3:4" ht="21" customHeight="1">
      <c r="C4427" s="523"/>
      <c r="D4427" s="523"/>
    </row>
    <row r="4428" spans="3:4" ht="21" customHeight="1">
      <c r="C4428" s="523"/>
      <c r="D4428" s="523"/>
    </row>
    <row r="4429" spans="3:4" ht="21" customHeight="1">
      <c r="C4429" s="523"/>
      <c r="D4429" s="523"/>
    </row>
    <row r="4430" spans="3:4" ht="21" customHeight="1">
      <c r="C4430" s="523"/>
      <c r="D4430" s="523"/>
    </row>
    <row r="4431" spans="3:4" ht="21" customHeight="1">
      <c r="C4431" s="523"/>
      <c r="D4431" s="523"/>
    </row>
    <row r="4432" spans="3:4" ht="21" customHeight="1">
      <c r="C4432" s="523"/>
      <c r="D4432" s="523"/>
    </row>
    <row r="4433" spans="3:4" ht="21" customHeight="1">
      <c r="C4433" s="523"/>
      <c r="D4433" s="523"/>
    </row>
    <row r="4434" spans="3:4" ht="21" customHeight="1">
      <c r="C4434" s="523"/>
      <c r="D4434" s="523"/>
    </row>
    <row r="4435" spans="3:4" ht="21" customHeight="1">
      <c r="C4435" s="523"/>
      <c r="D4435" s="523"/>
    </row>
    <row r="4436" spans="3:4" ht="21" customHeight="1">
      <c r="C4436" s="523"/>
      <c r="D4436" s="523"/>
    </row>
    <row r="4437" spans="3:4" ht="21" customHeight="1">
      <c r="C4437" s="523"/>
      <c r="D4437" s="523"/>
    </row>
    <row r="4438" spans="3:4" ht="21" customHeight="1">
      <c r="C4438" s="523"/>
      <c r="D4438" s="523"/>
    </row>
    <row r="4439" spans="3:4" ht="21" customHeight="1">
      <c r="C4439" s="523"/>
      <c r="D4439" s="523"/>
    </row>
    <row r="4440" spans="3:4" ht="21" customHeight="1">
      <c r="C4440" s="523"/>
      <c r="D4440" s="523"/>
    </row>
    <row r="4441" spans="3:4" ht="21" customHeight="1">
      <c r="C4441" s="523"/>
      <c r="D4441" s="523"/>
    </row>
    <row r="4442" spans="3:4" ht="21" customHeight="1">
      <c r="C4442" s="523"/>
      <c r="D4442" s="523"/>
    </row>
    <row r="4443" spans="3:4" ht="21" customHeight="1">
      <c r="C4443" s="523"/>
      <c r="D4443" s="523"/>
    </row>
    <row r="4444" spans="3:4" ht="21" customHeight="1">
      <c r="C4444" s="523"/>
      <c r="D4444" s="523"/>
    </row>
    <row r="4445" spans="3:4" ht="21" customHeight="1">
      <c r="C4445" s="523"/>
      <c r="D4445" s="523"/>
    </row>
    <row r="4446" spans="3:4" ht="21" customHeight="1">
      <c r="C4446" s="523"/>
      <c r="D4446" s="523"/>
    </row>
    <row r="4447" spans="3:4" ht="21" customHeight="1">
      <c r="C4447" s="523"/>
      <c r="D4447" s="523"/>
    </row>
    <row r="4448" spans="3:4" ht="21" customHeight="1">
      <c r="C4448" s="523"/>
      <c r="D4448" s="523"/>
    </row>
    <row r="4449" spans="3:4" ht="21" customHeight="1">
      <c r="C4449" s="523"/>
      <c r="D4449" s="523"/>
    </row>
    <row r="4450" spans="3:4" ht="21" customHeight="1">
      <c r="C4450" s="523"/>
      <c r="D4450" s="523"/>
    </row>
    <row r="4451" spans="3:4" ht="21" customHeight="1">
      <c r="C4451" s="523"/>
      <c r="D4451" s="523"/>
    </row>
    <row r="4452" spans="3:4" ht="21" customHeight="1">
      <c r="C4452" s="523"/>
      <c r="D4452" s="523"/>
    </row>
    <row r="4453" spans="3:4" ht="21" customHeight="1">
      <c r="C4453" s="523"/>
      <c r="D4453" s="523"/>
    </row>
    <row r="4454" spans="3:4" ht="21" customHeight="1">
      <c r="C4454" s="523"/>
      <c r="D4454" s="523"/>
    </row>
    <row r="4455" spans="3:4" ht="21" customHeight="1">
      <c r="C4455" s="523"/>
      <c r="D4455" s="523"/>
    </row>
    <row r="4456" spans="3:4" ht="21" customHeight="1">
      <c r="C4456" s="523"/>
      <c r="D4456" s="523"/>
    </row>
    <row r="4457" spans="3:4" ht="21" customHeight="1">
      <c r="C4457" s="523"/>
      <c r="D4457" s="523"/>
    </row>
    <row r="4458" spans="3:4" ht="21" customHeight="1">
      <c r="C4458" s="523"/>
      <c r="D4458" s="523"/>
    </row>
    <row r="4459" spans="3:4" ht="21" customHeight="1">
      <c r="C4459" s="523"/>
      <c r="D4459" s="523"/>
    </row>
    <row r="4460" spans="3:4" ht="21" customHeight="1">
      <c r="C4460" s="523"/>
      <c r="D4460" s="523"/>
    </row>
    <row r="4461" spans="3:4" ht="21" customHeight="1">
      <c r="C4461" s="523"/>
      <c r="D4461" s="523"/>
    </row>
    <row r="4462" spans="3:4" ht="21" customHeight="1">
      <c r="C4462" s="523"/>
      <c r="D4462" s="523"/>
    </row>
    <row r="4463" spans="3:4" ht="21" customHeight="1">
      <c r="C4463" s="523"/>
      <c r="D4463" s="523"/>
    </row>
    <row r="4464" spans="3:4" ht="21" customHeight="1">
      <c r="C4464" s="523"/>
      <c r="D4464" s="523"/>
    </row>
    <row r="4465" spans="3:4" ht="21" customHeight="1">
      <c r="C4465" s="523"/>
      <c r="D4465" s="523"/>
    </row>
    <row r="4466" spans="3:4" ht="21" customHeight="1">
      <c r="C4466" s="523"/>
      <c r="D4466" s="523"/>
    </row>
    <row r="4467" spans="3:4" ht="21" customHeight="1">
      <c r="C4467" s="523"/>
      <c r="D4467" s="523"/>
    </row>
    <row r="4468" spans="3:4" ht="21" customHeight="1">
      <c r="C4468" s="523"/>
      <c r="D4468" s="523"/>
    </row>
    <row r="4469" spans="3:4" ht="21" customHeight="1">
      <c r="C4469" s="523"/>
      <c r="D4469" s="523"/>
    </row>
    <row r="4470" spans="3:4" ht="21" customHeight="1">
      <c r="C4470" s="523"/>
      <c r="D4470" s="523"/>
    </row>
    <row r="4471" spans="3:4" ht="21" customHeight="1">
      <c r="C4471" s="523"/>
      <c r="D4471" s="523"/>
    </row>
    <row r="4472" spans="3:4" ht="21" customHeight="1">
      <c r="C4472" s="523"/>
      <c r="D4472" s="523"/>
    </row>
    <row r="4473" spans="3:4" ht="21" customHeight="1">
      <c r="C4473" s="523"/>
      <c r="D4473" s="523"/>
    </row>
    <row r="4474" spans="3:4" ht="21" customHeight="1">
      <c r="C4474" s="523"/>
      <c r="D4474" s="523"/>
    </row>
    <row r="4475" spans="3:4" ht="21" customHeight="1">
      <c r="C4475" s="523"/>
      <c r="D4475" s="523"/>
    </row>
    <row r="4476" spans="3:4" ht="21" customHeight="1">
      <c r="C4476" s="523"/>
      <c r="D4476" s="523"/>
    </row>
    <row r="4477" spans="3:4" ht="21" customHeight="1">
      <c r="C4477" s="523"/>
      <c r="D4477" s="523"/>
    </row>
    <row r="4478" spans="3:4" ht="21" customHeight="1">
      <c r="C4478" s="523"/>
      <c r="D4478" s="523"/>
    </row>
    <row r="4479" spans="3:4" ht="21" customHeight="1">
      <c r="C4479" s="523"/>
      <c r="D4479" s="523"/>
    </row>
    <row r="4480" spans="3:4" ht="21" customHeight="1">
      <c r="C4480" s="523"/>
      <c r="D4480" s="523"/>
    </row>
    <row r="4481" spans="3:4" ht="21" customHeight="1">
      <c r="C4481" s="523"/>
      <c r="D4481" s="523"/>
    </row>
    <row r="4482" spans="3:4" ht="21" customHeight="1">
      <c r="C4482" s="523"/>
      <c r="D4482" s="523"/>
    </row>
    <row r="4483" spans="3:4" ht="21" customHeight="1">
      <c r="C4483" s="523"/>
      <c r="D4483" s="523"/>
    </row>
    <row r="4484" spans="3:4" ht="21" customHeight="1">
      <c r="C4484" s="523"/>
      <c r="D4484" s="523"/>
    </row>
    <row r="4485" spans="3:4" ht="21" customHeight="1">
      <c r="C4485" s="523"/>
      <c r="D4485" s="523"/>
    </row>
    <row r="4486" spans="3:4" ht="21" customHeight="1">
      <c r="C4486" s="523"/>
      <c r="D4486" s="523"/>
    </row>
    <row r="4487" spans="3:4" ht="21" customHeight="1">
      <c r="C4487" s="523"/>
      <c r="D4487" s="523"/>
    </row>
    <row r="4488" spans="3:4" ht="21" customHeight="1">
      <c r="C4488" s="523"/>
      <c r="D4488" s="523"/>
    </row>
    <row r="4489" spans="3:4" ht="21" customHeight="1">
      <c r="C4489" s="523"/>
      <c r="D4489" s="523"/>
    </row>
    <row r="4490" spans="3:4" ht="21" customHeight="1">
      <c r="C4490" s="523"/>
      <c r="D4490" s="523"/>
    </row>
    <row r="4491" spans="3:4" ht="21" customHeight="1">
      <c r="C4491" s="523"/>
      <c r="D4491" s="523"/>
    </row>
    <row r="4492" spans="3:4" ht="21" customHeight="1">
      <c r="C4492" s="523"/>
      <c r="D4492" s="523"/>
    </row>
    <row r="4493" spans="3:4" ht="21" customHeight="1">
      <c r="C4493" s="523"/>
      <c r="D4493" s="523"/>
    </row>
    <row r="4494" spans="3:4" ht="21" customHeight="1">
      <c r="C4494" s="523"/>
      <c r="D4494" s="523"/>
    </row>
    <row r="4495" spans="3:4" ht="21" customHeight="1">
      <c r="C4495" s="523"/>
      <c r="D4495" s="523"/>
    </row>
    <row r="4496" spans="3:4" ht="21" customHeight="1">
      <c r="C4496" s="523"/>
      <c r="D4496" s="523"/>
    </row>
    <row r="4497" spans="3:4" ht="21" customHeight="1">
      <c r="C4497" s="523"/>
      <c r="D4497" s="523"/>
    </row>
    <row r="4498" spans="3:4" ht="21" customHeight="1">
      <c r="C4498" s="523"/>
      <c r="D4498" s="523"/>
    </row>
    <row r="4499" spans="3:4" ht="21" customHeight="1">
      <c r="C4499" s="523"/>
      <c r="D4499" s="523"/>
    </row>
    <row r="4500" spans="3:4" ht="21" customHeight="1">
      <c r="C4500" s="523"/>
      <c r="D4500" s="523"/>
    </row>
    <row r="4501" spans="3:4" ht="21" customHeight="1">
      <c r="C4501" s="523"/>
      <c r="D4501" s="523"/>
    </row>
    <row r="4502" spans="3:4" ht="21" customHeight="1">
      <c r="C4502" s="523"/>
      <c r="D4502" s="523"/>
    </row>
    <row r="4503" spans="3:4" ht="21" customHeight="1">
      <c r="C4503" s="523"/>
      <c r="D4503" s="523"/>
    </row>
    <row r="4504" spans="3:4" ht="21" customHeight="1">
      <c r="C4504" s="523"/>
      <c r="D4504" s="523"/>
    </row>
    <row r="4505" spans="3:4" ht="21" customHeight="1">
      <c r="C4505" s="523"/>
      <c r="D4505" s="523"/>
    </row>
    <row r="4506" spans="3:4" ht="21" customHeight="1">
      <c r="C4506" s="523"/>
      <c r="D4506" s="523"/>
    </row>
    <row r="4507" spans="3:4" ht="21" customHeight="1">
      <c r="C4507" s="523"/>
      <c r="D4507" s="523"/>
    </row>
    <row r="4508" spans="3:4" ht="21" customHeight="1">
      <c r="C4508" s="523"/>
      <c r="D4508" s="523"/>
    </row>
    <row r="4509" spans="3:4" ht="21" customHeight="1">
      <c r="C4509" s="523"/>
      <c r="D4509" s="523"/>
    </row>
    <row r="4510" spans="3:4" ht="21" customHeight="1">
      <c r="C4510" s="523"/>
      <c r="D4510" s="523"/>
    </row>
    <row r="4511" spans="3:4" ht="21" customHeight="1">
      <c r="C4511" s="523"/>
      <c r="D4511" s="523"/>
    </row>
    <row r="4512" spans="3:4" ht="21" customHeight="1">
      <c r="C4512" s="523"/>
      <c r="D4512" s="523"/>
    </row>
    <row r="4513" spans="3:4" ht="21" customHeight="1">
      <c r="C4513" s="523"/>
      <c r="D4513" s="523"/>
    </row>
    <row r="4514" spans="3:4" ht="21" customHeight="1">
      <c r="C4514" s="523"/>
      <c r="D4514" s="523"/>
    </row>
    <row r="4515" spans="3:4" ht="21" customHeight="1">
      <c r="C4515" s="523"/>
      <c r="D4515" s="523"/>
    </row>
    <row r="4516" spans="3:4" ht="21" customHeight="1">
      <c r="C4516" s="523"/>
      <c r="D4516" s="523"/>
    </row>
    <row r="4517" spans="3:4" ht="21" customHeight="1">
      <c r="C4517" s="523"/>
      <c r="D4517" s="523"/>
    </row>
    <row r="4518" spans="3:4" ht="21" customHeight="1">
      <c r="C4518" s="523"/>
      <c r="D4518" s="523"/>
    </row>
    <row r="4519" spans="3:4" ht="21" customHeight="1">
      <c r="C4519" s="523"/>
      <c r="D4519" s="523"/>
    </row>
    <row r="4520" spans="3:4" ht="21" customHeight="1">
      <c r="C4520" s="523"/>
      <c r="D4520" s="523"/>
    </row>
    <row r="4521" spans="3:4" ht="21" customHeight="1">
      <c r="C4521" s="523"/>
      <c r="D4521" s="523"/>
    </row>
    <row r="4522" spans="3:4" ht="21" customHeight="1">
      <c r="C4522" s="523"/>
      <c r="D4522" s="523"/>
    </row>
    <row r="4523" spans="3:4" ht="21" customHeight="1">
      <c r="C4523" s="523"/>
      <c r="D4523" s="523"/>
    </row>
    <row r="4524" spans="3:4" ht="21" customHeight="1">
      <c r="C4524" s="523"/>
      <c r="D4524" s="523"/>
    </row>
    <row r="4525" spans="3:4" ht="21" customHeight="1">
      <c r="C4525" s="523"/>
      <c r="D4525" s="523"/>
    </row>
    <row r="4526" spans="3:4" ht="21" customHeight="1">
      <c r="C4526" s="523"/>
      <c r="D4526" s="523"/>
    </row>
    <row r="4527" spans="3:4" ht="21" customHeight="1">
      <c r="C4527" s="523"/>
      <c r="D4527" s="523"/>
    </row>
    <row r="4528" spans="3:4" ht="21" customHeight="1">
      <c r="C4528" s="523"/>
      <c r="D4528" s="523"/>
    </row>
    <row r="4529" spans="3:4" ht="21" customHeight="1">
      <c r="C4529" s="523"/>
      <c r="D4529" s="523"/>
    </row>
    <row r="4530" spans="3:4" ht="21" customHeight="1">
      <c r="C4530" s="523"/>
      <c r="D4530" s="523"/>
    </row>
    <row r="4531" spans="3:4" ht="21" customHeight="1">
      <c r="C4531" s="523"/>
      <c r="D4531" s="523"/>
    </row>
    <row r="4532" spans="3:4" ht="21" customHeight="1">
      <c r="C4532" s="523"/>
      <c r="D4532" s="523"/>
    </row>
    <row r="4533" spans="3:4" ht="21" customHeight="1">
      <c r="C4533" s="523"/>
      <c r="D4533" s="523"/>
    </row>
    <row r="4534" spans="3:4" ht="21" customHeight="1">
      <c r="C4534" s="523"/>
      <c r="D4534" s="523"/>
    </row>
    <row r="4535" spans="3:4" ht="21" customHeight="1">
      <c r="C4535" s="523"/>
      <c r="D4535" s="523"/>
    </row>
    <row r="4536" spans="3:4" ht="21" customHeight="1">
      <c r="C4536" s="523"/>
      <c r="D4536" s="523"/>
    </row>
    <row r="4537" spans="3:4" ht="21" customHeight="1">
      <c r="C4537" s="523"/>
      <c r="D4537" s="523"/>
    </row>
    <row r="4538" spans="3:4" ht="21" customHeight="1">
      <c r="C4538" s="523"/>
      <c r="D4538" s="523"/>
    </row>
    <row r="4539" spans="3:4" ht="21" customHeight="1">
      <c r="C4539" s="523"/>
      <c r="D4539" s="523"/>
    </row>
    <row r="4540" spans="3:4" ht="21" customHeight="1">
      <c r="C4540" s="523"/>
      <c r="D4540" s="523"/>
    </row>
    <row r="4541" spans="3:4" ht="21" customHeight="1">
      <c r="C4541" s="523"/>
      <c r="D4541" s="523"/>
    </row>
    <row r="4542" spans="3:4" ht="21" customHeight="1">
      <c r="C4542" s="523"/>
      <c r="D4542" s="523"/>
    </row>
    <row r="4543" spans="3:4" ht="21" customHeight="1">
      <c r="C4543" s="523"/>
      <c r="D4543" s="523"/>
    </row>
    <row r="4544" spans="3:4" ht="21" customHeight="1">
      <c r="C4544" s="523"/>
      <c r="D4544" s="523"/>
    </row>
    <row r="4545" spans="3:4" ht="21" customHeight="1">
      <c r="C4545" s="523"/>
      <c r="D4545" s="523"/>
    </row>
    <row r="4546" spans="3:4" ht="21" customHeight="1">
      <c r="C4546" s="523"/>
      <c r="D4546" s="523"/>
    </row>
    <row r="4547" spans="3:4" ht="21" customHeight="1">
      <c r="C4547" s="523"/>
      <c r="D4547" s="523"/>
    </row>
    <row r="4548" spans="3:4" ht="21" customHeight="1">
      <c r="C4548" s="523"/>
      <c r="D4548" s="523"/>
    </row>
    <row r="4549" spans="3:4" ht="21" customHeight="1">
      <c r="C4549" s="523"/>
      <c r="D4549" s="523"/>
    </row>
    <row r="4550" spans="3:4" ht="21" customHeight="1">
      <c r="C4550" s="523"/>
      <c r="D4550" s="523"/>
    </row>
    <row r="4551" spans="3:4" ht="21" customHeight="1">
      <c r="C4551" s="523"/>
      <c r="D4551" s="523"/>
    </row>
    <row r="4552" spans="3:4" ht="21" customHeight="1">
      <c r="C4552" s="523"/>
      <c r="D4552" s="523"/>
    </row>
    <row r="4553" spans="3:4" ht="21" customHeight="1">
      <c r="C4553" s="523"/>
      <c r="D4553" s="523"/>
    </row>
    <row r="4554" spans="3:4" ht="21" customHeight="1">
      <c r="C4554" s="523"/>
      <c r="D4554" s="523"/>
    </row>
    <row r="4555" spans="3:4" ht="21" customHeight="1">
      <c r="C4555" s="523"/>
      <c r="D4555" s="523"/>
    </row>
    <row r="4556" spans="3:4" ht="21" customHeight="1">
      <c r="C4556" s="523"/>
      <c r="D4556" s="523"/>
    </row>
    <row r="4557" spans="3:4" ht="21" customHeight="1">
      <c r="C4557" s="523"/>
      <c r="D4557" s="523"/>
    </row>
    <row r="4558" spans="3:4" ht="21" customHeight="1">
      <c r="C4558" s="523"/>
      <c r="D4558" s="523"/>
    </row>
    <row r="4559" spans="3:4" ht="21" customHeight="1">
      <c r="C4559" s="523"/>
      <c r="D4559" s="523"/>
    </row>
    <row r="4560" spans="3:4" ht="21" customHeight="1">
      <c r="C4560" s="523"/>
      <c r="D4560" s="523"/>
    </row>
    <row r="4561" spans="3:4" ht="21" customHeight="1">
      <c r="C4561" s="523"/>
      <c r="D4561" s="523"/>
    </row>
    <row r="4562" spans="3:4" ht="21" customHeight="1">
      <c r="C4562" s="523"/>
      <c r="D4562" s="523"/>
    </row>
    <row r="4563" spans="3:4" ht="21" customHeight="1">
      <c r="C4563" s="523"/>
      <c r="D4563" s="523"/>
    </row>
    <row r="4564" spans="3:4" ht="21" customHeight="1">
      <c r="C4564" s="523"/>
      <c r="D4564" s="523"/>
    </row>
    <row r="4565" spans="3:4" ht="21" customHeight="1">
      <c r="C4565" s="523"/>
      <c r="D4565" s="523"/>
    </row>
    <row r="4566" spans="3:4" ht="21" customHeight="1">
      <c r="C4566" s="523"/>
      <c r="D4566" s="523"/>
    </row>
    <row r="4567" spans="3:4" ht="21" customHeight="1">
      <c r="C4567" s="523"/>
      <c r="D4567" s="523"/>
    </row>
    <row r="4568" spans="3:4" ht="21" customHeight="1">
      <c r="C4568" s="523"/>
      <c r="D4568" s="523"/>
    </row>
    <row r="4569" spans="3:4" ht="21" customHeight="1">
      <c r="C4569" s="523"/>
      <c r="D4569" s="523"/>
    </row>
    <row r="4570" spans="3:4" ht="21" customHeight="1">
      <c r="C4570" s="523"/>
      <c r="D4570" s="523"/>
    </row>
    <row r="4571" spans="3:4" ht="21" customHeight="1">
      <c r="C4571" s="523"/>
      <c r="D4571" s="523"/>
    </row>
    <row r="4572" spans="3:4" ht="21" customHeight="1">
      <c r="C4572" s="523"/>
      <c r="D4572" s="523"/>
    </row>
    <row r="4573" spans="3:4" ht="21" customHeight="1">
      <c r="C4573" s="523"/>
      <c r="D4573" s="523"/>
    </row>
    <row r="4574" spans="3:4" ht="21" customHeight="1">
      <c r="C4574" s="523"/>
      <c r="D4574" s="523"/>
    </row>
    <row r="4575" spans="3:4" ht="21" customHeight="1">
      <c r="C4575" s="523"/>
      <c r="D4575" s="523"/>
    </row>
    <row r="4576" spans="3:4" ht="21" customHeight="1">
      <c r="C4576" s="523"/>
      <c r="D4576" s="523"/>
    </row>
    <row r="4577" spans="3:4" ht="21" customHeight="1">
      <c r="C4577" s="523"/>
      <c r="D4577" s="523"/>
    </row>
    <row r="4578" spans="3:4" ht="21" customHeight="1">
      <c r="C4578" s="523"/>
      <c r="D4578" s="523"/>
    </row>
    <row r="4579" spans="3:4" ht="21" customHeight="1">
      <c r="C4579" s="523"/>
      <c r="D4579" s="523"/>
    </row>
    <row r="4580" spans="3:4" ht="21" customHeight="1">
      <c r="C4580" s="523"/>
      <c r="D4580" s="523"/>
    </row>
    <row r="4581" spans="3:4" ht="21" customHeight="1">
      <c r="C4581" s="523"/>
      <c r="D4581" s="523"/>
    </row>
    <row r="4582" spans="3:4" ht="21" customHeight="1">
      <c r="C4582" s="523"/>
      <c r="D4582" s="523"/>
    </row>
    <row r="4583" spans="3:4" ht="21" customHeight="1">
      <c r="C4583" s="523"/>
      <c r="D4583" s="523"/>
    </row>
    <row r="4584" spans="3:4" ht="21" customHeight="1">
      <c r="C4584" s="523"/>
      <c r="D4584" s="523"/>
    </row>
    <row r="4585" spans="3:4" ht="21" customHeight="1">
      <c r="C4585" s="523"/>
      <c r="D4585" s="523"/>
    </row>
    <row r="4586" spans="3:4" ht="21" customHeight="1">
      <c r="C4586" s="523"/>
      <c r="D4586" s="523"/>
    </row>
    <row r="4587" spans="3:4" ht="21" customHeight="1">
      <c r="C4587" s="523"/>
      <c r="D4587" s="523"/>
    </row>
    <row r="4588" spans="3:4" ht="21" customHeight="1">
      <c r="C4588" s="523"/>
      <c r="D4588" s="523"/>
    </row>
    <row r="4589" spans="3:4" ht="21" customHeight="1">
      <c r="C4589" s="523"/>
      <c r="D4589" s="523"/>
    </row>
    <row r="4590" spans="3:4" ht="21" customHeight="1">
      <c r="C4590" s="523"/>
      <c r="D4590" s="523"/>
    </row>
    <row r="4591" spans="3:4" ht="21" customHeight="1">
      <c r="C4591" s="523"/>
      <c r="D4591" s="523"/>
    </row>
    <row r="4592" spans="3:4" ht="21" customHeight="1">
      <c r="C4592" s="523"/>
      <c r="D4592" s="523"/>
    </row>
    <row r="4593" spans="3:4" ht="21" customHeight="1">
      <c r="C4593" s="523"/>
      <c r="D4593" s="523"/>
    </row>
    <row r="4594" spans="3:4" ht="21" customHeight="1">
      <c r="C4594" s="523"/>
      <c r="D4594" s="523"/>
    </row>
    <row r="4595" spans="3:4" ht="21" customHeight="1">
      <c r="C4595" s="523"/>
      <c r="D4595" s="523"/>
    </row>
    <row r="4596" spans="3:4" ht="21" customHeight="1">
      <c r="C4596" s="523"/>
      <c r="D4596" s="523"/>
    </row>
    <row r="4597" spans="3:4" ht="21" customHeight="1">
      <c r="C4597" s="523"/>
      <c r="D4597" s="523"/>
    </row>
    <row r="4598" spans="3:4" ht="21" customHeight="1">
      <c r="C4598" s="523"/>
      <c r="D4598" s="523"/>
    </row>
    <row r="4599" spans="3:4" ht="21" customHeight="1">
      <c r="C4599" s="523"/>
      <c r="D4599" s="523"/>
    </row>
    <row r="4600" spans="3:4" ht="21" customHeight="1">
      <c r="C4600" s="523"/>
      <c r="D4600" s="523"/>
    </row>
    <row r="4601" spans="3:4" ht="21" customHeight="1">
      <c r="C4601" s="523"/>
      <c r="D4601" s="523"/>
    </row>
    <row r="4602" spans="3:4" ht="21" customHeight="1">
      <c r="C4602" s="523"/>
      <c r="D4602" s="523"/>
    </row>
    <row r="4603" spans="3:4" ht="21" customHeight="1">
      <c r="C4603" s="523"/>
      <c r="D4603" s="523"/>
    </row>
    <row r="4604" spans="3:4" ht="21" customHeight="1">
      <c r="C4604" s="523"/>
      <c r="D4604" s="523"/>
    </row>
    <row r="4605" spans="3:4" ht="21" customHeight="1">
      <c r="C4605" s="523"/>
      <c r="D4605" s="523"/>
    </row>
    <row r="4606" spans="3:4" ht="21" customHeight="1">
      <c r="C4606" s="523"/>
      <c r="D4606" s="523"/>
    </row>
    <row r="4607" spans="3:4" ht="21" customHeight="1">
      <c r="C4607" s="523"/>
      <c r="D4607" s="523"/>
    </row>
    <row r="4608" spans="3:4" ht="21" customHeight="1">
      <c r="C4608" s="523"/>
      <c r="D4608" s="523"/>
    </row>
    <row r="4609" spans="3:4" ht="21" customHeight="1">
      <c r="C4609" s="523"/>
      <c r="D4609" s="523"/>
    </row>
    <row r="4610" spans="3:4" ht="21" customHeight="1">
      <c r="C4610" s="523"/>
      <c r="D4610" s="523"/>
    </row>
    <row r="4611" spans="3:4" ht="21" customHeight="1">
      <c r="C4611" s="523"/>
      <c r="D4611" s="523"/>
    </row>
    <row r="4612" spans="3:4" ht="21" customHeight="1">
      <c r="C4612" s="523"/>
      <c r="D4612" s="523"/>
    </row>
    <row r="4613" spans="3:4" ht="21" customHeight="1">
      <c r="C4613" s="523"/>
      <c r="D4613" s="523"/>
    </row>
    <row r="4614" spans="3:4" ht="21" customHeight="1">
      <c r="C4614" s="523"/>
      <c r="D4614" s="523"/>
    </row>
    <row r="4615" spans="3:4" ht="21" customHeight="1">
      <c r="C4615" s="523"/>
      <c r="D4615" s="523"/>
    </row>
    <row r="4616" spans="3:4" ht="21" customHeight="1">
      <c r="C4616" s="523"/>
      <c r="D4616" s="523"/>
    </row>
    <row r="4617" spans="3:4" ht="21" customHeight="1">
      <c r="C4617" s="523"/>
      <c r="D4617" s="523"/>
    </row>
    <row r="4618" spans="3:4" ht="21" customHeight="1">
      <c r="C4618" s="523"/>
      <c r="D4618" s="523"/>
    </row>
    <row r="4619" spans="3:4" ht="21" customHeight="1">
      <c r="C4619" s="523"/>
      <c r="D4619" s="523"/>
    </row>
    <row r="4620" spans="3:4" ht="21" customHeight="1">
      <c r="C4620" s="523"/>
      <c r="D4620" s="523"/>
    </row>
    <row r="4621" spans="3:4" ht="21" customHeight="1">
      <c r="C4621" s="523"/>
      <c r="D4621" s="523"/>
    </row>
    <row r="4622" spans="3:4" ht="21" customHeight="1">
      <c r="C4622" s="523"/>
      <c r="D4622" s="523"/>
    </row>
    <row r="4623" spans="3:4" ht="21" customHeight="1">
      <c r="C4623" s="523"/>
      <c r="D4623" s="523"/>
    </row>
    <row r="4624" spans="3:4" ht="21" customHeight="1">
      <c r="C4624" s="523"/>
      <c r="D4624" s="523"/>
    </row>
    <row r="4625" spans="3:4" ht="21" customHeight="1">
      <c r="C4625" s="523"/>
      <c r="D4625" s="523"/>
    </row>
    <row r="4626" spans="3:4" ht="21" customHeight="1">
      <c r="C4626" s="523"/>
      <c r="D4626" s="523"/>
    </row>
    <row r="4627" spans="3:4" ht="21" customHeight="1">
      <c r="C4627" s="523"/>
      <c r="D4627" s="523"/>
    </row>
    <row r="4628" spans="3:4" ht="21" customHeight="1">
      <c r="C4628" s="523"/>
      <c r="D4628" s="523"/>
    </row>
    <row r="4629" spans="3:4" ht="21" customHeight="1">
      <c r="C4629" s="523"/>
      <c r="D4629" s="523"/>
    </row>
    <row r="4630" spans="3:4" ht="21" customHeight="1">
      <c r="C4630" s="523"/>
      <c r="D4630" s="523"/>
    </row>
    <row r="4631" spans="3:4" ht="21" customHeight="1">
      <c r="C4631" s="523"/>
      <c r="D4631" s="523"/>
    </row>
    <row r="4632" spans="3:4" ht="21" customHeight="1">
      <c r="C4632" s="523"/>
      <c r="D4632" s="523"/>
    </row>
    <row r="4633" spans="3:4" ht="21" customHeight="1">
      <c r="C4633" s="523"/>
      <c r="D4633" s="523"/>
    </row>
    <row r="4634" spans="3:4" ht="21" customHeight="1">
      <c r="C4634" s="523"/>
      <c r="D4634" s="523"/>
    </row>
    <row r="4635" spans="3:4" ht="21" customHeight="1">
      <c r="C4635" s="523"/>
      <c r="D4635" s="523"/>
    </row>
    <row r="4636" spans="3:4" ht="21" customHeight="1">
      <c r="C4636" s="523"/>
      <c r="D4636" s="523"/>
    </row>
    <row r="4637" spans="3:4" ht="21" customHeight="1">
      <c r="C4637" s="523"/>
      <c r="D4637" s="523"/>
    </row>
    <row r="4638" spans="3:4" ht="21" customHeight="1">
      <c r="C4638" s="523"/>
      <c r="D4638" s="523"/>
    </row>
    <row r="4639" spans="3:4" ht="21" customHeight="1">
      <c r="C4639" s="523"/>
      <c r="D4639" s="523"/>
    </row>
    <row r="4640" spans="3:4" ht="21" customHeight="1">
      <c r="C4640" s="523"/>
      <c r="D4640" s="523"/>
    </row>
    <row r="4641" spans="3:4" ht="21" customHeight="1">
      <c r="C4641" s="523"/>
      <c r="D4641" s="523"/>
    </row>
    <row r="4642" spans="3:4" ht="21" customHeight="1">
      <c r="C4642" s="523"/>
      <c r="D4642" s="523"/>
    </row>
    <row r="4643" spans="3:4" ht="21" customHeight="1">
      <c r="C4643" s="523"/>
      <c r="D4643" s="523"/>
    </row>
    <row r="4644" spans="3:4" ht="21" customHeight="1">
      <c r="C4644" s="523"/>
      <c r="D4644" s="523"/>
    </row>
    <row r="4645" spans="3:4" ht="21" customHeight="1">
      <c r="C4645" s="523"/>
      <c r="D4645" s="523"/>
    </row>
    <row r="4646" spans="3:4" ht="21" customHeight="1">
      <c r="C4646" s="523"/>
      <c r="D4646" s="523"/>
    </row>
    <row r="4647" spans="3:4" ht="21" customHeight="1">
      <c r="C4647" s="523"/>
      <c r="D4647" s="523"/>
    </row>
    <row r="4648" spans="3:4" ht="21" customHeight="1">
      <c r="C4648" s="523"/>
      <c r="D4648" s="523"/>
    </row>
    <row r="4649" spans="3:4" ht="21" customHeight="1">
      <c r="C4649" s="523"/>
      <c r="D4649" s="523"/>
    </row>
    <row r="4650" spans="3:4" ht="21" customHeight="1">
      <c r="C4650" s="523"/>
      <c r="D4650" s="523"/>
    </row>
    <row r="4651" spans="3:4" ht="21" customHeight="1">
      <c r="C4651" s="523"/>
      <c r="D4651" s="523"/>
    </row>
    <row r="4652" spans="3:4" ht="21" customHeight="1">
      <c r="C4652" s="523"/>
      <c r="D4652" s="523"/>
    </row>
    <row r="4653" spans="3:4" ht="21" customHeight="1">
      <c r="C4653" s="523"/>
      <c r="D4653" s="523"/>
    </row>
    <row r="4654" spans="3:4" ht="21" customHeight="1">
      <c r="C4654" s="523"/>
      <c r="D4654" s="523"/>
    </row>
    <row r="4655" spans="3:4" ht="21" customHeight="1">
      <c r="C4655" s="523"/>
      <c r="D4655" s="523"/>
    </row>
    <row r="4656" spans="3:4" ht="21" customHeight="1">
      <c r="C4656" s="523"/>
      <c r="D4656" s="523"/>
    </row>
    <row r="4657" spans="3:4" ht="21" customHeight="1">
      <c r="C4657" s="523"/>
      <c r="D4657" s="523"/>
    </row>
    <row r="4658" spans="3:4" ht="21" customHeight="1">
      <c r="C4658" s="523"/>
      <c r="D4658" s="523"/>
    </row>
    <row r="4659" spans="3:4" ht="21" customHeight="1">
      <c r="C4659" s="523"/>
      <c r="D4659" s="523"/>
    </row>
    <row r="4660" spans="3:4" ht="21" customHeight="1">
      <c r="C4660" s="523"/>
      <c r="D4660" s="523"/>
    </row>
    <row r="4661" spans="3:4" ht="21" customHeight="1">
      <c r="C4661" s="523"/>
      <c r="D4661" s="523"/>
    </row>
    <row r="4662" spans="3:4" ht="21" customHeight="1">
      <c r="C4662" s="523"/>
      <c r="D4662" s="523"/>
    </row>
    <row r="4663" spans="3:4" ht="21" customHeight="1">
      <c r="C4663" s="523"/>
      <c r="D4663" s="523"/>
    </row>
    <row r="4664" spans="3:4" ht="21" customHeight="1">
      <c r="C4664" s="523"/>
      <c r="D4664" s="523"/>
    </row>
    <row r="4665" spans="3:4" ht="21" customHeight="1">
      <c r="C4665" s="523"/>
      <c r="D4665" s="523"/>
    </row>
    <row r="4666" spans="3:4" ht="21" customHeight="1">
      <c r="C4666" s="523"/>
      <c r="D4666" s="523"/>
    </row>
    <row r="4667" spans="3:4" ht="21" customHeight="1">
      <c r="C4667" s="523"/>
      <c r="D4667" s="523"/>
    </row>
    <row r="4668" spans="3:4" ht="21" customHeight="1">
      <c r="C4668" s="523"/>
      <c r="D4668" s="523"/>
    </row>
    <row r="4669" spans="3:4" ht="21" customHeight="1">
      <c r="C4669" s="523"/>
      <c r="D4669" s="523"/>
    </row>
    <row r="4670" spans="3:4" ht="21" customHeight="1">
      <c r="C4670" s="523"/>
      <c r="D4670" s="523"/>
    </row>
    <row r="4671" spans="3:4" ht="21" customHeight="1">
      <c r="C4671" s="523"/>
      <c r="D4671" s="523"/>
    </row>
    <row r="4672" spans="3:4" ht="21" customHeight="1">
      <c r="C4672" s="523"/>
      <c r="D4672" s="523"/>
    </row>
    <row r="4673" spans="3:4" ht="21" customHeight="1">
      <c r="C4673" s="523"/>
      <c r="D4673" s="523"/>
    </row>
    <row r="4674" spans="3:4" ht="21" customHeight="1">
      <c r="C4674" s="523"/>
      <c r="D4674" s="523"/>
    </row>
    <row r="4675" spans="3:4" ht="21" customHeight="1">
      <c r="C4675" s="523"/>
      <c r="D4675" s="523"/>
    </row>
    <row r="4676" spans="3:4" ht="21" customHeight="1">
      <c r="C4676" s="523"/>
      <c r="D4676" s="523"/>
    </row>
    <row r="4677" spans="3:4" ht="21" customHeight="1">
      <c r="C4677" s="523"/>
      <c r="D4677" s="523"/>
    </row>
    <row r="4678" spans="3:4" ht="21" customHeight="1">
      <c r="C4678" s="523"/>
      <c r="D4678" s="523"/>
    </row>
    <row r="4679" spans="3:4" ht="21" customHeight="1">
      <c r="C4679" s="523"/>
      <c r="D4679" s="523"/>
    </row>
    <row r="4680" spans="3:4" ht="21" customHeight="1">
      <c r="C4680" s="523"/>
      <c r="D4680" s="523"/>
    </row>
    <row r="4681" spans="3:4" ht="21" customHeight="1">
      <c r="C4681" s="523"/>
      <c r="D4681" s="523"/>
    </row>
    <row r="4682" spans="3:4" ht="21" customHeight="1">
      <c r="C4682" s="523"/>
      <c r="D4682" s="523"/>
    </row>
    <row r="4683" spans="3:4" ht="21" customHeight="1">
      <c r="C4683" s="523"/>
      <c r="D4683" s="523"/>
    </row>
    <row r="4684" spans="3:4" ht="21" customHeight="1">
      <c r="C4684" s="523"/>
      <c r="D4684" s="523"/>
    </row>
    <row r="4685" spans="3:4" ht="21" customHeight="1">
      <c r="C4685" s="523"/>
      <c r="D4685" s="523"/>
    </row>
    <row r="4686" spans="3:4" ht="21" customHeight="1">
      <c r="C4686" s="523"/>
      <c r="D4686" s="523"/>
    </row>
    <row r="4687" spans="3:4" ht="21" customHeight="1">
      <c r="C4687" s="523"/>
      <c r="D4687" s="523"/>
    </row>
    <row r="4688" spans="3:4" ht="21" customHeight="1">
      <c r="C4688" s="523"/>
      <c r="D4688" s="523"/>
    </row>
    <row r="4689" spans="3:4" ht="21" customHeight="1">
      <c r="C4689" s="523"/>
      <c r="D4689" s="523"/>
    </row>
    <row r="4690" spans="3:4" ht="21" customHeight="1">
      <c r="C4690" s="523"/>
      <c r="D4690" s="523"/>
    </row>
    <row r="4691" spans="3:4" ht="21" customHeight="1">
      <c r="C4691" s="523"/>
      <c r="D4691" s="523"/>
    </row>
    <row r="4692" spans="3:4" ht="21" customHeight="1">
      <c r="C4692" s="523"/>
      <c r="D4692" s="523"/>
    </row>
    <row r="4693" spans="3:4" ht="21" customHeight="1">
      <c r="C4693" s="523"/>
      <c r="D4693" s="523"/>
    </row>
    <row r="4694" spans="3:4" ht="21" customHeight="1">
      <c r="C4694" s="523"/>
      <c r="D4694" s="523"/>
    </row>
    <row r="4695" spans="3:4" ht="21" customHeight="1">
      <c r="C4695" s="523"/>
      <c r="D4695" s="523"/>
    </row>
    <row r="4696" spans="3:4" ht="21" customHeight="1">
      <c r="C4696" s="523"/>
      <c r="D4696" s="523"/>
    </row>
    <row r="4697" spans="3:4" ht="21" customHeight="1">
      <c r="C4697" s="523"/>
      <c r="D4697" s="523"/>
    </row>
    <row r="4698" spans="3:4" ht="21" customHeight="1">
      <c r="C4698" s="523"/>
      <c r="D4698" s="523"/>
    </row>
    <row r="4699" spans="3:4" ht="21" customHeight="1">
      <c r="C4699" s="523"/>
      <c r="D4699" s="523"/>
    </row>
    <row r="4700" spans="3:4" ht="21" customHeight="1">
      <c r="C4700" s="523"/>
      <c r="D4700" s="523"/>
    </row>
    <row r="4701" spans="3:4" ht="21" customHeight="1">
      <c r="C4701" s="523"/>
      <c r="D4701" s="523"/>
    </row>
    <row r="4702" spans="3:4" ht="21" customHeight="1">
      <c r="C4702" s="523"/>
      <c r="D4702" s="523"/>
    </row>
    <row r="4703" spans="3:4" ht="21" customHeight="1">
      <c r="C4703" s="523"/>
      <c r="D4703" s="523"/>
    </row>
    <row r="4704" spans="3:4" ht="21" customHeight="1">
      <c r="C4704" s="523"/>
      <c r="D4704" s="523"/>
    </row>
    <row r="4705" spans="3:4" ht="21" customHeight="1">
      <c r="C4705" s="523"/>
      <c r="D4705" s="523"/>
    </row>
    <row r="4706" spans="3:4" ht="21" customHeight="1">
      <c r="C4706" s="523"/>
      <c r="D4706" s="523"/>
    </row>
    <row r="4707" spans="3:4" ht="21" customHeight="1">
      <c r="C4707" s="523"/>
      <c r="D4707" s="523"/>
    </row>
    <row r="4708" spans="3:4" ht="21" customHeight="1">
      <c r="C4708" s="523"/>
      <c r="D4708" s="523"/>
    </row>
    <row r="4709" spans="3:4" ht="21" customHeight="1">
      <c r="C4709" s="523"/>
      <c r="D4709" s="523"/>
    </row>
    <row r="4710" spans="3:4" ht="21" customHeight="1">
      <c r="C4710" s="523"/>
      <c r="D4710" s="523"/>
    </row>
    <row r="4711" spans="3:4" ht="21" customHeight="1">
      <c r="C4711" s="523"/>
      <c r="D4711" s="523"/>
    </row>
    <row r="4712" spans="3:4" ht="21" customHeight="1">
      <c r="C4712" s="523"/>
      <c r="D4712" s="523"/>
    </row>
    <row r="4713" spans="3:4" ht="21" customHeight="1">
      <c r="C4713" s="523"/>
      <c r="D4713" s="523"/>
    </row>
    <row r="4714" spans="3:4" ht="21" customHeight="1">
      <c r="C4714" s="523"/>
      <c r="D4714" s="523"/>
    </row>
    <row r="4715" spans="3:4" ht="21" customHeight="1">
      <c r="C4715" s="523"/>
      <c r="D4715" s="523"/>
    </row>
    <row r="4716" spans="3:4" ht="21" customHeight="1">
      <c r="C4716" s="523"/>
      <c r="D4716" s="523"/>
    </row>
    <row r="4717" spans="3:4" ht="21" customHeight="1">
      <c r="C4717" s="523"/>
      <c r="D4717" s="523"/>
    </row>
    <row r="4718" spans="3:4" ht="21" customHeight="1">
      <c r="C4718" s="523"/>
      <c r="D4718" s="523"/>
    </row>
    <row r="4719" spans="3:4" ht="21" customHeight="1">
      <c r="C4719" s="523"/>
      <c r="D4719" s="523"/>
    </row>
    <row r="4720" spans="3:4" ht="21" customHeight="1">
      <c r="C4720" s="523"/>
      <c r="D4720" s="523"/>
    </row>
    <row r="4721" spans="3:4" ht="21" customHeight="1">
      <c r="C4721" s="523"/>
      <c r="D4721" s="523"/>
    </row>
    <row r="4722" spans="3:4" ht="21" customHeight="1">
      <c r="C4722" s="523"/>
      <c r="D4722" s="523"/>
    </row>
    <row r="4723" spans="3:4" ht="21" customHeight="1">
      <c r="C4723" s="523"/>
      <c r="D4723" s="523"/>
    </row>
    <row r="4724" spans="3:4" ht="21" customHeight="1">
      <c r="C4724" s="523"/>
      <c r="D4724" s="523"/>
    </row>
    <row r="4725" spans="3:4" ht="21" customHeight="1">
      <c r="C4725" s="523"/>
      <c r="D4725" s="523"/>
    </row>
    <row r="4726" spans="3:4" ht="21" customHeight="1">
      <c r="C4726" s="523"/>
      <c r="D4726" s="523"/>
    </row>
    <row r="4727" spans="3:4" ht="21" customHeight="1">
      <c r="C4727" s="523"/>
      <c r="D4727" s="523"/>
    </row>
    <row r="4728" spans="3:4" ht="21" customHeight="1">
      <c r="C4728" s="523"/>
      <c r="D4728" s="523"/>
    </row>
    <row r="4729" spans="3:4" ht="21" customHeight="1">
      <c r="C4729" s="523"/>
      <c r="D4729" s="523"/>
    </row>
    <row r="4730" spans="3:4" ht="21" customHeight="1">
      <c r="C4730" s="523"/>
      <c r="D4730" s="523"/>
    </row>
    <row r="4731" spans="3:4" ht="21" customHeight="1">
      <c r="C4731" s="523"/>
      <c r="D4731" s="523"/>
    </row>
    <row r="4732" spans="3:4" ht="21" customHeight="1">
      <c r="C4732" s="523"/>
      <c r="D4732" s="523"/>
    </row>
    <row r="4733" spans="3:4" ht="21" customHeight="1">
      <c r="C4733" s="523"/>
      <c r="D4733" s="523"/>
    </row>
    <row r="4734" spans="3:4" ht="21" customHeight="1">
      <c r="C4734" s="523"/>
      <c r="D4734" s="523"/>
    </row>
    <row r="4735" spans="3:4" ht="21" customHeight="1">
      <c r="C4735" s="523"/>
      <c r="D4735" s="523"/>
    </row>
    <row r="4736" spans="3:4" ht="21" customHeight="1">
      <c r="C4736" s="523"/>
      <c r="D4736" s="523"/>
    </row>
    <row r="4737" spans="3:4" ht="21" customHeight="1">
      <c r="C4737" s="523"/>
      <c r="D4737" s="523"/>
    </row>
    <row r="4738" spans="3:4" ht="21" customHeight="1">
      <c r="C4738" s="523"/>
      <c r="D4738" s="523"/>
    </row>
    <row r="4739" spans="3:4" ht="21" customHeight="1">
      <c r="C4739" s="523"/>
      <c r="D4739" s="523"/>
    </row>
    <row r="4740" spans="3:4" ht="21" customHeight="1">
      <c r="C4740" s="523"/>
      <c r="D4740" s="523"/>
    </row>
    <row r="4741" spans="3:4" ht="21" customHeight="1">
      <c r="C4741" s="523"/>
      <c r="D4741" s="523"/>
    </row>
    <row r="4742" spans="3:4" ht="21" customHeight="1">
      <c r="C4742" s="523"/>
      <c r="D4742" s="523"/>
    </row>
    <row r="4743" spans="3:4" ht="21" customHeight="1">
      <c r="C4743" s="523"/>
      <c r="D4743" s="523"/>
    </row>
    <row r="4744" spans="3:4" ht="21" customHeight="1">
      <c r="C4744" s="523"/>
      <c r="D4744" s="523"/>
    </row>
    <row r="4745" spans="3:4" ht="21" customHeight="1">
      <c r="C4745" s="523"/>
      <c r="D4745" s="523"/>
    </row>
    <row r="4746" spans="3:4" ht="21" customHeight="1">
      <c r="C4746" s="523"/>
      <c r="D4746" s="523"/>
    </row>
    <row r="4747" spans="3:4" ht="21" customHeight="1">
      <c r="C4747" s="523"/>
      <c r="D4747" s="523"/>
    </row>
    <row r="4748" spans="3:4" ht="21" customHeight="1">
      <c r="C4748" s="523"/>
      <c r="D4748" s="523"/>
    </row>
    <row r="4749" spans="3:4" ht="21" customHeight="1">
      <c r="C4749" s="523"/>
      <c r="D4749" s="523"/>
    </row>
    <row r="4750" spans="3:4" ht="21" customHeight="1">
      <c r="C4750" s="523"/>
      <c r="D4750" s="523"/>
    </row>
    <row r="4751" spans="3:4" ht="21" customHeight="1">
      <c r="C4751" s="523"/>
      <c r="D4751" s="523"/>
    </row>
    <row r="4752" spans="3:4" ht="21" customHeight="1">
      <c r="C4752" s="523"/>
      <c r="D4752" s="523"/>
    </row>
    <row r="4753" spans="3:4" ht="21" customHeight="1">
      <c r="C4753" s="523"/>
      <c r="D4753" s="523"/>
    </row>
    <row r="4754" spans="3:4" ht="21" customHeight="1">
      <c r="C4754" s="523"/>
      <c r="D4754" s="523"/>
    </row>
    <row r="4755" spans="3:4" ht="21" customHeight="1">
      <c r="C4755" s="523"/>
      <c r="D4755" s="523"/>
    </row>
    <row r="4756" spans="3:4" ht="21" customHeight="1">
      <c r="C4756" s="523"/>
      <c r="D4756" s="523"/>
    </row>
    <row r="4757" spans="3:4" ht="21" customHeight="1">
      <c r="C4757" s="523"/>
      <c r="D4757" s="523"/>
    </row>
    <row r="4758" spans="3:4" ht="21" customHeight="1">
      <c r="C4758" s="523"/>
      <c r="D4758" s="523"/>
    </row>
    <row r="4759" spans="3:4" ht="21" customHeight="1">
      <c r="C4759" s="523"/>
      <c r="D4759" s="523"/>
    </row>
    <row r="4760" spans="3:4" ht="21" customHeight="1">
      <c r="C4760" s="523"/>
      <c r="D4760" s="523"/>
    </row>
    <row r="4761" spans="3:4" ht="21" customHeight="1">
      <c r="C4761" s="523"/>
      <c r="D4761" s="523"/>
    </row>
    <row r="4762" spans="3:4" ht="21" customHeight="1">
      <c r="C4762" s="523"/>
      <c r="D4762" s="523"/>
    </row>
    <row r="4763" spans="3:4" ht="21" customHeight="1">
      <c r="C4763" s="523"/>
      <c r="D4763" s="523"/>
    </row>
    <row r="4764" spans="3:4" ht="21" customHeight="1">
      <c r="C4764" s="523"/>
      <c r="D4764" s="523"/>
    </row>
    <row r="4765" spans="3:4" ht="21" customHeight="1">
      <c r="C4765" s="523"/>
      <c r="D4765" s="523"/>
    </row>
    <row r="4766" spans="3:4" ht="21" customHeight="1">
      <c r="C4766" s="523"/>
      <c r="D4766" s="523"/>
    </row>
    <row r="4767" spans="3:4" ht="21" customHeight="1">
      <c r="C4767" s="523"/>
      <c r="D4767" s="523"/>
    </row>
    <row r="4768" spans="3:4" ht="21" customHeight="1">
      <c r="C4768" s="523"/>
      <c r="D4768" s="523"/>
    </row>
    <row r="4769" spans="3:4" ht="21" customHeight="1">
      <c r="C4769" s="523"/>
      <c r="D4769" s="523"/>
    </row>
    <row r="4770" spans="3:4" ht="21" customHeight="1">
      <c r="C4770" s="523"/>
      <c r="D4770" s="523"/>
    </row>
    <row r="4771" spans="3:4" ht="21" customHeight="1">
      <c r="C4771" s="523"/>
      <c r="D4771" s="523"/>
    </row>
    <row r="4772" spans="3:4" ht="21" customHeight="1">
      <c r="C4772" s="523"/>
      <c r="D4772" s="523"/>
    </row>
    <row r="4773" spans="3:4" ht="21" customHeight="1">
      <c r="C4773" s="523"/>
      <c r="D4773" s="523"/>
    </row>
    <row r="4774" spans="3:4" ht="21" customHeight="1">
      <c r="C4774" s="523"/>
      <c r="D4774" s="523"/>
    </row>
    <row r="4775" spans="3:4" ht="21" customHeight="1">
      <c r="C4775" s="523"/>
      <c r="D4775" s="523"/>
    </row>
    <row r="4776" spans="3:4" ht="21" customHeight="1">
      <c r="C4776" s="523"/>
      <c r="D4776" s="523"/>
    </row>
    <row r="4777" spans="3:4" ht="21" customHeight="1">
      <c r="C4777" s="523"/>
      <c r="D4777" s="523"/>
    </row>
    <row r="4778" spans="3:4" ht="21" customHeight="1">
      <c r="C4778" s="523"/>
      <c r="D4778" s="523"/>
    </row>
    <row r="4779" spans="3:4" ht="21" customHeight="1">
      <c r="C4779" s="523"/>
      <c r="D4779" s="523"/>
    </row>
    <row r="4780" spans="3:4" ht="21" customHeight="1">
      <c r="C4780" s="523"/>
      <c r="D4780" s="523"/>
    </row>
    <row r="4781" spans="3:4" ht="21" customHeight="1">
      <c r="C4781" s="523"/>
      <c r="D4781" s="523"/>
    </row>
    <row r="4782" spans="3:4" ht="21" customHeight="1">
      <c r="C4782" s="523"/>
      <c r="D4782" s="523"/>
    </row>
    <row r="4783" spans="3:4" ht="21" customHeight="1">
      <c r="C4783" s="523"/>
      <c r="D4783" s="523"/>
    </row>
    <row r="4784" spans="3:4" ht="21" customHeight="1">
      <c r="C4784" s="523"/>
      <c r="D4784" s="523"/>
    </row>
    <row r="4785" spans="3:4" ht="21" customHeight="1">
      <c r="C4785" s="523"/>
      <c r="D4785" s="523"/>
    </row>
    <row r="4786" spans="3:4" ht="21" customHeight="1">
      <c r="C4786" s="523"/>
      <c r="D4786" s="523"/>
    </row>
    <row r="4787" spans="3:4" ht="21" customHeight="1">
      <c r="C4787" s="523"/>
      <c r="D4787" s="523"/>
    </row>
    <row r="4788" spans="3:4" ht="21" customHeight="1">
      <c r="C4788" s="523"/>
      <c r="D4788" s="523"/>
    </row>
    <row r="4789" spans="3:4" ht="21" customHeight="1">
      <c r="C4789" s="523"/>
      <c r="D4789" s="523"/>
    </row>
    <row r="4790" spans="3:4" ht="21" customHeight="1">
      <c r="C4790" s="523"/>
      <c r="D4790" s="523"/>
    </row>
    <row r="4791" spans="3:4" ht="21" customHeight="1">
      <c r="C4791" s="523"/>
      <c r="D4791" s="523"/>
    </row>
    <row r="4792" spans="3:4" ht="21" customHeight="1">
      <c r="C4792" s="523"/>
      <c r="D4792" s="523"/>
    </row>
    <row r="4793" spans="3:4" ht="21" customHeight="1">
      <c r="C4793" s="523"/>
      <c r="D4793" s="523"/>
    </row>
    <row r="4794" spans="3:4" ht="21" customHeight="1">
      <c r="C4794" s="523"/>
      <c r="D4794" s="523"/>
    </row>
    <row r="4795" spans="3:4" ht="21" customHeight="1">
      <c r="C4795" s="523"/>
      <c r="D4795" s="523"/>
    </row>
    <row r="4796" spans="3:4" ht="21" customHeight="1">
      <c r="C4796" s="523"/>
      <c r="D4796" s="523"/>
    </row>
    <row r="4797" spans="3:4" ht="21" customHeight="1">
      <c r="C4797" s="523"/>
      <c r="D4797" s="523"/>
    </row>
    <row r="4798" spans="3:4" ht="21" customHeight="1">
      <c r="C4798" s="523"/>
      <c r="D4798" s="523"/>
    </row>
    <row r="4799" spans="3:4" ht="21" customHeight="1">
      <c r="C4799" s="523"/>
      <c r="D4799" s="523"/>
    </row>
    <row r="4800" spans="3:4" ht="21" customHeight="1">
      <c r="C4800" s="523"/>
      <c r="D4800" s="523"/>
    </row>
    <row r="4801" spans="3:4" ht="21" customHeight="1">
      <c r="C4801" s="523"/>
      <c r="D4801" s="523"/>
    </row>
    <row r="4802" spans="3:4" ht="21" customHeight="1">
      <c r="C4802" s="523"/>
      <c r="D4802" s="523"/>
    </row>
    <row r="4803" spans="3:4" ht="21" customHeight="1">
      <c r="C4803" s="523"/>
      <c r="D4803" s="523"/>
    </row>
    <row r="4804" spans="3:4" ht="21" customHeight="1">
      <c r="C4804" s="523"/>
      <c r="D4804" s="523"/>
    </row>
    <row r="4805" spans="3:4" ht="21" customHeight="1">
      <c r="C4805" s="523"/>
      <c r="D4805" s="523"/>
    </row>
    <row r="4806" spans="3:4" ht="21" customHeight="1">
      <c r="C4806" s="523"/>
      <c r="D4806" s="523"/>
    </row>
    <row r="4807" spans="3:4" ht="21" customHeight="1">
      <c r="C4807" s="523"/>
      <c r="D4807" s="523"/>
    </row>
    <row r="4808" spans="3:4" ht="21" customHeight="1">
      <c r="C4808" s="523"/>
      <c r="D4808" s="523"/>
    </row>
    <row r="4809" spans="3:4" ht="21" customHeight="1">
      <c r="C4809" s="523"/>
      <c r="D4809" s="523"/>
    </row>
    <row r="4810" spans="3:4" ht="21" customHeight="1">
      <c r="C4810" s="523"/>
      <c r="D4810" s="523"/>
    </row>
    <row r="4811" spans="3:4" ht="21" customHeight="1">
      <c r="C4811" s="523"/>
      <c r="D4811" s="523"/>
    </row>
    <row r="4812" spans="3:4" ht="21" customHeight="1">
      <c r="C4812" s="523"/>
      <c r="D4812" s="523"/>
    </row>
    <row r="4813" spans="3:4" ht="21" customHeight="1">
      <c r="C4813" s="523"/>
      <c r="D4813" s="523"/>
    </row>
    <row r="4814" spans="3:4" ht="21" customHeight="1">
      <c r="C4814" s="523"/>
      <c r="D4814" s="523"/>
    </row>
    <row r="4815" spans="3:4" ht="21" customHeight="1">
      <c r="C4815" s="523"/>
      <c r="D4815" s="523"/>
    </row>
    <row r="4816" spans="3:4" ht="21" customHeight="1">
      <c r="C4816" s="523"/>
      <c r="D4816" s="523"/>
    </row>
    <row r="4817" spans="3:4" ht="21" customHeight="1">
      <c r="C4817" s="523"/>
      <c r="D4817" s="523"/>
    </row>
    <row r="4818" spans="3:4" ht="21" customHeight="1">
      <c r="C4818" s="523"/>
      <c r="D4818" s="523"/>
    </row>
    <row r="4819" spans="3:4" ht="21" customHeight="1">
      <c r="C4819" s="523"/>
      <c r="D4819" s="523"/>
    </row>
    <row r="4820" spans="3:4" ht="21" customHeight="1">
      <c r="C4820" s="523"/>
      <c r="D4820" s="523"/>
    </row>
    <row r="4821" spans="3:4" ht="21" customHeight="1">
      <c r="C4821" s="523"/>
      <c r="D4821" s="523"/>
    </row>
    <row r="4822" spans="3:4" ht="21" customHeight="1">
      <c r="C4822" s="523"/>
      <c r="D4822" s="523"/>
    </row>
    <row r="4823" spans="3:4" ht="21" customHeight="1">
      <c r="C4823" s="523"/>
      <c r="D4823" s="523"/>
    </row>
    <row r="4824" spans="3:4" ht="21" customHeight="1">
      <c r="C4824" s="523"/>
      <c r="D4824" s="523"/>
    </row>
    <row r="4825" spans="3:4" ht="21" customHeight="1">
      <c r="C4825" s="523"/>
      <c r="D4825" s="523"/>
    </row>
    <row r="4826" spans="3:4" ht="21" customHeight="1">
      <c r="C4826" s="523"/>
      <c r="D4826" s="523"/>
    </row>
    <row r="4827" spans="3:4" ht="21" customHeight="1">
      <c r="C4827" s="523"/>
      <c r="D4827" s="523"/>
    </row>
    <row r="4828" spans="3:4" ht="21" customHeight="1">
      <c r="C4828" s="523"/>
      <c r="D4828" s="523"/>
    </row>
    <row r="4829" spans="3:4" ht="21" customHeight="1">
      <c r="C4829" s="523"/>
      <c r="D4829" s="523"/>
    </row>
    <row r="4830" spans="3:4" ht="21" customHeight="1">
      <c r="C4830" s="523"/>
      <c r="D4830" s="523"/>
    </row>
    <row r="4831" spans="3:4" ht="21" customHeight="1">
      <c r="C4831" s="523"/>
      <c r="D4831" s="523"/>
    </row>
    <row r="4832" spans="3:4" ht="21" customHeight="1">
      <c r="C4832" s="523"/>
      <c r="D4832" s="523"/>
    </row>
    <row r="4833" spans="3:4" ht="21" customHeight="1">
      <c r="C4833" s="523"/>
      <c r="D4833" s="523"/>
    </row>
    <row r="4834" spans="3:4" ht="21" customHeight="1">
      <c r="C4834" s="523"/>
      <c r="D4834" s="523"/>
    </row>
    <row r="4835" spans="3:4" ht="21" customHeight="1">
      <c r="C4835" s="523"/>
      <c r="D4835" s="523"/>
    </row>
    <row r="4836" spans="3:4" ht="21" customHeight="1">
      <c r="C4836" s="523"/>
      <c r="D4836" s="523"/>
    </row>
    <row r="4837" spans="3:4" ht="21" customHeight="1">
      <c r="C4837" s="523"/>
      <c r="D4837" s="523"/>
    </row>
    <row r="4838" spans="3:4" ht="21" customHeight="1">
      <c r="C4838" s="523"/>
      <c r="D4838" s="523"/>
    </row>
    <row r="4839" spans="3:4" ht="21" customHeight="1">
      <c r="C4839" s="523"/>
      <c r="D4839" s="523"/>
    </row>
    <row r="4840" spans="3:4" ht="21" customHeight="1">
      <c r="C4840" s="523"/>
      <c r="D4840" s="523"/>
    </row>
    <row r="4841" spans="3:4" ht="21" customHeight="1">
      <c r="C4841" s="523"/>
      <c r="D4841" s="523"/>
    </row>
    <row r="4842" spans="3:4" ht="21" customHeight="1">
      <c r="C4842" s="523"/>
      <c r="D4842" s="523"/>
    </row>
    <row r="4843" spans="3:4" ht="21" customHeight="1">
      <c r="C4843" s="523"/>
      <c r="D4843" s="523"/>
    </row>
    <row r="4844" spans="3:4" ht="21" customHeight="1">
      <c r="C4844" s="523"/>
      <c r="D4844" s="523"/>
    </row>
    <row r="4845" spans="3:4" ht="21" customHeight="1">
      <c r="C4845" s="523"/>
      <c r="D4845" s="523"/>
    </row>
    <row r="4846" spans="3:4" ht="21" customHeight="1">
      <c r="C4846" s="523"/>
      <c r="D4846" s="523"/>
    </row>
    <row r="4847" spans="3:4" ht="21" customHeight="1">
      <c r="C4847" s="523"/>
      <c r="D4847" s="523"/>
    </row>
    <row r="4848" spans="3:4" ht="21" customHeight="1">
      <c r="C4848" s="523"/>
      <c r="D4848" s="523"/>
    </row>
    <row r="4849" spans="3:4" ht="21" customHeight="1">
      <c r="C4849" s="523"/>
      <c r="D4849" s="523"/>
    </row>
    <row r="4850" spans="3:4" ht="21" customHeight="1">
      <c r="C4850" s="523"/>
      <c r="D4850" s="523"/>
    </row>
    <row r="4851" spans="3:4" ht="21" customHeight="1">
      <c r="C4851" s="523"/>
      <c r="D4851" s="523"/>
    </row>
    <row r="4852" spans="3:4" ht="21" customHeight="1">
      <c r="C4852" s="523"/>
      <c r="D4852" s="523"/>
    </row>
    <row r="4853" spans="3:4" ht="21" customHeight="1">
      <c r="C4853" s="523"/>
      <c r="D4853" s="523"/>
    </row>
    <row r="4854" spans="3:4" ht="21" customHeight="1">
      <c r="C4854" s="523"/>
      <c r="D4854" s="523"/>
    </row>
    <row r="4855" spans="3:4" ht="21" customHeight="1">
      <c r="C4855" s="523"/>
      <c r="D4855" s="523"/>
    </row>
    <row r="4856" spans="3:4" ht="21" customHeight="1">
      <c r="C4856" s="523"/>
      <c r="D4856" s="523"/>
    </row>
    <row r="4857" spans="3:4" ht="21" customHeight="1">
      <c r="C4857" s="523"/>
      <c r="D4857" s="523"/>
    </row>
    <row r="4858" spans="3:4" ht="21" customHeight="1">
      <c r="C4858" s="523"/>
      <c r="D4858" s="523"/>
    </row>
    <row r="4859" spans="3:4" ht="21" customHeight="1">
      <c r="C4859" s="523"/>
      <c r="D4859" s="523"/>
    </row>
    <row r="4860" spans="3:4" ht="21" customHeight="1">
      <c r="C4860" s="523"/>
      <c r="D4860" s="523"/>
    </row>
    <row r="4861" spans="3:4" ht="21" customHeight="1">
      <c r="C4861" s="523"/>
      <c r="D4861" s="523"/>
    </row>
    <row r="4862" spans="3:4" ht="21" customHeight="1">
      <c r="C4862" s="523"/>
      <c r="D4862" s="523"/>
    </row>
    <row r="4863" spans="3:4" ht="21" customHeight="1">
      <c r="C4863" s="523"/>
      <c r="D4863" s="523"/>
    </row>
    <row r="4864" spans="3:4" ht="21" customHeight="1">
      <c r="C4864" s="523"/>
      <c r="D4864" s="523"/>
    </row>
    <row r="4865" spans="3:4" ht="21" customHeight="1">
      <c r="C4865" s="523"/>
      <c r="D4865" s="523"/>
    </row>
    <row r="4866" spans="3:4" ht="21" customHeight="1">
      <c r="C4866" s="523"/>
      <c r="D4866" s="523"/>
    </row>
    <row r="4867" spans="3:4" ht="21" customHeight="1">
      <c r="C4867" s="523"/>
      <c r="D4867" s="523"/>
    </row>
    <row r="4868" spans="3:4" ht="21" customHeight="1">
      <c r="C4868" s="523"/>
      <c r="D4868" s="523"/>
    </row>
    <row r="4869" spans="3:4" ht="21" customHeight="1">
      <c r="C4869" s="523"/>
      <c r="D4869" s="523"/>
    </row>
    <row r="4870" spans="3:4" ht="21" customHeight="1">
      <c r="C4870" s="523"/>
      <c r="D4870" s="523"/>
    </row>
    <row r="4871" spans="3:4" ht="21" customHeight="1">
      <c r="C4871" s="523"/>
      <c r="D4871" s="523"/>
    </row>
    <row r="4872" spans="3:4" ht="21" customHeight="1">
      <c r="C4872" s="523"/>
      <c r="D4872" s="523"/>
    </row>
    <row r="4873" spans="3:4" ht="21" customHeight="1">
      <c r="C4873" s="523"/>
      <c r="D4873" s="523"/>
    </row>
    <row r="4874" spans="3:4" ht="21" customHeight="1">
      <c r="C4874" s="523"/>
      <c r="D4874" s="523"/>
    </row>
    <row r="4875" spans="3:4" ht="21" customHeight="1">
      <c r="C4875" s="523"/>
      <c r="D4875" s="523"/>
    </row>
    <row r="4876" spans="3:4" ht="21" customHeight="1">
      <c r="C4876" s="523"/>
      <c r="D4876" s="523"/>
    </row>
    <row r="4877" spans="3:4" ht="21" customHeight="1">
      <c r="C4877" s="523"/>
      <c r="D4877" s="523"/>
    </row>
    <row r="4878" spans="3:4" ht="21" customHeight="1">
      <c r="C4878" s="523"/>
      <c r="D4878" s="523"/>
    </row>
    <row r="4879" spans="3:4" ht="21" customHeight="1">
      <c r="C4879" s="523"/>
      <c r="D4879" s="523"/>
    </row>
    <row r="4880" spans="3:4" ht="21" customHeight="1">
      <c r="C4880" s="523"/>
      <c r="D4880" s="523"/>
    </row>
    <row r="4881" spans="3:4" ht="21" customHeight="1">
      <c r="C4881" s="523"/>
      <c r="D4881" s="523"/>
    </row>
    <row r="4882" spans="3:4" ht="21" customHeight="1">
      <c r="C4882" s="523"/>
      <c r="D4882" s="523"/>
    </row>
    <row r="4883" spans="3:4" ht="21" customHeight="1">
      <c r="C4883" s="523"/>
      <c r="D4883" s="523"/>
    </row>
    <row r="4884" spans="3:4" ht="21" customHeight="1">
      <c r="C4884" s="523"/>
      <c r="D4884" s="523"/>
    </row>
    <row r="4885" spans="3:4" ht="21" customHeight="1">
      <c r="C4885" s="523"/>
      <c r="D4885" s="523"/>
    </row>
    <row r="4886" spans="3:4" ht="21" customHeight="1">
      <c r="C4886" s="523"/>
      <c r="D4886" s="523"/>
    </row>
    <row r="4887" spans="3:4" ht="21" customHeight="1">
      <c r="C4887" s="523"/>
      <c r="D4887" s="523"/>
    </row>
    <row r="4888" spans="3:4" ht="21" customHeight="1">
      <c r="C4888" s="523"/>
      <c r="D4888" s="523"/>
    </row>
    <row r="4889" spans="3:4" ht="21" customHeight="1">
      <c r="C4889" s="523"/>
      <c r="D4889" s="523"/>
    </row>
    <row r="4890" spans="3:4" ht="21" customHeight="1">
      <c r="C4890" s="523"/>
      <c r="D4890" s="523"/>
    </row>
    <row r="4891" spans="3:4" ht="21" customHeight="1">
      <c r="C4891" s="523"/>
      <c r="D4891" s="523"/>
    </row>
    <row r="4892" spans="3:4" ht="21" customHeight="1">
      <c r="C4892" s="523"/>
      <c r="D4892" s="523"/>
    </row>
    <row r="4893" spans="3:4" ht="21" customHeight="1">
      <c r="C4893" s="523"/>
      <c r="D4893" s="523"/>
    </row>
    <row r="4894" spans="3:4" ht="21" customHeight="1">
      <c r="C4894" s="523"/>
      <c r="D4894" s="523"/>
    </row>
    <row r="4895" spans="3:4" ht="21" customHeight="1">
      <c r="C4895" s="523"/>
      <c r="D4895" s="523"/>
    </row>
    <row r="4896" spans="3:4" ht="21" customHeight="1">
      <c r="C4896" s="523"/>
      <c r="D4896" s="523"/>
    </row>
    <row r="4897" spans="3:4" ht="21" customHeight="1">
      <c r="C4897" s="523"/>
      <c r="D4897" s="523"/>
    </row>
    <row r="4898" spans="3:4" ht="21" customHeight="1">
      <c r="C4898" s="523"/>
      <c r="D4898" s="523"/>
    </row>
    <row r="4899" spans="3:4" ht="21" customHeight="1">
      <c r="C4899" s="523"/>
      <c r="D4899" s="523"/>
    </row>
    <row r="4900" spans="3:4" ht="21" customHeight="1">
      <c r="C4900" s="523"/>
      <c r="D4900" s="523"/>
    </row>
    <row r="4901" spans="3:4" ht="21" customHeight="1">
      <c r="C4901" s="523"/>
      <c r="D4901" s="523"/>
    </row>
    <row r="4902" spans="3:4" ht="21" customHeight="1">
      <c r="C4902" s="523"/>
      <c r="D4902" s="523"/>
    </row>
    <row r="4903" spans="3:4" ht="21" customHeight="1">
      <c r="C4903" s="523"/>
      <c r="D4903" s="523"/>
    </row>
    <row r="4904" spans="3:4" ht="21" customHeight="1">
      <c r="C4904" s="523"/>
      <c r="D4904" s="523"/>
    </row>
    <row r="4905" spans="3:4" ht="21" customHeight="1">
      <c r="C4905" s="523"/>
      <c r="D4905" s="523"/>
    </row>
    <row r="4906" spans="3:4" ht="21" customHeight="1">
      <c r="C4906" s="523"/>
      <c r="D4906" s="523"/>
    </row>
    <row r="4907" spans="3:4" ht="21" customHeight="1">
      <c r="C4907" s="523"/>
      <c r="D4907" s="523"/>
    </row>
    <row r="4908" spans="3:4" ht="21" customHeight="1">
      <c r="C4908" s="523"/>
      <c r="D4908" s="523"/>
    </row>
    <row r="4909" spans="3:4" ht="21" customHeight="1">
      <c r="C4909" s="523"/>
      <c r="D4909" s="523"/>
    </row>
    <row r="4910" spans="3:4" ht="21" customHeight="1">
      <c r="C4910" s="523"/>
      <c r="D4910" s="523"/>
    </row>
    <row r="4911" spans="3:4" ht="21" customHeight="1">
      <c r="C4911" s="523"/>
      <c r="D4911" s="523"/>
    </row>
    <row r="4912" spans="3:4" ht="21" customHeight="1">
      <c r="C4912" s="523"/>
      <c r="D4912" s="523"/>
    </row>
    <row r="4913" spans="3:4" ht="21" customHeight="1">
      <c r="C4913" s="523"/>
      <c r="D4913" s="523"/>
    </row>
    <row r="4914" spans="3:4" ht="21" customHeight="1">
      <c r="C4914" s="523"/>
      <c r="D4914" s="523"/>
    </row>
    <row r="4915" spans="3:4" ht="21" customHeight="1">
      <c r="C4915" s="523"/>
      <c r="D4915" s="523"/>
    </row>
    <row r="4916" spans="3:4" ht="21" customHeight="1">
      <c r="C4916" s="523"/>
      <c r="D4916" s="523"/>
    </row>
    <row r="4917" spans="3:4" ht="21" customHeight="1">
      <c r="C4917" s="523"/>
      <c r="D4917" s="523"/>
    </row>
    <row r="4918" spans="3:4" ht="21" customHeight="1">
      <c r="C4918" s="523"/>
      <c r="D4918" s="523"/>
    </row>
    <row r="4919" spans="3:4" ht="21" customHeight="1">
      <c r="C4919" s="523"/>
      <c r="D4919" s="523"/>
    </row>
    <row r="4920" spans="3:4" ht="21" customHeight="1">
      <c r="C4920" s="523"/>
      <c r="D4920" s="523"/>
    </row>
    <row r="4921" spans="3:4" ht="21" customHeight="1">
      <c r="C4921" s="523"/>
      <c r="D4921" s="523"/>
    </row>
    <row r="4922" spans="3:4" ht="21" customHeight="1">
      <c r="C4922" s="523"/>
      <c r="D4922" s="523"/>
    </row>
    <row r="4923" spans="3:4" ht="21" customHeight="1">
      <c r="C4923" s="523"/>
      <c r="D4923" s="523"/>
    </row>
    <row r="4924" spans="3:4" ht="21" customHeight="1">
      <c r="C4924" s="523"/>
      <c r="D4924" s="523"/>
    </row>
    <row r="4925" spans="3:4" ht="21" customHeight="1">
      <c r="C4925" s="523"/>
      <c r="D4925" s="523"/>
    </row>
    <row r="4926" spans="3:4" ht="21" customHeight="1">
      <c r="C4926" s="523"/>
      <c r="D4926" s="523"/>
    </row>
    <row r="4927" spans="3:4" ht="21" customHeight="1">
      <c r="C4927" s="523"/>
      <c r="D4927" s="523"/>
    </row>
    <row r="4928" spans="3:4" ht="21" customHeight="1">
      <c r="C4928" s="523"/>
      <c r="D4928" s="523"/>
    </row>
    <row r="4929" spans="3:4" ht="21" customHeight="1">
      <c r="C4929" s="523"/>
      <c r="D4929" s="523"/>
    </row>
    <row r="4930" spans="3:4" ht="21" customHeight="1">
      <c r="C4930" s="523"/>
      <c r="D4930" s="523"/>
    </row>
    <row r="4931" spans="3:4" ht="21" customHeight="1">
      <c r="C4931" s="523"/>
      <c r="D4931" s="523"/>
    </row>
    <row r="4932" spans="3:4" ht="21" customHeight="1">
      <c r="C4932" s="523"/>
      <c r="D4932" s="523"/>
    </row>
    <row r="4933" spans="3:4" ht="21" customHeight="1">
      <c r="C4933" s="523"/>
      <c r="D4933" s="523"/>
    </row>
    <row r="4934" spans="3:4" ht="21" customHeight="1">
      <c r="C4934" s="523"/>
      <c r="D4934" s="523"/>
    </row>
    <row r="4935" spans="3:4" ht="21" customHeight="1">
      <c r="C4935" s="523"/>
      <c r="D4935" s="523"/>
    </row>
    <row r="4936" spans="3:4" ht="21" customHeight="1">
      <c r="C4936" s="523"/>
      <c r="D4936" s="523"/>
    </row>
    <row r="4937" spans="3:4" ht="21" customHeight="1">
      <c r="C4937" s="523"/>
      <c r="D4937" s="523"/>
    </row>
    <row r="4938" spans="3:4" ht="21" customHeight="1">
      <c r="C4938" s="523"/>
      <c r="D4938" s="523"/>
    </row>
    <row r="4939" spans="3:4" ht="21" customHeight="1">
      <c r="C4939" s="523"/>
      <c r="D4939" s="523"/>
    </row>
    <row r="4940" spans="3:4" ht="21" customHeight="1">
      <c r="C4940" s="523"/>
      <c r="D4940" s="523"/>
    </row>
    <row r="4941" spans="3:4" ht="21" customHeight="1">
      <c r="C4941" s="523"/>
      <c r="D4941" s="523"/>
    </row>
    <row r="4942" spans="3:4" ht="21" customHeight="1">
      <c r="C4942" s="523"/>
      <c r="D4942" s="523"/>
    </row>
    <row r="4943" spans="3:4" ht="21" customHeight="1">
      <c r="C4943" s="523"/>
      <c r="D4943" s="523"/>
    </row>
    <row r="4944" spans="3:4" ht="21" customHeight="1">
      <c r="C4944" s="523"/>
      <c r="D4944" s="523"/>
    </row>
    <row r="4945" spans="3:4" ht="21" customHeight="1">
      <c r="C4945" s="523"/>
      <c r="D4945" s="523"/>
    </row>
    <row r="4946" spans="3:4" ht="21" customHeight="1">
      <c r="C4946" s="523"/>
      <c r="D4946" s="523"/>
    </row>
    <row r="4947" spans="3:4" ht="21" customHeight="1">
      <c r="C4947" s="523"/>
      <c r="D4947" s="523"/>
    </row>
    <row r="4948" spans="3:4" ht="21" customHeight="1">
      <c r="C4948" s="523"/>
      <c r="D4948" s="523"/>
    </row>
    <row r="4949" spans="3:4" ht="21" customHeight="1">
      <c r="C4949" s="523"/>
      <c r="D4949" s="523"/>
    </row>
    <row r="4950" spans="3:4" ht="21" customHeight="1">
      <c r="C4950" s="523"/>
      <c r="D4950" s="523"/>
    </row>
    <row r="4951" spans="3:4" ht="21" customHeight="1">
      <c r="C4951" s="523"/>
      <c r="D4951" s="523"/>
    </row>
    <row r="4952" spans="3:4" ht="21" customHeight="1">
      <c r="C4952" s="523"/>
      <c r="D4952" s="523"/>
    </row>
    <row r="4953" spans="3:4" ht="21" customHeight="1">
      <c r="C4953" s="523"/>
      <c r="D4953" s="523"/>
    </row>
    <row r="4954" spans="3:4" ht="21" customHeight="1">
      <c r="C4954" s="523"/>
      <c r="D4954" s="523"/>
    </row>
    <row r="4955" spans="3:4" ht="21" customHeight="1">
      <c r="C4955" s="523"/>
      <c r="D4955" s="523"/>
    </row>
    <row r="4956" spans="3:4" ht="21" customHeight="1">
      <c r="C4956" s="523"/>
      <c r="D4956" s="523"/>
    </row>
    <row r="4957" spans="3:4" ht="21" customHeight="1">
      <c r="C4957" s="523"/>
      <c r="D4957" s="523"/>
    </row>
    <row r="4958" spans="3:4" ht="21" customHeight="1">
      <c r="C4958" s="523"/>
      <c r="D4958" s="523"/>
    </row>
    <row r="4959" spans="3:4" ht="21" customHeight="1">
      <c r="C4959" s="523"/>
      <c r="D4959" s="523"/>
    </row>
    <row r="4960" spans="3:4" ht="21" customHeight="1">
      <c r="C4960" s="523"/>
      <c r="D4960" s="523"/>
    </row>
    <row r="4961" spans="3:4" ht="21" customHeight="1">
      <c r="C4961" s="523"/>
      <c r="D4961" s="523"/>
    </row>
    <row r="4962" spans="3:4" ht="21" customHeight="1">
      <c r="C4962" s="523"/>
      <c r="D4962" s="523"/>
    </row>
    <row r="4963" spans="3:4" ht="21" customHeight="1">
      <c r="C4963" s="523"/>
      <c r="D4963" s="523"/>
    </row>
    <row r="4964" spans="3:4" ht="21" customHeight="1">
      <c r="C4964" s="523"/>
      <c r="D4964" s="523"/>
    </row>
    <row r="4965" spans="3:4" ht="21" customHeight="1">
      <c r="C4965" s="523"/>
      <c r="D4965" s="523"/>
    </row>
    <row r="4966" spans="3:4" ht="21" customHeight="1">
      <c r="C4966" s="523"/>
      <c r="D4966" s="523"/>
    </row>
    <row r="4967" spans="3:4" ht="21" customHeight="1">
      <c r="C4967" s="523"/>
      <c r="D4967" s="523"/>
    </row>
    <row r="4968" spans="3:4" ht="21" customHeight="1">
      <c r="C4968" s="523"/>
      <c r="D4968" s="523"/>
    </row>
    <row r="4969" spans="3:4" ht="21" customHeight="1">
      <c r="C4969" s="523"/>
      <c r="D4969" s="523"/>
    </row>
    <row r="4970" spans="3:4" ht="21" customHeight="1">
      <c r="C4970" s="523"/>
      <c r="D4970" s="523"/>
    </row>
    <row r="4971" spans="3:4" ht="21" customHeight="1">
      <c r="C4971" s="523"/>
      <c r="D4971" s="523"/>
    </row>
    <row r="4972" spans="3:4" ht="21" customHeight="1">
      <c r="C4972" s="523"/>
      <c r="D4972" s="523"/>
    </row>
    <row r="4973" spans="3:4" ht="21" customHeight="1">
      <c r="C4973" s="523"/>
      <c r="D4973" s="523"/>
    </row>
    <row r="4974" spans="3:4" ht="21" customHeight="1">
      <c r="C4974" s="523"/>
      <c r="D4974" s="523"/>
    </row>
    <row r="4975" spans="3:4" ht="21" customHeight="1">
      <c r="C4975" s="523"/>
      <c r="D4975" s="523"/>
    </row>
    <row r="4976" spans="3:4" ht="21" customHeight="1">
      <c r="C4976" s="523"/>
      <c r="D4976" s="523"/>
    </row>
    <row r="4977" spans="3:4" ht="21" customHeight="1">
      <c r="C4977" s="523"/>
      <c r="D4977" s="523"/>
    </row>
    <row r="4978" spans="3:4" ht="21" customHeight="1">
      <c r="C4978" s="523"/>
      <c r="D4978" s="523"/>
    </row>
    <row r="4979" spans="3:4" ht="21" customHeight="1">
      <c r="C4979" s="523"/>
      <c r="D4979" s="523"/>
    </row>
    <row r="4980" spans="3:4" ht="21" customHeight="1">
      <c r="C4980" s="523"/>
      <c r="D4980" s="523"/>
    </row>
    <row r="4981" spans="3:4" ht="21" customHeight="1">
      <c r="C4981" s="523"/>
      <c r="D4981" s="523"/>
    </row>
    <row r="4982" spans="3:4" ht="21" customHeight="1">
      <c r="C4982" s="523"/>
      <c r="D4982" s="523"/>
    </row>
    <row r="4983" spans="3:4" ht="21" customHeight="1">
      <c r="C4983" s="523"/>
      <c r="D4983" s="523"/>
    </row>
    <row r="4984" spans="3:4" ht="21" customHeight="1">
      <c r="C4984" s="523"/>
      <c r="D4984" s="523"/>
    </row>
    <row r="4985" spans="3:4" ht="21" customHeight="1">
      <c r="C4985" s="523"/>
      <c r="D4985" s="523"/>
    </row>
    <row r="4986" spans="3:4" ht="21" customHeight="1">
      <c r="C4986" s="523"/>
      <c r="D4986" s="523"/>
    </row>
    <row r="4987" spans="3:4" ht="21" customHeight="1">
      <c r="C4987" s="523"/>
      <c r="D4987" s="523"/>
    </row>
    <row r="4988" spans="3:4" ht="21" customHeight="1">
      <c r="C4988" s="523"/>
      <c r="D4988" s="523"/>
    </row>
    <row r="4989" spans="3:4" ht="21" customHeight="1">
      <c r="C4989" s="523"/>
      <c r="D4989" s="523"/>
    </row>
    <row r="4990" spans="3:4" ht="21" customHeight="1">
      <c r="C4990" s="523"/>
      <c r="D4990" s="523"/>
    </row>
    <row r="4991" spans="3:4" ht="21" customHeight="1">
      <c r="C4991" s="523"/>
      <c r="D4991" s="523"/>
    </row>
    <row r="4992" spans="3:4" ht="21" customHeight="1">
      <c r="C4992" s="523"/>
      <c r="D4992" s="523"/>
    </row>
    <row r="4993" spans="3:4" ht="21" customHeight="1">
      <c r="C4993" s="523"/>
      <c r="D4993" s="523"/>
    </row>
    <row r="4994" spans="3:4" ht="21" customHeight="1">
      <c r="C4994" s="523"/>
      <c r="D4994" s="523"/>
    </row>
    <row r="4995" spans="3:4" ht="21" customHeight="1">
      <c r="C4995" s="523"/>
      <c r="D4995" s="523"/>
    </row>
    <row r="4996" spans="3:4" ht="21" customHeight="1">
      <c r="C4996" s="523"/>
      <c r="D4996" s="523"/>
    </row>
    <row r="4997" spans="3:4" ht="21" customHeight="1">
      <c r="C4997" s="523"/>
      <c r="D4997" s="523"/>
    </row>
    <row r="4998" spans="3:4" ht="21" customHeight="1">
      <c r="C4998" s="523"/>
      <c r="D4998" s="523"/>
    </row>
    <row r="4999" spans="3:4" ht="21" customHeight="1">
      <c r="C4999" s="523"/>
      <c r="D4999" s="523"/>
    </row>
    <row r="5000" spans="3:4" ht="21" customHeight="1">
      <c r="C5000" s="523"/>
      <c r="D5000" s="523"/>
    </row>
    <row r="5001" spans="3:4" ht="21" customHeight="1">
      <c r="C5001" s="523"/>
      <c r="D5001" s="523"/>
    </row>
    <row r="5002" spans="3:4" ht="21" customHeight="1">
      <c r="C5002" s="523"/>
      <c r="D5002" s="523"/>
    </row>
    <row r="5003" spans="3:4" ht="21" customHeight="1">
      <c r="C5003" s="523"/>
      <c r="D5003" s="523"/>
    </row>
    <row r="5004" spans="3:4" ht="21" customHeight="1">
      <c r="C5004" s="523"/>
      <c r="D5004" s="523"/>
    </row>
    <row r="5005" spans="3:4" ht="21" customHeight="1">
      <c r="C5005" s="523"/>
      <c r="D5005" s="523"/>
    </row>
    <row r="5006" spans="3:4" ht="21" customHeight="1">
      <c r="C5006" s="523"/>
      <c r="D5006" s="523"/>
    </row>
    <row r="5007" spans="3:4" ht="21" customHeight="1">
      <c r="C5007" s="523"/>
      <c r="D5007" s="523"/>
    </row>
    <row r="5008" spans="3:4" ht="21" customHeight="1">
      <c r="C5008" s="523"/>
      <c r="D5008" s="523"/>
    </row>
    <row r="5009" spans="3:4" ht="21" customHeight="1">
      <c r="C5009" s="523"/>
      <c r="D5009" s="523"/>
    </row>
    <row r="5010" spans="3:4" ht="21" customHeight="1">
      <c r="C5010" s="523"/>
      <c r="D5010" s="523"/>
    </row>
    <row r="5011" spans="3:4" ht="21" customHeight="1">
      <c r="C5011" s="523"/>
      <c r="D5011" s="523"/>
    </row>
    <row r="5012" spans="3:4" ht="21" customHeight="1">
      <c r="C5012" s="523"/>
      <c r="D5012" s="523"/>
    </row>
    <row r="5013" spans="3:4" ht="21" customHeight="1">
      <c r="C5013" s="523"/>
      <c r="D5013" s="523"/>
    </row>
    <row r="5014" spans="3:4" ht="21" customHeight="1">
      <c r="C5014" s="523"/>
      <c r="D5014" s="523"/>
    </row>
    <row r="5015" spans="3:4" ht="21" customHeight="1">
      <c r="C5015" s="523"/>
      <c r="D5015" s="523"/>
    </row>
    <row r="5016" spans="3:4" ht="21" customHeight="1">
      <c r="C5016" s="523"/>
      <c r="D5016" s="523"/>
    </row>
    <row r="5017" spans="3:4" ht="21" customHeight="1">
      <c r="C5017" s="523"/>
      <c r="D5017" s="523"/>
    </row>
    <row r="5018" spans="3:4" ht="21" customHeight="1">
      <c r="C5018" s="523"/>
      <c r="D5018" s="523"/>
    </row>
    <row r="5019" spans="3:4" ht="21" customHeight="1">
      <c r="C5019" s="523"/>
      <c r="D5019" s="523"/>
    </row>
    <row r="5020" spans="3:4" ht="21" customHeight="1">
      <c r="C5020" s="523"/>
      <c r="D5020" s="523"/>
    </row>
    <row r="5021" spans="3:4" ht="21" customHeight="1">
      <c r="C5021" s="523"/>
      <c r="D5021" s="523"/>
    </row>
    <row r="5022" spans="3:4" ht="21" customHeight="1">
      <c r="C5022" s="523"/>
      <c r="D5022" s="523"/>
    </row>
    <row r="5023" spans="3:4" ht="21" customHeight="1">
      <c r="C5023" s="523"/>
      <c r="D5023" s="523"/>
    </row>
    <row r="5024" spans="3:4" ht="21" customHeight="1">
      <c r="C5024" s="523"/>
      <c r="D5024" s="523"/>
    </row>
    <row r="5025" spans="3:4" ht="21" customHeight="1">
      <c r="C5025" s="523"/>
      <c r="D5025" s="523"/>
    </row>
    <row r="5026" spans="3:4" ht="21" customHeight="1">
      <c r="C5026" s="523"/>
      <c r="D5026" s="523"/>
    </row>
    <row r="5027" spans="3:4" ht="21" customHeight="1">
      <c r="C5027" s="523"/>
      <c r="D5027" s="523"/>
    </row>
    <row r="5028" spans="3:4" ht="21" customHeight="1">
      <c r="C5028" s="523"/>
      <c r="D5028" s="523"/>
    </row>
    <row r="5029" spans="3:4" ht="21" customHeight="1">
      <c r="C5029" s="523"/>
      <c r="D5029" s="523"/>
    </row>
    <row r="5030" spans="3:4" ht="21" customHeight="1">
      <c r="C5030" s="523"/>
      <c r="D5030" s="523"/>
    </row>
    <row r="5031" spans="3:4" ht="21" customHeight="1">
      <c r="C5031" s="523"/>
      <c r="D5031" s="523"/>
    </row>
    <row r="5032" spans="3:4" ht="21" customHeight="1">
      <c r="C5032" s="523"/>
      <c r="D5032" s="523"/>
    </row>
    <row r="5033" spans="3:4" ht="21" customHeight="1">
      <c r="C5033" s="523"/>
      <c r="D5033" s="523"/>
    </row>
    <row r="5034" spans="3:4" ht="21" customHeight="1">
      <c r="C5034" s="523"/>
      <c r="D5034" s="523"/>
    </row>
    <row r="5035" spans="3:4" ht="21" customHeight="1">
      <c r="C5035" s="523"/>
      <c r="D5035" s="523"/>
    </row>
    <row r="5036" spans="3:4" ht="21" customHeight="1">
      <c r="C5036" s="523"/>
      <c r="D5036" s="523"/>
    </row>
    <row r="5037" spans="3:4" ht="21" customHeight="1">
      <c r="C5037" s="523"/>
      <c r="D5037" s="523"/>
    </row>
    <row r="5038" spans="3:4" ht="21" customHeight="1">
      <c r="C5038" s="523"/>
      <c r="D5038" s="523"/>
    </row>
    <row r="5039" spans="3:4" ht="21" customHeight="1">
      <c r="C5039" s="523"/>
      <c r="D5039" s="523"/>
    </row>
    <row r="5040" spans="3:4" ht="21" customHeight="1">
      <c r="C5040" s="523"/>
      <c r="D5040" s="523"/>
    </row>
    <row r="5041" spans="3:4" ht="21" customHeight="1">
      <c r="C5041" s="523"/>
      <c r="D5041" s="523"/>
    </row>
    <row r="5042" spans="3:4" ht="21" customHeight="1">
      <c r="C5042" s="523"/>
      <c r="D5042" s="523"/>
    </row>
    <row r="5043" spans="3:4" ht="21" customHeight="1">
      <c r="C5043" s="523"/>
      <c r="D5043" s="523"/>
    </row>
    <row r="5044" spans="3:4" ht="21" customHeight="1">
      <c r="C5044" s="523"/>
      <c r="D5044" s="523"/>
    </row>
    <row r="5045" spans="3:4" ht="21" customHeight="1">
      <c r="C5045" s="523"/>
      <c r="D5045" s="523"/>
    </row>
    <row r="5046" spans="3:4" ht="21" customHeight="1">
      <c r="C5046" s="523"/>
      <c r="D5046" s="523"/>
    </row>
    <row r="5047" spans="3:4" ht="21" customHeight="1">
      <c r="C5047" s="523"/>
      <c r="D5047" s="523"/>
    </row>
    <row r="5048" spans="3:4" ht="21" customHeight="1">
      <c r="C5048" s="523"/>
      <c r="D5048" s="523"/>
    </row>
    <row r="5049" spans="3:4" ht="21" customHeight="1">
      <c r="C5049" s="523"/>
      <c r="D5049" s="523"/>
    </row>
    <row r="5050" spans="3:4" ht="21" customHeight="1">
      <c r="C5050" s="523"/>
      <c r="D5050" s="523"/>
    </row>
    <row r="5051" spans="3:4" ht="21" customHeight="1">
      <c r="C5051" s="523"/>
      <c r="D5051" s="523"/>
    </row>
    <row r="5052" spans="3:4" ht="21" customHeight="1">
      <c r="C5052" s="523"/>
      <c r="D5052" s="523"/>
    </row>
    <row r="5053" spans="3:4" ht="21" customHeight="1">
      <c r="C5053" s="523"/>
      <c r="D5053" s="523"/>
    </row>
    <row r="5054" spans="3:4" ht="21" customHeight="1">
      <c r="C5054" s="523"/>
      <c r="D5054" s="523"/>
    </row>
    <row r="5055" spans="3:4" ht="21" customHeight="1">
      <c r="C5055" s="523"/>
      <c r="D5055" s="523"/>
    </row>
    <row r="5056" spans="3:4" ht="21" customHeight="1">
      <c r="C5056" s="523"/>
      <c r="D5056" s="523"/>
    </row>
    <row r="5057" spans="3:4" ht="21" customHeight="1">
      <c r="C5057" s="523"/>
      <c r="D5057" s="523"/>
    </row>
    <row r="5058" spans="3:4" ht="21" customHeight="1">
      <c r="C5058" s="523"/>
      <c r="D5058" s="523"/>
    </row>
    <row r="5059" spans="3:4" ht="21" customHeight="1">
      <c r="C5059" s="523"/>
      <c r="D5059" s="523"/>
    </row>
    <row r="5060" spans="3:4" ht="21" customHeight="1">
      <c r="C5060" s="523"/>
      <c r="D5060" s="523"/>
    </row>
    <row r="5061" spans="3:4" ht="21" customHeight="1">
      <c r="C5061" s="523"/>
      <c r="D5061" s="523"/>
    </row>
    <row r="5062" spans="3:4" ht="21" customHeight="1">
      <c r="C5062" s="523"/>
      <c r="D5062" s="523"/>
    </row>
    <row r="5063" spans="3:4" ht="21" customHeight="1">
      <c r="C5063" s="523"/>
      <c r="D5063" s="523"/>
    </row>
    <row r="5064" spans="3:4" ht="21" customHeight="1">
      <c r="C5064" s="523"/>
      <c r="D5064" s="523"/>
    </row>
    <row r="5065" spans="3:4" ht="21" customHeight="1">
      <c r="C5065" s="523"/>
      <c r="D5065" s="523"/>
    </row>
    <row r="5066" spans="3:4" ht="21" customHeight="1">
      <c r="C5066" s="523"/>
      <c r="D5066" s="523"/>
    </row>
    <row r="5067" spans="3:4" ht="21" customHeight="1">
      <c r="C5067" s="523"/>
      <c r="D5067" s="523"/>
    </row>
    <row r="5068" spans="3:4" ht="21" customHeight="1">
      <c r="C5068" s="523"/>
      <c r="D5068" s="523"/>
    </row>
    <row r="5069" spans="3:4" ht="21" customHeight="1">
      <c r="C5069" s="523"/>
      <c r="D5069" s="523"/>
    </row>
    <row r="5070" spans="3:4" ht="21" customHeight="1">
      <c r="C5070" s="523"/>
      <c r="D5070" s="523"/>
    </row>
    <row r="5071" spans="3:4" ht="21" customHeight="1">
      <c r="C5071" s="523"/>
      <c r="D5071" s="523"/>
    </row>
    <row r="5072" spans="3:4" ht="21" customHeight="1">
      <c r="C5072" s="523"/>
      <c r="D5072" s="523"/>
    </row>
    <row r="5073" spans="3:4" ht="21" customHeight="1">
      <c r="C5073" s="523"/>
      <c r="D5073" s="523"/>
    </row>
    <row r="5074" spans="3:4" ht="21" customHeight="1">
      <c r="C5074" s="523"/>
      <c r="D5074" s="523"/>
    </row>
    <row r="5075" spans="3:4" ht="21" customHeight="1">
      <c r="C5075" s="523"/>
      <c r="D5075" s="523"/>
    </row>
    <row r="5076" spans="3:4" ht="21" customHeight="1">
      <c r="C5076" s="523"/>
      <c r="D5076" s="523"/>
    </row>
    <row r="5077" spans="3:4" ht="21" customHeight="1">
      <c r="C5077" s="523"/>
      <c r="D5077" s="523"/>
    </row>
    <row r="5078" spans="3:4" ht="21" customHeight="1">
      <c r="C5078" s="523"/>
      <c r="D5078" s="523"/>
    </row>
    <row r="5079" spans="3:4" ht="21" customHeight="1">
      <c r="C5079" s="523"/>
      <c r="D5079" s="523"/>
    </row>
    <row r="5080" spans="3:4" ht="21" customHeight="1">
      <c r="C5080" s="523"/>
      <c r="D5080" s="523"/>
    </row>
    <row r="5081" spans="3:4" ht="21" customHeight="1">
      <c r="C5081" s="523"/>
      <c r="D5081" s="523"/>
    </row>
    <row r="5082" spans="3:4" ht="21" customHeight="1">
      <c r="C5082" s="523"/>
      <c r="D5082" s="523"/>
    </row>
    <row r="5083" spans="3:4" ht="21" customHeight="1">
      <c r="C5083" s="523"/>
      <c r="D5083" s="523"/>
    </row>
    <row r="5084" spans="3:4" ht="21" customHeight="1">
      <c r="C5084" s="523"/>
      <c r="D5084" s="523"/>
    </row>
    <row r="5085" spans="3:4" ht="21" customHeight="1">
      <c r="C5085" s="523"/>
      <c r="D5085" s="523"/>
    </row>
    <row r="5086" spans="3:4" ht="21" customHeight="1">
      <c r="C5086" s="523"/>
      <c r="D5086" s="523"/>
    </row>
    <row r="5087" spans="3:4" ht="21" customHeight="1">
      <c r="C5087" s="523"/>
      <c r="D5087" s="523"/>
    </row>
    <row r="5088" spans="3:4" ht="21" customHeight="1">
      <c r="C5088" s="523"/>
      <c r="D5088" s="523"/>
    </row>
    <row r="5089" spans="3:4" ht="21" customHeight="1">
      <c r="C5089" s="523"/>
      <c r="D5089" s="523"/>
    </row>
    <row r="5090" spans="3:4" ht="21" customHeight="1">
      <c r="C5090" s="523"/>
      <c r="D5090" s="523"/>
    </row>
    <row r="5091" spans="3:4" ht="21" customHeight="1">
      <c r="C5091" s="523"/>
      <c r="D5091" s="523"/>
    </row>
    <row r="5092" spans="3:4" ht="21" customHeight="1">
      <c r="C5092" s="523"/>
      <c r="D5092" s="523"/>
    </row>
    <row r="5093" spans="3:4" ht="21" customHeight="1">
      <c r="C5093" s="523"/>
      <c r="D5093" s="523"/>
    </row>
    <row r="5094" spans="3:4" ht="21" customHeight="1">
      <c r="C5094" s="523"/>
      <c r="D5094" s="523"/>
    </row>
    <row r="5095" spans="3:4" ht="21" customHeight="1">
      <c r="C5095" s="523"/>
      <c r="D5095" s="523"/>
    </row>
    <row r="5096" spans="3:4" ht="21" customHeight="1">
      <c r="C5096" s="523"/>
      <c r="D5096" s="523"/>
    </row>
    <row r="5097" spans="3:4" ht="21" customHeight="1">
      <c r="C5097" s="523"/>
      <c r="D5097" s="523"/>
    </row>
    <row r="5098" spans="3:4" ht="21" customHeight="1">
      <c r="C5098" s="523"/>
      <c r="D5098" s="523"/>
    </row>
    <row r="5099" spans="3:4" ht="21" customHeight="1">
      <c r="C5099" s="523"/>
      <c r="D5099" s="523"/>
    </row>
    <row r="5100" spans="3:4" ht="21" customHeight="1">
      <c r="C5100" s="523"/>
      <c r="D5100" s="523"/>
    </row>
    <row r="5101" spans="3:4" ht="21" customHeight="1">
      <c r="C5101" s="523"/>
      <c r="D5101" s="523"/>
    </row>
    <row r="5102" spans="3:4" ht="21" customHeight="1">
      <c r="C5102" s="523"/>
      <c r="D5102" s="523"/>
    </row>
    <row r="5103" spans="3:4" ht="21" customHeight="1">
      <c r="C5103" s="523"/>
      <c r="D5103" s="523"/>
    </row>
    <row r="5104" spans="3:4" ht="21" customHeight="1">
      <c r="C5104" s="523"/>
      <c r="D5104" s="523"/>
    </row>
    <row r="5105" spans="3:4" ht="21" customHeight="1">
      <c r="C5105" s="523"/>
      <c r="D5105" s="523"/>
    </row>
    <row r="5106" spans="3:4" ht="21" customHeight="1">
      <c r="C5106" s="523"/>
      <c r="D5106" s="523"/>
    </row>
    <row r="5107" spans="3:4" ht="21" customHeight="1">
      <c r="C5107" s="523"/>
      <c r="D5107" s="523"/>
    </row>
    <row r="5108" spans="3:4" ht="21" customHeight="1">
      <c r="C5108" s="523"/>
      <c r="D5108" s="523"/>
    </row>
    <row r="5109" spans="3:4" ht="21" customHeight="1">
      <c r="C5109" s="523"/>
      <c r="D5109" s="523"/>
    </row>
    <row r="5110" spans="3:4" ht="21" customHeight="1">
      <c r="C5110" s="523"/>
      <c r="D5110" s="523"/>
    </row>
    <row r="5111" spans="3:4" ht="21" customHeight="1">
      <c r="C5111" s="523"/>
      <c r="D5111" s="523"/>
    </row>
    <row r="5112" spans="3:4" ht="21" customHeight="1">
      <c r="C5112" s="523"/>
      <c r="D5112" s="523"/>
    </row>
    <row r="5113" spans="3:4" ht="21" customHeight="1">
      <c r="C5113" s="523"/>
      <c r="D5113" s="523"/>
    </row>
    <row r="5114" spans="3:4" ht="21" customHeight="1">
      <c r="C5114" s="523"/>
      <c r="D5114" s="523"/>
    </row>
    <row r="5115" spans="3:4" ht="21" customHeight="1">
      <c r="C5115" s="523"/>
      <c r="D5115" s="523"/>
    </row>
    <row r="5116" spans="3:4" ht="21" customHeight="1">
      <c r="C5116" s="523"/>
      <c r="D5116" s="523"/>
    </row>
    <row r="5117" spans="3:4" ht="21" customHeight="1">
      <c r="C5117" s="523"/>
      <c r="D5117" s="523"/>
    </row>
    <row r="5118" spans="3:4" ht="21" customHeight="1">
      <c r="C5118" s="523"/>
      <c r="D5118" s="523"/>
    </row>
    <row r="5119" spans="3:4" ht="21" customHeight="1">
      <c r="C5119" s="523"/>
      <c r="D5119" s="523"/>
    </row>
    <row r="5120" spans="3:4" ht="21" customHeight="1">
      <c r="C5120" s="523"/>
      <c r="D5120" s="523"/>
    </row>
    <row r="5121" spans="3:4" ht="21" customHeight="1">
      <c r="C5121" s="523"/>
      <c r="D5121" s="523"/>
    </row>
    <row r="5122" spans="3:4" ht="21" customHeight="1">
      <c r="C5122" s="523"/>
      <c r="D5122" s="523"/>
    </row>
    <row r="5123" spans="3:4" ht="21" customHeight="1">
      <c r="C5123" s="523"/>
      <c r="D5123" s="523"/>
    </row>
    <row r="5124" spans="3:4" ht="21" customHeight="1">
      <c r="C5124" s="523"/>
      <c r="D5124" s="523"/>
    </row>
    <row r="5125" spans="3:4" ht="21" customHeight="1">
      <c r="C5125" s="523"/>
      <c r="D5125" s="523"/>
    </row>
    <row r="5126" spans="3:4" ht="21" customHeight="1">
      <c r="C5126" s="523"/>
      <c r="D5126" s="523"/>
    </row>
    <row r="5127" spans="3:4" ht="21" customHeight="1">
      <c r="C5127" s="523"/>
      <c r="D5127" s="523"/>
    </row>
    <row r="5128" spans="3:4" ht="21" customHeight="1">
      <c r="C5128" s="523"/>
      <c r="D5128" s="523"/>
    </row>
    <row r="5129" spans="3:4" ht="21" customHeight="1">
      <c r="C5129" s="523"/>
      <c r="D5129" s="523"/>
    </row>
    <row r="5130" spans="3:4" ht="21" customHeight="1">
      <c r="C5130" s="523"/>
      <c r="D5130" s="523"/>
    </row>
    <row r="5131" spans="3:4" ht="21" customHeight="1">
      <c r="C5131" s="523"/>
      <c r="D5131" s="523"/>
    </row>
    <row r="5132" spans="3:4" ht="21" customHeight="1">
      <c r="C5132" s="523"/>
      <c r="D5132" s="523"/>
    </row>
    <row r="5133" spans="3:4" ht="21" customHeight="1">
      <c r="C5133" s="523"/>
      <c r="D5133" s="523"/>
    </row>
    <row r="5134" spans="3:4" ht="21" customHeight="1">
      <c r="C5134" s="523"/>
      <c r="D5134" s="523"/>
    </row>
    <row r="5135" spans="3:4" ht="21" customHeight="1">
      <c r="C5135" s="523"/>
      <c r="D5135" s="523"/>
    </row>
    <row r="5136" spans="3:4" ht="21" customHeight="1">
      <c r="C5136" s="523"/>
      <c r="D5136" s="523"/>
    </row>
    <row r="5137" spans="3:4" ht="21" customHeight="1">
      <c r="C5137" s="523"/>
      <c r="D5137" s="523"/>
    </row>
    <row r="5138" spans="3:4" ht="21" customHeight="1">
      <c r="C5138" s="523"/>
      <c r="D5138" s="523"/>
    </row>
    <row r="5139" spans="3:4" ht="21" customHeight="1">
      <c r="C5139" s="523"/>
      <c r="D5139" s="523"/>
    </row>
    <row r="5140" spans="3:4" ht="21" customHeight="1">
      <c r="C5140" s="523"/>
      <c r="D5140" s="523"/>
    </row>
    <row r="5141" spans="3:4" ht="21" customHeight="1">
      <c r="C5141" s="523"/>
      <c r="D5141" s="523"/>
    </row>
    <row r="5142" spans="3:4" ht="21" customHeight="1">
      <c r="C5142" s="523"/>
      <c r="D5142" s="523"/>
    </row>
    <row r="5143" spans="3:4" ht="21" customHeight="1">
      <c r="C5143" s="523"/>
      <c r="D5143" s="523"/>
    </row>
    <row r="5144" spans="3:4" ht="21" customHeight="1">
      <c r="C5144" s="523"/>
      <c r="D5144" s="523"/>
    </row>
    <row r="5145" spans="3:4" ht="21" customHeight="1">
      <c r="C5145" s="523"/>
      <c r="D5145" s="523"/>
    </row>
    <row r="5146" spans="3:4" ht="21" customHeight="1">
      <c r="C5146" s="523"/>
      <c r="D5146" s="523"/>
    </row>
    <row r="5147" spans="3:4" ht="21" customHeight="1">
      <c r="C5147" s="523"/>
      <c r="D5147" s="523"/>
    </row>
    <row r="5148" spans="3:4" ht="21" customHeight="1">
      <c r="C5148" s="523"/>
      <c r="D5148" s="523"/>
    </row>
    <row r="5149" spans="3:4" ht="21" customHeight="1">
      <c r="C5149" s="523"/>
      <c r="D5149" s="523"/>
    </row>
    <row r="5150" spans="3:4" ht="21" customHeight="1">
      <c r="C5150" s="523"/>
      <c r="D5150" s="523"/>
    </row>
    <row r="5151" spans="3:4" ht="21" customHeight="1">
      <c r="C5151" s="523"/>
      <c r="D5151" s="523"/>
    </row>
    <row r="5152" spans="3:4" ht="21" customHeight="1">
      <c r="C5152" s="523"/>
      <c r="D5152" s="523"/>
    </row>
    <row r="5153" spans="3:4" ht="21" customHeight="1">
      <c r="C5153" s="523"/>
      <c r="D5153" s="523"/>
    </row>
    <row r="5154" spans="3:4" ht="21" customHeight="1">
      <c r="C5154" s="523"/>
      <c r="D5154" s="523"/>
    </row>
    <row r="5155" spans="3:4" ht="21" customHeight="1">
      <c r="C5155" s="523"/>
      <c r="D5155" s="523"/>
    </row>
    <row r="5156" spans="3:4" ht="21" customHeight="1">
      <c r="C5156" s="523"/>
      <c r="D5156" s="523"/>
    </row>
    <row r="5157" spans="3:4" ht="21" customHeight="1">
      <c r="C5157" s="523"/>
      <c r="D5157" s="523"/>
    </row>
    <row r="5158" spans="3:4" ht="21" customHeight="1">
      <c r="C5158" s="523"/>
      <c r="D5158" s="523"/>
    </row>
    <row r="5159" spans="3:4" ht="21" customHeight="1">
      <c r="C5159" s="523"/>
      <c r="D5159" s="523"/>
    </row>
    <row r="5160" spans="3:4" ht="21" customHeight="1">
      <c r="C5160" s="523"/>
      <c r="D5160" s="523"/>
    </row>
    <row r="5161" spans="3:4" ht="21" customHeight="1">
      <c r="C5161" s="523"/>
      <c r="D5161" s="523"/>
    </row>
    <row r="5162" spans="3:4" ht="21" customHeight="1">
      <c r="C5162" s="523"/>
      <c r="D5162" s="523"/>
    </row>
    <row r="5163" spans="3:4" ht="21" customHeight="1">
      <c r="C5163" s="523"/>
      <c r="D5163" s="523"/>
    </row>
    <row r="5164" spans="3:4" ht="21" customHeight="1">
      <c r="C5164" s="523"/>
      <c r="D5164" s="523"/>
    </row>
    <row r="5165" spans="3:4" ht="21" customHeight="1">
      <c r="C5165" s="523"/>
      <c r="D5165" s="523"/>
    </row>
    <row r="5166" spans="3:4" ht="21" customHeight="1">
      <c r="C5166" s="523"/>
      <c r="D5166" s="523"/>
    </row>
    <row r="5167" spans="3:4" ht="21" customHeight="1">
      <c r="C5167" s="523"/>
      <c r="D5167" s="523"/>
    </row>
    <row r="5168" spans="3:4" ht="21" customHeight="1">
      <c r="C5168" s="523"/>
      <c r="D5168" s="523"/>
    </row>
    <row r="5169" spans="3:4" ht="21" customHeight="1">
      <c r="C5169" s="523"/>
      <c r="D5169" s="523"/>
    </row>
    <row r="5170" spans="3:4" ht="21" customHeight="1">
      <c r="C5170" s="523"/>
      <c r="D5170" s="523"/>
    </row>
    <row r="5171" spans="3:4" ht="21" customHeight="1">
      <c r="C5171" s="523"/>
      <c r="D5171" s="523"/>
    </row>
    <row r="5172" spans="3:4" ht="21" customHeight="1">
      <c r="C5172" s="523"/>
      <c r="D5172" s="523"/>
    </row>
    <row r="5173" spans="3:4" ht="21" customHeight="1">
      <c r="C5173" s="523"/>
      <c r="D5173" s="523"/>
    </row>
    <row r="5174" spans="3:4" ht="21" customHeight="1">
      <c r="C5174" s="523"/>
      <c r="D5174" s="523"/>
    </row>
    <row r="5175" spans="3:4" ht="21" customHeight="1">
      <c r="C5175" s="523"/>
      <c r="D5175" s="523"/>
    </row>
    <row r="5176" spans="3:4" ht="21" customHeight="1">
      <c r="C5176" s="523"/>
      <c r="D5176" s="523"/>
    </row>
    <row r="5177" spans="3:4" ht="21" customHeight="1">
      <c r="C5177" s="523"/>
      <c r="D5177" s="523"/>
    </row>
    <row r="5178" spans="3:4" ht="21" customHeight="1">
      <c r="C5178" s="523"/>
      <c r="D5178" s="523"/>
    </row>
    <row r="5179" spans="3:4" ht="21" customHeight="1">
      <c r="C5179" s="523"/>
      <c r="D5179" s="523"/>
    </row>
    <row r="5180" spans="3:4" ht="21" customHeight="1">
      <c r="C5180" s="523"/>
      <c r="D5180" s="523"/>
    </row>
    <row r="5181" spans="3:4" ht="21" customHeight="1">
      <c r="C5181" s="523"/>
      <c r="D5181" s="523"/>
    </row>
    <row r="5182" spans="3:4" ht="21" customHeight="1">
      <c r="C5182" s="523"/>
      <c r="D5182" s="523"/>
    </row>
    <row r="5183" spans="3:4" ht="21" customHeight="1">
      <c r="C5183" s="523"/>
      <c r="D5183" s="523"/>
    </row>
    <row r="5184" spans="3:4" ht="21" customHeight="1">
      <c r="C5184" s="523"/>
      <c r="D5184" s="523"/>
    </row>
    <row r="5185" spans="3:4" ht="21" customHeight="1">
      <c r="C5185" s="523"/>
      <c r="D5185" s="523"/>
    </row>
    <row r="5186" spans="3:4" ht="21" customHeight="1">
      <c r="C5186" s="523"/>
      <c r="D5186" s="523"/>
    </row>
    <row r="5187" spans="3:4" ht="21" customHeight="1">
      <c r="C5187" s="523"/>
      <c r="D5187" s="523"/>
    </row>
    <row r="5188" spans="3:4" ht="21" customHeight="1">
      <c r="C5188" s="523"/>
      <c r="D5188" s="523"/>
    </row>
    <row r="5189" spans="3:4" ht="21" customHeight="1">
      <c r="C5189" s="523"/>
      <c r="D5189" s="523"/>
    </row>
    <row r="5190" spans="3:4" ht="21" customHeight="1">
      <c r="C5190" s="523"/>
      <c r="D5190" s="523"/>
    </row>
    <row r="5191" spans="3:4" ht="21" customHeight="1">
      <c r="C5191" s="523"/>
      <c r="D5191" s="523"/>
    </row>
    <row r="5192" spans="3:4" ht="21" customHeight="1">
      <c r="C5192" s="523"/>
      <c r="D5192" s="523"/>
    </row>
    <row r="5193" spans="3:4" ht="21" customHeight="1">
      <c r="C5193" s="523"/>
      <c r="D5193" s="523"/>
    </row>
    <row r="5194" spans="3:4" ht="21" customHeight="1">
      <c r="C5194" s="523"/>
      <c r="D5194" s="523"/>
    </row>
    <row r="5195" spans="3:4" ht="21" customHeight="1">
      <c r="C5195" s="523"/>
      <c r="D5195" s="523"/>
    </row>
    <row r="5196" spans="3:4" ht="21" customHeight="1">
      <c r="C5196" s="523"/>
      <c r="D5196" s="523"/>
    </row>
    <row r="5197" spans="3:4" ht="21" customHeight="1">
      <c r="C5197" s="523"/>
      <c r="D5197" s="523"/>
    </row>
    <row r="5198" spans="3:4" ht="21" customHeight="1">
      <c r="C5198" s="523"/>
      <c r="D5198" s="523"/>
    </row>
    <row r="5199" spans="3:4" ht="21" customHeight="1">
      <c r="C5199" s="523"/>
      <c r="D5199" s="523"/>
    </row>
    <row r="5200" spans="3:4" ht="21" customHeight="1">
      <c r="C5200" s="523"/>
      <c r="D5200" s="523"/>
    </row>
    <row r="5201" spans="3:4" ht="21" customHeight="1">
      <c r="C5201" s="523"/>
      <c r="D5201" s="523"/>
    </row>
    <row r="5202" spans="3:4" ht="21" customHeight="1">
      <c r="C5202" s="523"/>
      <c r="D5202" s="523"/>
    </row>
    <row r="5203" spans="3:4" ht="21" customHeight="1">
      <c r="C5203" s="523"/>
      <c r="D5203" s="523"/>
    </row>
    <row r="5204" spans="3:4" ht="21" customHeight="1">
      <c r="C5204" s="523"/>
      <c r="D5204" s="523"/>
    </row>
    <row r="5205" spans="3:4" ht="21" customHeight="1">
      <c r="C5205" s="523"/>
      <c r="D5205" s="523"/>
    </row>
    <row r="5206" spans="3:4" ht="21" customHeight="1">
      <c r="C5206" s="523"/>
      <c r="D5206" s="523"/>
    </row>
    <row r="5207" spans="3:4" ht="21" customHeight="1">
      <c r="C5207" s="523"/>
      <c r="D5207" s="523"/>
    </row>
    <row r="5208" spans="3:4" ht="21" customHeight="1">
      <c r="C5208" s="523"/>
      <c r="D5208" s="523"/>
    </row>
    <row r="5209" spans="3:4" ht="21" customHeight="1">
      <c r="C5209" s="523"/>
      <c r="D5209" s="523"/>
    </row>
    <row r="5210" spans="3:4" ht="21" customHeight="1">
      <c r="C5210" s="523"/>
      <c r="D5210" s="523"/>
    </row>
    <row r="5211" spans="3:4" ht="21" customHeight="1">
      <c r="C5211" s="523"/>
      <c r="D5211" s="523"/>
    </row>
    <row r="5212" spans="3:4" ht="21" customHeight="1">
      <c r="C5212" s="523"/>
      <c r="D5212" s="523"/>
    </row>
    <row r="5213" spans="3:4" ht="21" customHeight="1">
      <c r="C5213" s="523"/>
      <c r="D5213" s="523"/>
    </row>
    <row r="5214" spans="3:4" ht="21" customHeight="1">
      <c r="C5214" s="523"/>
      <c r="D5214" s="523"/>
    </row>
    <row r="5215" spans="3:4" ht="21" customHeight="1">
      <c r="C5215" s="523"/>
      <c r="D5215" s="523"/>
    </row>
    <row r="5216" spans="3:4" ht="21" customHeight="1">
      <c r="C5216" s="523"/>
      <c r="D5216" s="523"/>
    </row>
    <row r="5217" spans="3:4" ht="21" customHeight="1">
      <c r="C5217" s="523"/>
      <c r="D5217" s="523"/>
    </row>
    <row r="5218" spans="3:4" ht="21" customHeight="1">
      <c r="C5218" s="523"/>
      <c r="D5218" s="523"/>
    </row>
    <row r="5219" spans="3:4" ht="21" customHeight="1">
      <c r="C5219" s="523"/>
      <c r="D5219" s="523"/>
    </row>
    <row r="5220" spans="3:4" ht="21" customHeight="1">
      <c r="C5220" s="523"/>
      <c r="D5220" s="523"/>
    </row>
    <row r="5221" spans="3:4" ht="21" customHeight="1">
      <c r="C5221" s="523"/>
      <c r="D5221" s="523"/>
    </row>
    <row r="5222" spans="3:4" ht="21" customHeight="1">
      <c r="C5222" s="523"/>
      <c r="D5222" s="523"/>
    </row>
    <row r="5223" spans="3:4" ht="21" customHeight="1">
      <c r="C5223" s="523"/>
      <c r="D5223" s="523"/>
    </row>
    <row r="5224" spans="3:4" ht="21" customHeight="1">
      <c r="C5224" s="523"/>
      <c r="D5224" s="523"/>
    </row>
    <row r="5225" spans="3:4" ht="21" customHeight="1">
      <c r="C5225" s="523"/>
      <c r="D5225" s="523"/>
    </row>
    <row r="5226" spans="3:4" ht="21" customHeight="1">
      <c r="C5226" s="523"/>
      <c r="D5226" s="523"/>
    </row>
    <row r="5227" spans="3:4" ht="21" customHeight="1">
      <c r="C5227" s="523"/>
      <c r="D5227" s="523"/>
    </row>
    <row r="5228" spans="3:4" ht="21" customHeight="1">
      <c r="C5228" s="523"/>
      <c r="D5228" s="523"/>
    </row>
    <row r="5229" spans="3:4" ht="21" customHeight="1">
      <c r="C5229" s="523"/>
      <c r="D5229" s="523"/>
    </row>
    <row r="5230" spans="3:4" ht="21" customHeight="1">
      <c r="C5230" s="523"/>
      <c r="D5230" s="523"/>
    </row>
    <row r="5231" spans="3:4" ht="21" customHeight="1">
      <c r="C5231" s="523"/>
      <c r="D5231" s="523"/>
    </row>
    <row r="5232" spans="3:4" ht="21" customHeight="1">
      <c r="C5232" s="523"/>
      <c r="D5232" s="523"/>
    </row>
    <row r="5233" spans="3:4" ht="21" customHeight="1">
      <c r="C5233" s="523"/>
      <c r="D5233" s="523"/>
    </row>
    <row r="5234" spans="3:4" ht="21" customHeight="1">
      <c r="C5234" s="523"/>
      <c r="D5234" s="523"/>
    </row>
    <row r="5235" spans="3:4" ht="21" customHeight="1">
      <c r="C5235" s="523"/>
      <c r="D5235" s="523"/>
    </row>
    <row r="5236" spans="3:4" ht="21" customHeight="1">
      <c r="C5236" s="523"/>
      <c r="D5236" s="523"/>
    </row>
    <row r="5237" spans="3:4" ht="21" customHeight="1">
      <c r="C5237" s="523"/>
      <c r="D5237" s="523"/>
    </row>
    <row r="5238" spans="3:4" ht="21" customHeight="1">
      <c r="C5238" s="523"/>
      <c r="D5238" s="523"/>
    </row>
    <row r="5239" spans="3:4" ht="21" customHeight="1">
      <c r="C5239" s="523"/>
      <c r="D5239" s="523"/>
    </row>
    <row r="5240" spans="3:4" ht="21" customHeight="1">
      <c r="C5240" s="523"/>
      <c r="D5240" s="523"/>
    </row>
    <row r="5241" spans="3:4" ht="21" customHeight="1">
      <c r="C5241" s="523"/>
      <c r="D5241" s="523"/>
    </row>
    <row r="5242" spans="3:4" ht="21" customHeight="1">
      <c r="C5242" s="523"/>
      <c r="D5242" s="523"/>
    </row>
    <row r="5243" spans="3:4" ht="21" customHeight="1">
      <c r="C5243" s="523"/>
      <c r="D5243" s="523"/>
    </row>
    <row r="5244" spans="3:4" ht="21" customHeight="1">
      <c r="C5244" s="523"/>
      <c r="D5244" s="523"/>
    </row>
    <row r="5245" spans="3:4" ht="21" customHeight="1">
      <c r="C5245" s="523"/>
      <c r="D5245" s="523"/>
    </row>
    <row r="5246" spans="3:4" ht="21" customHeight="1">
      <c r="C5246" s="523"/>
      <c r="D5246" s="523"/>
    </row>
    <row r="5247" spans="3:4" ht="21" customHeight="1">
      <c r="C5247" s="523"/>
      <c r="D5247" s="523"/>
    </row>
    <row r="5248" spans="3:4" ht="21" customHeight="1">
      <c r="C5248" s="523"/>
      <c r="D5248" s="523"/>
    </row>
    <row r="5249" spans="3:4" ht="21" customHeight="1">
      <c r="C5249" s="523"/>
      <c r="D5249" s="523"/>
    </row>
    <row r="5250" spans="3:4" ht="21" customHeight="1">
      <c r="C5250" s="523"/>
      <c r="D5250" s="523"/>
    </row>
    <row r="5251" spans="3:4" ht="21" customHeight="1">
      <c r="C5251" s="523"/>
      <c r="D5251" s="523"/>
    </row>
    <row r="5252" spans="3:4" ht="21" customHeight="1">
      <c r="C5252" s="523"/>
      <c r="D5252" s="523"/>
    </row>
    <row r="5253" spans="3:4" ht="21" customHeight="1">
      <c r="C5253" s="523"/>
      <c r="D5253" s="523"/>
    </row>
    <row r="5254" spans="3:4" ht="21" customHeight="1">
      <c r="C5254" s="523"/>
      <c r="D5254" s="523"/>
    </row>
    <row r="5255" spans="3:4" ht="21" customHeight="1">
      <c r="C5255" s="523"/>
      <c r="D5255" s="523"/>
    </row>
    <row r="5256" spans="3:4" ht="21" customHeight="1">
      <c r="C5256" s="523"/>
      <c r="D5256" s="523"/>
    </row>
    <row r="5257" spans="3:4" ht="21" customHeight="1">
      <c r="C5257" s="523"/>
      <c r="D5257" s="523"/>
    </row>
    <row r="5258" spans="3:4" ht="21" customHeight="1">
      <c r="C5258" s="523"/>
      <c r="D5258" s="523"/>
    </row>
    <row r="5259" spans="3:4" ht="21" customHeight="1">
      <c r="C5259" s="523"/>
      <c r="D5259" s="523"/>
    </row>
    <row r="5260" spans="3:4" ht="21" customHeight="1">
      <c r="C5260" s="523"/>
      <c r="D5260" s="523"/>
    </row>
    <row r="5261" spans="3:4" ht="21" customHeight="1">
      <c r="C5261" s="523"/>
      <c r="D5261" s="523"/>
    </row>
    <row r="5262" spans="3:4" ht="21" customHeight="1">
      <c r="C5262" s="523"/>
      <c r="D5262" s="523"/>
    </row>
    <row r="5263" spans="3:4" ht="21" customHeight="1">
      <c r="C5263" s="523"/>
      <c r="D5263" s="523"/>
    </row>
    <row r="5264" spans="3:4" ht="21" customHeight="1">
      <c r="C5264" s="523"/>
      <c r="D5264" s="523"/>
    </row>
    <row r="5265" spans="3:4" ht="21" customHeight="1">
      <c r="C5265" s="523"/>
      <c r="D5265" s="523"/>
    </row>
    <row r="5266" spans="3:4" ht="21" customHeight="1">
      <c r="C5266" s="523"/>
      <c r="D5266" s="523"/>
    </row>
    <row r="5267" spans="3:4" ht="21" customHeight="1">
      <c r="C5267" s="523"/>
      <c r="D5267" s="523"/>
    </row>
    <row r="5268" spans="3:4" ht="21" customHeight="1">
      <c r="C5268" s="523"/>
      <c r="D5268" s="523"/>
    </row>
    <row r="5269" spans="3:4" ht="21" customHeight="1">
      <c r="C5269" s="523"/>
      <c r="D5269" s="523"/>
    </row>
    <row r="5270" spans="3:4" ht="21" customHeight="1">
      <c r="C5270" s="523"/>
      <c r="D5270" s="523"/>
    </row>
    <row r="5271" spans="3:4" ht="21" customHeight="1">
      <c r="C5271" s="523"/>
      <c r="D5271" s="523"/>
    </row>
    <row r="5272" spans="3:4" ht="21" customHeight="1">
      <c r="C5272" s="523"/>
      <c r="D5272" s="523"/>
    </row>
    <row r="5273" spans="3:4" ht="21" customHeight="1">
      <c r="C5273" s="523"/>
      <c r="D5273" s="523"/>
    </row>
    <row r="5274" spans="3:4" ht="21" customHeight="1">
      <c r="C5274" s="523"/>
      <c r="D5274" s="523"/>
    </row>
    <row r="5275" spans="3:4" ht="21" customHeight="1">
      <c r="C5275" s="523"/>
      <c r="D5275" s="523"/>
    </row>
    <row r="5276" spans="3:4" ht="21" customHeight="1">
      <c r="C5276" s="523"/>
      <c r="D5276" s="523"/>
    </row>
    <row r="5277" spans="3:4" ht="21" customHeight="1">
      <c r="C5277" s="523"/>
      <c r="D5277" s="523"/>
    </row>
    <row r="5278" spans="3:4" ht="21" customHeight="1">
      <c r="C5278" s="523"/>
      <c r="D5278" s="523"/>
    </row>
    <row r="5279" spans="3:4" ht="21" customHeight="1">
      <c r="C5279" s="523"/>
      <c r="D5279" s="523"/>
    </row>
    <row r="5280" spans="3:4" ht="21" customHeight="1">
      <c r="C5280" s="523"/>
      <c r="D5280" s="523"/>
    </row>
    <row r="5281" spans="3:4" ht="21" customHeight="1">
      <c r="C5281" s="523"/>
      <c r="D5281" s="523"/>
    </row>
    <row r="5282" spans="3:4" ht="21" customHeight="1">
      <c r="C5282" s="523"/>
      <c r="D5282" s="523"/>
    </row>
    <row r="5283" spans="3:4" ht="21" customHeight="1">
      <c r="C5283" s="523"/>
      <c r="D5283" s="523"/>
    </row>
    <row r="5284" spans="3:4" ht="21" customHeight="1">
      <c r="C5284" s="523"/>
      <c r="D5284" s="523"/>
    </row>
    <row r="5285" spans="3:4" ht="21" customHeight="1">
      <c r="C5285" s="523"/>
      <c r="D5285" s="523"/>
    </row>
    <row r="5286" spans="3:4" ht="21" customHeight="1">
      <c r="C5286" s="523"/>
      <c r="D5286" s="523"/>
    </row>
    <row r="5287" spans="3:4" ht="21" customHeight="1">
      <c r="C5287" s="523"/>
      <c r="D5287" s="523"/>
    </row>
    <row r="5288" spans="3:4" ht="21" customHeight="1">
      <c r="C5288" s="523"/>
      <c r="D5288" s="523"/>
    </row>
    <row r="5289" spans="3:4" ht="21" customHeight="1">
      <c r="C5289" s="523"/>
      <c r="D5289" s="523"/>
    </row>
    <row r="5290" spans="3:4" ht="21" customHeight="1">
      <c r="C5290" s="523"/>
      <c r="D5290" s="523"/>
    </row>
    <row r="5291" spans="3:4" ht="21" customHeight="1">
      <c r="C5291" s="523"/>
      <c r="D5291" s="523"/>
    </row>
    <row r="5292" spans="3:4" ht="21" customHeight="1">
      <c r="C5292" s="523"/>
      <c r="D5292" s="523"/>
    </row>
    <row r="5293" spans="3:4" ht="21" customHeight="1">
      <c r="C5293" s="523"/>
      <c r="D5293" s="523"/>
    </row>
    <row r="5294" spans="3:4" ht="21" customHeight="1">
      <c r="C5294" s="523"/>
      <c r="D5294" s="523"/>
    </row>
    <row r="5295" spans="3:4" ht="21" customHeight="1">
      <c r="C5295" s="523"/>
      <c r="D5295" s="523"/>
    </row>
    <row r="5296" spans="3:4" ht="21" customHeight="1">
      <c r="C5296" s="523"/>
      <c r="D5296" s="523"/>
    </row>
    <row r="5297" spans="3:4" ht="21" customHeight="1">
      <c r="C5297" s="523"/>
      <c r="D5297" s="523"/>
    </row>
    <row r="5298" spans="3:4" ht="21" customHeight="1">
      <c r="C5298" s="523"/>
      <c r="D5298" s="523"/>
    </row>
    <row r="5299" spans="3:4" ht="21" customHeight="1">
      <c r="C5299" s="523"/>
      <c r="D5299" s="523"/>
    </row>
    <row r="5300" spans="3:4" ht="21" customHeight="1">
      <c r="C5300" s="523"/>
      <c r="D5300" s="523"/>
    </row>
    <row r="5301" spans="3:4" ht="21" customHeight="1">
      <c r="C5301" s="523"/>
      <c r="D5301" s="523"/>
    </row>
    <row r="5302" spans="3:4" ht="21" customHeight="1">
      <c r="C5302" s="523"/>
      <c r="D5302" s="523"/>
    </row>
    <row r="5303" spans="3:4" ht="21" customHeight="1">
      <c r="C5303" s="523"/>
      <c r="D5303" s="523"/>
    </row>
    <row r="5304" spans="3:4" ht="21" customHeight="1">
      <c r="C5304" s="523"/>
      <c r="D5304" s="523"/>
    </row>
    <row r="5305" spans="3:4" ht="21" customHeight="1">
      <c r="C5305" s="523"/>
      <c r="D5305" s="523"/>
    </row>
    <row r="5306" spans="3:4" ht="21" customHeight="1">
      <c r="C5306" s="523"/>
      <c r="D5306" s="523"/>
    </row>
    <row r="5307" spans="3:4" ht="21" customHeight="1">
      <c r="C5307" s="523"/>
      <c r="D5307" s="523"/>
    </row>
    <row r="5308" spans="3:4" ht="21" customHeight="1">
      <c r="C5308" s="523"/>
      <c r="D5308" s="523"/>
    </row>
    <row r="5309" spans="3:4" ht="21" customHeight="1">
      <c r="C5309" s="523"/>
      <c r="D5309" s="523"/>
    </row>
    <row r="5310" spans="3:4" ht="21" customHeight="1">
      <c r="C5310" s="523"/>
      <c r="D5310" s="523"/>
    </row>
    <row r="5311" spans="3:4" ht="21" customHeight="1">
      <c r="C5311" s="523"/>
      <c r="D5311" s="523"/>
    </row>
    <row r="5312" spans="3:4" ht="21" customHeight="1">
      <c r="C5312" s="523"/>
      <c r="D5312" s="523"/>
    </row>
    <row r="5313" spans="3:4" ht="21" customHeight="1">
      <c r="C5313" s="523"/>
      <c r="D5313" s="523"/>
    </row>
    <row r="5314" spans="3:4" ht="21" customHeight="1">
      <c r="C5314" s="523"/>
      <c r="D5314" s="523"/>
    </row>
    <row r="5315" spans="3:4" ht="21" customHeight="1">
      <c r="C5315" s="523"/>
      <c r="D5315" s="523"/>
    </row>
    <row r="5316" spans="3:4" ht="21" customHeight="1">
      <c r="C5316" s="523"/>
      <c r="D5316" s="523"/>
    </row>
    <row r="5317" spans="3:4" ht="21" customHeight="1">
      <c r="C5317" s="523"/>
      <c r="D5317" s="523"/>
    </row>
    <row r="5318" spans="3:4" ht="21" customHeight="1">
      <c r="C5318" s="523"/>
      <c r="D5318" s="523"/>
    </row>
    <row r="5319" spans="3:4" ht="21" customHeight="1">
      <c r="C5319" s="523"/>
      <c r="D5319" s="523"/>
    </row>
    <row r="5320" spans="3:4" ht="21" customHeight="1">
      <c r="C5320" s="523"/>
      <c r="D5320" s="523"/>
    </row>
    <row r="5321" spans="3:4" ht="21" customHeight="1">
      <c r="C5321" s="523"/>
      <c r="D5321" s="523"/>
    </row>
    <row r="5322" spans="3:4" ht="21" customHeight="1">
      <c r="C5322" s="523"/>
      <c r="D5322" s="523"/>
    </row>
    <row r="5323" spans="3:4" ht="21" customHeight="1">
      <c r="C5323" s="523"/>
      <c r="D5323" s="523"/>
    </row>
    <row r="5324" spans="3:4" ht="21" customHeight="1">
      <c r="C5324" s="523"/>
      <c r="D5324" s="523"/>
    </row>
    <row r="5325" spans="3:4" ht="21" customHeight="1">
      <c r="C5325" s="523"/>
      <c r="D5325" s="523"/>
    </row>
    <row r="5326" spans="3:4" ht="21" customHeight="1">
      <c r="C5326" s="523"/>
      <c r="D5326" s="523"/>
    </row>
    <row r="5327" spans="3:4" ht="21" customHeight="1">
      <c r="C5327" s="523"/>
      <c r="D5327" s="523"/>
    </row>
    <row r="5328" spans="3:4" ht="21" customHeight="1">
      <c r="C5328" s="523"/>
      <c r="D5328" s="523"/>
    </row>
    <row r="5329" spans="3:4" ht="21" customHeight="1">
      <c r="C5329" s="523"/>
      <c r="D5329" s="523"/>
    </row>
    <row r="5330" spans="3:4" ht="21" customHeight="1">
      <c r="C5330" s="523"/>
      <c r="D5330" s="523"/>
    </row>
    <row r="5331" spans="3:4" ht="21" customHeight="1">
      <c r="C5331" s="523"/>
      <c r="D5331" s="523"/>
    </row>
    <row r="5332" spans="3:4" ht="21" customHeight="1">
      <c r="C5332" s="523"/>
      <c r="D5332" s="523"/>
    </row>
    <row r="5333" spans="3:4" ht="21" customHeight="1">
      <c r="C5333" s="523"/>
      <c r="D5333" s="523"/>
    </row>
    <row r="5334" spans="3:4" ht="21" customHeight="1">
      <c r="C5334" s="523"/>
      <c r="D5334" s="523"/>
    </row>
    <row r="5335" spans="3:4" ht="21" customHeight="1">
      <c r="C5335" s="523"/>
      <c r="D5335" s="523"/>
    </row>
    <row r="5336" spans="3:4" ht="21" customHeight="1">
      <c r="C5336" s="523"/>
      <c r="D5336" s="523"/>
    </row>
    <row r="5337" spans="3:4" ht="21" customHeight="1">
      <c r="C5337" s="523"/>
      <c r="D5337" s="523"/>
    </row>
    <row r="5338" spans="3:4" ht="21" customHeight="1">
      <c r="C5338" s="523"/>
      <c r="D5338" s="523"/>
    </row>
    <row r="5339" spans="3:4" ht="21" customHeight="1">
      <c r="C5339" s="523"/>
      <c r="D5339" s="523"/>
    </row>
    <row r="5340" spans="3:4" ht="21" customHeight="1">
      <c r="C5340" s="523"/>
      <c r="D5340" s="523"/>
    </row>
    <row r="5341" spans="3:4" ht="21" customHeight="1">
      <c r="C5341" s="523"/>
      <c r="D5341" s="523"/>
    </row>
    <row r="5342" spans="3:4" ht="21" customHeight="1">
      <c r="C5342" s="523"/>
      <c r="D5342" s="523"/>
    </row>
    <row r="5343" spans="3:4" ht="21" customHeight="1">
      <c r="C5343" s="523"/>
      <c r="D5343" s="523"/>
    </row>
    <row r="5344" spans="3:4" ht="21" customHeight="1">
      <c r="C5344" s="523"/>
      <c r="D5344" s="523"/>
    </row>
    <row r="5345" spans="3:4" ht="21" customHeight="1">
      <c r="C5345" s="523"/>
      <c r="D5345" s="523"/>
    </row>
    <row r="5346" spans="3:4" ht="21" customHeight="1">
      <c r="C5346" s="523"/>
      <c r="D5346" s="523"/>
    </row>
    <row r="5347" spans="3:4" ht="21" customHeight="1">
      <c r="C5347" s="523"/>
      <c r="D5347" s="523"/>
    </row>
    <row r="5348" spans="3:4" ht="21" customHeight="1">
      <c r="C5348" s="523"/>
      <c r="D5348" s="523"/>
    </row>
    <row r="5349" spans="3:4" ht="21" customHeight="1">
      <c r="C5349" s="523"/>
      <c r="D5349" s="523"/>
    </row>
    <row r="5350" spans="3:4" ht="21" customHeight="1">
      <c r="C5350" s="523"/>
      <c r="D5350" s="523"/>
    </row>
    <row r="5351" spans="3:4" ht="21" customHeight="1">
      <c r="C5351" s="523"/>
      <c r="D5351" s="523"/>
    </row>
    <row r="5352" spans="3:4" ht="21" customHeight="1">
      <c r="C5352" s="523"/>
      <c r="D5352" s="523"/>
    </row>
    <row r="5353" spans="3:4" ht="21" customHeight="1">
      <c r="C5353" s="523"/>
      <c r="D5353" s="523"/>
    </row>
    <row r="5354" spans="3:4" ht="21" customHeight="1">
      <c r="C5354" s="523"/>
      <c r="D5354" s="523"/>
    </row>
    <row r="5355" spans="3:4" ht="21" customHeight="1">
      <c r="C5355" s="523"/>
      <c r="D5355" s="523"/>
    </row>
    <row r="5356" spans="3:4" ht="21" customHeight="1">
      <c r="C5356" s="523"/>
      <c r="D5356" s="523"/>
    </row>
    <row r="5357" spans="3:4" ht="21" customHeight="1">
      <c r="C5357" s="523"/>
      <c r="D5357" s="523"/>
    </row>
    <row r="5358" spans="3:4" ht="21" customHeight="1">
      <c r="C5358" s="523"/>
      <c r="D5358" s="523"/>
    </row>
    <row r="5359" spans="3:4" ht="21" customHeight="1">
      <c r="C5359" s="523"/>
      <c r="D5359" s="523"/>
    </row>
    <row r="5360" spans="3:4" ht="21" customHeight="1">
      <c r="C5360" s="523"/>
      <c r="D5360" s="523"/>
    </row>
    <row r="5361" spans="3:4" ht="21" customHeight="1">
      <c r="C5361" s="523"/>
      <c r="D5361" s="523"/>
    </row>
    <row r="5362" spans="3:4" ht="21" customHeight="1">
      <c r="C5362" s="523"/>
      <c r="D5362" s="523"/>
    </row>
    <row r="5363" spans="3:4" ht="21" customHeight="1">
      <c r="C5363" s="523"/>
      <c r="D5363" s="523"/>
    </row>
    <row r="5364" spans="3:4" ht="21" customHeight="1">
      <c r="C5364" s="523"/>
      <c r="D5364" s="523"/>
    </row>
    <row r="5365" spans="3:4" ht="21" customHeight="1">
      <c r="C5365" s="523"/>
      <c r="D5365" s="523"/>
    </row>
    <row r="5366" spans="3:4" ht="21" customHeight="1">
      <c r="C5366" s="523"/>
      <c r="D5366" s="523"/>
    </row>
    <row r="5367" spans="3:4" ht="21" customHeight="1">
      <c r="C5367" s="523"/>
      <c r="D5367" s="523"/>
    </row>
    <row r="5368" spans="3:4" ht="21" customHeight="1">
      <c r="C5368" s="523"/>
      <c r="D5368" s="523"/>
    </row>
    <row r="5369" spans="3:4" ht="21" customHeight="1">
      <c r="C5369" s="523"/>
      <c r="D5369" s="523"/>
    </row>
    <row r="5370" spans="3:4" ht="21" customHeight="1">
      <c r="C5370" s="523"/>
      <c r="D5370" s="523"/>
    </row>
    <row r="5371" spans="3:4" ht="21" customHeight="1">
      <c r="C5371" s="523"/>
      <c r="D5371" s="523"/>
    </row>
    <row r="5372" spans="3:4" ht="21" customHeight="1">
      <c r="C5372" s="523"/>
      <c r="D5372" s="523"/>
    </row>
    <row r="5373" spans="3:4" ht="21" customHeight="1">
      <c r="C5373" s="523"/>
      <c r="D5373" s="523"/>
    </row>
    <row r="5374" spans="3:4" ht="21" customHeight="1">
      <c r="C5374" s="523"/>
      <c r="D5374" s="523"/>
    </row>
    <row r="5375" spans="3:4" ht="21" customHeight="1">
      <c r="C5375" s="523"/>
      <c r="D5375" s="523"/>
    </row>
    <row r="5376" spans="3:4" ht="21" customHeight="1">
      <c r="C5376" s="523"/>
      <c r="D5376" s="523"/>
    </row>
    <row r="5377" spans="3:4" ht="21" customHeight="1">
      <c r="C5377" s="523"/>
      <c r="D5377" s="523"/>
    </row>
    <row r="5378" spans="3:4" ht="21" customHeight="1">
      <c r="C5378" s="523"/>
      <c r="D5378" s="523"/>
    </row>
    <row r="5379" spans="3:4" ht="21" customHeight="1">
      <c r="C5379" s="523"/>
      <c r="D5379" s="523"/>
    </row>
    <row r="5380" spans="3:4" ht="21" customHeight="1">
      <c r="C5380" s="523"/>
      <c r="D5380" s="523"/>
    </row>
    <row r="5381" spans="3:4" ht="21" customHeight="1">
      <c r="C5381" s="523"/>
      <c r="D5381" s="523"/>
    </row>
    <row r="5382" spans="3:4" ht="21" customHeight="1">
      <c r="C5382" s="523"/>
      <c r="D5382" s="523"/>
    </row>
    <row r="5383" spans="3:4" ht="21" customHeight="1">
      <c r="C5383" s="523"/>
      <c r="D5383" s="523"/>
    </row>
    <row r="5384" spans="3:4" ht="21" customHeight="1">
      <c r="C5384" s="523"/>
      <c r="D5384" s="523"/>
    </row>
    <row r="5385" spans="3:4" ht="21" customHeight="1">
      <c r="C5385" s="523"/>
      <c r="D5385" s="523"/>
    </row>
    <row r="5386" spans="3:4" ht="21" customHeight="1">
      <c r="C5386" s="523"/>
      <c r="D5386" s="523"/>
    </row>
    <row r="5387" spans="3:4" ht="21" customHeight="1">
      <c r="C5387" s="523"/>
      <c r="D5387" s="523"/>
    </row>
    <row r="5388" spans="3:4" ht="21" customHeight="1">
      <c r="C5388" s="523"/>
      <c r="D5388" s="523"/>
    </row>
    <row r="5389" spans="3:4" ht="21" customHeight="1">
      <c r="C5389" s="523"/>
      <c r="D5389" s="523"/>
    </row>
    <row r="5390" spans="3:4" ht="21" customHeight="1">
      <c r="C5390" s="523"/>
      <c r="D5390" s="523"/>
    </row>
    <row r="5391" spans="3:4" ht="21" customHeight="1">
      <c r="C5391" s="523"/>
      <c r="D5391" s="523"/>
    </row>
    <row r="5392" spans="3:4" ht="21" customHeight="1">
      <c r="C5392" s="523"/>
      <c r="D5392" s="523"/>
    </row>
    <row r="5393" spans="3:4" ht="21" customHeight="1">
      <c r="C5393" s="523"/>
      <c r="D5393" s="523"/>
    </row>
    <row r="5394" spans="3:4" ht="21" customHeight="1">
      <c r="C5394" s="523"/>
      <c r="D5394" s="523"/>
    </row>
    <row r="5395" spans="3:4" ht="21" customHeight="1">
      <c r="C5395" s="523"/>
      <c r="D5395" s="523"/>
    </row>
    <row r="5396" spans="3:4" ht="21" customHeight="1">
      <c r="C5396" s="523"/>
      <c r="D5396" s="523"/>
    </row>
    <row r="5397" spans="3:4" ht="21" customHeight="1">
      <c r="C5397" s="523"/>
      <c r="D5397" s="523"/>
    </row>
    <row r="5398" spans="3:4" ht="21" customHeight="1">
      <c r="C5398" s="523"/>
      <c r="D5398" s="523"/>
    </row>
    <row r="5399" spans="3:4" ht="21" customHeight="1">
      <c r="C5399" s="523"/>
      <c r="D5399" s="523"/>
    </row>
    <row r="5400" spans="3:4" ht="21" customHeight="1">
      <c r="C5400" s="523"/>
      <c r="D5400" s="523"/>
    </row>
    <row r="5401" spans="3:4" ht="21" customHeight="1">
      <c r="C5401" s="523"/>
      <c r="D5401" s="523"/>
    </row>
    <row r="5402" spans="3:4" ht="21" customHeight="1">
      <c r="C5402" s="523"/>
      <c r="D5402" s="523"/>
    </row>
    <row r="5403" spans="3:4" ht="21" customHeight="1">
      <c r="C5403" s="523"/>
      <c r="D5403" s="523"/>
    </row>
    <row r="5404" spans="3:4" ht="21" customHeight="1">
      <c r="C5404" s="523"/>
      <c r="D5404" s="523"/>
    </row>
    <row r="5405" spans="3:4" ht="21" customHeight="1">
      <c r="C5405" s="523"/>
      <c r="D5405" s="523"/>
    </row>
    <row r="5406" spans="3:4" ht="21" customHeight="1">
      <c r="C5406" s="523"/>
      <c r="D5406" s="523"/>
    </row>
    <row r="5407" spans="3:4" ht="21" customHeight="1">
      <c r="C5407" s="523"/>
      <c r="D5407" s="523"/>
    </row>
    <row r="5408" spans="3:4" ht="21" customHeight="1">
      <c r="C5408" s="523"/>
      <c r="D5408" s="523"/>
    </row>
    <row r="5409" spans="3:4" ht="21" customHeight="1">
      <c r="C5409" s="523"/>
      <c r="D5409" s="523"/>
    </row>
    <row r="5410" spans="3:4" ht="21" customHeight="1">
      <c r="C5410" s="523"/>
      <c r="D5410" s="523"/>
    </row>
    <row r="5411" spans="3:4" ht="21" customHeight="1">
      <c r="C5411" s="523"/>
      <c r="D5411" s="523"/>
    </row>
    <row r="5412" spans="3:4" ht="21" customHeight="1">
      <c r="C5412" s="523"/>
      <c r="D5412" s="523"/>
    </row>
    <row r="5413" spans="3:4" ht="21" customHeight="1">
      <c r="C5413" s="523"/>
      <c r="D5413" s="523"/>
    </row>
    <row r="5414" spans="3:4" ht="21" customHeight="1">
      <c r="C5414" s="523"/>
      <c r="D5414" s="523"/>
    </row>
    <row r="5415" spans="3:4" ht="21" customHeight="1">
      <c r="C5415" s="523"/>
      <c r="D5415" s="523"/>
    </row>
    <row r="5416" spans="3:4" ht="21" customHeight="1">
      <c r="C5416" s="523"/>
      <c r="D5416" s="523"/>
    </row>
    <row r="5417" spans="3:4" ht="21" customHeight="1">
      <c r="C5417" s="523"/>
      <c r="D5417" s="523"/>
    </row>
    <row r="5418" spans="3:4" ht="21" customHeight="1">
      <c r="C5418" s="523"/>
      <c r="D5418" s="523"/>
    </row>
    <row r="5419" spans="3:4" ht="21" customHeight="1">
      <c r="C5419" s="523"/>
      <c r="D5419" s="523"/>
    </row>
    <row r="5420" spans="3:4" ht="21" customHeight="1">
      <c r="C5420" s="523"/>
      <c r="D5420" s="523"/>
    </row>
    <row r="5421" spans="3:4" ht="21" customHeight="1">
      <c r="C5421" s="523"/>
      <c r="D5421" s="523"/>
    </row>
    <row r="5422" spans="3:4" ht="21" customHeight="1">
      <c r="C5422" s="523"/>
      <c r="D5422" s="523"/>
    </row>
    <row r="5423" spans="3:4" ht="21" customHeight="1">
      <c r="C5423" s="523"/>
      <c r="D5423" s="523"/>
    </row>
    <row r="5424" spans="3:4" ht="21" customHeight="1">
      <c r="C5424" s="523"/>
      <c r="D5424" s="523"/>
    </row>
    <row r="5425" spans="3:4" ht="21" customHeight="1">
      <c r="C5425" s="523"/>
      <c r="D5425" s="523"/>
    </row>
    <row r="5426" spans="3:4" ht="21" customHeight="1">
      <c r="C5426" s="523"/>
      <c r="D5426" s="523"/>
    </row>
    <row r="5427" spans="3:4" ht="21" customHeight="1">
      <c r="C5427" s="523"/>
      <c r="D5427" s="523"/>
    </row>
    <row r="5428" spans="3:4" ht="21" customHeight="1">
      <c r="C5428" s="523"/>
      <c r="D5428" s="523"/>
    </row>
    <row r="5429" spans="3:4" ht="21" customHeight="1">
      <c r="C5429" s="523"/>
      <c r="D5429" s="523"/>
    </row>
    <row r="5430" spans="3:4" ht="21" customHeight="1">
      <c r="C5430" s="523"/>
      <c r="D5430" s="523"/>
    </row>
    <row r="5431" spans="3:4" ht="21" customHeight="1">
      <c r="C5431" s="523"/>
      <c r="D5431" s="523"/>
    </row>
    <row r="5432" spans="3:4" ht="21" customHeight="1">
      <c r="C5432" s="523"/>
      <c r="D5432" s="523"/>
    </row>
    <row r="5433" spans="3:4" ht="21" customHeight="1">
      <c r="C5433" s="523"/>
      <c r="D5433" s="523"/>
    </row>
    <row r="5434" spans="3:4" ht="21" customHeight="1">
      <c r="C5434" s="523"/>
      <c r="D5434" s="523"/>
    </row>
    <row r="5435" spans="3:4" ht="21" customHeight="1">
      <c r="C5435" s="523"/>
      <c r="D5435" s="523"/>
    </row>
    <row r="5436" spans="3:4" ht="21" customHeight="1">
      <c r="C5436" s="523"/>
      <c r="D5436" s="523"/>
    </row>
    <row r="5437" spans="3:4" ht="21" customHeight="1">
      <c r="C5437" s="523"/>
      <c r="D5437" s="523"/>
    </row>
    <row r="5438" spans="3:4" ht="21" customHeight="1">
      <c r="C5438" s="523"/>
      <c r="D5438" s="523"/>
    </row>
    <row r="5439" spans="3:4" ht="21" customHeight="1">
      <c r="C5439" s="523"/>
      <c r="D5439" s="523"/>
    </row>
    <row r="5440" spans="3:4" ht="21" customHeight="1">
      <c r="C5440" s="523"/>
      <c r="D5440" s="523"/>
    </row>
    <row r="5441" spans="3:4" ht="21" customHeight="1">
      <c r="C5441" s="523"/>
      <c r="D5441" s="523"/>
    </row>
    <row r="5442" spans="3:4" ht="21" customHeight="1">
      <c r="C5442" s="523"/>
      <c r="D5442" s="523"/>
    </row>
    <row r="5443" spans="3:4" ht="21" customHeight="1">
      <c r="C5443" s="523"/>
      <c r="D5443" s="523"/>
    </row>
    <row r="5444" spans="3:4" ht="21" customHeight="1">
      <c r="C5444" s="523"/>
      <c r="D5444" s="523"/>
    </row>
    <row r="5445" spans="3:4" ht="21" customHeight="1">
      <c r="C5445" s="523"/>
      <c r="D5445" s="523"/>
    </row>
    <row r="5446" spans="3:4" ht="21" customHeight="1">
      <c r="C5446" s="523"/>
      <c r="D5446" s="523"/>
    </row>
    <row r="5447" spans="3:4" ht="21" customHeight="1">
      <c r="C5447" s="523"/>
      <c r="D5447" s="523"/>
    </row>
    <row r="5448" spans="3:4" ht="21" customHeight="1">
      <c r="C5448" s="523"/>
      <c r="D5448" s="523"/>
    </row>
    <row r="5449" spans="3:4" ht="21" customHeight="1">
      <c r="C5449" s="523"/>
      <c r="D5449" s="523"/>
    </row>
    <row r="5450" spans="3:4" ht="21" customHeight="1">
      <c r="C5450" s="523"/>
      <c r="D5450" s="523"/>
    </row>
    <row r="5451" spans="3:4" ht="21" customHeight="1">
      <c r="C5451" s="523"/>
      <c r="D5451" s="523"/>
    </row>
    <row r="5452" spans="3:4" ht="21" customHeight="1">
      <c r="C5452" s="523"/>
      <c r="D5452" s="523"/>
    </row>
    <row r="5453" spans="3:4" ht="21" customHeight="1">
      <c r="C5453" s="523"/>
      <c r="D5453" s="523"/>
    </row>
    <row r="5454" spans="3:4" ht="21" customHeight="1">
      <c r="C5454" s="523"/>
      <c r="D5454" s="523"/>
    </row>
    <row r="5455" spans="3:4" ht="21" customHeight="1">
      <c r="C5455" s="523"/>
      <c r="D5455" s="523"/>
    </row>
    <row r="5456" spans="3:4" ht="21" customHeight="1">
      <c r="C5456" s="523"/>
      <c r="D5456" s="523"/>
    </row>
    <row r="5457" spans="3:4" ht="21" customHeight="1">
      <c r="C5457" s="523"/>
      <c r="D5457" s="523"/>
    </row>
    <row r="5458" spans="3:4" ht="21" customHeight="1">
      <c r="C5458" s="523"/>
      <c r="D5458" s="523"/>
    </row>
    <row r="5459" spans="3:4" ht="21" customHeight="1">
      <c r="C5459" s="523"/>
      <c r="D5459" s="523"/>
    </row>
    <row r="5460" spans="3:4" ht="21" customHeight="1">
      <c r="C5460" s="523"/>
      <c r="D5460" s="523"/>
    </row>
    <row r="5461" spans="3:4" ht="21" customHeight="1">
      <c r="C5461" s="523"/>
      <c r="D5461" s="523"/>
    </row>
    <row r="5462" spans="3:4" ht="21" customHeight="1">
      <c r="C5462" s="523"/>
      <c r="D5462" s="523"/>
    </row>
    <row r="5463" spans="3:4" ht="21" customHeight="1">
      <c r="C5463" s="523"/>
      <c r="D5463" s="523"/>
    </row>
    <row r="5464" spans="3:4" ht="21" customHeight="1">
      <c r="C5464" s="523"/>
      <c r="D5464" s="523"/>
    </row>
    <row r="5465" spans="3:4" ht="21" customHeight="1">
      <c r="C5465" s="523"/>
      <c r="D5465" s="523"/>
    </row>
    <row r="5466" spans="3:4" ht="21" customHeight="1">
      <c r="C5466" s="523"/>
      <c r="D5466" s="523"/>
    </row>
    <row r="5467" spans="3:4" ht="21" customHeight="1">
      <c r="C5467" s="523"/>
      <c r="D5467" s="523"/>
    </row>
    <row r="5468" spans="3:4" ht="21" customHeight="1">
      <c r="C5468" s="523"/>
      <c r="D5468" s="523"/>
    </row>
    <row r="5469" spans="3:4" ht="21" customHeight="1">
      <c r="C5469" s="523"/>
      <c r="D5469" s="523"/>
    </row>
    <row r="5470" spans="3:4" ht="21" customHeight="1">
      <c r="C5470" s="523"/>
      <c r="D5470" s="523"/>
    </row>
    <row r="5471" spans="3:4" ht="21" customHeight="1">
      <c r="C5471" s="523"/>
      <c r="D5471" s="523"/>
    </row>
    <row r="5472" spans="3:4" ht="21" customHeight="1">
      <c r="C5472" s="523"/>
      <c r="D5472" s="523"/>
    </row>
    <row r="5473" spans="3:4" ht="21" customHeight="1">
      <c r="C5473" s="523"/>
      <c r="D5473" s="523"/>
    </row>
    <row r="5474" spans="3:4" ht="21" customHeight="1">
      <c r="C5474" s="523"/>
      <c r="D5474" s="523"/>
    </row>
    <row r="5475" spans="3:4" ht="21" customHeight="1">
      <c r="C5475" s="523"/>
      <c r="D5475" s="523"/>
    </row>
    <row r="5476" spans="3:4" ht="21" customHeight="1">
      <c r="C5476" s="523"/>
      <c r="D5476" s="523"/>
    </row>
    <row r="5477" spans="3:4" ht="21" customHeight="1">
      <c r="C5477" s="523"/>
      <c r="D5477" s="523"/>
    </row>
    <row r="5478" spans="3:4" ht="21" customHeight="1">
      <c r="C5478" s="523"/>
      <c r="D5478" s="523"/>
    </row>
    <row r="5479" spans="3:4" ht="21" customHeight="1">
      <c r="C5479" s="523"/>
      <c r="D5479" s="523"/>
    </row>
    <row r="5480" spans="3:4" ht="21" customHeight="1">
      <c r="C5480" s="523"/>
      <c r="D5480" s="523"/>
    </row>
    <row r="5481" spans="3:4" ht="21" customHeight="1">
      <c r="C5481" s="523"/>
      <c r="D5481" s="523"/>
    </row>
    <row r="5482" spans="3:4" ht="21" customHeight="1">
      <c r="C5482" s="523"/>
      <c r="D5482" s="523"/>
    </row>
    <row r="5483" spans="3:4" ht="21" customHeight="1">
      <c r="C5483" s="523"/>
      <c r="D5483" s="523"/>
    </row>
    <row r="5484" spans="3:4" ht="21" customHeight="1">
      <c r="C5484" s="523"/>
      <c r="D5484" s="523"/>
    </row>
    <row r="5485" spans="3:4" ht="21" customHeight="1">
      <c r="C5485" s="523"/>
      <c r="D5485" s="523"/>
    </row>
    <row r="5486" spans="3:4" ht="21" customHeight="1">
      <c r="C5486" s="523"/>
      <c r="D5486" s="523"/>
    </row>
    <row r="5487" spans="3:4" ht="21" customHeight="1">
      <c r="C5487" s="523"/>
      <c r="D5487" s="523"/>
    </row>
    <row r="5488" spans="3:4" ht="21" customHeight="1">
      <c r="C5488" s="523"/>
      <c r="D5488" s="523"/>
    </row>
    <row r="5489" spans="3:4" ht="21" customHeight="1">
      <c r="C5489" s="523"/>
      <c r="D5489" s="523"/>
    </row>
    <row r="5490" spans="3:4" ht="21" customHeight="1">
      <c r="C5490" s="523"/>
      <c r="D5490" s="523"/>
    </row>
    <row r="5491" spans="3:4" ht="21" customHeight="1">
      <c r="C5491" s="523"/>
      <c r="D5491" s="523"/>
    </row>
    <row r="5492" spans="3:4" ht="21" customHeight="1">
      <c r="C5492" s="523"/>
      <c r="D5492" s="523"/>
    </row>
    <row r="5493" spans="3:4" ht="21" customHeight="1">
      <c r="C5493" s="523"/>
      <c r="D5493" s="523"/>
    </row>
    <row r="5494" spans="3:4" ht="21" customHeight="1">
      <c r="C5494" s="523"/>
      <c r="D5494" s="523"/>
    </row>
    <row r="5495" spans="3:4" ht="21" customHeight="1">
      <c r="C5495" s="523"/>
      <c r="D5495" s="523"/>
    </row>
    <row r="5496" spans="3:4" ht="21" customHeight="1">
      <c r="C5496" s="523"/>
      <c r="D5496" s="523"/>
    </row>
    <row r="5497" spans="3:4" ht="21" customHeight="1">
      <c r="C5497" s="523"/>
      <c r="D5497" s="523"/>
    </row>
    <row r="5498" spans="3:4" ht="21" customHeight="1">
      <c r="C5498" s="523"/>
      <c r="D5498" s="523"/>
    </row>
    <row r="5499" spans="3:4" ht="21" customHeight="1">
      <c r="C5499" s="523"/>
      <c r="D5499" s="523"/>
    </row>
    <row r="5500" spans="3:4" ht="21" customHeight="1">
      <c r="C5500" s="523"/>
      <c r="D5500" s="523"/>
    </row>
    <row r="5501" spans="3:4" ht="21" customHeight="1">
      <c r="C5501" s="523"/>
      <c r="D5501" s="523"/>
    </row>
    <row r="5502" spans="3:4" ht="21" customHeight="1">
      <c r="C5502" s="523"/>
      <c r="D5502" s="523"/>
    </row>
    <row r="5503" spans="3:4" ht="21" customHeight="1">
      <c r="C5503" s="523"/>
      <c r="D5503" s="523"/>
    </row>
    <row r="5504" spans="3:4" ht="21" customHeight="1">
      <c r="C5504" s="523"/>
      <c r="D5504" s="523"/>
    </row>
    <row r="5505" spans="3:4" ht="21" customHeight="1">
      <c r="C5505" s="523"/>
      <c r="D5505" s="523"/>
    </row>
    <row r="5506" spans="3:4" ht="21" customHeight="1">
      <c r="C5506" s="523"/>
      <c r="D5506" s="523"/>
    </row>
    <row r="5507" spans="3:4" ht="21" customHeight="1">
      <c r="C5507" s="523"/>
      <c r="D5507" s="523"/>
    </row>
    <row r="5508" spans="3:4" ht="21" customHeight="1">
      <c r="C5508" s="523"/>
      <c r="D5508" s="523"/>
    </row>
    <row r="5509" spans="3:4" ht="21" customHeight="1">
      <c r="C5509" s="523"/>
      <c r="D5509" s="523"/>
    </row>
    <row r="5510" spans="3:4" ht="21" customHeight="1">
      <c r="C5510" s="523"/>
      <c r="D5510" s="523"/>
    </row>
    <row r="5511" spans="3:4" ht="21" customHeight="1">
      <c r="C5511" s="523"/>
      <c r="D5511" s="523"/>
    </row>
    <row r="5512" spans="3:4" ht="21" customHeight="1">
      <c r="C5512" s="523"/>
      <c r="D5512" s="523"/>
    </row>
    <row r="5513" spans="3:4" ht="21" customHeight="1">
      <c r="C5513" s="523"/>
      <c r="D5513" s="523"/>
    </row>
    <row r="5514" spans="3:4" ht="21" customHeight="1">
      <c r="C5514" s="523"/>
      <c r="D5514" s="523"/>
    </row>
    <row r="5515" spans="3:4" ht="21" customHeight="1">
      <c r="C5515" s="523"/>
      <c r="D5515" s="523"/>
    </row>
    <row r="5516" spans="3:4" ht="21" customHeight="1">
      <c r="C5516" s="523"/>
      <c r="D5516" s="523"/>
    </row>
    <row r="5517" spans="3:4" ht="21" customHeight="1">
      <c r="C5517" s="523"/>
      <c r="D5517" s="523"/>
    </row>
    <row r="5518" spans="3:4" ht="21" customHeight="1">
      <c r="C5518" s="523"/>
      <c r="D5518" s="523"/>
    </row>
    <row r="5519" spans="3:4" ht="21" customHeight="1">
      <c r="C5519" s="523"/>
      <c r="D5519" s="523"/>
    </row>
    <row r="5520" spans="3:4" ht="21" customHeight="1">
      <c r="C5520" s="523"/>
      <c r="D5520" s="523"/>
    </row>
    <row r="5521" spans="3:4" ht="21" customHeight="1">
      <c r="C5521" s="523"/>
      <c r="D5521" s="523"/>
    </row>
    <row r="5522" spans="3:4" ht="21" customHeight="1">
      <c r="C5522" s="523"/>
      <c r="D5522" s="523"/>
    </row>
    <row r="5523" spans="3:4" ht="21" customHeight="1">
      <c r="C5523" s="523"/>
      <c r="D5523" s="523"/>
    </row>
    <row r="5524" spans="3:4" ht="21" customHeight="1">
      <c r="C5524" s="523"/>
      <c r="D5524" s="523"/>
    </row>
    <row r="5525" spans="3:4" ht="21" customHeight="1">
      <c r="C5525" s="523"/>
      <c r="D5525" s="523"/>
    </row>
    <row r="5526" spans="3:4" ht="21" customHeight="1">
      <c r="C5526" s="523"/>
      <c r="D5526" s="523"/>
    </row>
    <row r="5527" spans="3:4" ht="21" customHeight="1">
      <c r="C5527" s="523"/>
      <c r="D5527" s="523"/>
    </row>
    <row r="5528" spans="3:4" ht="21" customHeight="1">
      <c r="C5528" s="523"/>
      <c r="D5528" s="523"/>
    </row>
    <row r="5529" spans="3:4" ht="21" customHeight="1">
      <c r="C5529" s="523"/>
      <c r="D5529" s="523"/>
    </row>
    <row r="5530" spans="3:4" ht="21" customHeight="1">
      <c r="C5530" s="523"/>
      <c r="D5530" s="523"/>
    </row>
    <row r="5531" spans="3:4" ht="21" customHeight="1">
      <c r="C5531" s="523"/>
      <c r="D5531" s="523"/>
    </row>
    <row r="5532" spans="3:4" ht="21" customHeight="1">
      <c r="C5532" s="523"/>
      <c r="D5532" s="523"/>
    </row>
    <row r="5533" spans="3:4" ht="21" customHeight="1">
      <c r="C5533" s="523"/>
      <c r="D5533" s="523"/>
    </row>
    <row r="5534" spans="3:4" ht="21" customHeight="1">
      <c r="C5534" s="523"/>
      <c r="D5534" s="523"/>
    </row>
    <row r="5535" spans="3:4" ht="21" customHeight="1">
      <c r="C5535" s="523"/>
      <c r="D5535" s="523"/>
    </row>
    <row r="5536" spans="3:4" ht="21" customHeight="1">
      <c r="C5536" s="523"/>
      <c r="D5536" s="523"/>
    </row>
    <row r="5537" spans="3:4" ht="21" customHeight="1">
      <c r="C5537" s="523"/>
      <c r="D5537" s="523"/>
    </row>
    <row r="5538" spans="3:4" ht="21" customHeight="1">
      <c r="C5538" s="523"/>
      <c r="D5538" s="523"/>
    </row>
    <row r="5539" spans="3:4" ht="21" customHeight="1">
      <c r="C5539" s="523"/>
      <c r="D5539" s="523"/>
    </row>
    <row r="5540" spans="3:4" ht="21" customHeight="1">
      <c r="C5540" s="523"/>
      <c r="D5540" s="523"/>
    </row>
    <row r="5541" spans="3:4" ht="21" customHeight="1">
      <c r="C5541" s="523"/>
      <c r="D5541" s="523"/>
    </row>
    <row r="5542" spans="3:4" ht="21" customHeight="1">
      <c r="C5542" s="523"/>
      <c r="D5542" s="523"/>
    </row>
    <row r="5543" spans="3:4" ht="21" customHeight="1">
      <c r="C5543" s="523"/>
      <c r="D5543" s="523"/>
    </row>
    <row r="5544" spans="3:4" ht="21" customHeight="1">
      <c r="C5544" s="523"/>
      <c r="D5544" s="523"/>
    </row>
    <row r="5545" spans="3:4" ht="21" customHeight="1">
      <c r="C5545" s="523"/>
      <c r="D5545" s="523"/>
    </row>
    <row r="5546" spans="3:4" ht="21" customHeight="1">
      <c r="C5546" s="523"/>
      <c r="D5546" s="523"/>
    </row>
    <row r="5547" spans="3:4" ht="21" customHeight="1">
      <c r="C5547" s="523"/>
      <c r="D5547" s="523"/>
    </row>
    <row r="5548" spans="3:4" ht="21" customHeight="1">
      <c r="C5548" s="523"/>
      <c r="D5548" s="523"/>
    </row>
    <row r="5549" spans="3:4" ht="21" customHeight="1">
      <c r="C5549" s="523"/>
      <c r="D5549" s="523"/>
    </row>
    <row r="5550" spans="3:4" ht="21" customHeight="1">
      <c r="C5550" s="523"/>
      <c r="D5550" s="523"/>
    </row>
    <row r="5551" spans="3:4" ht="21" customHeight="1">
      <c r="C5551" s="523"/>
      <c r="D5551" s="523"/>
    </row>
    <row r="5552" spans="3:4" ht="21" customHeight="1">
      <c r="C5552" s="523"/>
      <c r="D5552" s="523"/>
    </row>
    <row r="5553" spans="3:4" ht="21" customHeight="1">
      <c r="C5553" s="523"/>
      <c r="D5553" s="523"/>
    </row>
    <row r="5554" spans="3:4" ht="21" customHeight="1">
      <c r="C5554" s="523"/>
      <c r="D5554" s="523"/>
    </row>
    <row r="5555" spans="3:4" ht="21" customHeight="1">
      <c r="C5555" s="523"/>
      <c r="D5555" s="523"/>
    </row>
    <row r="5556" spans="3:4" ht="21" customHeight="1">
      <c r="C5556" s="523"/>
      <c r="D5556" s="523"/>
    </row>
    <row r="5557" spans="3:4" ht="21" customHeight="1">
      <c r="C5557" s="523"/>
      <c r="D5557" s="523"/>
    </row>
    <row r="5558" spans="3:4" ht="21" customHeight="1">
      <c r="C5558" s="523"/>
      <c r="D5558" s="523"/>
    </row>
    <row r="5559" spans="3:4" ht="21" customHeight="1">
      <c r="C5559" s="523"/>
      <c r="D5559" s="523"/>
    </row>
    <row r="5560" spans="3:4" ht="21" customHeight="1">
      <c r="C5560" s="523"/>
      <c r="D5560" s="523"/>
    </row>
    <row r="5561" spans="3:4" ht="21" customHeight="1">
      <c r="C5561" s="523"/>
      <c r="D5561" s="523"/>
    </row>
    <row r="5562" spans="3:4" ht="21" customHeight="1">
      <c r="C5562" s="523"/>
      <c r="D5562" s="523"/>
    </row>
    <row r="5563" spans="3:4" ht="21" customHeight="1">
      <c r="C5563" s="523"/>
      <c r="D5563" s="523"/>
    </row>
    <row r="5564" spans="3:4" ht="21" customHeight="1">
      <c r="C5564" s="523"/>
      <c r="D5564" s="523"/>
    </row>
    <row r="5565" spans="3:4" ht="21" customHeight="1">
      <c r="C5565" s="523"/>
      <c r="D5565" s="523"/>
    </row>
    <row r="5566" spans="3:4" ht="21" customHeight="1">
      <c r="C5566" s="523"/>
      <c r="D5566" s="523"/>
    </row>
    <row r="5567" spans="3:4" ht="21" customHeight="1">
      <c r="C5567" s="523"/>
      <c r="D5567" s="523"/>
    </row>
    <row r="5568" spans="3:4" ht="21" customHeight="1">
      <c r="C5568" s="523"/>
      <c r="D5568" s="523"/>
    </row>
    <row r="5569" spans="3:4" ht="21" customHeight="1">
      <c r="C5569" s="523"/>
      <c r="D5569" s="523"/>
    </row>
    <row r="5570" spans="3:4" ht="21" customHeight="1">
      <c r="C5570" s="523"/>
      <c r="D5570" s="523"/>
    </row>
    <row r="5571" spans="3:4" ht="21" customHeight="1">
      <c r="C5571" s="523"/>
      <c r="D5571" s="523"/>
    </row>
    <row r="5572" spans="3:4" ht="21" customHeight="1">
      <c r="C5572" s="523"/>
      <c r="D5572" s="523"/>
    </row>
    <row r="5573" spans="3:4" ht="21" customHeight="1">
      <c r="C5573" s="523"/>
      <c r="D5573" s="523"/>
    </row>
    <row r="5574" spans="3:4" ht="21" customHeight="1">
      <c r="C5574" s="523"/>
      <c r="D5574" s="523"/>
    </row>
    <row r="5575" spans="3:4" ht="21" customHeight="1">
      <c r="C5575" s="523"/>
      <c r="D5575" s="523"/>
    </row>
    <row r="5576" spans="3:4" ht="21" customHeight="1">
      <c r="C5576" s="523"/>
      <c r="D5576" s="523"/>
    </row>
    <row r="5577" spans="3:4" ht="21" customHeight="1">
      <c r="C5577" s="523"/>
      <c r="D5577" s="523"/>
    </row>
    <row r="5578" spans="3:4" ht="21" customHeight="1">
      <c r="C5578" s="523"/>
      <c r="D5578" s="523"/>
    </row>
    <row r="5579" spans="3:4" ht="21" customHeight="1">
      <c r="C5579" s="523"/>
      <c r="D5579" s="523"/>
    </row>
    <row r="5580" spans="3:4" ht="21" customHeight="1">
      <c r="C5580" s="523"/>
      <c r="D5580" s="523"/>
    </row>
    <row r="5581" spans="3:4" ht="21" customHeight="1">
      <c r="C5581" s="523"/>
      <c r="D5581" s="523"/>
    </row>
    <row r="5582" spans="3:4" ht="21" customHeight="1">
      <c r="C5582" s="523"/>
      <c r="D5582" s="523"/>
    </row>
    <row r="5583" spans="3:4" ht="21" customHeight="1">
      <c r="C5583" s="523"/>
      <c r="D5583" s="523"/>
    </row>
    <row r="5584" spans="3:4" ht="21" customHeight="1">
      <c r="C5584" s="523"/>
      <c r="D5584" s="523"/>
    </row>
    <row r="5585" spans="3:4" ht="21" customHeight="1">
      <c r="C5585" s="523"/>
      <c r="D5585" s="523"/>
    </row>
    <row r="5586" spans="3:4" ht="21" customHeight="1">
      <c r="C5586" s="523"/>
      <c r="D5586" s="523"/>
    </row>
    <row r="5587" spans="3:4" ht="21" customHeight="1">
      <c r="C5587" s="523"/>
      <c r="D5587" s="523"/>
    </row>
    <row r="5588" spans="3:4" ht="21" customHeight="1">
      <c r="C5588" s="523"/>
      <c r="D5588" s="523"/>
    </row>
    <row r="5589" spans="3:4" ht="21" customHeight="1">
      <c r="C5589" s="523"/>
      <c r="D5589" s="523"/>
    </row>
    <row r="5590" spans="3:4" ht="21" customHeight="1">
      <c r="C5590" s="523"/>
      <c r="D5590" s="523"/>
    </row>
    <row r="5591" spans="3:4" ht="21" customHeight="1">
      <c r="C5591" s="523"/>
      <c r="D5591" s="523"/>
    </row>
    <row r="5592" spans="3:4" ht="21" customHeight="1">
      <c r="C5592" s="523"/>
      <c r="D5592" s="523"/>
    </row>
    <row r="5593" spans="3:4" ht="21" customHeight="1">
      <c r="C5593" s="523"/>
      <c r="D5593" s="523"/>
    </row>
    <row r="5594" spans="3:4" ht="21" customHeight="1">
      <c r="C5594" s="523"/>
      <c r="D5594" s="523"/>
    </row>
    <row r="5595" spans="3:4" ht="21" customHeight="1">
      <c r="C5595" s="523"/>
      <c r="D5595" s="523"/>
    </row>
    <row r="5596" spans="3:4" ht="21" customHeight="1">
      <c r="C5596" s="523"/>
      <c r="D5596" s="523"/>
    </row>
    <row r="5597" spans="3:4" ht="21" customHeight="1">
      <c r="C5597" s="523"/>
      <c r="D5597" s="523"/>
    </row>
    <row r="5598" spans="3:4" ht="21" customHeight="1">
      <c r="C5598" s="523"/>
      <c r="D5598" s="523"/>
    </row>
    <row r="5599" spans="3:4" ht="21" customHeight="1">
      <c r="C5599" s="523"/>
      <c r="D5599" s="523"/>
    </row>
    <row r="5600" spans="3:4" ht="21" customHeight="1">
      <c r="C5600" s="523"/>
      <c r="D5600" s="523"/>
    </row>
    <row r="5601" spans="3:4" ht="21" customHeight="1">
      <c r="C5601" s="523"/>
      <c r="D5601" s="523"/>
    </row>
    <row r="5602" spans="3:4" ht="21" customHeight="1">
      <c r="C5602" s="523"/>
      <c r="D5602" s="523"/>
    </row>
    <row r="5603" spans="3:4" ht="21" customHeight="1">
      <c r="C5603" s="523"/>
      <c r="D5603" s="523"/>
    </row>
    <row r="5604" spans="3:4" ht="21" customHeight="1">
      <c r="C5604" s="523"/>
      <c r="D5604" s="523"/>
    </row>
    <row r="5605" spans="3:4" ht="21" customHeight="1">
      <c r="C5605" s="523"/>
      <c r="D5605" s="523"/>
    </row>
    <row r="5606" spans="3:4" ht="21" customHeight="1">
      <c r="C5606" s="523"/>
      <c r="D5606" s="523"/>
    </row>
    <row r="5607" spans="3:4" ht="21" customHeight="1">
      <c r="C5607" s="523"/>
      <c r="D5607" s="523"/>
    </row>
    <row r="5608" spans="3:4" ht="21" customHeight="1">
      <c r="C5608" s="523"/>
      <c r="D5608" s="523"/>
    </row>
    <row r="5609" spans="3:4" ht="21" customHeight="1">
      <c r="C5609" s="523"/>
      <c r="D5609" s="523"/>
    </row>
    <row r="5610" spans="3:4" ht="21" customHeight="1">
      <c r="C5610" s="523"/>
      <c r="D5610" s="523"/>
    </row>
    <row r="5611" spans="3:4" ht="21" customHeight="1">
      <c r="C5611" s="523"/>
      <c r="D5611" s="523"/>
    </row>
    <row r="5612" spans="3:4" ht="21" customHeight="1">
      <c r="C5612" s="523"/>
      <c r="D5612" s="523"/>
    </row>
    <row r="5613" spans="3:4" ht="21" customHeight="1">
      <c r="C5613" s="523"/>
      <c r="D5613" s="523"/>
    </row>
    <row r="5614" spans="3:4" ht="21" customHeight="1">
      <c r="C5614" s="523"/>
      <c r="D5614" s="523"/>
    </row>
    <row r="5615" spans="3:4" ht="21" customHeight="1">
      <c r="C5615" s="523"/>
      <c r="D5615" s="523"/>
    </row>
    <row r="5616" spans="3:4" ht="21" customHeight="1">
      <c r="C5616" s="523"/>
      <c r="D5616" s="523"/>
    </row>
    <row r="5617" spans="3:4" ht="21" customHeight="1">
      <c r="C5617" s="523"/>
      <c r="D5617" s="523"/>
    </row>
    <row r="5618" spans="3:4" ht="21" customHeight="1">
      <c r="C5618" s="523"/>
      <c r="D5618" s="523"/>
    </row>
    <row r="5619" spans="3:4" ht="21" customHeight="1">
      <c r="C5619" s="523"/>
      <c r="D5619" s="523"/>
    </row>
    <row r="5620" spans="3:4" ht="21" customHeight="1">
      <c r="C5620" s="523"/>
      <c r="D5620" s="523"/>
    </row>
    <row r="5621" spans="3:4" ht="21" customHeight="1">
      <c r="C5621" s="523"/>
      <c r="D5621" s="523"/>
    </row>
    <row r="5622" spans="3:4" ht="21" customHeight="1">
      <c r="C5622" s="523"/>
      <c r="D5622" s="523"/>
    </row>
    <row r="5623" spans="3:4" ht="21" customHeight="1">
      <c r="C5623" s="523"/>
      <c r="D5623" s="523"/>
    </row>
    <row r="5624" spans="3:4" ht="21" customHeight="1">
      <c r="C5624" s="523"/>
      <c r="D5624" s="523"/>
    </row>
    <row r="5625" spans="3:4" ht="21" customHeight="1">
      <c r="C5625" s="523"/>
      <c r="D5625" s="523"/>
    </row>
    <row r="5626" spans="3:4" ht="21" customHeight="1">
      <c r="C5626" s="523"/>
      <c r="D5626" s="523"/>
    </row>
    <row r="5627" spans="3:4" ht="21" customHeight="1">
      <c r="C5627" s="523"/>
      <c r="D5627" s="523"/>
    </row>
    <row r="5628" spans="3:4" ht="21" customHeight="1">
      <c r="C5628" s="523"/>
      <c r="D5628" s="523"/>
    </row>
    <row r="5629" spans="3:4" ht="21" customHeight="1">
      <c r="C5629" s="523"/>
      <c r="D5629" s="523"/>
    </row>
    <row r="5630" spans="3:4" ht="21" customHeight="1">
      <c r="C5630" s="523"/>
      <c r="D5630" s="523"/>
    </row>
    <row r="5631" spans="3:4" ht="21" customHeight="1">
      <c r="C5631" s="523"/>
      <c r="D5631" s="523"/>
    </row>
    <row r="5632" spans="3:4" ht="21" customHeight="1">
      <c r="C5632" s="523"/>
      <c r="D5632" s="523"/>
    </row>
    <row r="5633" spans="3:4" ht="21" customHeight="1">
      <c r="C5633" s="523"/>
      <c r="D5633" s="523"/>
    </row>
    <row r="5634" spans="3:4" ht="21" customHeight="1">
      <c r="C5634" s="523"/>
      <c r="D5634" s="523"/>
    </row>
    <row r="5635" spans="3:4" ht="21" customHeight="1">
      <c r="C5635" s="523"/>
      <c r="D5635" s="523"/>
    </row>
    <row r="5636" spans="3:4" ht="21" customHeight="1">
      <c r="C5636" s="523"/>
      <c r="D5636" s="523"/>
    </row>
    <row r="5637" spans="3:4" ht="21" customHeight="1">
      <c r="C5637" s="523"/>
      <c r="D5637" s="523"/>
    </row>
    <row r="5638" spans="3:4" ht="21" customHeight="1">
      <c r="C5638" s="523"/>
      <c r="D5638" s="523"/>
    </row>
    <row r="5639" spans="3:4" ht="21" customHeight="1">
      <c r="C5639" s="523"/>
      <c r="D5639" s="523"/>
    </row>
    <row r="5640" spans="3:4" ht="21" customHeight="1">
      <c r="C5640" s="523"/>
      <c r="D5640" s="523"/>
    </row>
    <row r="5641" spans="3:4" ht="21" customHeight="1">
      <c r="C5641" s="523"/>
      <c r="D5641" s="523"/>
    </row>
    <row r="5642" spans="3:4" ht="21" customHeight="1">
      <c r="C5642" s="523"/>
      <c r="D5642" s="523"/>
    </row>
    <row r="5643" spans="3:4" ht="21" customHeight="1">
      <c r="C5643" s="523"/>
      <c r="D5643" s="523"/>
    </row>
    <row r="5644" spans="3:4" ht="21" customHeight="1">
      <c r="C5644" s="523"/>
      <c r="D5644" s="523"/>
    </row>
    <row r="5645" spans="3:4" ht="21" customHeight="1">
      <c r="C5645" s="523"/>
      <c r="D5645" s="523"/>
    </row>
    <row r="5646" spans="3:4" ht="21" customHeight="1">
      <c r="C5646" s="523"/>
      <c r="D5646" s="523"/>
    </row>
    <row r="5647" spans="3:4" ht="21" customHeight="1">
      <c r="C5647" s="523"/>
      <c r="D5647" s="523"/>
    </row>
    <row r="5648" spans="3:4" ht="21" customHeight="1">
      <c r="C5648" s="523"/>
      <c r="D5648" s="523"/>
    </row>
    <row r="5649" spans="3:4" ht="21" customHeight="1">
      <c r="C5649" s="523"/>
      <c r="D5649" s="523"/>
    </row>
    <row r="5650" spans="3:4" ht="21" customHeight="1">
      <c r="C5650" s="523"/>
      <c r="D5650" s="523"/>
    </row>
    <row r="5651" spans="3:4" ht="21" customHeight="1">
      <c r="C5651" s="523"/>
      <c r="D5651" s="523"/>
    </row>
    <row r="5652" spans="3:4" ht="21" customHeight="1">
      <c r="C5652" s="523"/>
      <c r="D5652" s="523"/>
    </row>
    <row r="5653" spans="3:4" ht="21" customHeight="1">
      <c r="C5653" s="523"/>
      <c r="D5653" s="523"/>
    </row>
    <row r="5654" spans="3:4" ht="21" customHeight="1">
      <c r="C5654" s="523"/>
      <c r="D5654" s="523"/>
    </row>
    <row r="5655" spans="3:4" ht="21" customHeight="1">
      <c r="C5655" s="523"/>
      <c r="D5655" s="523"/>
    </row>
    <row r="5656" spans="3:4" ht="21" customHeight="1">
      <c r="C5656" s="523"/>
      <c r="D5656" s="523"/>
    </row>
    <row r="5657" spans="3:4" ht="21" customHeight="1">
      <c r="C5657" s="523"/>
      <c r="D5657" s="523"/>
    </row>
    <row r="5658" spans="3:4" ht="21" customHeight="1">
      <c r="C5658" s="523"/>
      <c r="D5658" s="523"/>
    </row>
    <row r="5659" spans="3:4" ht="21" customHeight="1">
      <c r="C5659" s="523"/>
      <c r="D5659" s="523"/>
    </row>
    <row r="5660" spans="3:4" ht="21" customHeight="1">
      <c r="C5660" s="523"/>
      <c r="D5660" s="523"/>
    </row>
    <row r="5661" spans="3:4" ht="21" customHeight="1">
      <c r="C5661" s="523"/>
      <c r="D5661" s="523"/>
    </row>
    <row r="5662" spans="3:4" ht="21" customHeight="1">
      <c r="C5662" s="523"/>
      <c r="D5662" s="523"/>
    </row>
    <row r="5663" spans="3:4" ht="21" customHeight="1">
      <c r="C5663" s="523"/>
      <c r="D5663" s="523"/>
    </row>
    <row r="5664" spans="3:4" ht="21" customHeight="1">
      <c r="C5664" s="523"/>
      <c r="D5664" s="523"/>
    </row>
    <row r="5665" spans="3:4" ht="21" customHeight="1">
      <c r="C5665" s="523"/>
      <c r="D5665" s="523"/>
    </row>
    <row r="5666" spans="3:4" ht="21" customHeight="1">
      <c r="C5666" s="523"/>
      <c r="D5666" s="523"/>
    </row>
    <row r="5667" spans="3:4" ht="21" customHeight="1">
      <c r="C5667" s="523"/>
      <c r="D5667" s="523"/>
    </row>
    <row r="5668" spans="3:4" ht="21" customHeight="1">
      <c r="C5668" s="523"/>
      <c r="D5668" s="523"/>
    </row>
    <row r="5669" spans="3:4" ht="21" customHeight="1">
      <c r="C5669" s="523"/>
      <c r="D5669" s="523"/>
    </row>
    <row r="5670" spans="3:4" ht="21" customHeight="1">
      <c r="C5670" s="523"/>
      <c r="D5670" s="523"/>
    </row>
    <row r="5671" spans="3:4" ht="21" customHeight="1">
      <c r="C5671" s="523"/>
      <c r="D5671" s="523"/>
    </row>
    <row r="5672" spans="3:4" ht="21" customHeight="1">
      <c r="C5672" s="523"/>
      <c r="D5672" s="523"/>
    </row>
    <row r="5673" spans="3:4" ht="21" customHeight="1">
      <c r="C5673" s="523"/>
      <c r="D5673" s="523"/>
    </row>
    <row r="5674" spans="3:4" ht="21" customHeight="1">
      <c r="C5674" s="523"/>
      <c r="D5674" s="523"/>
    </row>
    <row r="5675" spans="3:4" ht="21" customHeight="1">
      <c r="C5675" s="523"/>
      <c r="D5675" s="523"/>
    </row>
    <row r="5676" spans="3:4" ht="21" customHeight="1">
      <c r="C5676" s="523"/>
      <c r="D5676" s="523"/>
    </row>
    <row r="5677" spans="3:4" ht="21" customHeight="1">
      <c r="C5677" s="523"/>
      <c r="D5677" s="523"/>
    </row>
    <row r="5678" spans="3:4" ht="21" customHeight="1">
      <c r="C5678" s="523"/>
      <c r="D5678" s="523"/>
    </row>
    <row r="5679" spans="3:4" ht="21" customHeight="1">
      <c r="C5679" s="523"/>
      <c r="D5679" s="523"/>
    </row>
    <row r="5680" spans="3:4" ht="21" customHeight="1">
      <c r="C5680" s="523"/>
      <c r="D5680" s="523"/>
    </row>
    <row r="5681" spans="3:4" ht="21" customHeight="1">
      <c r="C5681" s="523"/>
      <c r="D5681" s="523"/>
    </row>
    <row r="5682" spans="3:4" ht="21" customHeight="1">
      <c r="C5682" s="523"/>
      <c r="D5682" s="523"/>
    </row>
    <row r="5683" spans="3:4" ht="21" customHeight="1">
      <c r="C5683" s="523"/>
      <c r="D5683" s="523"/>
    </row>
    <row r="5684" spans="3:4" ht="21" customHeight="1">
      <c r="C5684" s="523"/>
      <c r="D5684" s="523"/>
    </row>
    <row r="5685" spans="3:4" ht="21" customHeight="1">
      <c r="C5685" s="523"/>
      <c r="D5685" s="523"/>
    </row>
    <row r="5686" spans="3:4" ht="21" customHeight="1">
      <c r="C5686" s="523"/>
      <c r="D5686" s="523"/>
    </row>
    <row r="5687" spans="3:4" ht="21" customHeight="1">
      <c r="C5687" s="523"/>
      <c r="D5687" s="523"/>
    </row>
    <row r="5688" spans="3:4" ht="21" customHeight="1">
      <c r="C5688" s="523"/>
      <c r="D5688" s="523"/>
    </row>
    <row r="5689" spans="3:4" ht="21" customHeight="1">
      <c r="C5689" s="523"/>
      <c r="D5689" s="523"/>
    </row>
    <row r="5690" spans="3:4" ht="21" customHeight="1">
      <c r="C5690" s="523"/>
      <c r="D5690" s="523"/>
    </row>
    <row r="5691" spans="3:4" ht="21" customHeight="1">
      <c r="C5691" s="523"/>
      <c r="D5691" s="523"/>
    </row>
    <row r="5692" spans="3:4" ht="21" customHeight="1">
      <c r="C5692" s="523"/>
      <c r="D5692" s="523"/>
    </row>
    <row r="5693" spans="3:4" ht="21" customHeight="1">
      <c r="C5693" s="523"/>
      <c r="D5693" s="523"/>
    </row>
    <row r="5694" spans="3:4" ht="21" customHeight="1">
      <c r="C5694" s="523"/>
      <c r="D5694" s="523"/>
    </row>
    <row r="5695" spans="3:4" ht="21" customHeight="1">
      <c r="C5695" s="523"/>
      <c r="D5695" s="523"/>
    </row>
    <row r="5696" spans="3:4" ht="21" customHeight="1">
      <c r="C5696" s="523"/>
      <c r="D5696" s="523"/>
    </row>
    <row r="5697" spans="3:4" ht="21" customHeight="1">
      <c r="C5697" s="523"/>
      <c r="D5697" s="523"/>
    </row>
    <row r="5698" spans="3:4" ht="21" customHeight="1">
      <c r="C5698" s="523"/>
      <c r="D5698" s="523"/>
    </row>
    <row r="5699" spans="3:4" ht="21" customHeight="1">
      <c r="C5699" s="523"/>
      <c r="D5699" s="523"/>
    </row>
    <row r="5700" spans="3:4" ht="21" customHeight="1">
      <c r="C5700" s="523"/>
      <c r="D5700" s="523"/>
    </row>
    <row r="5701" spans="3:4" ht="21" customHeight="1">
      <c r="C5701" s="523"/>
      <c r="D5701" s="523"/>
    </row>
    <row r="5702" spans="3:4" ht="21" customHeight="1">
      <c r="C5702" s="523"/>
      <c r="D5702" s="523"/>
    </row>
    <row r="5703" spans="3:4" ht="21" customHeight="1">
      <c r="C5703" s="523"/>
      <c r="D5703" s="523"/>
    </row>
    <row r="5704" spans="3:4" ht="21" customHeight="1">
      <c r="C5704" s="523"/>
      <c r="D5704" s="523"/>
    </row>
    <row r="5705" spans="3:4" ht="21" customHeight="1">
      <c r="C5705" s="523"/>
      <c r="D5705" s="523"/>
    </row>
    <row r="5706" spans="3:4" ht="21" customHeight="1">
      <c r="C5706" s="523"/>
      <c r="D5706" s="523"/>
    </row>
    <row r="5707" spans="3:4" ht="21" customHeight="1">
      <c r="C5707" s="523"/>
      <c r="D5707" s="523"/>
    </row>
    <row r="5708" spans="3:4" ht="21" customHeight="1">
      <c r="C5708" s="523"/>
      <c r="D5708" s="523"/>
    </row>
    <row r="5709" spans="3:4" ht="21" customHeight="1">
      <c r="C5709" s="523"/>
      <c r="D5709" s="523"/>
    </row>
    <row r="5710" spans="3:4" ht="21" customHeight="1">
      <c r="C5710" s="523"/>
      <c r="D5710" s="523"/>
    </row>
    <row r="5711" spans="3:4" ht="21" customHeight="1">
      <c r="C5711" s="523"/>
      <c r="D5711" s="523"/>
    </row>
    <row r="5712" spans="3:4" ht="21" customHeight="1">
      <c r="C5712" s="523"/>
      <c r="D5712" s="523"/>
    </row>
    <row r="5713" spans="3:4" ht="21" customHeight="1">
      <c r="C5713" s="523"/>
      <c r="D5713" s="523"/>
    </row>
    <row r="5714" spans="3:4" ht="21" customHeight="1">
      <c r="C5714" s="523"/>
      <c r="D5714" s="523"/>
    </row>
    <row r="5715" spans="3:4" ht="21" customHeight="1">
      <c r="C5715" s="523"/>
      <c r="D5715" s="523"/>
    </row>
    <row r="5716" spans="3:4" ht="21" customHeight="1">
      <c r="C5716" s="523"/>
      <c r="D5716" s="523"/>
    </row>
    <row r="5717" spans="3:4" ht="21" customHeight="1">
      <c r="C5717" s="523"/>
      <c r="D5717" s="523"/>
    </row>
    <row r="5718" spans="3:4" ht="21" customHeight="1">
      <c r="C5718" s="523"/>
      <c r="D5718" s="523"/>
    </row>
    <row r="5719" spans="3:4" ht="21" customHeight="1">
      <c r="C5719" s="523"/>
      <c r="D5719" s="523"/>
    </row>
    <row r="5720" spans="3:4" ht="21" customHeight="1">
      <c r="C5720" s="523"/>
      <c r="D5720" s="523"/>
    </row>
    <row r="5721" spans="3:4" ht="21" customHeight="1">
      <c r="C5721" s="523"/>
      <c r="D5721" s="523"/>
    </row>
    <row r="5722" spans="3:4" ht="21" customHeight="1">
      <c r="C5722" s="523"/>
      <c r="D5722" s="523"/>
    </row>
    <row r="5723" spans="3:4" ht="21" customHeight="1">
      <c r="C5723" s="523"/>
      <c r="D5723" s="523"/>
    </row>
    <row r="5724" spans="3:4" ht="21" customHeight="1">
      <c r="C5724" s="523"/>
      <c r="D5724" s="523"/>
    </row>
    <row r="5725" spans="3:4" ht="21" customHeight="1">
      <c r="C5725" s="523"/>
      <c r="D5725" s="523"/>
    </row>
    <row r="5726" spans="3:4" ht="21" customHeight="1">
      <c r="C5726" s="523"/>
      <c r="D5726" s="523"/>
    </row>
    <row r="5727" spans="3:4" ht="21" customHeight="1">
      <c r="C5727" s="523"/>
      <c r="D5727" s="523"/>
    </row>
    <row r="5728" spans="3:4" ht="21" customHeight="1">
      <c r="C5728" s="523"/>
      <c r="D5728" s="523"/>
    </row>
    <row r="5729" spans="3:4" ht="21" customHeight="1">
      <c r="C5729" s="523"/>
      <c r="D5729" s="523"/>
    </row>
    <row r="5730" spans="3:4" ht="21" customHeight="1">
      <c r="C5730" s="523"/>
      <c r="D5730" s="523"/>
    </row>
    <row r="5731" spans="3:4" ht="21" customHeight="1">
      <c r="C5731" s="523"/>
      <c r="D5731" s="523"/>
    </row>
    <row r="5732" spans="3:4" ht="21" customHeight="1">
      <c r="C5732" s="523"/>
      <c r="D5732" s="523"/>
    </row>
    <row r="5733" spans="3:4" ht="21" customHeight="1">
      <c r="C5733" s="523"/>
      <c r="D5733" s="523"/>
    </row>
    <row r="5734" spans="3:4" ht="21" customHeight="1">
      <c r="C5734" s="523"/>
      <c r="D5734" s="523"/>
    </row>
    <row r="5735" spans="3:4" ht="21" customHeight="1">
      <c r="C5735" s="523"/>
      <c r="D5735" s="523"/>
    </row>
    <row r="5736" spans="3:4" ht="21" customHeight="1">
      <c r="C5736" s="523"/>
      <c r="D5736" s="523"/>
    </row>
    <row r="5737" spans="3:4" ht="21" customHeight="1">
      <c r="C5737" s="523"/>
      <c r="D5737" s="523"/>
    </row>
    <row r="5738" spans="3:4" ht="21" customHeight="1">
      <c r="C5738" s="523"/>
      <c r="D5738" s="523"/>
    </row>
    <row r="5739" spans="3:4" ht="21" customHeight="1">
      <c r="C5739" s="523"/>
      <c r="D5739" s="523"/>
    </row>
    <row r="5740" spans="3:4" ht="21" customHeight="1">
      <c r="C5740" s="523"/>
      <c r="D5740" s="523"/>
    </row>
    <row r="5741" spans="3:4" ht="21" customHeight="1">
      <c r="C5741" s="523"/>
      <c r="D5741" s="523"/>
    </row>
    <row r="5742" spans="3:4" ht="21" customHeight="1">
      <c r="C5742" s="523"/>
      <c r="D5742" s="523"/>
    </row>
    <row r="5743" spans="3:4" ht="21" customHeight="1">
      <c r="C5743" s="523"/>
      <c r="D5743" s="523"/>
    </row>
    <row r="5744" spans="3:4" ht="21" customHeight="1">
      <c r="C5744" s="523"/>
      <c r="D5744" s="523"/>
    </row>
    <row r="5745" spans="3:4" ht="21" customHeight="1">
      <c r="C5745" s="523"/>
      <c r="D5745" s="523"/>
    </row>
    <row r="5746" spans="3:4" ht="21" customHeight="1">
      <c r="C5746" s="523"/>
      <c r="D5746" s="523"/>
    </row>
    <row r="5747" spans="3:4" ht="21" customHeight="1">
      <c r="C5747" s="523"/>
      <c r="D5747" s="523"/>
    </row>
    <row r="5748" spans="3:4" ht="21" customHeight="1">
      <c r="C5748" s="523"/>
      <c r="D5748" s="523"/>
    </row>
    <row r="5749" spans="3:4" ht="21" customHeight="1">
      <c r="C5749" s="523"/>
      <c r="D5749" s="523"/>
    </row>
    <row r="5750" spans="3:4" ht="21" customHeight="1">
      <c r="C5750" s="523"/>
      <c r="D5750" s="523"/>
    </row>
    <row r="5751" spans="3:4" ht="21" customHeight="1">
      <c r="C5751" s="523"/>
      <c r="D5751" s="523"/>
    </row>
    <row r="5752" spans="3:4" ht="21" customHeight="1">
      <c r="C5752" s="523"/>
      <c r="D5752" s="523"/>
    </row>
    <row r="5753" spans="3:4" ht="21" customHeight="1">
      <c r="C5753" s="523"/>
      <c r="D5753" s="523"/>
    </row>
    <row r="5754" spans="3:4" ht="21" customHeight="1">
      <c r="C5754" s="523"/>
      <c r="D5754" s="523"/>
    </row>
    <row r="5755" spans="3:4" ht="21" customHeight="1">
      <c r="C5755" s="523"/>
      <c r="D5755" s="523"/>
    </row>
    <row r="5756" spans="3:4" ht="21" customHeight="1">
      <c r="C5756" s="523"/>
      <c r="D5756" s="523"/>
    </row>
    <row r="5757" spans="3:4" ht="21" customHeight="1">
      <c r="C5757" s="523"/>
      <c r="D5757" s="523"/>
    </row>
    <row r="5758" spans="3:4" ht="21" customHeight="1">
      <c r="C5758" s="523"/>
      <c r="D5758" s="523"/>
    </row>
    <row r="5759" spans="3:4" ht="21" customHeight="1">
      <c r="C5759" s="523"/>
      <c r="D5759" s="523"/>
    </row>
    <row r="5760" spans="3:4" ht="21" customHeight="1">
      <c r="C5760" s="523"/>
      <c r="D5760" s="523"/>
    </row>
    <row r="5761" spans="3:4" ht="21" customHeight="1">
      <c r="C5761" s="523"/>
      <c r="D5761" s="523"/>
    </row>
    <row r="5762" spans="3:4" ht="21" customHeight="1">
      <c r="C5762" s="523"/>
      <c r="D5762" s="523"/>
    </row>
    <row r="5763" spans="3:4" ht="21" customHeight="1">
      <c r="C5763" s="523"/>
      <c r="D5763" s="523"/>
    </row>
    <row r="5764" spans="3:4" ht="21" customHeight="1">
      <c r="C5764" s="523"/>
      <c r="D5764" s="523"/>
    </row>
    <row r="5765" spans="3:4" ht="21" customHeight="1">
      <c r="C5765" s="523"/>
      <c r="D5765" s="523"/>
    </row>
    <row r="5766" spans="3:4" ht="21" customHeight="1">
      <c r="C5766" s="523"/>
      <c r="D5766" s="523"/>
    </row>
    <row r="5767" spans="3:4" ht="21" customHeight="1">
      <c r="C5767" s="523"/>
      <c r="D5767" s="523"/>
    </row>
    <row r="5768" spans="3:4" ht="21" customHeight="1">
      <c r="C5768" s="523"/>
      <c r="D5768" s="523"/>
    </row>
    <row r="5769" spans="3:4" ht="21" customHeight="1">
      <c r="C5769" s="523"/>
      <c r="D5769" s="523"/>
    </row>
    <row r="5770" spans="3:4" ht="21" customHeight="1">
      <c r="C5770" s="523"/>
      <c r="D5770" s="523"/>
    </row>
    <row r="5771" spans="3:4" ht="21" customHeight="1">
      <c r="C5771" s="523"/>
      <c r="D5771" s="523"/>
    </row>
    <row r="5772" spans="3:4" ht="21" customHeight="1">
      <c r="C5772" s="523"/>
      <c r="D5772" s="523"/>
    </row>
    <row r="5773" spans="3:4" ht="21" customHeight="1">
      <c r="C5773" s="523"/>
      <c r="D5773" s="523"/>
    </row>
    <row r="5774" spans="3:4" ht="21" customHeight="1">
      <c r="C5774" s="523"/>
      <c r="D5774" s="523"/>
    </row>
    <row r="5775" spans="3:4" ht="21" customHeight="1">
      <c r="C5775" s="523"/>
      <c r="D5775" s="523"/>
    </row>
    <row r="5776" spans="3:4" ht="21" customHeight="1">
      <c r="C5776" s="523"/>
      <c r="D5776" s="523"/>
    </row>
    <row r="5777" spans="3:4" ht="21" customHeight="1">
      <c r="C5777" s="523"/>
      <c r="D5777" s="523"/>
    </row>
    <row r="5778" spans="3:4" ht="21" customHeight="1">
      <c r="C5778" s="523"/>
      <c r="D5778" s="523"/>
    </row>
    <row r="5779" spans="3:4" ht="21" customHeight="1">
      <c r="C5779" s="523"/>
      <c r="D5779" s="523"/>
    </row>
    <row r="5780" spans="3:4" ht="21" customHeight="1">
      <c r="C5780" s="523"/>
      <c r="D5780" s="523"/>
    </row>
    <row r="5781" spans="3:4" ht="21" customHeight="1">
      <c r="C5781" s="523"/>
      <c r="D5781" s="523"/>
    </row>
    <row r="5782" spans="3:4" ht="21" customHeight="1">
      <c r="C5782" s="523"/>
      <c r="D5782" s="523"/>
    </row>
    <row r="5783" spans="3:4" ht="21" customHeight="1">
      <c r="C5783" s="523"/>
      <c r="D5783" s="523"/>
    </row>
    <row r="5784" spans="3:4" ht="21" customHeight="1">
      <c r="C5784" s="523"/>
      <c r="D5784" s="523"/>
    </row>
    <row r="5785" spans="3:4" ht="21" customHeight="1">
      <c r="C5785" s="523"/>
      <c r="D5785" s="523"/>
    </row>
    <row r="5786" spans="3:4" ht="21" customHeight="1">
      <c r="C5786" s="523"/>
      <c r="D5786" s="523"/>
    </row>
    <row r="5787" spans="3:4" ht="21" customHeight="1">
      <c r="C5787" s="523"/>
      <c r="D5787" s="523"/>
    </row>
    <row r="5788" spans="3:4" ht="21" customHeight="1">
      <c r="C5788" s="523"/>
      <c r="D5788" s="523"/>
    </row>
    <row r="5789" spans="3:4" ht="21" customHeight="1">
      <c r="C5789" s="523"/>
      <c r="D5789" s="523"/>
    </row>
    <row r="5790" spans="3:4" ht="21" customHeight="1">
      <c r="C5790" s="523"/>
      <c r="D5790" s="523"/>
    </row>
    <row r="5791" spans="3:4" ht="21" customHeight="1">
      <c r="C5791" s="523"/>
      <c r="D5791" s="523"/>
    </row>
    <row r="5792" spans="3:4" ht="21" customHeight="1">
      <c r="C5792" s="523"/>
      <c r="D5792" s="523"/>
    </row>
    <row r="5793" spans="3:4" ht="21" customHeight="1">
      <c r="C5793" s="523"/>
      <c r="D5793" s="523"/>
    </row>
    <row r="5794" spans="3:4" ht="21" customHeight="1">
      <c r="C5794" s="523"/>
      <c r="D5794" s="523"/>
    </row>
    <row r="5795" spans="3:4" ht="21" customHeight="1">
      <c r="C5795" s="523"/>
      <c r="D5795" s="523"/>
    </row>
    <row r="5796" spans="3:4" ht="21" customHeight="1">
      <c r="C5796" s="523"/>
      <c r="D5796" s="523"/>
    </row>
    <row r="5797" spans="3:4" ht="21" customHeight="1">
      <c r="C5797" s="523"/>
      <c r="D5797" s="523"/>
    </row>
    <row r="5798" spans="3:4" ht="21" customHeight="1">
      <c r="C5798" s="523"/>
      <c r="D5798" s="523"/>
    </row>
    <row r="5799" spans="3:4" ht="21" customHeight="1">
      <c r="C5799" s="523"/>
      <c r="D5799" s="523"/>
    </row>
    <row r="5800" spans="3:4" ht="21" customHeight="1">
      <c r="C5800" s="523"/>
      <c r="D5800" s="523"/>
    </row>
    <row r="5801" spans="3:4" ht="21" customHeight="1">
      <c r="C5801" s="523"/>
      <c r="D5801" s="523"/>
    </row>
    <row r="5802" spans="3:4" ht="21" customHeight="1">
      <c r="C5802" s="523"/>
      <c r="D5802" s="523"/>
    </row>
    <row r="5803" spans="3:4" ht="21" customHeight="1">
      <c r="C5803" s="523"/>
      <c r="D5803" s="523"/>
    </row>
    <row r="5804" spans="3:4" ht="21" customHeight="1">
      <c r="C5804" s="523"/>
      <c r="D5804" s="523"/>
    </row>
    <row r="5805" spans="3:4" ht="21" customHeight="1">
      <c r="C5805" s="523"/>
      <c r="D5805" s="523"/>
    </row>
    <row r="5806" spans="3:4" ht="21" customHeight="1">
      <c r="C5806" s="523"/>
      <c r="D5806" s="523"/>
    </row>
    <row r="5807" spans="3:4" ht="21" customHeight="1">
      <c r="C5807" s="523"/>
      <c r="D5807" s="523"/>
    </row>
    <row r="5808" spans="3:4" ht="21" customHeight="1">
      <c r="C5808" s="523"/>
      <c r="D5808" s="523"/>
    </row>
    <row r="5809" spans="3:4" ht="21" customHeight="1">
      <c r="C5809" s="523"/>
      <c r="D5809" s="523"/>
    </row>
    <row r="5810" spans="3:4" ht="21" customHeight="1">
      <c r="C5810" s="523"/>
      <c r="D5810" s="523"/>
    </row>
    <row r="5811" spans="3:4" ht="21" customHeight="1">
      <c r="C5811" s="523"/>
      <c r="D5811" s="523"/>
    </row>
    <row r="5812" spans="3:4" ht="21" customHeight="1">
      <c r="C5812" s="523"/>
      <c r="D5812" s="523"/>
    </row>
    <row r="5813" spans="3:4" ht="21" customHeight="1">
      <c r="C5813" s="523"/>
      <c r="D5813" s="523"/>
    </row>
    <row r="5814" spans="3:4" ht="21" customHeight="1">
      <c r="C5814" s="523"/>
      <c r="D5814" s="523"/>
    </row>
    <row r="5815" spans="3:4" ht="21" customHeight="1">
      <c r="C5815" s="523"/>
      <c r="D5815" s="523"/>
    </row>
    <row r="5816" spans="3:4" ht="21" customHeight="1">
      <c r="C5816" s="523"/>
      <c r="D5816" s="523"/>
    </row>
    <row r="5817" spans="3:4" ht="21" customHeight="1">
      <c r="C5817" s="523"/>
      <c r="D5817" s="523"/>
    </row>
    <row r="5818" spans="3:4" ht="21" customHeight="1">
      <c r="C5818" s="523"/>
      <c r="D5818" s="523"/>
    </row>
    <row r="5819" spans="3:4" ht="21" customHeight="1">
      <c r="C5819" s="523"/>
      <c r="D5819" s="523"/>
    </row>
    <row r="5820" spans="3:4" ht="21" customHeight="1">
      <c r="C5820" s="523"/>
      <c r="D5820" s="523"/>
    </row>
    <row r="5821" spans="3:4" ht="21" customHeight="1">
      <c r="C5821" s="523"/>
      <c r="D5821" s="523"/>
    </row>
    <row r="5822" spans="3:4" ht="21" customHeight="1">
      <c r="C5822" s="523"/>
      <c r="D5822" s="523"/>
    </row>
    <row r="5823" spans="3:4" ht="21" customHeight="1">
      <c r="C5823" s="523"/>
      <c r="D5823" s="523"/>
    </row>
    <row r="5824" spans="3:4" ht="21" customHeight="1">
      <c r="C5824" s="523"/>
      <c r="D5824" s="523"/>
    </row>
    <row r="5825" spans="3:4" ht="21" customHeight="1">
      <c r="C5825" s="523"/>
      <c r="D5825" s="523"/>
    </row>
    <row r="5826" spans="3:4" ht="21" customHeight="1">
      <c r="C5826" s="523"/>
      <c r="D5826" s="523"/>
    </row>
    <row r="5827" spans="3:4" ht="21" customHeight="1">
      <c r="C5827" s="523"/>
      <c r="D5827" s="523"/>
    </row>
    <row r="5828" spans="3:4" ht="21" customHeight="1">
      <c r="C5828" s="523"/>
      <c r="D5828" s="523"/>
    </row>
    <row r="5829" spans="3:4" ht="21" customHeight="1">
      <c r="C5829" s="523"/>
      <c r="D5829" s="523"/>
    </row>
    <row r="5830" spans="3:4" ht="21" customHeight="1">
      <c r="C5830" s="523"/>
      <c r="D5830" s="523"/>
    </row>
    <row r="5831" spans="3:4" ht="21" customHeight="1">
      <c r="C5831" s="523"/>
      <c r="D5831" s="523"/>
    </row>
    <row r="5832" spans="3:4" ht="21" customHeight="1">
      <c r="C5832" s="523"/>
      <c r="D5832" s="523"/>
    </row>
    <row r="5833" spans="3:4" ht="21" customHeight="1">
      <c r="C5833" s="523"/>
      <c r="D5833" s="523"/>
    </row>
    <row r="5834" spans="3:4" ht="21" customHeight="1">
      <c r="C5834" s="523"/>
      <c r="D5834" s="523"/>
    </row>
    <row r="5835" spans="3:4" ht="21" customHeight="1">
      <c r="C5835" s="523"/>
      <c r="D5835" s="523"/>
    </row>
    <row r="5836" spans="3:4" ht="21" customHeight="1">
      <c r="C5836" s="523"/>
      <c r="D5836" s="523"/>
    </row>
    <row r="5837" spans="3:4" ht="21" customHeight="1">
      <c r="C5837" s="523"/>
      <c r="D5837" s="523"/>
    </row>
    <row r="5838" spans="3:4" ht="21" customHeight="1">
      <c r="C5838" s="523"/>
      <c r="D5838" s="523"/>
    </row>
    <row r="5839" spans="3:4" ht="21" customHeight="1">
      <c r="C5839" s="523"/>
      <c r="D5839" s="523"/>
    </row>
    <row r="5840" spans="3:4" ht="21" customHeight="1">
      <c r="C5840" s="523"/>
      <c r="D5840" s="523"/>
    </row>
    <row r="5841" spans="3:4" ht="21" customHeight="1">
      <c r="C5841" s="523"/>
      <c r="D5841" s="523"/>
    </row>
    <row r="5842" spans="3:4" ht="21" customHeight="1">
      <c r="C5842" s="523"/>
      <c r="D5842" s="523"/>
    </row>
    <row r="5843" spans="3:4" ht="21" customHeight="1">
      <c r="C5843" s="523"/>
      <c r="D5843" s="523"/>
    </row>
    <row r="5844" spans="3:4" ht="21" customHeight="1">
      <c r="C5844" s="523"/>
      <c r="D5844" s="523"/>
    </row>
    <row r="5845" spans="3:4" ht="21" customHeight="1">
      <c r="C5845" s="523"/>
      <c r="D5845" s="523"/>
    </row>
    <row r="5846" spans="3:4" ht="21" customHeight="1">
      <c r="C5846" s="523"/>
      <c r="D5846" s="523"/>
    </row>
    <row r="5847" spans="3:4" ht="21" customHeight="1">
      <c r="C5847" s="523"/>
      <c r="D5847" s="523"/>
    </row>
    <row r="5848" spans="3:4" ht="21" customHeight="1">
      <c r="C5848" s="523"/>
      <c r="D5848" s="523"/>
    </row>
    <row r="5849" spans="3:4" ht="21" customHeight="1">
      <c r="C5849" s="523"/>
      <c r="D5849" s="523"/>
    </row>
    <row r="5850" spans="3:4" ht="21" customHeight="1">
      <c r="C5850" s="523"/>
      <c r="D5850" s="523"/>
    </row>
    <row r="5851" spans="3:4" ht="21" customHeight="1">
      <c r="C5851" s="523"/>
      <c r="D5851" s="523"/>
    </row>
    <row r="5852" spans="3:4" ht="21" customHeight="1">
      <c r="C5852" s="523"/>
      <c r="D5852" s="523"/>
    </row>
    <row r="5853" spans="3:4" ht="21" customHeight="1">
      <c r="C5853" s="523"/>
      <c r="D5853" s="523"/>
    </row>
    <row r="5854" spans="3:4" ht="21" customHeight="1">
      <c r="C5854" s="523"/>
      <c r="D5854" s="523"/>
    </row>
    <row r="5855" spans="3:4" ht="21" customHeight="1">
      <c r="C5855" s="523"/>
      <c r="D5855" s="523"/>
    </row>
    <row r="5856" spans="3:4" ht="21" customHeight="1">
      <c r="C5856" s="523"/>
      <c r="D5856" s="523"/>
    </row>
    <row r="5857" spans="3:4" ht="21" customHeight="1">
      <c r="C5857" s="523"/>
      <c r="D5857" s="523"/>
    </row>
    <row r="5858" spans="3:4" ht="21" customHeight="1">
      <c r="C5858" s="523"/>
      <c r="D5858" s="523"/>
    </row>
    <row r="5859" spans="3:4" ht="21" customHeight="1">
      <c r="C5859" s="523"/>
      <c r="D5859" s="523"/>
    </row>
    <row r="5860" spans="3:4" ht="21" customHeight="1">
      <c r="C5860" s="523"/>
      <c r="D5860" s="523"/>
    </row>
    <row r="5861" spans="3:4" ht="21" customHeight="1">
      <c r="C5861" s="523"/>
      <c r="D5861" s="523"/>
    </row>
    <row r="5862" spans="3:4" ht="21" customHeight="1">
      <c r="C5862" s="523"/>
      <c r="D5862" s="523"/>
    </row>
    <row r="5863" spans="3:4" ht="21" customHeight="1">
      <c r="C5863" s="523"/>
      <c r="D5863" s="523"/>
    </row>
    <row r="5864" spans="3:4" ht="21" customHeight="1">
      <c r="C5864" s="523"/>
      <c r="D5864" s="523"/>
    </row>
    <row r="5865" spans="3:4" ht="21" customHeight="1">
      <c r="C5865" s="523"/>
      <c r="D5865" s="523"/>
    </row>
    <row r="5866" spans="3:4" ht="21" customHeight="1">
      <c r="C5866" s="523"/>
      <c r="D5866" s="523"/>
    </row>
    <row r="5867" spans="3:4" ht="21" customHeight="1">
      <c r="C5867" s="523"/>
      <c r="D5867" s="523"/>
    </row>
    <row r="5868" spans="3:4" ht="21" customHeight="1">
      <c r="C5868" s="523"/>
      <c r="D5868" s="523"/>
    </row>
    <row r="5869" spans="3:4" ht="21" customHeight="1">
      <c r="C5869" s="523"/>
      <c r="D5869" s="523"/>
    </row>
    <row r="5870" spans="3:4" ht="21" customHeight="1">
      <c r="C5870" s="523"/>
      <c r="D5870" s="523"/>
    </row>
    <row r="5871" spans="3:4" ht="21" customHeight="1">
      <c r="C5871" s="523"/>
      <c r="D5871" s="523"/>
    </row>
    <row r="5872" spans="3:4" ht="21" customHeight="1">
      <c r="C5872" s="523"/>
      <c r="D5872" s="523"/>
    </row>
    <row r="5873" spans="3:4" ht="21" customHeight="1">
      <c r="C5873" s="523"/>
      <c r="D5873" s="523"/>
    </row>
    <row r="5874" spans="3:4" ht="21" customHeight="1">
      <c r="C5874" s="523"/>
      <c r="D5874" s="523"/>
    </row>
    <row r="5875" spans="3:4" ht="21" customHeight="1">
      <c r="C5875" s="523"/>
      <c r="D5875" s="523"/>
    </row>
    <row r="5876" spans="3:4" ht="21" customHeight="1">
      <c r="C5876" s="523"/>
      <c r="D5876" s="523"/>
    </row>
    <row r="5877" spans="3:4" ht="21" customHeight="1">
      <c r="C5877" s="523"/>
      <c r="D5877" s="523"/>
    </row>
    <row r="5878" spans="3:4" ht="21" customHeight="1">
      <c r="C5878" s="523"/>
      <c r="D5878" s="523"/>
    </row>
    <row r="5879" spans="3:4" ht="21" customHeight="1">
      <c r="C5879" s="523"/>
      <c r="D5879" s="523"/>
    </row>
    <row r="5880" spans="3:4" ht="21" customHeight="1">
      <c r="C5880" s="523"/>
      <c r="D5880" s="523"/>
    </row>
    <row r="5881" spans="3:4" ht="21" customHeight="1">
      <c r="C5881" s="523"/>
      <c r="D5881" s="523"/>
    </row>
    <row r="5882" spans="3:4" ht="21" customHeight="1">
      <c r="C5882" s="523"/>
      <c r="D5882" s="523"/>
    </row>
    <row r="5883" spans="3:4" ht="21" customHeight="1">
      <c r="C5883" s="523"/>
      <c r="D5883" s="523"/>
    </row>
    <row r="5884" spans="3:4" ht="21" customHeight="1">
      <c r="C5884" s="523"/>
      <c r="D5884" s="523"/>
    </row>
    <row r="5885" spans="3:4" ht="21" customHeight="1">
      <c r="C5885" s="523"/>
      <c r="D5885" s="523"/>
    </row>
    <row r="5886" spans="3:4" ht="21" customHeight="1">
      <c r="C5886" s="523"/>
      <c r="D5886" s="523"/>
    </row>
    <row r="5887" spans="3:4" ht="21" customHeight="1">
      <c r="C5887" s="523"/>
      <c r="D5887" s="523"/>
    </row>
    <row r="5888" spans="3:4" ht="21" customHeight="1">
      <c r="C5888" s="523"/>
      <c r="D5888" s="523"/>
    </row>
    <row r="5889" spans="3:4" ht="21" customHeight="1">
      <c r="C5889" s="523"/>
      <c r="D5889" s="523"/>
    </row>
    <row r="5890" spans="3:4" ht="21" customHeight="1">
      <c r="C5890" s="523"/>
      <c r="D5890" s="523"/>
    </row>
    <row r="5891" spans="3:4" ht="21" customHeight="1">
      <c r="C5891" s="523"/>
      <c r="D5891" s="523"/>
    </row>
    <row r="5892" spans="3:4" ht="21" customHeight="1">
      <c r="C5892" s="523"/>
      <c r="D5892" s="523"/>
    </row>
    <row r="5893" spans="3:4" ht="21" customHeight="1">
      <c r="C5893" s="523"/>
      <c r="D5893" s="523"/>
    </row>
    <row r="5894" spans="3:4" ht="21" customHeight="1">
      <c r="C5894" s="523"/>
      <c r="D5894" s="523"/>
    </row>
    <row r="5895" spans="3:4" ht="21" customHeight="1">
      <c r="C5895" s="523"/>
      <c r="D5895" s="523"/>
    </row>
    <row r="5896" spans="3:4" ht="21" customHeight="1">
      <c r="C5896" s="523"/>
      <c r="D5896" s="523"/>
    </row>
    <row r="5897" spans="3:4" ht="21" customHeight="1">
      <c r="C5897" s="523"/>
      <c r="D5897" s="523"/>
    </row>
    <row r="5898" spans="3:4" ht="21" customHeight="1">
      <c r="C5898" s="523"/>
      <c r="D5898" s="523"/>
    </row>
    <row r="5899" spans="3:4" ht="21" customHeight="1">
      <c r="C5899" s="523"/>
      <c r="D5899" s="523"/>
    </row>
    <row r="5900" spans="3:4" ht="21" customHeight="1">
      <c r="C5900" s="523"/>
      <c r="D5900" s="523"/>
    </row>
    <row r="5901" spans="3:4" ht="21" customHeight="1">
      <c r="C5901" s="523"/>
      <c r="D5901" s="523"/>
    </row>
    <row r="5902" spans="3:4" ht="21" customHeight="1">
      <c r="C5902" s="523"/>
      <c r="D5902" s="523"/>
    </row>
    <row r="5903" spans="3:4" ht="21" customHeight="1">
      <c r="C5903" s="523"/>
      <c r="D5903" s="523"/>
    </row>
    <row r="5904" spans="3:4" ht="21" customHeight="1">
      <c r="C5904" s="523"/>
      <c r="D5904" s="523"/>
    </row>
    <row r="5905" spans="3:4" ht="21" customHeight="1">
      <c r="C5905" s="523"/>
      <c r="D5905" s="523"/>
    </row>
    <row r="5906" spans="3:4" ht="21" customHeight="1">
      <c r="C5906" s="523"/>
      <c r="D5906" s="523"/>
    </row>
    <row r="5907" spans="3:4" ht="21" customHeight="1">
      <c r="C5907" s="523"/>
      <c r="D5907" s="523"/>
    </row>
    <row r="5908" spans="3:4" ht="21" customHeight="1">
      <c r="C5908" s="523"/>
      <c r="D5908" s="523"/>
    </row>
    <row r="5909" spans="3:4" ht="21" customHeight="1">
      <c r="C5909" s="523"/>
      <c r="D5909" s="523"/>
    </row>
    <row r="5910" spans="3:4" ht="21" customHeight="1">
      <c r="C5910" s="523"/>
      <c r="D5910" s="523"/>
    </row>
    <row r="5911" spans="3:4" ht="21" customHeight="1">
      <c r="C5911" s="523"/>
      <c r="D5911" s="523"/>
    </row>
    <row r="5912" spans="3:4" ht="21" customHeight="1">
      <c r="C5912" s="523"/>
      <c r="D5912" s="523"/>
    </row>
    <row r="5913" spans="3:4" ht="21" customHeight="1">
      <c r="C5913" s="523"/>
      <c r="D5913" s="523"/>
    </row>
    <row r="5914" spans="3:4" ht="21" customHeight="1">
      <c r="C5914" s="523"/>
      <c r="D5914" s="523"/>
    </row>
    <row r="5915" spans="3:4" ht="21" customHeight="1">
      <c r="C5915" s="523"/>
      <c r="D5915" s="523"/>
    </row>
    <row r="5916" spans="3:4" ht="21" customHeight="1">
      <c r="C5916" s="523"/>
      <c r="D5916" s="523"/>
    </row>
    <row r="5917" spans="3:4" ht="21" customHeight="1">
      <c r="C5917" s="523"/>
      <c r="D5917" s="523"/>
    </row>
    <row r="5918" spans="3:4" ht="21" customHeight="1">
      <c r="C5918" s="523"/>
      <c r="D5918" s="523"/>
    </row>
    <row r="5919" spans="3:4" ht="21" customHeight="1">
      <c r="C5919" s="523"/>
      <c r="D5919" s="523"/>
    </row>
    <row r="5920" spans="3:4" ht="21" customHeight="1">
      <c r="C5920" s="523"/>
      <c r="D5920" s="523"/>
    </row>
    <row r="5921" spans="3:4" ht="21" customHeight="1">
      <c r="C5921" s="523"/>
      <c r="D5921" s="523"/>
    </row>
    <row r="5922" spans="3:4" ht="21" customHeight="1">
      <c r="C5922" s="523"/>
      <c r="D5922" s="523"/>
    </row>
    <row r="5923" spans="3:4" ht="21" customHeight="1">
      <c r="C5923" s="523"/>
      <c r="D5923" s="523"/>
    </row>
    <row r="5924" spans="3:4" ht="21" customHeight="1">
      <c r="C5924" s="523"/>
      <c r="D5924" s="523"/>
    </row>
    <row r="5925" spans="3:4" ht="21" customHeight="1">
      <c r="C5925" s="523"/>
      <c r="D5925" s="523"/>
    </row>
    <row r="5926" spans="3:4" ht="21" customHeight="1">
      <c r="C5926" s="523"/>
      <c r="D5926" s="523"/>
    </row>
    <row r="5927" spans="3:4" ht="21" customHeight="1">
      <c r="C5927" s="523"/>
      <c r="D5927" s="523"/>
    </row>
    <row r="5928" spans="3:4" ht="21" customHeight="1">
      <c r="C5928" s="523"/>
      <c r="D5928" s="523"/>
    </row>
    <row r="5929" spans="3:4" ht="21" customHeight="1">
      <c r="C5929" s="523"/>
      <c r="D5929" s="523"/>
    </row>
    <row r="5930" spans="3:4" ht="21" customHeight="1">
      <c r="C5930" s="523"/>
      <c r="D5930" s="523"/>
    </row>
    <row r="5931" spans="3:4" ht="21" customHeight="1">
      <c r="C5931" s="523"/>
      <c r="D5931" s="523"/>
    </row>
    <row r="5932" spans="3:4" ht="21" customHeight="1">
      <c r="C5932" s="523"/>
      <c r="D5932" s="523"/>
    </row>
    <row r="5933" spans="3:4" ht="21" customHeight="1">
      <c r="C5933" s="523"/>
      <c r="D5933" s="523"/>
    </row>
    <row r="5934" spans="3:4" ht="21" customHeight="1">
      <c r="C5934" s="523"/>
      <c r="D5934" s="523"/>
    </row>
    <row r="5935" spans="3:4" ht="21" customHeight="1">
      <c r="C5935" s="523"/>
      <c r="D5935" s="523"/>
    </row>
    <row r="5936" spans="3:4" ht="21" customHeight="1">
      <c r="C5936" s="523"/>
      <c r="D5936" s="523"/>
    </row>
    <row r="5937" spans="3:4" ht="21" customHeight="1">
      <c r="C5937" s="523"/>
      <c r="D5937" s="523"/>
    </row>
    <row r="5938" spans="3:4" ht="21" customHeight="1">
      <c r="C5938" s="523"/>
      <c r="D5938" s="523"/>
    </row>
    <row r="5939" spans="3:4" ht="21" customHeight="1">
      <c r="C5939" s="523"/>
      <c r="D5939" s="523"/>
    </row>
    <row r="5940" spans="3:4" ht="21" customHeight="1">
      <c r="C5940" s="523"/>
      <c r="D5940" s="523"/>
    </row>
    <row r="5941" spans="3:4" ht="21" customHeight="1">
      <c r="C5941" s="523"/>
      <c r="D5941" s="523"/>
    </row>
    <row r="5942" spans="3:4" ht="21" customHeight="1">
      <c r="C5942" s="523"/>
      <c r="D5942" s="523"/>
    </row>
    <row r="5943" spans="3:4" ht="21" customHeight="1">
      <c r="C5943" s="523"/>
      <c r="D5943" s="523"/>
    </row>
    <row r="5944" spans="3:4" ht="21" customHeight="1">
      <c r="C5944" s="523"/>
      <c r="D5944" s="523"/>
    </row>
    <row r="5945" spans="3:4" ht="21" customHeight="1">
      <c r="C5945" s="523"/>
      <c r="D5945" s="523"/>
    </row>
    <row r="5946" spans="3:4" ht="21" customHeight="1">
      <c r="C5946" s="523"/>
      <c r="D5946" s="523"/>
    </row>
    <row r="5947" spans="3:4" ht="21" customHeight="1">
      <c r="C5947" s="523"/>
      <c r="D5947" s="523"/>
    </row>
    <row r="5948" spans="3:4" ht="21" customHeight="1">
      <c r="C5948" s="523"/>
      <c r="D5948" s="523"/>
    </row>
    <row r="5949" spans="3:4" ht="21" customHeight="1">
      <c r="C5949" s="523"/>
      <c r="D5949" s="523"/>
    </row>
    <row r="5950" spans="3:4" ht="21" customHeight="1">
      <c r="C5950" s="523"/>
      <c r="D5950" s="523"/>
    </row>
    <row r="5951" spans="3:4" ht="21" customHeight="1">
      <c r="C5951" s="523"/>
      <c r="D5951" s="523"/>
    </row>
    <row r="5952" spans="3:4" ht="21" customHeight="1">
      <c r="C5952" s="523"/>
      <c r="D5952" s="523"/>
    </row>
    <row r="5953" spans="3:4" ht="21" customHeight="1">
      <c r="C5953" s="523"/>
      <c r="D5953" s="523"/>
    </row>
    <row r="5954" spans="3:4" ht="21" customHeight="1">
      <c r="C5954" s="523"/>
      <c r="D5954" s="523"/>
    </row>
    <row r="5955" spans="3:4" ht="21" customHeight="1">
      <c r="C5955" s="523"/>
      <c r="D5955" s="523"/>
    </row>
    <row r="5956" spans="3:4" ht="21" customHeight="1">
      <c r="C5956" s="523"/>
      <c r="D5956" s="523"/>
    </row>
    <row r="5957" spans="3:4" ht="21" customHeight="1">
      <c r="C5957" s="523"/>
      <c r="D5957" s="523"/>
    </row>
    <row r="5958" spans="3:4" ht="21" customHeight="1">
      <c r="C5958" s="523"/>
      <c r="D5958" s="523"/>
    </row>
    <row r="5959" spans="3:4" ht="21" customHeight="1">
      <c r="C5959" s="523"/>
      <c r="D5959" s="523"/>
    </row>
    <row r="5960" spans="3:4" ht="21" customHeight="1">
      <c r="C5960" s="523"/>
      <c r="D5960" s="523"/>
    </row>
    <row r="5961" spans="3:4" ht="21" customHeight="1">
      <c r="C5961" s="523"/>
      <c r="D5961" s="523"/>
    </row>
    <row r="5962" spans="3:4" ht="21" customHeight="1">
      <c r="C5962" s="523"/>
      <c r="D5962" s="523"/>
    </row>
    <row r="5963" spans="3:4" ht="21" customHeight="1">
      <c r="C5963" s="523"/>
      <c r="D5963" s="523"/>
    </row>
    <row r="5964" spans="3:4" ht="21" customHeight="1">
      <c r="C5964" s="523"/>
      <c r="D5964" s="523"/>
    </row>
    <row r="5965" spans="3:4" ht="21" customHeight="1">
      <c r="C5965" s="523"/>
      <c r="D5965" s="523"/>
    </row>
    <row r="5966" spans="3:4" ht="21" customHeight="1">
      <c r="C5966" s="523"/>
      <c r="D5966" s="523"/>
    </row>
    <row r="5967" spans="3:4" ht="21" customHeight="1">
      <c r="C5967" s="523"/>
      <c r="D5967" s="523"/>
    </row>
    <row r="5968" spans="3:4" ht="21" customHeight="1">
      <c r="C5968" s="523"/>
      <c r="D5968" s="523"/>
    </row>
    <row r="5969" spans="3:4" ht="21" customHeight="1">
      <c r="C5969" s="523"/>
      <c r="D5969" s="523"/>
    </row>
    <row r="5970" spans="3:4" ht="21" customHeight="1">
      <c r="C5970" s="523"/>
      <c r="D5970" s="523"/>
    </row>
    <row r="5971" spans="3:4" ht="21" customHeight="1">
      <c r="C5971" s="523"/>
      <c r="D5971" s="523"/>
    </row>
    <row r="5972" spans="3:4" ht="21" customHeight="1">
      <c r="C5972" s="523"/>
      <c r="D5972" s="523"/>
    </row>
    <row r="5973" spans="3:4" ht="21" customHeight="1">
      <c r="C5973" s="523"/>
      <c r="D5973" s="523"/>
    </row>
    <row r="5974" spans="3:4" ht="21" customHeight="1">
      <c r="C5974" s="523"/>
      <c r="D5974" s="523"/>
    </row>
    <row r="5975" spans="3:4" ht="21" customHeight="1">
      <c r="C5975" s="523"/>
      <c r="D5975" s="523"/>
    </row>
    <row r="5976" spans="3:4" ht="21" customHeight="1">
      <c r="C5976" s="523"/>
      <c r="D5976" s="523"/>
    </row>
    <row r="5977" spans="3:4" ht="21" customHeight="1">
      <c r="C5977" s="523"/>
      <c r="D5977" s="523"/>
    </row>
    <row r="5978" spans="3:4" ht="21" customHeight="1">
      <c r="C5978" s="523"/>
      <c r="D5978" s="523"/>
    </row>
    <row r="5979" spans="3:4" ht="21" customHeight="1">
      <c r="C5979" s="523"/>
      <c r="D5979" s="523"/>
    </row>
    <row r="5980" spans="3:4" ht="21" customHeight="1">
      <c r="C5980" s="523"/>
      <c r="D5980" s="523"/>
    </row>
    <row r="5981" spans="3:4" ht="21" customHeight="1">
      <c r="C5981" s="523"/>
      <c r="D5981" s="523"/>
    </row>
    <row r="5982" spans="3:4" ht="21" customHeight="1">
      <c r="C5982" s="523"/>
      <c r="D5982" s="523"/>
    </row>
    <row r="5983" spans="3:4" ht="21" customHeight="1">
      <c r="C5983" s="523"/>
      <c r="D5983" s="523"/>
    </row>
    <row r="5984" spans="3:4" ht="21" customHeight="1">
      <c r="C5984" s="523"/>
      <c r="D5984" s="523"/>
    </row>
    <row r="5985" spans="3:4" ht="21" customHeight="1">
      <c r="C5985" s="523"/>
      <c r="D5985" s="523"/>
    </row>
    <row r="5986" spans="3:4" ht="21" customHeight="1">
      <c r="C5986" s="523"/>
      <c r="D5986" s="523"/>
    </row>
    <row r="5987" spans="3:4" ht="21" customHeight="1">
      <c r="C5987" s="523"/>
      <c r="D5987" s="523"/>
    </row>
    <row r="5988" spans="3:4" ht="21" customHeight="1">
      <c r="C5988" s="523"/>
      <c r="D5988" s="523"/>
    </row>
    <row r="5989" spans="3:4" ht="21" customHeight="1">
      <c r="C5989" s="523"/>
      <c r="D5989" s="523"/>
    </row>
    <row r="5990" spans="3:4" ht="21" customHeight="1">
      <c r="C5990" s="523"/>
      <c r="D5990" s="523"/>
    </row>
    <row r="5991" spans="3:4" ht="21" customHeight="1">
      <c r="C5991" s="523"/>
      <c r="D5991" s="523"/>
    </row>
    <row r="5992" spans="3:4" ht="21" customHeight="1">
      <c r="C5992" s="523"/>
      <c r="D5992" s="523"/>
    </row>
    <row r="5993" spans="3:4" ht="21" customHeight="1">
      <c r="C5993" s="523"/>
      <c r="D5993" s="523"/>
    </row>
    <row r="5994" spans="3:4" ht="21" customHeight="1">
      <c r="C5994" s="523"/>
      <c r="D5994" s="523"/>
    </row>
    <row r="5995" spans="3:4" ht="21" customHeight="1">
      <c r="C5995" s="523"/>
      <c r="D5995" s="523"/>
    </row>
    <row r="5996" spans="3:4" ht="21" customHeight="1">
      <c r="C5996" s="523"/>
      <c r="D5996" s="523"/>
    </row>
    <row r="5997" spans="3:4" ht="21" customHeight="1">
      <c r="C5997" s="523"/>
      <c r="D5997" s="523"/>
    </row>
    <row r="5998" spans="3:4" ht="21" customHeight="1">
      <c r="C5998" s="523"/>
      <c r="D5998" s="523"/>
    </row>
    <row r="5999" spans="3:4" ht="21" customHeight="1">
      <c r="C5999" s="523"/>
      <c r="D5999" s="523"/>
    </row>
    <row r="6000" spans="3:4" ht="21" customHeight="1">
      <c r="C6000" s="523"/>
      <c r="D6000" s="523"/>
    </row>
    <row r="6001" spans="3:4" ht="21" customHeight="1">
      <c r="C6001" s="523"/>
      <c r="D6001" s="523"/>
    </row>
    <row r="6002" spans="3:4" ht="21" customHeight="1">
      <c r="C6002" s="523"/>
      <c r="D6002" s="523"/>
    </row>
    <row r="6003" spans="3:4" ht="21" customHeight="1">
      <c r="C6003" s="523"/>
      <c r="D6003" s="523"/>
    </row>
    <row r="6004" spans="3:4" ht="21" customHeight="1">
      <c r="C6004" s="523"/>
      <c r="D6004" s="523"/>
    </row>
    <row r="6005" spans="3:4" ht="21" customHeight="1">
      <c r="C6005" s="523"/>
      <c r="D6005" s="523"/>
    </row>
    <row r="6006" spans="3:4" ht="21" customHeight="1">
      <c r="C6006" s="523"/>
      <c r="D6006" s="523"/>
    </row>
    <row r="6007" spans="3:4" ht="21" customHeight="1">
      <c r="C6007" s="523"/>
      <c r="D6007" s="523"/>
    </row>
    <row r="6008" spans="3:4" ht="21" customHeight="1">
      <c r="C6008" s="523"/>
      <c r="D6008" s="523"/>
    </row>
    <row r="6009" spans="3:4" ht="21" customHeight="1">
      <c r="C6009" s="523"/>
      <c r="D6009" s="523"/>
    </row>
    <row r="6010" spans="3:4" ht="21" customHeight="1">
      <c r="C6010" s="523"/>
      <c r="D6010" s="523"/>
    </row>
    <row r="6011" spans="3:4" ht="21" customHeight="1">
      <c r="C6011" s="523"/>
      <c r="D6011" s="523"/>
    </row>
    <row r="6012" spans="3:4" ht="21" customHeight="1">
      <c r="C6012" s="523"/>
      <c r="D6012" s="523"/>
    </row>
    <row r="6013" spans="3:4" ht="21" customHeight="1">
      <c r="C6013" s="523"/>
      <c r="D6013" s="523"/>
    </row>
    <row r="6014" spans="3:4" ht="21" customHeight="1">
      <c r="C6014" s="523"/>
      <c r="D6014" s="523"/>
    </row>
    <row r="6015" spans="3:4" ht="21" customHeight="1">
      <c r="C6015" s="523"/>
      <c r="D6015" s="523"/>
    </row>
    <row r="6016" spans="3:4" ht="21" customHeight="1">
      <c r="C6016" s="523"/>
      <c r="D6016" s="523"/>
    </row>
    <row r="6017" spans="3:4" ht="21" customHeight="1">
      <c r="C6017" s="523"/>
      <c r="D6017" s="523"/>
    </row>
    <row r="6018" spans="3:4" ht="21" customHeight="1">
      <c r="C6018" s="523"/>
      <c r="D6018" s="523"/>
    </row>
    <row r="6019" spans="3:4" ht="21" customHeight="1">
      <c r="C6019" s="523"/>
      <c r="D6019" s="523"/>
    </row>
    <row r="6020" spans="3:4" ht="21" customHeight="1">
      <c r="C6020" s="523"/>
      <c r="D6020" s="523"/>
    </row>
    <row r="6021" spans="3:4" ht="21" customHeight="1">
      <c r="C6021" s="523"/>
      <c r="D6021" s="523"/>
    </row>
    <row r="6022" spans="3:4" ht="21" customHeight="1">
      <c r="C6022" s="523"/>
      <c r="D6022" s="523"/>
    </row>
    <row r="6023" spans="3:4" ht="21" customHeight="1">
      <c r="C6023" s="523"/>
      <c r="D6023" s="523"/>
    </row>
    <row r="6024" spans="3:4" ht="21" customHeight="1">
      <c r="C6024" s="523"/>
      <c r="D6024" s="523"/>
    </row>
    <row r="6025" spans="3:4" ht="21" customHeight="1">
      <c r="C6025" s="523"/>
      <c r="D6025" s="523"/>
    </row>
    <row r="6026" spans="3:4" ht="21" customHeight="1">
      <c r="C6026" s="523"/>
      <c r="D6026" s="523"/>
    </row>
    <row r="6027" spans="3:4" ht="21" customHeight="1">
      <c r="C6027" s="523"/>
      <c r="D6027" s="523"/>
    </row>
    <row r="6028" spans="3:4" ht="21" customHeight="1">
      <c r="C6028" s="523"/>
      <c r="D6028" s="523"/>
    </row>
    <row r="6029" spans="3:4" ht="21" customHeight="1">
      <c r="C6029" s="523"/>
      <c r="D6029" s="523"/>
    </row>
    <row r="6030" spans="3:4" ht="21" customHeight="1">
      <c r="C6030" s="523"/>
      <c r="D6030" s="523"/>
    </row>
    <row r="6031" spans="3:4" ht="21" customHeight="1">
      <c r="C6031" s="523"/>
      <c r="D6031" s="523"/>
    </row>
    <row r="6032" spans="3:4" ht="21" customHeight="1">
      <c r="C6032" s="523"/>
      <c r="D6032" s="523"/>
    </row>
    <row r="6033" spans="3:4" ht="21" customHeight="1">
      <c r="C6033" s="523"/>
      <c r="D6033" s="523"/>
    </row>
    <row r="6034" spans="3:4" ht="21" customHeight="1">
      <c r="C6034" s="523"/>
      <c r="D6034" s="523"/>
    </row>
    <row r="6035" spans="3:4" ht="21" customHeight="1">
      <c r="C6035" s="523"/>
      <c r="D6035" s="523"/>
    </row>
    <row r="6036" spans="3:4" ht="21" customHeight="1">
      <c r="C6036" s="523"/>
      <c r="D6036" s="523"/>
    </row>
    <row r="6037" spans="3:4" ht="21" customHeight="1">
      <c r="C6037" s="523"/>
      <c r="D6037" s="523"/>
    </row>
    <row r="6038" spans="3:4" ht="21" customHeight="1">
      <c r="C6038" s="523"/>
      <c r="D6038" s="523"/>
    </row>
    <row r="6039" spans="3:4" ht="21" customHeight="1">
      <c r="C6039" s="523"/>
      <c r="D6039" s="523"/>
    </row>
    <row r="6040" spans="3:4" ht="21" customHeight="1">
      <c r="C6040" s="523"/>
      <c r="D6040" s="523"/>
    </row>
    <row r="6041" spans="3:4" ht="21" customHeight="1">
      <c r="C6041" s="523"/>
      <c r="D6041" s="523"/>
    </row>
    <row r="6042" spans="3:4" ht="21" customHeight="1">
      <c r="C6042" s="523"/>
      <c r="D6042" s="523"/>
    </row>
    <row r="6043" spans="3:4" ht="21" customHeight="1">
      <c r="C6043" s="523"/>
      <c r="D6043" s="523"/>
    </row>
    <row r="6044" spans="3:4" ht="21" customHeight="1">
      <c r="C6044" s="523"/>
      <c r="D6044" s="523"/>
    </row>
    <row r="6045" spans="3:4" ht="21" customHeight="1">
      <c r="C6045" s="523"/>
      <c r="D6045" s="523"/>
    </row>
    <row r="6046" spans="3:4" ht="21" customHeight="1">
      <c r="C6046" s="523"/>
      <c r="D6046" s="523"/>
    </row>
    <row r="6047" spans="3:4" ht="21" customHeight="1">
      <c r="C6047" s="523"/>
      <c r="D6047" s="523"/>
    </row>
    <row r="6048" spans="3:4" ht="21" customHeight="1">
      <c r="C6048" s="523"/>
      <c r="D6048" s="523"/>
    </row>
    <row r="6049" spans="3:4" ht="21" customHeight="1">
      <c r="C6049" s="523"/>
      <c r="D6049" s="523"/>
    </row>
    <row r="6050" spans="3:4" ht="21" customHeight="1">
      <c r="C6050" s="523"/>
      <c r="D6050" s="523"/>
    </row>
    <row r="6051" spans="3:4" ht="21" customHeight="1">
      <c r="C6051" s="523"/>
      <c r="D6051" s="523"/>
    </row>
    <row r="6052" spans="3:4" ht="21" customHeight="1">
      <c r="C6052" s="523"/>
      <c r="D6052" s="523"/>
    </row>
    <row r="6053" spans="3:4" ht="21" customHeight="1">
      <c r="C6053" s="523"/>
      <c r="D6053" s="523"/>
    </row>
    <row r="6054" spans="3:4" ht="21" customHeight="1">
      <c r="C6054" s="523"/>
      <c r="D6054" s="523"/>
    </row>
    <row r="6055" spans="3:4" ht="21" customHeight="1">
      <c r="C6055" s="523"/>
      <c r="D6055" s="523"/>
    </row>
    <row r="6056" spans="3:4" ht="21" customHeight="1">
      <c r="C6056" s="523"/>
      <c r="D6056" s="523"/>
    </row>
    <row r="6057" spans="3:4" ht="21" customHeight="1">
      <c r="C6057" s="523"/>
      <c r="D6057" s="523"/>
    </row>
    <row r="6058" spans="3:4" ht="21" customHeight="1">
      <c r="C6058" s="523"/>
      <c r="D6058" s="523"/>
    </row>
    <row r="6059" spans="3:4" ht="21" customHeight="1">
      <c r="C6059" s="523"/>
      <c r="D6059" s="523"/>
    </row>
    <row r="6060" spans="3:4" ht="21" customHeight="1">
      <c r="C6060" s="523"/>
      <c r="D6060" s="523"/>
    </row>
    <row r="6061" spans="3:4" ht="21" customHeight="1">
      <c r="C6061" s="523"/>
      <c r="D6061" s="523"/>
    </row>
    <row r="6062" spans="3:4" ht="21" customHeight="1">
      <c r="C6062" s="523"/>
      <c r="D6062" s="523"/>
    </row>
    <row r="6063" spans="3:4" ht="21" customHeight="1">
      <c r="C6063" s="523"/>
      <c r="D6063" s="523"/>
    </row>
    <row r="6064" spans="3:4" ht="21" customHeight="1">
      <c r="C6064" s="523"/>
      <c r="D6064" s="523"/>
    </row>
    <row r="6065" spans="3:4" ht="21" customHeight="1">
      <c r="C6065" s="523"/>
      <c r="D6065" s="523"/>
    </row>
    <row r="6066" spans="3:4" ht="21" customHeight="1">
      <c r="C6066" s="523"/>
      <c r="D6066" s="523"/>
    </row>
    <row r="6067" spans="3:4" ht="21" customHeight="1">
      <c r="C6067" s="523"/>
      <c r="D6067" s="523"/>
    </row>
    <row r="6068" spans="3:4" ht="21" customHeight="1">
      <c r="C6068" s="523"/>
      <c r="D6068" s="523"/>
    </row>
    <row r="6069" spans="3:4" ht="21" customHeight="1">
      <c r="C6069" s="523"/>
      <c r="D6069" s="523"/>
    </row>
    <row r="6070" spans="3:4" ht="21" customHeight="1">
      <c r="C6070" s="523"/>
      <c r="D6070" s="523"/>
    </row>
    <row r="6071" spans="3:4" ht="21" customHeight="1">
      <c r="C6071" s="523"/>
      <c r="D6071" s="523"/>
    </row>
    <row r="6072" spans="3:4" ht="21" customHeight="1">
      <c r="C6072" s="523"/>
      <c r="D6072" s="523"/>
    </row>
    <row r="6073" spans="3:4" ht="21" customHeight="1">
      <c r="C6073" s="523"/>
      <c r="D6073" s="523"/>
    </row>
    <row r="6074" spans="3:4" ht="21" customHeight="1">
      <c r="C6074" s="523"/>
      <c r="D6074" s="523"/>
    </row>
    <row r="6075" spans="3:4" ht="21" customHeight="1">
      <c r="C6075" s="523"/>
      <c r="D6075" s="523"/>
    </row>
    <row r="6076" spans="3:4" ht="21" customHeight="1">
      <c r="C6076" s="523"/>
      <c r="D6076" s="523"/>
    </row>
    <row r="6077" spans="3:4" ht="21" customHeight="1">
      <c r="C6077" s="523"/>
      <c r="D6077" s="523"/>
    </row>
    <row r="6078" spans="3:4" ht="21" customHeight="1">
      <c r="C6078" s="523"/>
      <c r="D6078" s="523"/>
    </row>
    <row r="6079" spans="3:4" ht="21" customHeight="1">
      <c r="C6079" s="523"/>
      <c r="D6079" s="523"/>
    </row>
    <row r="6080" spans="3:4" ht="21" customHeight="1">
      <c r="C6080" s="523"/>
      <c r="D6080" s="523"/>
    </row>
    <row r="6081" spans="3:4" ht="21" customHeight="1">
      <c r="C6081" s="523"/>
      <c r="D6081" s="523"/>
    </row>
    <row r="6082" spans="3:4" ht="21" customHeight="1">
      <c r="C6082" s="523"/>
      <c r="D6082" s="523"/>
    </row>
    <row r="6083" spans="3:4" ht="21" customHeight="1">
      <c r="C6083" s="523"/>
      <c r="D6083" s="523"/>
    </row>
    <row r="6084" spans="3:4" ht="21" customHeight="1">
      <c r="C6084" s="523"/>
      <c r="D6084" s="523"/>
    </row>
    <row r="6085" spans="3:4" ht="21" customHeight="1">
      <c r="C6085" s="523"/>
      <c r="D6085" s="523"/>
    </row>
    <row r="6086" spans="3:4" ht="21" customHeight="1">
      <c r="C6086" s="523"/>
      <c r="D6086" s="523"/>
    </row>
    <row r="6087" spans="3:4" ht="21" customHeight="1">
      <c r="C6087" s="523"/>
      <c r="D6087" s="523"/>
    </row>
    <row r="6088" spans="3:4" ht="21" customHeight="1">
      <c r="C6088" s="523"/>
      <c r="D6088" s="523"/>
    </row>
    <row r="6089" spans="3:4" ht="21" customHeight="1">
      <c r="C6089" s="523"/>
      <c r="D6089" s="523"/>
    </row>
    <row r="6090" spans="3:4" ht="21" customHeight="1">
      <c r="C6090" s="523"/>
      <c r="D6090" s="523"/>
    </row>
    <row r="6091" spans="3:4" ht="21" customHeight="1">
      <c r="C6091" s="523"/>
      <c r="D6091" s="523"/>
    </row>
    <row r="6092" spans="3:4" ht="21" customHeight="1">
      <c r="C6092" s="523"/>
      <c r="D6092" s="523"/>
    </row>
    <row r="6093" spans="3:4" ht="21" customHeight="1">
      <c r="C6093" s="523"/>
      <c r="D6093" s="523"/>
    </row>
    <row r="6094" spans="3:4" ht="21" customHeight="1">
      <c r="C6094" s="523"/>
      <c r="D6094" s="523"/>
    </row>
    <row r="6095" spans="3:4" ht="21" customHeight="1">
      <c r="C6095" s="523"/>
      <c r="D6095" s="523"/>
    </row>
    <row r="6096" spans="3:4" ht="21" customHeight="1">
      <c r="C6096" s="523"/>
      <c r="D6096" s="523"/>
    </row>
    <row r="6097" spans="3:4" ht="21" customHeight="1">
      <c r="C6097" s="523"/>
      <c r="D6097" s="523"/>
    </row>
    <row r="6098" spans="3:4" ht="21" customHeight="1">
      <c r="C6098" s="523"/>
      <c r="D6098" s="523"/>
    </row>
    <row r="6099" spans="3:4" ht="21" customHeight="1">
      <c r="C6099" s="523"/>
      <c r="D6099" s="523"/>
    </row>
    <row r="6100" spans="3:4" ht="21" customHeight="1">
      <c r="C6100" s="523"/>
      <c r="D6100" s="523"/>
    </row>
    <row r="6101" spans="3:4" ht="21" customHeight="1">
      <c r="C6101" s="523"/>
      <c r="D6101" s="523"/>
    </row>
    <row r="6102" spans="3:4" ht="21" customHeight="1">
      <c r="C6102" s="523"/>
      <c r="D6102" s="523"/>
    </row>
    <row r="6103" spans="3:4" ht="21" customHeight="1">
      <c r="C6103" s="523"/>
      <c r="D6103" s="523"/>
    </row>
    <row r="6104" spans="3:4" ht="21" customHeight="1">
      <c r="C6104" s="523"/>
      <c r="D6104" s="523"/>
    </row>
    <row r="6105" spans="3:4" ht="21" customHeight="1">
      <c r="C6105" s="523"/>
      <c r="D6105" s="523"/>
    </row>
    <row r="6106" spans="3:4" ht="21" customHeight="1">
      <c r="C6106" s="523"/>
      <c r="D6106" s="523"/>
    </row>
    <row r="6107" spans="3:4" ht="21" customHeight="1">
      <c r="C6107" s="523"/>
      <c r="D6107" s="523"/>
    </row>
    <row r="6108" spans="3:4" ht="21" customHeight="1">
      <c r="C6108" s="523"/>
      <c r="D6108" s="523"/>
    </row>
    <row r="6109" spans="3:4" ht="21" customHeight="1">
      <c r="C6109" s="523"/>
      <c r="D6109" s="523"/>
    </row>
    <row r="6110" spans="3:4" ht="21" customHeight="1">
      <c r="C6110" s="523"/>
      <c r="D6110" s="523"/>
    </row>
    <row r="6111" spans="3:4" ht="21" customHeight="1">
      <c r="C6111" s="523"/>
      <c r="D6111" s="523"/>
    </row>
    <row r="6112" spans="3:4" ht="21" customHeight="1">
      <c r="C6112" s="523"/>
      <c r="D6112" s="523"/>
    </row>
    <row r="6113" spans="3:4" ht="21" customHeight="1">
      <c r="C6113" s="523"/>
      <c r="D6113" s="523"/>
    </row>
    <row r="6114" spans="3:4" ht="21" customHeight="1">
      <c r="C6114" s="523"/>
      <c r="D6114" s="523"/>
    </row>
    <row r="6115" spans="3:4" ht="21" customHeight="1">
      <c r="C6115" s="523"/>
      <c r="D6115" s="523"/>
    </row>
    <row r="6116" spans="3:4" ht="21" customHeight="1">
      <c r="C6116" s="523"/>
      <c r="D6116" s="523"/>
    </row>
    <row r="6117" spans="3:4" ht="21" customHeight="1">
      <c r="C6117" s="523"/>
      <c r="D6117" s="523"/>
    </row>
    <row r="6118" spans="3:4" ht="21" customHeight="1">
      <c r="C6118" s="523"/>
      <c r="D6118" s="523"/>
    </row>
    <row r="6119" spans="3:4" ht="21" customHeight="1">
      <c r="C6119" s="523"/>
      <c r="D6119" s="523"/>
    </row>
    <row r="6120" spans="3:4" ht="21" customHeight="1">
      <c r="C6120" s="523"/>
      <c r="D6120" s="523"/>
    </row>
    <row r="6121" spans="3:4" ht="21" customHeight="1">
      <c r="C6121" s="523"/>
      <c r="D6121" s="523"/>
    </row>
    <row r="6122" spans="3:4" ht="21" customHeight="1">
      <c r="C6122" s="523"/>
      <c r="D6122" s="523"/>
    </row>
    <row r="6123" spans="3:4" ht="21" customHeight="1">
      <c r="C6123" s="523"/>
      <c r="D6123" s="523"/>
    </row>
    <row r="6124" spans="3:4" ht="21" customHeight="1">
      <c r="C6124" s="523"/>
      <c r="D6124" s="523"/>
    </row>
    <row r="6125" spans="3:4" ht="21" customHeight="1">
      <c r="C6125" s="523"/>
      <c r="D6125" s="523"/>
    </row>
    <row r="6126" spans="3:4" ht="21" customHeight="1">
      <c r="C6126" s="523"/>
      <c r="D6126" s="523"/>
    </row>
    <row r="6127" spans="3:4" ht="21" customHeight="1">
      <c r="C6127" s="523"/>
      <c r="D6127" s="523"/>
    </row>
    <row r="6128" spans="3:4" ht="21" customHeight="1">
      <c r="C6128" s="523"/>
      <c r="D6128" s="523"/>
    </row>
    <row r="6129" spans="3:4" ht="21" customHeight="1">
      <c r="C6129" s="523"/>
      <c r="D6129" s="523"/>
    </row>
    <row r="6130" spans="3:4" ht="21" customHeight="1">
      <c r="C6130" s="523"/>
      <c r="D6130" s="523"/>
    </row>
    <row r="6131" spans="3:4" ht="21" customHeight="1">
      <c r="C6131" s="523"/>
      <c r="D6131" s="523"/>
    </row>
    <row r="6132" spans="3:4" ht="21" customHeight="1">
      <c r="C6132" s="523"/>
      <c r="D6132" s="523"/>
    </row>
    <row r="6133" spans="3:4" ht="21" customHeight="1">
      <c r="C6133" s="523"/>
      <c r="D6133" s="523"/>
    </row>
    <row r="6134" spans="3:4" ht="21" customHeight="1">
      <c r="C6134" s="523"/>
      <c r="D6134" s="523"/>
    </row>
    <row r="6135" spans="3:4" ht="21" customHeight="1">
      <c r="C6135" s="523"/>
      <c r="D6135" s="523"/>
    </row>
    <row r="6136" spans="3:4" ht="21" customHeight="1">
      <c r="C6136" s="523"/>
      <c r="D6136" s="523"/>
    </row>
    <row r="6137" spans="3:4" ht="21" customHeight="1">
      <c r="C6137" s="523"/>
      <c r="D6137" s="523"/>
    </row>
    <row r="6138" spans="3:4" ht="21" customHeight="1">
      <c r="C6138" s="523"/>
      <c r="D6138" s="523"/>
    </row>
    <row r="6139" spans="3:4" ht="21" customHeight="1">
      <c r="C6139" s="523"/>
      <c r="D6139" s="523"/>
    </row>
    <row r="6140" spans="3:4" ht="21" customHeight="1">
      <c r="C6140" s="523"/>
      <c r="D6140" s="523"/>
    </row>
    <row r="6141" spans="3:4" ht="21" customHeight="1">
      <c r="C6141" s="523"/>
      <c r="D6141" s="523"/>
    </row>
    <row r="6142" spans="3:4" ht="21" customHeight="1">
      <c r="C6142" s="523"/>
      <c r="D6142" s="523"/>
    </row>
    <row r="6143" spans="3:4" ht="21" customHeight="1">
      <c r="C6143" s="523"/>
      <c r="D6143" s="523"/>
    </row>
    <row r="6144" spans="3:4" ht="21" customHeight="1">
      <c r="C6144" s="523"/>
      <c r="D6144" s="523"/>
    </row>
    <row r="6145" spans="3:4" ht="21" customHeight="1">
      <c r="C6145" s="523"/>
      <c r="D6145" s="523"/>
    </row>
    <row r="6146" spans="3:4" ht="21" customHeight="1">
      <c r="C6146" s="523"/>
      <c r="D6146" s="523"/>
    </row>
    <row r="6147" spans="3:4" ht="21" customHeight="1">
      <c r="C6147" s="523"/>
      <c r="D6147" s="523"/>
    </row>
    <row r="6148" spans="3:4" ht="21" customHeight="1">
      <c r="C6148" s="523"/>
      <c r="D6148" s="523"/>
    </row>
    <row r="6149" spans="3:4" ht="21" customHeight="1">
      <c r="C6149" s="523"/>
      <c r="D6149" s="523"/>
    </row>
    <row r="6150" spans="3:4" ht="21" customHeight="1">
      <c r="C6150" s="523"/>
      <c r="D6150" s="523"/>
    </row>
    <row r="6151" spans="3:4" ht="21" customHeight="1">
      <c r="C6151" s="523"/>
      <c r="D6151" s="523"/>
    </row>
    <row r="6152" spans="3:4" ht="21" customHeight="1">
      <c r="C6152" s="523"/>
      <c r="D6152" s="523"/>
    </row>
    <row r="6153" spans="3:4" ht="21" customHeight="1">
      <c r="C6153" s="523"/>
      <c r="D6153" s="523"/>
    </row>
    <row r="6154" spans="3:4" ht="21" customHeight="1">
      <c r="C6154" s="523"/>
      <c r="D6154" s="523"/>
    </row>
    <row r="6155" spans="3:4" ht="21" customHeight="1">
      <c r="C6155" s="523"/>
      <c r="D6155" s="523"/>
    </row>
    <row r="6156" spans="3:4" ht="21" customHeight="1">
      <c r="C6156" s="523"/>
      <c r="D6156" s="523"/>
    </row>
    <row r="6157" spans="3:4" ht="21" customHeight="1">
      <c r="C6157" s="523"/>
      <c r="D6157" s="523"/>
    </row>
    <row r="6158" spans="3:4" ht="21" customHeight="1">
      <c r="C6158" s="523"/>
      <c r="D6158" s="523"/>
    </row>
    <row r="6159" spans="3:4" ht="21" customHeight="1">
      <c r="C6159" s="523"/>
      <c r="D6159" s="523"/>
    </row>
    <row r="6160" spans="3:4" ht="21" customHeight="1">
      <c r="C6160" s="523"/>
      <c r="D6160" s="523"/>
    </row>
    <row r="6161" spans="3:4" ht="21" customHeight="1">
      <c r="C6161" s="523"/>
      <c r="D6161" s="523"/>
    </row>
    <row r="6162" spans="3:4" ht="21" customHeight="1">
      <c r="C6162" s="523"/>
      <c r="D6162" s="523"/>
    </row>
    <row r="6163" spans="3:4" ht="21" customHeight="1">
      <c r="C6163" s="523"/>
      <c r="D6163" s="523"/>
    </row>
    <row r="6164" spans="3:4" ht="21" customHeight="1">
      <c r="C6164" s="523"/>
      <c r="D6164" s="523"/>
    </row>
    <row r="6165" spans="3:4" ht="21" customHeight="1">
      <c r="C6165" s="523"/>
      <c r="D6165" s="523"/>
    </row>
    <row r="6166" spans="3:4" ht="21" customHeight="1">
      <c r="C6166" s="523"/>
      <c r="D6166" s="523"/>
    </row>
    <row r="6167" spans="3:4" ht="21" customHeight="1">
      <c r="C6167" s="523"/>
      <c r="D6167" s="523"/>
    </row>
    <row r="6168" spans="3:4" ht="21" customHeight="1">
      <c r="C6168" s="523"/>
      <c r="D6168" s="523"/>
    </row>
    <row r="6169" spans="3:4" ht="21" customHeight="1">
      <c r="C6169" s="523"/>
      <c r="D6169" s="523"/>
    </row>
    <row r="6170" spans="3:4" ht="21" customHeight="1">
      <c r="C6170" s="523"/>
      <c r="D6170" s="523"/>
    </row>
    <row r="6171" spans="3:4" ht="21" customHeight="1">
      <c r="C6171" s="523"/>
      <c r="D6171" s="523"/>
    </row>
    <row r="6172" spans="3:4" ht="21" customHeight="1">
      <c r="C6172" s="523"/>
      <c r="D6172" s="523"/>
    </row>
    <row r="6173" spans="3:4" ht="21" customHeight="1">
      <c r="C6173" s="523"/>
      <c r="D6173" s="523"/>
    </row>
    <row r="6174" spans="3:4" ht="21" customHeight="1">
      <c r="C6174" s="523"/>
      <c r="D6174" s="523"/>
    </row>
    <row r="6175" spans="3:4" ht="21" customHeight="1">
      <c r="C6175" s="523"/>
      <c r="D6175" s="523"/>
    </row>
    <row r="6176" spans="3:4" ht="21" customHeight="1">
      <c r="C6176" s="523"/>
      <c r="D6176" s="523"/>
    </row>
    <row r="6177" spans="3:4" ht="21" customHeight="1">
      <c r="C6177" s="523"/>
      <c r="D6177" s="523"/>
    </row>
    <row r="6178" spans="3:4" ht="21" customHeight="1">
      <c r="C6178" s="523"/>
      <c r="D6178" s="523"/>
    </row>
    <row r="6179" spans="3:4" ht="21" customHeight="1">
      <c r="C6179" s="523"/>
      <c r="D6179" s="523"/>
    </row>
    <row r="6180" spans="3:4" ht="21" customHeight="1">
      <c r="C6180" s="523"/>
      <c r="D6180" s="523"/>
    </row>
    <row r="6181" spans="3:4" ht="21" customHeight="1">
      <c r="C6181" s="523"/>
      <c r="D6181" s="523"/>
    </row>
    <row r="6182" spans="3:4" ht="21" customHeight="1">
      <c r="C6182" s="523"/>
      <c r="D6182" s="523"/>
    </row>
    <row r="6183" spans="3:4" ht="21" customHeight="1">
      <c r="C6183" s="523"/>
      <c r="D6183" s="523"/>
    </row>
    <row r="6184" spans="3:4" ht="21" customHeight="1">
      <c r="C6184" s="523"/>
      <c r="D6184" s="523"/>
    </row>
    <row r="6185" spans="3:4" ht="21" customHeight="1">
      <c r="C6185" s="523"/>
      <c r="D6185" s="523"/>
    </row>
    <row r="6186" spans="3:4" ht="21" customHeight="1">
      <c r="C6186" s="523"/>
      <c r="D6186" s="523"/>
    </row>
    <row r="6187" spans="3:4" ht="21" customHeight="1">
      <c r="C6187" s="523"/>
      <c r="D6187" s="523"/>
    </row>
    <row r="6188" spans="3:4" ht="21" customHeight="1">
      <c r="C6188" s="523"/>
      <c r="D6188" s="523"/>
    </row>
    <row r="6189" spans="3:4" ht="21" customHeight="1">
      <c r="C6189" s="523"/>
      <c r="D6189" s="523"/>
    </row>
    <row r="6190" spans="3:4" ht="21" customHeight="1">
      <c r="C6190" s="523"/>
      <c r="D6190" s="523"/>
    </row>
    <row r="6191" spans="3:4" ht="21" customHeight="1">
      <c r="C6191" s="523"/>
      <c r="D6191" s="523"/>
    </row>
    <row r="6192" spans="3:4" ht="21" customHeight="1">
      <c r="C6192" s="523"/>
      <c r="D6192" s="523"/>
    </row>
    <row r="6193" spans="3:4" ht="21" customHeight="1">
      <c r="C6193" s="523"/>
      <c r="D6193" s="523"/>
    </row>
    <row r="6194" spans="3:4" ht="21" customHeight="1">
      <c r="C6194" s="523"/>
      <c r="D6194" s="523"/>
    </row>
    <row r="6195" spans="3:4" ht="21" customHeight="1">
      <c r="C6195" s="523"/>
      <c r="D6195" s="523"/>
    </row>
    <row r="6196" spans="3:4" ht="21" customHeight="1">
      <c r="C6196" s="523"/>
      <c r="D6196" s="523"/>
    </row>
    <row r="6197" spans="3:4" ht="21" customHeight="1">
      <c r="C6197" s="523"/>
      <c r="D6197" s="523"/>
    </row>
    <row r="6198" spans="3:4" ht="21" customHeight="1">
      <c r="C6198" s="523"/>
      <c r="D6198" s="523"/>
    </row>
    <row r="6199" spans="3:4" ht="21" customHeight="1">
      <c r="C6199" s="523"/>
      <c r="D6199" s="523"/>
    </row>
    <row r="6200" spans="3:4" ht="21" customHeight="1">
      <c r="C6200" s="523"/>
      <c r="D6200" s="523"/>
    </row>
    <row r="6201" spans="3:4" ht="21" customHeight="1">
      <c r="C6201" s="523"/>
      <c r="D6201" s="523"/>
    </row>
    <row r="6202" spans="3:4" ht="21" customHeight="1">
      <c r="C6202" s="523"/>
      <c r="D6202" s="523"/>
    </row>
    <row r="6203" spans="3:4" ht="21" customHeight="1">
      <c r="C6203" s="523"/>
      <c r="D6203" s="523"/>
    </row>
    <row r="6204" spans="3:4" ht="21" customHeight="1">
      <c r="C6204" s="523"/>
      <c r="D6204" s="523"/>
    </row>
    <row r="6205" spans="3:4" ht="21" customHeight="1">
      <c r="C6205" s="523"/>
      <c r="D6205" s="523"/>
    </row>
    <row r="6206" spans="3:4" ht="21" customHeight="1">
      <c r="C6206" s="523"/>
      <c r="D6206" s="523"/>
    </row>
    <row r="6207" spans="3:4" ht="21" customHeight="1">
      <c r="C6207" s="523"/>
      <c r="D6207" s="523"/>
    </row>
    <row r="6208" spans="3:4" ht="21" customHeight="1">
      <c r="C6208" s="523"/>
      <c r="D6208" s="523"/>
    </row>
    <row r="6209" spans="3:4" ht="21" customHeight="1">
      <c r="C6209" s="523"/>
      <c r="D6209" s="523"/>
    </row>
    <row r="6210" spans="3:4" ht="21" customHeight="1">
      <c r="C6210" s="523"/>
      <c r="D6210" s="523"/>
    </row>
    <row r="6211" spans="3:4" ht="21" customHeight="1">
      <c r="C6211" s="523"/>
      <c r="D6211" s="523"/>
    </row>
    <row r="6212" spans="3:4" ht="21" customHeight="1">
      <c r="C6212" s="523"/>
      <c r="D6212" s="523"/>
    </row>
    <row r="6213" spans="3:4" ht="21" customHeight="1">
      <c r="C6213" s="523"/>
      <c r="D6213" s="523"/>
    </row>
    <row r="6214" spans="3:4" ht="21" customHeight="1">
      <c r="C6214" s="523"/>
      <c r="D6214" s="523"/>
    </row>
    <row r="6215" spans="3:4" ht="21" customHeight="1">
      <c r="C6215" s="523"/>
      <c r="D6215" s="523"/>
    </row>
    <row r="6216" spans="3:4" ht="21" customHeight="1">
      <c r="C6216" s="523"/>
      <c r="D6216" s="523"/>
    </row>
    <row r="6217" spans="3:4" ht="21" customHeight="1">
      <c r="C6217" s="523"/>
      <c r="D6217" s="523"/>
    </row>
    <row r="6218" spans="3:4" ht="21" customHeight="1">
      <c r="C6218" s="523"/>
      <c r="D6218" s="523"/>
    </row>
    <row r="6219" spans="3:4" ht="21" customHeight="1">
      <c r="C6219" s="523"/>
      <c r="D6219" s="523"/>
    </row>
    <row r="6220" spans="3:4" ht="21" customHeight="1">
      <c r="C6220" s="523"/>
      <c r="D6220" s="523"/>
    </row>
    <row r="6221" spans="3:4" ht="21" customHeight="1">
      <c r="C6221" s="523"/>
      <c r="D6221" s="523"/>
    </row>
    <row r="6222" spans="3:4" ht="21" customHeight="1">
      <c r="C6222" s="523"/>
      <c r="D6222" s="523"/>
    </row>
    <row r="6223" spans="3:4" ht="21" customHeight="1">
      <c r="C6223" s="523"/>
      <c r="D6223" s="523"/>
    </row>
    <row r="6224" spans="3:4" ht="21" customHeight="1">
      <c r="C6224" s="523"/>
      <c r="D6224" s="523"/>
    </row>
    <row r="6225" spans="3:4" ht="21" customHeight="1">
      <c r="C6225" s="523"/>
      <c r="D6225" s="523"/>
    </row>
    <row r="6226" spans="3:4" ht="21" customHeight="1">
      <c r="C6226" s="523"/>
      <c r="D6226" s="523"/>
    </row>
    <row r="6227" spans="3:4" ht="21" customHeight="1">
      <c r="C6227" s="523"/>
      <c r="D6227" s="523"/>
    </row>
    <row r="6228" spans="3:4" ht="21" customHeight="1">
      <c r="C6228" s="523"/>
      <c r="D6228" s="523"/>
    </row>
    <row r="6229" spans="3:4" ht="21" customHeight="1">
      <c r="C6229" s="523"/>
      <c r="D6229" s="523"/>
    </row>
    <row r="6230" spans="3:4" ht="21" customHeight="1">
      <c r="C6230" s="523"/>
      <c r="D6230" s="523"/>
    </row>
    <row r="6231" spans="3:4" ht="21" customHeight="1">
      <c r="C6231" s="523"/>
      <c r="D6231" s="523"/>
    </row>
    <row r="6232" spans="3:4" ht="21" customHeight="1">
      <c r="C6232" s="523"/>
      <c r="D6232" s="523"/>
    </row>
    <row r="6233" spans="3:4" ht="21" customHeight="1">
      <c r="C6233" s="523"/>
      <c r="D6233" s="523"/>
    </row>
    <row r="6234" spans="3:4" ht="21" customHeight="1">
      <c r="C6234" s="523"/>
      <c r="D6234" s="523"/>
    </row>
    <row r="6235" spans="3:4" ht="21" customHeight="1">
      <c r="C6235" s="523"/>
      <c r="D6235" s="523"/>
    </row>
    <row r="6236" spans="3:4" ht="21" customHeight="1">
      <c r="C6236" s="523"/>
      <c r="D6236" s="523"/>
    </row>
    <row r="6237" spans="3:4" ht="21" customHeight="1">
      <c r="C6237" s="523"/>
      <c r="D6237" s="523"/>
    </row>
    <row r="6238" spans="3:4" ht="21" customHeight="1">
      <c r="C6238" s="523"/>
      <c r="D6238" s="523"/>
    </row>
    <row r="6239" spans="3:4" ht="21" customHeight="1">
      <c r="C6239" s="523"/>
      <c r="D6239" s="523"/>
    </row>
    <row r="6240" spans="3:4" ht="21" customHeight="1">
      <c r="C6240" s="523"/>
      <c r="D6240" s="523"/>
    </row>
    <row r="6241" spans="3:4" ht="21" customHeight="1">
      <c r="C6241" s="523"/>
      <c r="D6241" s="523"/>
    </row>
    <row r="6242" spans="3:4" ht="21" customHeight="1">
      <c r="C6242" s="523"/>
      <c r="D6242" s="523"/>
    </row>
    <row r="6243" spans="3:4" ht="21" customHeight="1">
      <c r="C6243" s="523"/>
      <c r="D6243" s="523"/>
    </row>
    <row r="6244" spans="3:4" ht="21" customHeight="1">
      <c r="C6244" s="523"/>
      <c r="D6244" s="523"/>
    </row>
    <row r="6245" spans="3:4" ht="21" customHeight="1">
      <c r="C6245" s="523"/>
      <c r="D6245" s="523"/>
    </row>
    <row r="6246" spans="3:4" ht="21" customHeight="1">
      <c r="C6246" s="523"/>
      <c r="D6246" s="523"/>
    </row>
    <row r="6247" spans="3:4" ht="21" customHeight="1">
      <c r="C6247" s="523"/>
      <c r="D6247" s="523"/>
    </row>
    <row r="6248" spans="3:4" ht="21" customHeight="1">
      <c r="C6248" s="523"/>
      <c r="D6248" s="523"/>
    </row>
    <row r="6249" spans="3:4" ht="21" customHeight="1">
      <c r="C6249" s="523"/>
      <c r="D6249" s="523"/>
    </row>
    <row r="6250" spans="3:4" ht="21" customHeight="1">
      <c r="C6250" s="523"/>
      <c r="D6250" s="523"/>
    </row>
    <row r="6251" spans="3:4" ht="21" customHeight="1">
      <c r="C6251" s="523"/>
      <c r="D6251" s="523"/>
    </row>
    <row r="6252" spans="3:4" ht="21" customHeight="1">
      <c r="C6252" s="523"/>
      <c r="D6252" s="523"/>
    </row>
    <row r="6253" spans="3:4" ht="21" customHeight="1">
      <c r="C6253" s="523"/>
      <c r="D6253" s="523"/>
    </row>
    <row r="6254" spans="3:4" ht="21" customHeight="1">
      <c r="C6254" s="523"/>
      <c r="D6254" s="523"/>
    </row>
    <row r="6255" spans="3:4" ht="21" customHeight="1">
      <c r="C6255" s="523"/>
      <c r="D6255" s="523"/>
    </row>
    <row r="6256" spans="3:4" ht="21" customHeight="1">
      <c r="C6256" s="523"/>
      <c r="D6256" s="523"/>
    </row>
    <row r="6257" spans="3:4" ht="21" customHeight="1">
      <c r="C6257" s="523"/>
      <c r="D6257" s="523"/>
    </row>
    <row r="6258" spans="3:4" ht="21" customHeight="1">
      <c r="C6258" s="523"/>
      <c r="D6258" s="523"/>
    </row>
    <row r="6259" spans="3:4" ht="21" customHeight="1">
      <c r="C6259" s="523"/>
      <c r="D6259" s="523"/>
    </row>
    <row r="6260" spans="3:4" ht="21" customHeight="1">
      <c r="C6260" s="523"/>
      <c r="D6260" s="523"/>
    </row>
    <row r="6261" spans="3:4" ht="21" customHeight="1">
      <c r="C6261" s="523"/>
      <c r="D6261" s="523"/>
    </row>
    <row r="6262" spans="3:4" ht="21" customHeight="1">
      <c r="C6262" s="523"/>
      <c r="D6262" s="523"/>
    </row>
    <row r="6263" spans="3:4" ht="21" customHeight="1">
      <c r="C6263" s="523"/>
      <c r="D6263" s="523"/>
    </row>
    <row r="6264" spans="3:4" ht="21" customHeight="1">
      <c r="C6264" s="523"/>
      <c r="D6264" s="523"/>
    </row>
    <row r="6265" spans="3:4" ht="21" customHeight="1">
      <c r="C6265" s="523"/>
      <c r="D6265" s="523"/>
    </row>
    <row r="6266" spans="3:4" ht="21" customHeight="1">
      <c r="C6266" s="523"/>
      <c r="D6266" s="523"/>
    </row>
    <row r="6267" spans="3:4" ht="21" customHeight="1">
      <c r="C6267" s="523"/>
      <c r="D6267" s="523"/>
    </row>
    <row r="6268" spans="3:4" ht="21" customHeight="1">
      <c r="C6268" s="523"/>
      <c r="D6268" s="523"/>
    </row>
    <row r="6269" spans="3:4" ht="21" customHeight="1">
      <c r="C6269" s="523"/>
      <c r="D6269" s="523"/>
    </row>
    <row r="6270" spans="3:4" ht="21" customHeight="1">
      <c r="C6270" s="523"/>
      <c r="D6270" s="523"/>
    </row>
    <row r="6271" spans="3:4" ht="21" customHeight="1">
      <c r="C6271" s="523"/>
      <c r="D6271" s="523"/>
    </row>
    <row r="6272" spans="3:4" ht="21" customHeight="1">
      <c r="C6272" s="523"/>
      <c r="D6272" s="523"/>
    </row>
    <row r="6273" spans="3:4" ht="21" customHeight="1">
      <c r="C6273" s="523"/>
      <c r="D6273" s="523"/>
    </row>
    <row r="6274" spans="3:4" ht="21" customHeight="1">
      <c r="C6274" s="523"/>
      <c r="D6274" s="523"/>
    </row>
    <row r="6275" spans="3:4" ht="21" customHeight="1">
      <c r="C6275" s="523"/>
      <c r="D6275" s="523"/>
    </row>
    <row r="6276" spans="3:4" ht="21" customHeight="1">
      <c r="C6276" s="523"/>
      <c r="D6276" s="523"/>
    </row>
    <row r="6277" spans="3:4" ht="21" customHeight="1">
      <c r="C6277" s="523"/>
      <c r="D6277" s="523"/>
    </row>
    <row r="6278" spans="3:4" ht="21" customHeight="1">
      <c r="C6278" s="523"/>
      <c r="D6278" s="523"/>
    </row>
    <row r="6279" spans="3:4" ht="21" customHeight="1">
      <c r="C6279" s="523"/>
      <c r="D6279" s="523"/>
    </row>
    <row r="6280" spans="3:4" ht="21" customHeight="1">
      <c r="C6280" s="523"/>
      <c r="D6280" s="523"/>
    </row>
    <row r="6281" spans="3:4" ht="21" customHeight="1">
      <c r="C6281" s="523"/>
      <c r="D6281" s="523"/>
    </row>
    <row r="6282" spans="3:4" ht="21" customHeight="1">
      <c r="C6282" s="523"/>
      <c r="D6282" s="523"/>
    </row>
    <row r="6283" spans="3:4" ht="21" customHeight="1">
      <c r="C6283" s="523"/>
      <c r="D6283" s="523"/>
    </row>
    <row r="6284" spans="3:4" ht="21" customHeight="1">
      <c r="C6284" s="523"/>
      <c r="D6284" s="523"/>
    </row>
    <row r="6285" spans="3:4" ht="21" customHeight="1">
      <c r="C6285" s="523"/>
      <c r="D6285" s="523"/>
    </row>
    <row r="6286" spans="3:4" ht="21" customHeight="1">
      <c r="C6286" s="523"/>
      <c r="D6286" s="523"/>
    </row>
    <row r="6287" spans="3:4" ht="21" customHeight="1">
      <c r="C6287" s="523"/>
      <c r="D6287" s="523"/>
    </row>
    <row r="6288" spans="3:4" ht="21" customHeight="1">
      <c r="C6288" s="523"/>
      <c r="D6288" s="523"/>
    </row>
    <row r="6289" spans="3:4" ht="21" customHeight="1">
      <c r="C6289" s="523"/>
      <c r="D6289" s="523"/>
    </row>
    <row r="6290" spans="3:4" ht="21" customHeight="1">
      <c r="C6290" s="523"/>
      <c r="D6290" s="523"/>
    </row>
    <row r="6291" spans="3:4" ht="21" customHeight="1">
      <c r="C6291" s="523"/>
      <c r="D6291" s="523"/>
    </row>
    <row r="6292" spans="3:4" ht="21" customHeight="1">
      <c r="C6292" s="523"/>
      <c r="D6292" s="523"/>
    </row>
    <row r="6293" spans="3:4" ht="21" customHeight="1">
      <c r="C6293" s="523"/>
      <c r="D6293" s="523"/>
    </row>
    <row r="6294" spans="3:4" ht="21" customHeight="1">
      <c r="C6294" s="523"/>
      <c r="D6294" s="523"/>
    </row>
    <row r="6295" spans="3:4" ht="21" customHeight="1">
      <c r="C6295" s="523"/>
      <c r="D6295" s="523"/>
    </row>
    <row r="6296" spans="3:4" ht="21" customHeight="1">
      <c r="C6296" s="523"/>
      <c r="D6296" s="523"/>
    </row>
    <row r="6297" spans="3:4" ht="21" customHeight="1">
      <c r="C6297" s="523"/>
      <c r="D6297" s="523"/>
    </row>
    <row r="6298" spans="3:4" ht="21" customHeight="1">
      <c r="C6298" s="523"/>
      <c r="D6298" s="523"/>
    </row>
    <row r="6299" spans="3:4" ht="21" customHeight="1">
      <c r="C6299" s="523"/>
      <c r="D6299" s="523"/>
    </row>
    <row r="6300" spans="3:4" ht="21" customHeight="1">
      <c r="C6300" s="523"/>
      <c r="D6300" s="523"/>
    </row>
    <row r="6301" spans="3:4" ht="21" customHeight="1">
      <c r="C6301" s="523"/>
      <c r="D6301" s="523"/>
    </row>
    <row r="6302" spans="3:4" ht="21" customHeight="1">
      <c r="C6302" s="523"/>
      <c r="D6302" s="523"/>
    </row>
    <row r="6303" spans="3:4" ht="21" customHeight="1">
      <c r="C6303" s="523"/>
      <c r="D6303" s="523"/>
    </row>
    <row r="6304" spans="3:4" ht="21" customHeight="1">
      <c r="C6304" s="523"/>
      <c r="D6304" s="523"/>
    </row>
    <row r="6305" spans="3:4" ht="21" customHeight="1">
      <c r="C6305" s="523"/>
      <c r="D6305" s="523"/>
    </row>
    <row r="6306" spans="3:4" ht="21" customHeight="1">
      <c r="C6306" s="523"/>
      <c r="D6306" s="523"/>
    </row>
    <row r="6307" spans="3:4" ht="21" customHeight="1">
      <c r="C6307" s="523"/>
      <c r="D6307" s="523"/>
    </row>
    <row r="6308" spans="3:4" ht="21" customHeight="1">
      <c r="C6308" s="523"/>
      <c r="D6308" s="523"/>
    </row>
    <row r="6309" spans="3:4" ht="21" customHeight="1">
      <c r="C6309" s="523"/>
      <c r="D6309" s="523"/>
    </row>
    <row r="6310" spans="3:4" ht="21" customHeight="1">
      <c r="C6310" s="523"/>
      <c r="D6310" s="523"/>
    </row>
    <row r="6311" spans="3:4" ht="21" customHeight="1">
      <c r="C6311" s="523"/>
      <c r="D6311" s="523"/>
    </row>
    <row r="6312" spans="3:4" ht="21" customHeight="1">
      <c r="C6312" s="523"/>
      <c r="D6312" s="523"/>
    </row>
    <row r="6313" spans="3:4" ht="21" customHeight="1">
      <c r="C6313" s="523"/>
      <c r="D6313" s="523"/>
    </row>
    <row r="6314" spans="3:4" ht="21" customHeight="1">
      <c r="C6314" s="523"/>
      <c r="D6314" s="523"/>
    </row>
    <row r="6315" spans="3:4" ht="21" customHeight="1">
      <c r="C6315" s="523"/>
      <c r="D6315" s="523"/>
    </row>
    <row r="6316" spans="3:4" ht="21" customHeight="1">
      <c r="C6316" s="523"/>
      <c r="D6316" s="523"/>
    </row>
    <row r="6317" spans="3:4" ht="21" customHeight="1">
      <c r="C6317" s="523"/>
      <c r="D6317" s="523"/>
    </row>
    <row r="6318" spans="3:4" ht="21" customHeight="1">
      <c r="C6318" s="523"/>
      <c r="D6318" s="523"/>
    </row>
    <row r="6319" spans="3:4" ht="21" customHeight="1">
      <c r="C6319" s="523"/>
      <c r="D6319" s="523"/>
    </row>
    <row r="6320" spans="3:4" ht="21" customHeight="1">
      <c r="C6320" s="523"/>
      <c r="D6320" s="523"/>
    </row>
    <row r="6321" spans="3:4" ht="21" customHeight="1">
      <c r="C6321" s="523"/>
      <c r="D6321" s="523"/>
    </row>
    <row r="6322" spans="3:4" ht="21" customHeight="1">
      <c r="C6322" s="523"/>
      <c r="D6322" s="523"/>
    </row>
    <row r="6323" spans="3:4" ht="21" customHeight="1">
      <c r="C6323" s="523"/>
      <c r="D6323" s="523"/>
    </row>
    <row r="6324" spans="3:4" ht="21" customHeight="1">
      <c r="C6324" s="523"/>
      <c r="D6324" s="523"/>
    </row>
    <row r="6325" spans="3:4" ht="21" customHeight="1">
      <c r="C6325" s="523"/>
      <c r="D6325" s="523"/>
    </row>
    <row r="6326" spans="3:4" ht="21" customHeight="1">
      <c r="C6326" s="523"/>
      <c r="D6326" s="523"/>
    </row>
    <row r="6327" spans="3:4" ht="21" customHeight="1">
      <c r="C6327" s="523"/>
      <c r="D6327" s="523"/>
    </row>
    <row r="6328" spans="3:4" ht="21" customHeight="1">
      <c r="C6328" s="523"/>
      <c r="D6328" s="523"/>
    </row>
    <row r="6329" spans="3:4" ht="21" customHeight="1">
      <c r="C6329" s="523"/>
      <c r="D6329" s="523"/>
    </row>
    <row r="6330" spans="3:4" ht="21" customHeight="1">
      <c r="C6330" s="523"/>
      <c r="D6330" s="523"/>
    </row>
    <row r="6331" spans="3:4" ht="21" customHeight="1">
      <c r="C6331" s="523"/>
      <c r="D6331" s="523"/>
    </row>
    <row r="6332" spans="3:4" ht="21" customHeight="1">
      <c r="C6332" s="523"/>
      <c r="D6332" s="523"/>
    </row>
    <row r="6333" spans="3:4" ht="21" customHeight="1">
      <c r="C6333" s="523"/>
      <c r="D6333" s="523"/>
    </row>
    <row r="6334" spans="3:4" ht="21" customHeight="1">
      <c r="C6334" s="523"/>
      <c r="D6334" s="523"/>
    </row>
    <row r="6335" spans="3:4" ht="21" customHeight="1">
      <c r="C6335" s="523"/>
      <c r="D6335" s="523"/>
    </row>
    <row r="6336" spans="3:4" ht="21" customHeight="1">
      <c r="C6336" s="523"/>
      <c r="D6336" s="523"/>
    </row>
    <row r="6337" spans="3:4" ht="21" customHeight="1">
      <c r="C6337" s="523"/>
      <c r="D6337" s="523"/>
    </row>
    <row r="6338" spans="3:4" ht="21" customHeight="1">
      <c r="C6338" s="523"/>
      <c r="D6338" s="523"/>
    </row>
    <row r="6339" spans="3:4" ht="21" customHeight="1">
      <c r="C6339" s="523"/>
      <c r="D6339" s="523"/>
    </row>
    <row r="6340" spans="3:4" ht="21" customHeight="1">
      <c r="C6340" s="523"/>
      <c r="D6340" s="523"/>
    </row>
    <row r="6341" spans="3:4" ht="21" customHeight="1">
      <c r="C6341" s="523"/>
      <c r="D6341" s="523"/>
    </row>
    <row r="6342" spans="3:4" ht="21" customHeight="1">
      <c r="C6342" s="523"/>
      <c r="D6342" s="523"/>
    </row>
    <row r="6343" spans="3:4" ht="21" customHeight="1">
      <c r="C6343" s="523"/>
      <c r="D6343" s="523"/>
    </row>
    <row r="6344" spans="3:4" ht="21" customHeight="1">
      <c r="C6344" s="523"/>
      <c r="D6344" s="523"/>
    </row>
    <row r="6345" spans="3:4" ht="21" customHeight="1">
      <c r="C6345" s="523"/>
      <c r="D6345" s="523"/>
    </row>
    <row r="6346" spans="3:4" ht="21" customHeight="1">
      <c r="C6346" s="523"/>
      <c r="D6346" s="523"/>
    </row>
    <row r="6347" spans="3:4" ht="21" customHeight="1">
      <c r="C6347" s="523"/>
      <c r="D6347" s="523"/>
    </row>
    <row r="6348" spans="3:4" ht="21" customHeight="1">
      <c r="C6348" s="523"/>
      <c r="D6348" s="523"/>
    </row>
    <row r="6349" spans="3:4" ht="21" customHeight="1">
      <c r="C6349" s="523"/>
      <c r="D6349" s="523"/>
    </row>
    <row r="6350" spans="3:4" ht="21" customHeight="1">
      <c r="C6350" s="523"/>
      <c r="D6350" s="523"/>
    </row>
    <row r="6351" spans="3:4" ht="21" customHeight="1">
      <c r="C6351" s="523"/>
      <c r="D6351" s="523"/>
    </row>
    <row r="6352" spans="3:4" ht="21" customHeight="1">
      <c r="C6352" s="523"/>
      <c r="D6352" s="523"/>
    </row>
    <row r="6353" spans="3:4" ht="21" customHeight="1">
      <c r="C6353" s="523"/>
      <c r="D6353" s="523"/>
    </row>
    <row r="6354" spans="3:4" ht="21" customHeight="1">
      <c r="C6354" s="523"/>
      <c r="D6354" s="523"/>
    </row>
    <row r="6355" spans="3:4" ht="21" customHeight="1">
      <c r="C6355" s="523"/>
      <c r="D6355" s="523"/>
    </row>
    <row r="6356" spans="3:4" ht="21" customHeight="1">
      <c r="C6356" s="523"/>
      <c r="D6356" s="523"/>
    </row>
    <row r="6357" spans="3:4" ht="21" customHeight="1">
      <c r="C6357" s="523"/>
      <c r="D6357" s="523"/>
    </row>
    <row r="6358" spans="3:4" ht="21" customHeight="1">
      <c r="C6358" s="523"/>
      <c r="D6358" s="523"/>
    </row>
    <row r="6359" spans="3:4" ht="21" customHeight="1">
      <c r="C6359" s="523"/>
      <c r="D6359" s="523"/>
    </row>
    <row r="6360" spans="3:4" ht="21" customHeight="1">
      <c r="C6360" s="523"/>
      <c r="D6360" s="523"/>
    </row>
    <row r="6361" spans="3:4" ht="21" customHeight="1">
      <c r="C6361" s="523"/>
      <c r="D6361" s="523"/>
    </row>
    <row r="6362" spans="3:4" ht="21" customHeight="1">
      <c r="C6362" s="523"/>
      <c r="D6362" s="523"/>
    </row>
    <row r="6363" spans="3:4" ht="21" customHeight="1">
      <c r="C6363" s="523"/>
      <c r="D6363" s="523"/>
    </row>
    <row r="6364" spans="3:4" ht="21" customHeight="1">
      <c r="C6364" s="523"/>
      <c r="D6364" s="523"/>
    </row>
    <row r="6365" spans="3:4" ht="21" customHeight="1">
      <c r="C6365" s="523"/>
      <c r="D6365" s="523"/>
    </row>
    <row r="6366" spans="3:4" ht="21" customHeight="1">
      <c r="C6366" s="523"/>
      <c r="D6366" s="523"/>
    </row>
    <row r="6367" spans="3:4" ht="21" customHeight="1">
      <c r="C6367" s="523"/>
      <c r="D6367" s="523"/>
    </row>
    <row r="6368" spans="3:4" ht="21" customHeight="1">
      <c r="C6368" s="523"/>
      <c r="D6368" s="523"/>
    </row>
    <row r="6369" spans="3:4" ht="21" customHeight="1">
      <c r="C6369" s="523"/>
      <c r="D6369" s="523"/>
    </row>
    <row r="6370" spans="3:4" ht="21" customHeight="1">
      <c r="C6370" s="523"/>
      <c r="D6370" s="523"/>
    </row>
    <row r="6371" spans="3:4" ht="21" customHeight="1">
      <c r="C6371" s="523"/>
      <c r="D6371" s="523"/>
    </row>
    <row r="6372" spans="3:4" ht="21" customHeight="1">
      <c r="C6372" s="523"/>
      <c r="D6372" s="523"/>
    </row>
    <row r="6373" spans="3:4" ht="21" customHeight="1">
      <c r="C6373" s="523"/>
      <c r="D6373" s="523"/>
    </row>
    <row r="6374" spans="3:4" ht="21" customHeight="1">
      <c r="C6374" s="523"/>
      <c r="D6374" s="523"/>
    </row>
    <row r="6375" spans="3:4" ht="21" customHeight="1">
      <c r="C6375" s="523"/>
      <c r="D6375" s="523"/>
    </row>
    <row r="6376" spans="3:4" ht="21" customHeight="1">
      <c r="C6376" s="523"/>
      <c r="D6376" s="523"/>
    </row>
    <row r="6377" spans="3:4" ht="21" customHeight="1">
      <c r="C6377" s="523"/>
      <c r="D6377" s="523"/>
    </row>
    <row r="6378" spans="3:4" ht="21" customHeight="1">
      <c r="C6378" s="523"/>
      <c r="D6378" s="523"/>
    </row>
    <row r="6379" spans="3:4" ht="21" customHeight="1">
      <c r="C6379" s="523"/>
      <c r="D6379" s="523"/>
    </row>
    <row r="6380" spans="3:4" ht="21" customHeight="1">
      <c r="C6380" s="523"/>
      <c r="D6380" s="523"/>
    </row>
    <row r="6381" spans="3:4" ht="21" customHeight="1">
      <c r="C6381" s="523"/>
      <c r="D6381" s="523"/>
    </row>
    <row r="6382" spans="3:4" ht="21" customHeight="1">
      <c r="C6382" s="523"/>
      <c r="D6382" s="523"/>
    </row>
    <row r="6383" spans="3:4" ht="21" customHeight="1">
      <c r="C6383" s="523"/>
      <c r="D6383" s="523"/>
    </row>
    <row r="6384" spans="3:4" ht="21" customHeight="1">
      <c r="C6384" s="523"/>
      <c r="D6384" s="523"/>
    </row>
    <row r="6385" spans="3:4" ht="21" customHeight="1">
      <c r="C6385" s="523"/>
      <c r="D6385" s="523"/>
    </row>
    <row r="6386" spans="3:4" ht="21" customHeight="1">
      <c r="C6386" s="523"/>
      <c r="D6386" s="523"/>
    </row>
    <row r="6387" spans="3:4" ht="21" customHeight="1">
      <c r="C6387" s="523"/>
      <c r="D6387" s="523"/>
    </row>
    <row r="6388" spans="3:4" ht="21" customHeight="1">
      <c r="C6388" s="523"/>
      <c r="D6388" s="523"/>
    </row>
    <row r="6389" spans="3:4" ht="21" customHeight="1">
      <c r="C6389" s="523"/>
      <c r="D6389" s="523"/>
    </row>
    <row r="6390" spans="3:4" ht="21" customHeight="1">
      <c r="C6390" s="523"/>
      <c r="D6390" s="523"/>
    </row>
    <row r="6391" spans="3:4" ht="21" customHeight="1">
      <c r="C6391" s="523"/>
      <c r="D6391" s="523"/>
    </row>
    <row r="6392" spans="3:4" ht="21" customHeight="1">
      <c r="C6392" s="523"/>
      <c r="D6392" s="523"/>
    </row>
    <row r="6393" spans="3:4" ht="21" customHeight="1">
      <c r="C6393" s="523"/>
      <c r="D6393" s="523"/>
    </row>
    <row r="6394" spans="3:4" ht="21" customHeight="1">
      <c r="C6394" s="523"/>
      <c r="D6394" s="523"/>
    </row>
    <row r="6395" spans="3:4" ht="21" customHeight="1">
      <c r="C6395" s="523"/>
      <c r="D6395" s="523"/>
    </row>
    <row r="6396" spans="3:4" ht="21" customHeight="1">
      <c r="C6396" s="523"/>
      <c r="D6396" s="523"/>
    </row>
    <row r="6397" spans="3:4" ht="21" customHeight="1">
      <c r="C6397" s="523"/>
      <c r="D6397" s="523"/>
    </row>
    <row r="6398" spans="3:4" ht="21" customHeight="1">
      <c r="C6398" s="523"/>
      <c r="D6398" s="523"/>
    </row>
    <row r="6399" spans="3:4" ht="21" customHeight="1">
      <c r="C6399" s="523"/>
      <c r="D6399" s="523"/>
    </row>
    <row r="6400" spans="3:4" ht="21" customHeight="1">
      <c r="C6400" s="523"/>
      <c r="D6400" s="523"/>
    </row>
    <row r="6401" spans="3:4" ht="21" customHeight="1">
      <c r="C6401" s="523"/>
      <c r="D6401" s="523"/>
    </row>
    <row r="6402" spans="3:4" ht="21" customHeight="1">
      <c r="C6402" s="523"/>
      <c r="D6402" s="523"/>
    </row>
    <row r="6403" spans="3:4" ht="21" customHeight="1">
      <c r="C6403" s="523"/>
      <c r="D6403" s="523"/>
    </row>
    <row r="6404" spans="3:4" ht="21" customHeight="1">
      <c r="C6404" s="523"/>
      <c r="D6404" s="523"/>
    </row>
    <row r="6405" spans="3:4" ht="21" customHeight="1">
      <c r="C6405" s="523"/>
      <c r="D6405" s="523"/>
    </row>
    <row r="6406" spans="3:4" ht="21" customHeight="1">
      <c r="C6406" s="523"/>
      <c r="D6406" s="523"/>
    </row>
    <row r="6407" spans="3:4" ht="21" customHeight="1">
      <c r="C6407" s="523"/>
      <c r="D6407" s="523"/>
    </row>
    <row r="6408" spans="3:4" ht="21" customHeight="1">
      <c r="C6408" s="523"/>
      <c r="D6408" s="523"/>
    </row>
    <row r="6409" spans="3:4" ht="21" customHeight="1">
      <c r="C6409" s="523"/>
      <c r="D6409" s="523"/>
    </row>
    <row r="6410" spans="3:4" ht="21" customHeight="1">
      <c r="C6410" s="523"/>
      <c r="D6410" s="523"/>
    </row>
    <row r="6411" spans="3:4" ht="21" customHeight="1">
      <c r="C6411" s="523"/>
      <c r="D6411" s="523"/>
    </row>
    <row r="6412" spans="3:4" ht="21" customHeight="1">
      <c r="C6412" s="523"/>
      <c r="D6412" s="523"/>
    </row>
    <row r="6413" spans="3:4" ht="21" customHeight="1">
      <c r="C6413" s="523"/>
      <c r="D6413" s="523"/>
    </row>
    <row r="6414" spans="3:4" ht="21" customHeight="1">
      <c r="C6414" s="523"/>
      <c r="D6414" s="523"/>
    </row>
    <row r="6415" spans="3:4" ht="21" customHeight="1">
      <c r="C6415" s="523"/>
      <c r="D6415" s="523"/>
    </row>
    <row r="6416" spans="3:4" ht="21" customHeight="1">
      <c r="C6416" s="523"/>
      <c r="D6416" s="523"/>
    </row>
    <row r="6417" spans="3:4" ht="21" customHeight="1">
      <c r="C6417" s="523"/>
      <c r="D6417" s="523"/>
    </row>
    <row r="6418" spans="3:4" ht="21" customHeight="1">
      <c r="C6418" s="523"/>
      <c r="D6418" s="523"/>
    </row>
    <row r="6419" spans="3:4" ht="21" customHeight="1">
      <c r="C6419" s="523"/>
      <c r="D6419" s="523"/>
    </row>
    <row r="6420" spans="3:4" ht="21" customHeight="1">
      <c r="C6420" s="523"/>
      <c r="D6420" s="523"/>
    </row>
    <row r="6421" spans="3:4" ht="21" customHeight="1">
      <c r="C6421" s="523"/>
      <c r="D6421" s="523"/>
    </row>
    <row r="6422" spans="3:4" ht="21" customHeight="1">
      <c r="C6422" s="523"/>
      <c r="D6422" s="523"/>
    </row>
    <row r="6423" spans="3:4" ht="21" customHeight="1">
      <c r="C6423" s="523"/>
      <c r="D6423" s="523"/>
    </row>
    <row r="6424" spans="3:4" ht="21" customHeight="1">
      <c r="C6424" s="523"/>
      <c r="D6424" s="523"/>
    </row>
    <row r="6425" spans="3:4" ht="21" customHeight="1">
      <c r="C6425" s="523"/>
      <c r="D6425" s="523"/>
    </row>
    <row r="6426" spans="3:4" ht="21" customHeight="1">
      <c r="C6426" s="523"/>
      <c r="D6426" s="523"/>
    </row>
    <row r="6427" spans="3:4" ht="21" customHeight="1">
      <c r="C6427" s="523"/>
      <c r="D6427" s="523"/>
    </row>
    <row r="6428" spans="3:4" ht="21" customHeight="1">
      <c r="C6428" s="523"/>
      <c r="D6428" s="523"/>
    </row>
    <row r="6429" spans="3:4" ht="21" customHeight="1">
      <c r="C6429" s="523"/>
      <c r="D6429" s="523"/>
    </row>
    <row r="6430" spans="3:4" ht="21" customHeight="1">
      <c r="C6430" s="523"/>
      <c r="D6430" s="523"/>
    </row>
    <row r="6431" spans="3:4" ht="21" customHeight="1">
      <c r="C6431" s="523"/>
      <c r="D6431" s="523"/>
    </row>
    <row r="6432" spans="3:4" ht="21" customHeight="1">
      <c r="C6432" s="523"/>
      <c r="D6432" s="523"/>
    </row>
    <row r="6433" spans="3:4" ht="21" customHeight="1">
      <c r="C6433" s="523"/>
      <c r="D6433" s="523"/>
    </row>
    <row r="6434" spans="3:4" ht="21" customHeight="1">
      <c r="C6434" s="523"/>
      <c r="D6434" s="523"/>
    </row>
    <row r="6435" spans="3:4" ht="21" customHeight="1">
      <c r="C6435" s="523"/>
      <c r="D6435" s="523"/>
    </row>
    <row r="6436" spans="3:4" ht="21" customHeight="1">
      <c r="C6436" s="523"/>
      <c r="D6436" s="523"/>
    </row>
    <row r="6437" spans="3:4" ht="21" customHeight="1">
      <c r="C6437" s="523"/>
      <c r="D6437" s="523"/>
    </row>
    <row r="6438" spans="3:4" ht="21" customHeight="1">
      <c r="C6438" s="523"/>
      <c r="D6438" s="523"/>
    </row>
    <row r="6439" spans="3:4" ht="21" customHeight="1">
      <c r="C6439" s="523"/>
      <c r="D6439" s="523"/>
    </row>
    <row r="6440" spans="3:4" ht="21" customHeight="1">
      <c r="C6440" s="523"/>
      <c r="D6440" s="523"/>
    </row>
    <row r="6441" spans="3:4" ht="21" customHeight="1">
      <c r="C6441" s="523"/>
      <c r="D6441" s="523"/>
    </row>
    <row r="6442" spans="3:4" ht="21" customHeight="1">
      <c r="C6442" s="523"/>
      <c r="D6442" s="523"/>
    </row>
    <row r="6443" spans="3:4" ht="21" customHeight="1">
      <c r="C6443" s="523"/>
      <c r="D6443" s="523"/>
    </row>
    <row r="6444" spans="3:4" ht="21" customHeight="1">
      <c r="C6444" s="523"/>
      <c r="D6444" s="523"/>
    </row>
    <row r="6445" spans="3:4" ht="21" customHeight="1">
      <c r="C6445" s="523"/>
      <c r="D6445" s="523"/>
    </row>
    <row r="6446" spans="3:4" ht="21" customHeight="1">
      <c r="C6446" s="523"/>
      <c r="D6446" s="523"/>
    </row>
    <row r="6447" spans="3:4" ht="21" customHeight="1">
      <c r="C6447" s="523"/>
      <c r="D6447" s="523"/>
    </row>
    <row r="6448" spans="3:4" ht="21" customHeight="1">
      <c r="C6448" s="523"/>
      <c r="D6448" s="523"/>
    </row>
    <row r="6449" spans="3:4" ht="21" customHeight="1">
      <c r="C6449" s="523"/>
      <c r="D6449" s="523"/>
    </row>
    <row r="6450" spans="3:4" ht="21" customHeight="1">
      <c r="C6450" s="523"/>
      <c r="D6450" s="523"/>
    </row>
    <row r="6451" spans="3:4" ht="21" customHeight="1">
      <c r="C6451" s="523"/>
      <c r="D6451" s="523"/>
    </row>
    <row r="6452" spans="3:4" ht="21" customHeight="1">
      <c r="C6452" s="523"/>
      <c r="D6452" s="523"/>
    </row>
    <row r="6453" spans="3:4" ht="21" customHeight="1">
      <c r="C6453" s="523"/>
      <c r="D6453" s="523"/>
    </row>
    <row r="6454" spans="3:4" ht="21" customHeight="1">
      <c r="C6454" s="523"/>
      <c r="D6454" s="523"/>
    </row>
    <row r="6455" spans="3:4" ht="21" customHeight="1">
      <c r="C6455" s="523"/>
      <c r="D6455" s="523"/>
    </row>
    <row r="6456" spans="3:4" ht="21" customHeight="1">
      <c r="C6456" s="523"/>
      <c r="D6456" s="523"/>
    </row>
    <row r="6457" spans="3:4" ht="21" customHeight="1">
      <c r="C6457" s="523"/>
      <c r="D6457" s="523"/>
    </row>
    <row r="6458" spans="3:4" ht="21" customHeight="1">
      <c r="C6458" s="523"/>
      <c r="D6458" s="523"/>
    </row>
    <row r="6459" spans="3:4" ht="21" customHeight="1">
      <c r="C6459" s="523"/>
      <c r="D6459" s="523"/>
    </row>
    <row r="6460" spans="3:4" ht="21" customHeight="1">
      <c r="C6460" s="523"/>
      <c r="D6460" s="523"/>
    </row>
    <row r="6461" spans="3:4" ht="21" customHeight="1">
      <c r="C6461" s="523"/>
      <c r="D6461" s="523"/>
    </row>
    <row r="6462" spans="3:4" ht="21" customHeight="1">
      <c r="C6462" s="523"/>
      <c r="D6462" s="523"/>
    </row>
    <row r="6463" spans="3:4" ht="21" customHeight="1">
      <c r="C6463" s="523"/>
      <c r="D6463" s="523"/>
    </row>
    <row r="6464" spans="3:4" ht="21" customHeight="1">
      <c r="C6464" s="523"/>
      <c r="D6464" s="523"/>
    </row>
    <row r="6465" spans="3:4" ht="21" customHeight="1">
      <c r="C6465" s="523"/>
      <c r="D6465" s="523"/>
    </row>
    <row r="6466" spans="3:4" ht="21" customHeight="1">
      <c r="C6466" s="523"/>
      <c r="D6466" s="523"/>
    </row>
    <row r="6467" spans="3:4" ht="21" customHeight="1">
      <c r="C6467" s="523"/>
      <c r="D6467" s="523"/>
    </row>
    <row r="6468" spans="3:4" ht="21" customHeight="1">
      <c r="C6468" s="523"/>
      <c r="D6468" s="523"/>
    </row>
    <row r="6469" spans="3:4" ht="21" customHeight="1">
      <c r="C6469" s="523"/>
      <c r="D6469" s="523"/>
    </row>
    <row r="6470" spans="3:4" ht="21" customHeight="1">
      <c r="C6470" s="523"/>
      <c r="D6470" s="523"/>
    </row>
    <row r="6471" spans="3:4" ht="21" customHeight="1">
      <c r="C6471" s="523"/>
      <c r="D6471" s="523"/>
    </row>
    <row r="6472" spans="3:4" ht="21" customHeight="1">
      <c r="C6472" s="523"/>
      <c r="D6472" s="523"/>
    </row>
    <row r="6473" spans="3:4" ht="21" customHeight="1">
      <c r="C6473" s="523"/>
      <c r="D6473" s="523"/>
    </row>
    <row r="6474" spans="3:4" ht="21" customHeight="1">
      <c r="C6474" s="523"/>
      <c r="D6474" s="523"/>
    </row>
    <row r="6475" spans="3:4" ht="21" customHeight="1">
      <c r="C6475" s="523"/>
      <c r="D6475" s="523"/>
    </row>
    <row r="6476" spans="3:4" ht="21" customHeight="1">
      <c r="C6476" s="523"/>
      <c r="D6476" s="523"/>
    </row>
    <row r="6477" spans="3:4" ht="21" customHeight="1">
      <c r="C6477" s="523"/>
      <c r="D6477" s="523"/>
    </row>
    <row r="6478" spans="3:4" ht="21" customHeight="1">
      <c r="C6478" s="523"/>
      <c r="D6478" s="523"/>
    </row>
    <row r="6479" spans="3:4" ht="21" customHeight="1">
      <c r="C6479" s="523"/>
      <c r="D6479" s="523"/>
    </row>
    <row r="6480" spans="3:4" ht="21" customHeight="1">
      <c r="C6480" s="523"/>
      <c r="D6480" s="523"/>
    </row>
    <row r="6481" spans="3:4" ht="21" customHeight="1">
      <c r="C6481" s="523"/>
      <c r="D6481" s="523"/>
    </row>
    <row r="6482" spans="3:4" ht="21" customHeight="1">
      <c r="C6482" s="523"/>
      <c r="D6482" s="523"/>
    </row>
    <row r="6483" spans="3:4" ht="21" customHeight="1">
      <c r="C6483" s="523"/>
      <c r="D6483" s="523"/>
    </row>
    <row r="6484" spans="3:4" ht="21" customHeight="1">
      <c r="C6484" s="523"/>
      <c r="D6484" s="523"/>
    </row>
    <row r="6485" spans="3:4" ht="21" customHeight="1">
      <c r="C6485" s="523"/>
      <c r="D6485" s="523"/>
    </row>
    <row r="6486" spans="3:4" ht="21" customHeight="1">
      <c r="C6486" s="523"/>
      <c r="D6486" s="523"/>
    </row>
    <row r="6487" spans="3:4" ht="21" customHeight="1">
      <c r="C6487" s="523"/>
      <c r="D6487" s="523"/>
    </row>
    <row r="6488" spans="3:4" ht="21" customHeight="1">
      <c r="C6488" s="523"/>
      <c r="D6488" s="523"/>
    </row>
    <row r="6489" spans="3:4" ht="21" customHeight="1">
      <c r="C6489" s="523"/>
      <c r="D6489" s="523"/>
    </row>
    <row r="6490" spans="3:4" ht="21" customHeight="1">
      <c r="C6490" s="523"/>
      <c r="D6490" s="523"/>
    </row>
    <row r="6491" spans="3:4" ht="21" customHeight="1">
      <c r="C6491" s="523"/>
      <c r="D6491" s="523"/>
    </row>
    <row r="6492" spans="3:4" ht="21" customHeight="1">
      <c r="C6492" s="523"/>
      <c r="D6492" s="523"/>
    </row>
    <row r="6493" spans="3:4" ht="21" customHeight="1">
      <c r="C6493" s="523"/>
      <c r="D6493" s="523"/>
    </row>
    <row r="6494" spans="3:4" ht="21" customHeight="1">
      <c r="C6494" s="523"/>
      <c r="D6494" s="523"/>
    </row>
    <row r="6495" spans="3:4" ht="21" customHeight="1">
      <c r="C6495" s="523"/>
      <c r="D6495" s="523"/>
    </row>
    <row r="6496" spans="3:4" ht="21" customHeight="1">
      <c r="C6496" s="523"/>
      <c r="D6496" s="523"/>
    </row>
    <row r="6497" spans="3:4" ht="21" customHeight="1">
      <c r="C6497" s="523"/>
      <c r="D6497" s="523"/>
    </row>
    <row r="6498" spans="3:4" ht="21" customHeight="1">
      <c r="C6498" s="523"/>
      <c r="D6498" s="523"/>
    </row>
    <row r="6499" spans="3:4" ht="21" customHeight="1">
      <c r="C6499" s="523"/>
      <c r="D6499" s="523"/>
    </row>
    <row r="6500" spans="3:4" ht="21" customHeight="1">
      <c r="C6500" s="523"/>
      <c r="D6500" s="523"/>
    </row>
    <row r="6501" spans="3:4" ht="21" customHeight="1">
      <c r="C6501" s="523"/>
      <c r="D6501" s="523"/>
    </row>
    <row r="6502" spans="3:4" ht="21" customHeight="1">
      <c r="C6502" s="523"/>
      <c r="D6502" s="523"/>
    </row>
    <row r="6503" spans="3:4" ht="21" customHeight="1">
      <c r="C6503" s="523"/>
      <c r="D6503" s="523"/>
    </row>
    <row r="6504" spans="3:4" ht="21" customHeight="1">
      <c r="C6504" s="523"/>
      <c r="D6504" s="523"/>
    </row>
    <row r="6505" spans="3:4" ht="21" customHeight="1">
      <c r="C6505" s="523"/>
      <c r="D6505" s="523"/>
    </row>
    <row r="6506" spans="3:4" ht="21" customHeight="1">
      <c r="C6506" s="523"/>
      <c r="D6506" s="523"/>
    </row>
    <row r="6507" spans="3:4" ht="21" customHeight="1">
      <c r="C6507" s="523"/>
      <c r="D6507" s="523"/>
    </row>
    <row r="6508" spans="3:4" ht="21" customHeight="1">
      <c r="C6508" s="523"/>
      <c r="D6508" s="523"/>
    </row>
    <row r="6509" spans="3:4" ht="21" customHeight="1">
      <c r="C6509" s="523"/>
      <c r="D6509" s="523"/>
    </row>
    <row r="6510" spans="3:4" ht="21" customHeight="1">
      <c r="C6510" s="523"/>
      <c r="D6510" s="523"/>
    </row>
    <row r="6511" spans="3:4" ht="21" customHeight="1">
      <c r="C6511" s="523"/>
      <c r="D6511" s="523"/>
    </row>
    <row r="6512" spans="3:4" ht="21" customHeight="1">
      <c r="C6512" s="523"/>
      <c r="D6512" s="523"/>
    </row>
    <row r="6513" spans="3:4" ht="21" customHeight="1">
      <c r="C6513" s="523"/>
      <c r="D6513" s="523"/>
    </row>
    <row r="6514" spans="3:4" ht="21" customHeight="1">
      <c r="C6514" s="523"/>
      <c r="D6514" s="523"/>
    </row>
    <row r="6515" spans="3:4" ht="21" customHeight="1">
      <c r="C6515" s="523"/>
      <c r="D6515" s="523"/>
    </row>
    <row r="6516" spans="3:4" ht="21" customHeight="1">
      <c r="C6516" s="523"/>
      <c r="D6516" s="523"/>
    </row>
    <row r="6517" spans="3:4" ht="21" customHeight="1">
      <c r="C6517" s="523"/>
      <c r="D6517" s="523"/>
    </row>
    <row r="6518" spans="3:4" ht="21" customHeight="1">
      <c r="C6518" s="523"/>
      <c r="D6518" s="523"/>
    </row>
    <row r="6519" spans="3:4" ht="21" customHeight="1">
      <c r="C6519" s="523"/>
      <c r="D6519" s="523"/>
    </row>
    <row r="6520" spans="3:4" ht="21" customHeight="1">
      <c r="C6520" s="523"/>
      <c r="D6520" s="523"/>
    </row>
    <row r="6521" spans="3:4" ht="21" customHeight="1">
      <c r="C6521" s="523"/>
      <c r="D6521" s="523"/>
    </row>
    <row r="6522" spans="3:4" ht="21" customHeight="1">
      <c r="C6522" s="523"/>
      <c r="D6522" s="523"/>
    </row>
    <row r="6523" spans="3:4" ht="21" customHeight="1">
      <c r="C6523" s="523"/>
      <c r="D6523" s="523"/>
    </row>
    <row r="6524" spans="3:4" ht="21" customHeight="1">
      <c r="C6524" s="523"/>
      <c r="D6524" s="523"/>
    </row>
    <row r="6525" spans="3:4" ht="21" customHeight="1">
      <c r="C6525" s="523"/>
      <c r="D6525" s="523"/>
    </row>
    <row r="6526" spans="3:4" ht="21" customHeight="1">
      <c r="C6526" s="523"/>
      <c r="D6526" s="523"/>
    </row>
    <row r="6527" spans="3:4" ht="21" customHeight="1">
      <c r="C6527" s="523"/>
      <c r="D6527" s="523"/>
    </row>
    <row r="6528" spans="3:4" ht="21" customHeight="1">
      <c r="C6528" s="523"/>
      <c r="D6528" s="523"/>
    </row>
    <row r="6529" spans="3:4" ht="21" customHeight="1">
      <c r="C6529" s="523"/>
      <c r="D6529" s="523"/>
    </row>
    <row r="6530" spans="3:4" ht="21" customHeight="1">
      <c r="C6530" s="523"/>
      <c r="D6530" s="523"/>
    </row>
    <row r="6531" spans="3:4" ht="21" customHeight="1">
      <c r="C6531" s="523"/>
      <c r="D6531" s="523"/>
    </row>
    <row r="6532" spans="3:4" ht="21" customHeight="1">
      <c r="C6532" s="523"/>
      <c r="D6532" s="523"/>
    </row>
    <row r="6533" spans="3:4" ht="21" customHeight="1">
      <c r="C6533" s="523"/>
      <c r="D6533" s="523"/>
    </row>
    <row r="6534" spans="3:4" ht="21" customHeight="1">
      <c r="C6534" s="523"/>
      <c r="D6534" s="523"/>
    </row>
    <row r="6535" spans="3:4" ht="21" customHeight="1">
      <c r="C6535" s="523"/>
      <c r="D6535" s="523"/>
    </row>
    <row r="6536" spans="3:4" ht="21" customHeight="1">
      <c r="C6536" s="523"/>
      <c r="D6536" s="523"/>
    </row>
    <row r="6537" spans="3:4" ht="21" customHeight="1">
      <c r="C6537" s="523"/>
      <c r="D6537" s="523"/>
    </row>
    <row r="6538" spans="3:4" ht="21" customHeight="1">
      <c r="C6538" s="523"/>
      <c r="D6538" s="523"/>
    </row>
    <row r="6539" spans="3:4" ht="21" customHeight="1">
      <c r="C6539" s="523"/>
      <c r="D6539" s="523"/>
    </row>
    <row r="6540" spans="3:4" ht="21" customHeight="1">
      <c r="C6540" s="523"/>
      <c r="D6540" s="523"/>
    </row>
    <row r="6541" spans="3:4" ht="21" customHeight="1">
      <c r="C6541" s="523"/>
      <c r="D6541" s="523"/>
    </row>
    <row r="6542" spans="3:4" ht="21" customHeight="1">
      <c r="C6542" s="523"/>
      <c r="D6542" s="523"/>
    </row>
    <row r="6543" spans="3:4" ht="21" customHeight="1">
      <c r="C6543" s="523"/>
      <c r="D6543" s="523"/>
    </row>
    <row r="6544" spans="3:4" ht="21" customHeight="1">
      <c r="C6544" s="523"/>
      <c r="D6544" s="523"/>
    </row>
    <row r="6545" spans="3:4" ht="21" customHeight="1">
      <c r="C6545" s="523"/>
      <c r="D6545" s="523"/>
    </row>
    <row r="6546" spans="3:4" ht="21" customHeight="1">
      <c r="C6546" s="523"/>
      <c r="D6546" s="523"/>
    </row>
    <row r="6547" spans="3:4" ht="21" customHeight="1">
      <c r="C6547" s="523"/>
      <c r="D6547" s="523"/>
    </row>
    <row r="6548" spans="3:4" ht="21" customHeight="1">
      <c r="C6548" s="523"/>
      <c r="D6548" s="523"/>
    </row>
    <row r="6549" spans="3:4" ht="21" customHeight="1">
      <c r="C6549" s="523"/>
      <c r="D6549" s="523"/>
    </row>
    <row r="6550" spans="3:4" ht="21" customHeight="1">
      <c r="C6550" s="523"/>
      <c r="D6550" s="523"/>
    </row>
    <row r="6551" spans="3:4" ht="21" customHeight="1">
      <c r="C6551" s="523"/>
      <c r="D6551" s="523"/>
    </row>
    <row r="6552" spans="3:4" ht="21" customHeight="1">
      <c r="C6552" s="523"/>
      <c r="D6552" s="523"/>
    </row>
    <row r="6553" spans="3:4" ht="21" customHeight="1">
      <c r="C6553" s="523"/>
      <c r="D6553" s="523"/>
    </row>
    <row r="6554" spans="3:4" ht="21" customHeight="1">
      <c r="C6554" s="523"/>
      <c r="D6554" s="523"/>
    </row>
    <row r="6555" spans="3:4" ht="21" customHeight="1">
      <c r="C6555" s="523"/>
      <c r="D6555" s="523"/>
    </row>
    <row r="6556" spans="3:4" ht="21" customHeight="1">
      <c r="C6556" s="523"/>
      <c r="D6556" s="523"/>
    </row>
    <row r="6557" spans="3:4" ht="21" customHeight="1">
      <c r="C6557" s="523"/>
      <c r="D6557" s="523"/>
    </row>
    <row r="6558" spans="3:4" ht="21" customHeight="1">
      <c r="C6558" s="523"/>
      <c r="D6558" s="523"/>
    </row>
    <row r="6559" spans="3:4" ht="21" customHeight="1">
      <c r="C6559" s="523"/>
      <c r="D6559" s="523"/>
    </row>
    <row r="6560" spans="3:4" ht="21" customHeight="1">
      <c r="C6560" s="523"/>
      <c r="D6560" s="523"/>
    </row>
    <row r="6561" spans="3:4" ht="21" customHeight="1">
      <c r="C6561" s="523"/>
      <c r="D6561" s="523"/>
    </row>
    <row r="6562" spans="3:4" ht="21" customHeight="1">
      <c r="C6562" s="523"/>
      <c r="D6562" s="523"/>
    </row>
    <row r="6563" spans="3:4" ht="21" customHeight="1">
      <c r="C6563" s="523"/>
      <c r="D6563" s="523"/>
    </row>
    <row r="6564" spans="3:4" ht="21" customHeight="1">
      <c r="C6564" s="523"/>
      <c r="D6564" s="523"/>
    </row>
    <row r="6565" spans="3:4" ht="21" customHeight="1">
      <c r="C6565" s="523"/>
      <c r="D6565" s="523"/>
    </row>
    <row r="6566" spans="3:4" ht="21" customHeight="1">
      <c r="C6566" s="523"/>
      <c r="D6566" s="523"/>
    </row>
    <row r="6567" spans="3:4" ht="21" customHeight="1">
      <c r="C6567" s="523"/>
      <c r="D6567" s="523"/>
    </row>
    <row r="6568" spans="3:4" ht="21" customHeight="1">
      <c r="C6568" s="523"/>
      <c r="D6568" s="523"/>
    </row>
    <row r="6569" spans="3:4" ht="21" customHeight="1">
      <c r="C6569" s="523"/>
      <c r="D6569" s="523"/>
    </row>
    <row r="6570" spans="3:4" ht="21" customHeight="1">
      <c r="C6570" s="523"/>
      <c r="D6570" s="523"/>
    </row>
    <row r="6571" spans="3:4" ht="21" customHeight="1">
      <c r="C6571" s="523"/>
      <c r="D6571" s="523"/>
    </row>
    <row r="6572" spans="3:4" ht="21" customHeight="1">
      <c r="C6572" s="523"/>
      <c r="D6572" s="523"/>
    </row>
    <row r="6573" spans="3:4" ht="21" customHeight="1">
      <c r="C6573" s="523"/>
      <c r="D6573" s="523"/>
    </row>
    <row r="6574" spans="3:4" ht="21" customHeight="1">
      <c r="C6574" s="523"/>
      <c r="D6574" s="523"/>
    </row>
    <row r="6575" spans="3:4" ht="21" customHeight="1">
      <c r="C6575" s="523"/>
      <c r="D6575" s="523"/>
    </row>
    <row r="6576" spans="3:4" ht="21" customHeight="1">
      <c r="C6576" s="523"/>
      <c r="D6576" s="523"/>
    </row>
    <row r="6577" spans="3:4" ht="21" customHeight="1">
      <c r="C6577" s="523"/>
      <c r="D6577" s="523"/>
    </row>
    <row r="6578" spans="3:4" ht="21" customHeight="1">
      <c r="C6578" s="523"/>
      <c r="D6578" s="523"/>
    </row>
    <row r="6579" spans="3:4" ht="21" customHeight="1">
      <c r="C6579" s="523"/>
      <c r="D6579" s="523"/>
    </row>
    <row r="6580" spans="3:4" ht="21" customHeight="1">
      <c r="C6580" s="523"/>
      <c r="D6580" s="523"/>
    </row>
    <row r="6581" spans="3:4" ht="21" customHeight="1">
      <c r="C6581" s="523"/>
      <c r="D6581" s="523"/>
    </row>
    <row r="6582" spans="3:4" ht="21" customHeight="1">
      <c r="C6582" s="523"/>
      <c r="D6582" s="523"/>
    </row>
    <row r="6583" spans="3:4" ht="21" customHeight="1">
      <c r="C6583" s="523"/>
      <c r="D6583" s="523"/>
    </row>
    <row r="6584" spans="3:4" ht="21" customHeight="1">
      <c r="C6584" s="523"/>
      <c r="D6584" s="523"/>
    </row>
    <row r="6585" spans="3:4" ht="21" customHeight="1">
      <c r="C6585" s="523"/>
      <c r="D6585" s="523"/>
    </row>
    <row r="6586" spans="3:4" ht="21" customHeight="1">
      <c r="C6586" s="523"/>
      <c r="D6586" s="523"/>
    </row>
    <row r="6587" spans="3:4" ht="21" customHeight="1">
      <c r="C6587" s="523"/>
      <c r="D6587" s="523"/>
    </row>
    <row r="6588" spans="3:4" ht="21" customHeight="1">
      <c r="C6588" s="523"/>
      <c r="D6588" s="523"/>
    </row>
    <row r="6589" spans="3:4" ht="21" customHeight="1">
      <c r="C6589" s="523"/>
      <c r="D6589" s="523"/>
    </row>
    <row r="6590" spans="3:4" ht="21" customHeight="1">
      <c r="C6590" s="523"/>
      <c r="D6590" s="523"/>
    </row>
    <row r="6591" spans="3:4" ht="21" customHeight="1">
      <c r="C6591" s="523"/>
      <c r="D6591" s="523"/>
    </row>
    <row r="6592" spans="3:4" ht="21" customHeight="1">
      <c r="C6592" s="523"/>
      <c r="D6592" s="523"/>
    </row>
    <row r="6593" spans="3:4" ht="21" customHeight="1">
      <c r="C6593" s="523"/>
      <c r="D6593" s="523"/>
    </row>
    <row r="6594" spans="3:4" ht="21" customHeight="1">
      <c r="C6594" s="523"/>
      <c r="D6594" s="523"/>
    </row>
    <row r="6595" spans="3:4" ht="21" customHeight="1">
      <c r="C6595" s="523"/>
      <c r="D6595" s="523"/>
    </row>
    <row r="6596" spans="3:4" ht="21" customHeight="1">
      <c r="C6596" s="523"/>
      <c r="D6596" s="523"/>
    </row>
    <row r="6597" spans="3:4" ht="21" customHeight="1">
      <c r="C6597" s="523"/>
      <c r="D6597" s="523"/>
    </row>
    <row r="6598" spans="3:4" ht="21" customHeight="1">
      <c r="C6598" s="523"/>
      <c r="D6598" s="523"/>
    </row>
    <row r="6599" spans="3:4" ht="21" customHeight="1">
      <c r="C6599" s="523"/>
      <c r="D6599" s="523"/>
    </row>
    <row r="6600" spans="3:4" ht="21" customHeight="1">
      <c r="C6600" s="523"/>
      <c r="D6600" s="523"/>
    </row>
    <row r="6601" spans="3:4" ht="21" customHeight="1">
      <c r="C6601" s="523"/>
      <c r="D6601" s="523"/>
    </row>
    <row r="6602" spans="3:4" ht="21" customHeight="1">
      <c r="C6602" s="523"/>
      <c r="D6602" s="523"/>
    </row>
    <row r="6603" spans="3:4" ht="21" customHeight="1">
      <c r="C6603" s="523"/>
      <c r="D6603" s="523"/>
    </row>
    <row r="6604" spans="3:4" ht="21" customHeight="1">
      <c r="C6604" s="523"/>
      <c r="D6604" s="523"/>
    </row>
    <row r="6605" spans="3:4" ht="21" customHeight="1">
      <c r="C6605" s="523"/>
      <c r="D6605" s="523"/>
    </row>
    <row r="6606" spans="3:4" ht="21" customHeight="1">
      <c r="C6606" s="523"/>
      <c r="D6606" s="523"/>
    </row>
    <row r="6607" spans="3:4" ht="21" customHeight="1">
      <c r="C6607" s="523"/>
      <c r="D6607" s="523"/>
    </row>
    <row r="6608" spans="3:4" ht="21" customHeight="1">
      <c r="C6608" s="523"/>
      <c r="D6608" s="523"/>
    </row>
    <row r="6609" spans="3:4" ht="21" customHeight="1">
      <c r="C6609" s="523"/>
      <c r="D6609" s="523"/>
    </row>
    <row r="6610" spans="3:4" ht="21" customHeight="1">
      <c r="C6610" s="523"/>
      <c r="D6610" s="523"/>
    </row>
    <row r="6611" spans="3:4" ht="21" customHeight="1">
      <c r="C6611" s="523"/>
      <c r="D6611" s="523"/>
    </row>
    <row r="6612" spans="3:4" ht="21" customHeight="1">
      <c r="C6612" s="523"/>
      <c r="D6612" s="523"/>
    </row>
    <row r="6613" spans="3:4" ht="21" customHeight="1">
      <c r="C6613" s="523"/>
      <c r="D6613" s="523"/>
    </row>
    <row r="6614" spans="3:4" ht="21" customHeight="1">
      <c r="C6614" s="523"/>
      <c r="D6614" s="523"/>
    </row>
    <row r="6615" spans="3:4" ht="21" customHeight="1">
      <c r="C6615" s="523"/>
      <c r="D6615" s="523"/>
    </row>
    <row r="6616" spans="3:4" ht="21" customHeight="1">
      <c r="C6616" s="523"/>
      <c r="D6616" s="523"/>
    </row>
    <row r="6617" spans="3:4" ht="21" customHeight="1">
      <c r="C6617" s="523"/>
      <c r="D6617" s="523"/>
    </row>
    <row r="6618" spans="3:4" ht="21" customHeight="1">
      <c r="C6618" s="523"/>
      <c r="D6618" s="523"/>
    </row>
    <row r="6619" spans="3:4" ht="21" customHeight="1">
      <c r="C6619" s="523"/>
      <c r="D6619" s="523"/>
    </row>
    <row r="6620" spans="3:4" ht="21" customHeight="1">
      <c r="C6620" s="523"/>
      <c r="D6620" s="523"/>
    </row>
    <row r="6621" spans="3:4" ht="21" customHeight="1">
      <c r="C6621" s="523"/>
      <c r="D6621" s="523"/>
    </row>
    <row r="6622" spans="3:4" ht="21" customHeight="1">
      <c r="C6622" s="523"/>
      <c r="D6622" s="523"/>
    </row>
    <row r="6623" spans="3:4" ht="21" customHeight="1">
      <c r="C6623" s="523"/>
      <c r="D6623" s="523"/>
    </row>
    <row r="6624" spans="3:4" ht="21" customHeight="1">
      <c r="C6624" s="523"/>
      <c r="D6624" s="523"/>
    </row>
    <row r="6625" spans="3:4" ht="21" customHeight="1">
      <c r="C6625" s="523"/>
      <c r="D6625" s="523"/>
    </row>
    <row r="6626" spans="3:4" ht="21" customHeight="1">
      <c r="C6626" s="523"/>
      <c r="D6626" s="523"/>
    </row>
    <row r="6627" spans="3:4" ht="21" customHeight="1">
      <c r="C6627" s="523"/>
      <c r="D6627" s="523"/>
    </row>
    <row r="6628" spans="3:4" ht="21" customHeight="1">
      <c r="C6628" s="523"/>
      <c r="D6628" s="523"/>
    </row>
    <row r="6629" spans="3:4" ht="21" customHeight="1">
      <c r="C6629" s="523"/>
      <c r="D6629" s="523"/>
    </row>
    <row r="6630" spans="3:4" ht="21" customHeight="1">
      <c r="C6630" s="523"/>
      <c r="D6630" s="523"/>
    </row>
    <row r="6631" spans="3:4" ht="21" customHeight="1">
      <c r="C6631" s="523"/>
      <c r="D6631" s="523"/>
    </row>
    <row r="6632" spans="3:4" ht="21" customHeight="1">
      <c r="C6632" s="523"/>
      <c r="D6632" s="523"/>
    </row>
    <row r="6633" spans="3:4" ht="21" customHeight="1">
      <c r="C6633" s="523"/>
      <c r="D6633" s="523"/>
    </row>
    <row r="6634" spans="3:4" ht="21" customHeight="1">
      <c r="C6634" s="523"/>
      <c r="D6634" s="523"/>
    </row>
    <row r="6635" spans="3:4" ht="21" customHeight="1">
      <c r="C6635" s="523"/>
      <c r="D6635" s="523"/>
    </row>
    <row r="6636" spans="3:4" ht="21" customHeight="1">
      <c r="C6636" s="523"/>
      <c r="D6636" s="523"/>
    </row>
    <row r="6637" spans="3:4" ht="21" customHeight="1">
      <c r="C6637" s="523"/>
      <c r="D6637" s="523"/>
    </row>
    <row r="6638" spans="3:4" ht="21" customHeight="1">
      <c r="C6638" s="523"/>
      <c r="D6638" s="523"/>
    </row>
    <row r="6639" spans="3:4" ht="21" customHeight="1">
      <c r="C6639" s="523"/>
      <c r="D6639" s="523"/>
    </row>
    <row r="6640" spans="3:4" ht="21" customHeight="1">
      <c r="C6640" s="523"/>
      <c r="D6640" s="523"/>
    </row>
    <row r="6641" spans="3:4" ht="21" customHeight="1">
      <c r="C6641" s="523"/>
      <c r="D6641" s="523"/>
    </row>
    <row r="6642" spans="3:4" ht="21" customHeight="1">
      <c r="C6642" s="523"/>
      <c r="D6642" s="523"/>
    </row>
    <row r="6643" spans="3:4" ht="21" customHeight="1">
      <c r="C6643" s="523"/>
      <c r="D6643" s="523"/>
    </row>
    <row r="6644" spans="3:4" ht="21" customHeight="1">
      <c r="C6644" s="523"/>
      <c r="D6644" s="523"/>
    </row>
    <row r="6645" spans="3:4" ht="21" customHeight="1">
      <c r="C6645" s="523"/>
      <c r="D6645" s="523"/>
    </row>
    <row r="6646" spans="3:4" ht="21" customHeight="1">
      <c r="C6646" s="523"/>
      <c r="D6646" s="523"/>
    </row>
    <row r="6647" spans="3:4" ht="21" customHeight="1">
      <c r="C6647" s="523"/>
      <c r="D6647" s="523"/>
    </row>
    <row r="6648" spans="3:4" ht="21" customHeight="1">
      <c r="C6648" s="523"/>
      <c r="D6648" s="523"/>
    </row>
    <row r="6649" spans="3:4" ht="21" customHeight="1">
      <c r="C6649" s="523"/>
      <c r="D6649" s="523"/>
    </row>
    <row r="6650" spans="3:4" ht="21" customHeight="1">
      <c r="C6650" s="523"/>
      <c r="D6650" s="523"/>
    </row>
    <row r="6651" spans="3:4" ht="21" customHeight="1">
      <c r="C6651" s="523"/>
      <c r="D6651" s="523"/>
    </row>
    <row r="6652" spans="3:4" ht="21" customHeight="1">
      <c r="C6652" s="523"/>
      <c r="D6652" s="523"/>
    </row>
    <row r="6653" spans="3:4" ht="21" customHeight="1">
      <c r="C6653" s="523"/>
      <c r="D6653" s="523"/>
    </row>
    <row r="6654" spans="3:4" ht="21" customHeight="1">
      <c r="C6654" s="523"/>
      <c r="D6654" s="523"/>
    </row>
    <row r="6655" spans="3:4" ht="21" customHeight="1">
      <c r="C6655" s="523"/>
      <c r="D6655" s="523"/>
    </row>
    <row r="6656" spans="3:4" ht="21" customHeight="1">
      <c r="C6656" s="523"/>
      <c r="D6656" s="523"/>
    </row>
    <row r="6657" spans="3:4" ht="21" customHeight="1">
      <c r="C6657" s="523"/>
      <c r="D6657" s="523"/>
    </row>
    <row r="6658" spans="3:4" ht="21" customHeight="1">
      <c r="C6658" s="523"/>
      <c r="D6658" s="523"/>
    </row>
    <row r="6659" spans="3:4" ht="21" customHeight="1">
      <c r="C6659" s="523"/>
      <c r="D6659" s="523"/>
    </row>
    <row r="6660" spans="3:4" ht="21" customHeight="1">
      <c r="C6660" s="523"/>
      <c r="D6660" s="523"/>
    </row>
    <row r="6661" spans="3:4" ht="21" customHeight="1">
      <c r="C6661" s="523"/>
      <c r="D6661" s="523"/>
    </row>
    <row r="6662" spans="3:4" ht="21" customHeight="1">
      <c r="C6662" s="523"/>
      <c r="D6662" s="523"/>
    </row>
    <row r="6663" spans="3:4" ht="21" customHeight="1">
      <c r="C6663" s="523"/>
      <c r="D6663" s="523"/>
    </row>
    <row r="6664" spans="3:4" ht="21" customHeight="1">
      <c r="C6664" s="523"/>
      <c r="D6664" s="523"/>
    </row>
    <row r="6665" spans="3:4" ht="21" customHeight="1">
      <c r="C6665" s="523"/>
      <c r="D6665" s="523"/>
    </row>
    <row r="6666" spans="3:4" ht="21" customHeight="1">
      <c r="C6666" s="523"/>
      <c r="D6666" s="523"/>
    </row>
    <row r="6667" spans="3:4" ht="21" customHeight="1">
      <c r="C6667" s="523"/>
      <c r="D6667" s="523"/>
    </row>
    <row r="6668" spans="3:4" ht="21" customHeight="1">
      <c r="C6668" s="523"/>
      <c r="D6668" s="523"/>
    </row>
    <row r="6669" spans="3:4" ht="21" customHeight="1">
      <c r="C6669" s="523"/>
      <c r="D6669" s="523"/>
    </row>
    <row r="6670" spans="3:4" ht="21" customHeight="1">
      <c r="C6670" s="523"/>
      <c r="D6670" s="523"/>
    </row>
    <row r="6671" spans="3:4" ht="21" customHeight="1">
      <c r="C6671" s="523"/>
      <c r="D6671" s="523"/>
    </row>
    <row r="6672" spans="3:4" ht="21" customHeight="1">
      <c r="C6672" s="523"/>
      <c r="D6672" s="523"/>
    </row>
    <row r="6673" spans="3:4" ht="21" customHeight="1">
      <c r="C6673" s="523"/>
      <c r="D6673" s="523"/>
    </row>
    <row r="6674" spans="3:4" ht="21" customHeight="1">
      <c r="C6674" s="523"/>
      <c r="D6674" s="523"/>
    </row>
    <row r="6675" spans="3:4" ht="21" customHeight="1">
      <c r="C6675" s="523"/>
      <c r="D6675" s="523"/>
    </row>
    <row r="6676" spans="3:4" ht="21" customHeight="1">
      <c r="C6676" s="523"/>
      <c r="D6676" s="523"/>
    </row>
    <row r="6677" spans="3:4" ht="21" customHeight="1">
      <c r="C6677" s="523"/>
      <c r="D6677" s="523"/>
    </row>
    <row r="6678" spans="3:4" ht="21" customHeight="1">
      <c r="C6678" s="523"/>
      <c r="D6678" s="523"/>
    </row>
    <row r="6679" spans="3:4" ht="21" customHeight="1">
      <c r="C6679" s="523"/>
      <c r="D6679" s="523"/>
    </row>
    <row r="6680" spans="3:4" ht="21" customHeight="1">
      <c r="C6680" s="523"/>
      <c r="D6680" s="523"/>
    </row>
    <row r="6681" spans="3:4" ht="21" customHeight="1">
      <c r="C6681" s="523"/>
      <c r="D6681" s="523"/>
    </row>
    <row r="6682" spans="3:4" ht="21" customHeight="1">
      <c r="C6682" s="523"/>
      <c r="D6682" s="523"/>
    </row>
    <row r="6683" spans="3:4" ht="21" customHeight="1">
      <c r="C6683" s="523"/>
      <c r="D6683" s="523"/>
    </row>
    <row r="6684" spans="3:4" ht="21" customHeight="1">
      <c r="C6684" s="523"/>
      <c r="D6684" s="523"/>
    </row>
    <row r="6685" spans="3:4" ht="21" customHeight="1">
      <c r="C6685" s="523"/>
      <c r="D6685" s="523"/>
    </row>
    <row r="6686" spans="3:4" ht="21" customHeight="1">
      <c r="C6686" s="523"/>
      <c r="D6686" s="523"/>
    </row>
    <row r="6687" spans="3:4" ht="21" customHeight="1">
      <c r="C6687" s="523"/>
      <c r="D6687" s="523"/>
    </row>
    <row r="6688" spans="3:4" ht="21" customHeight="1">
      <c r="C6688" s="523"/>
      <c r="D6688" s="523"/>
    </row>
    <row r="6689" spans="3:4" ht="21" customHeight="1">
      <c r="C6689" s="523"/>
      <c r="D6689" s="523"/>
    </row>
    <row r="6690" spans="3:4" ht="21" customHeight="1">
      <c r="C6690" s="523"/>
      <c r="D6690" s="523"/>
    </row>
    <row r="6691" spans="3:4" ht="21" customHeight="1">
      <c r="C6691" s="523"/>
      <c r="D6691" s="523"/>
    </row>
    <row r="6692" spans="3:4" ht="21" customHeight="1">
      <c r="C6692" s="523"/>
      <c r="D6692" s="523"/>
    </row>
    <row r="6693" spans="3:4" ht="21" customHeight="1">
      <c r="C6693" s="523"/>
      <c r="D6693" s="523"/>
    </row>
    <row r="6694" spans="3:4" ht="21" customHeight="1">
      <c r="C6694" s="523"/>
      <c r="D6694" s="523"/>
    </row>
    <row r="6695" spans="3:4" ht="21" customHeight="1">
      <c r="C6695" s="523"/>
      <c r="D6695" s="523"/>
    </row>
    <row r="6696" spans="3:4" ht="21" customHeight="1">
      <c r="C6696" s="523"/>
      <c r="D6696" s="523"/>
    </row>
    <row r="6697" spans="3:4" ht="21" customHeight="1">
      <c r="C6697" s="523"/>
      <c r="D6697" s="523"/>
    </row>
    <row r="6698" spans="3:4" ht="21" customHeight="1">
      <c r="C6698" s="523"/>
      <c r="D6698" s="523"/>
    </row>
    <row r="6699" spans="3:4" ht="21" customHeight="1">
      <c r="C6699" s="523"/>
      <c r="D6699" s="523"/>
    </row>
    <row r="6700" spans="3:4" ht="21" customHeight="1">
      <c r="C6700" s="523"/>
      <c r="D6700" s="523"/>
    </row>
    <row r="6701" spans="3:4" ht="21" customHeight="1">
      <c r="C6701" s="523"/>
      <c r="D6701" s="523"/>
    </row>
    <row r="6702" spans="3:4" ht="21" customHeight="1">
      <c r="C6702" s="523"/>
      <c r="D6702" s="523"/>
    </row>
    <row r="6703" spans="3:4" ht="21" customHeight="1">
      <c r="C6703" s="523"/>
      <c r="D6703" s="523"/>
    </row>
    <row r="6704" spans="3:4" ht="21" customHeight="1">
      <c r="C6704" s="523"/>
      <c r="D6704" s="523"/>
    </row>
    <row r="6705" spans="3:4" ht="21" customHeight="1">
      <c r="C6705" s="523"/>
      <c r="D6705" s="523"/>
    </row>
    <row r="6706" spans="3:4" ht="21" customHeight="1">
      <c r="C6706" s="523"/>
      <c r="D6706" s="523"/>
    </row>
    <row r="6707" spans="3:4" ht="21" customHeight="1">
      <c r="C6707" s="523"/>
      <c r="D6707" s="523"/>
    </row>
    <row r="6708" spans="3:4" ht="21" customHeight="1">
      <c r="C6708" s="523"/>
      <c r="D6708" s="523"/>
    </row>
    <row r="6709" spans="3:4" ht="21" customHeight="1">
      <c r="C6709" s="523"/>
      <c r="D6709" s="523"/>
    </row>
    <row r="6710" spans="3:4" ht="21" customHeight="1">
      <c r="C6710" s="523"/>
      <c r="D6710" s="523"/>
    </row>
    <row r="6711" spans="3:4" ht="21" customHeight="1">
      <c r="C6711" s="523"/>
      <c r="D6711" s="523"/>
    </row>
    <row r="6712" spans="3:4" ht="21" customHeight="1">
      <c r="C6712" s="523"/>
      <c r="D6712" s="523"/>
    </row>
    <row r="6713" spans="3:4" ht="21" customHeight="1">
      <c r="C6713" s="523"/>
      <c r="D6713" s="523"/>
    </row>
    <row r="6714" spans="3:4" ht="21" customHeight="1">
      <c r="C6714" s="523"/>
      <c r="D6714" s="523"/>
    </row>
    <row r="6715" spans="3:4" ht="21" customHeight="1">
      <c r="C6715" s="523"/>
      <c r="D6715" s="523"/>
    </row>
    <row r="6716" spans="3:4" ht="21" customHeight="1">
      <c r="C6716" s="523"/>
      <c r="D6716" s="523"/>
    </row>
    <row r="6717" spans="3:4" ht="21" customHeight="1">
      <c r="C6717" s="523"/>
      <c r="D6717" s="523"/>
    </row>
    <row r="6718" spans="3:4" ht="21" customHeight="1">
      <c r="C6718" s="523"/>
      <c r="D6718" s="523"/>
    </row>
    <row r="6719" spans="3:4" ht="21" customHeight="1">
      <c r="C6719" s="523"/>
      <c r="D6719" s="523"/>
    </row>
    <row r="6720" spans="3:4" ht="21" customHeight="1">
      <c r="C6720" s="523"/>
      <c r="D6720" s="523"/>
    </row>
    <row r="6721" spans="3:4" ht="21" customHeight="1">
      <c r="C6721" s="523"/>
      <c r="D6721" s="523"/>
    </row>
    <row r="6722" spans="3:4" ht="21" customHeight="1">
      <c r="C6722" s="523"/>
      <c r="D6722" s="523"/>
    </row>
    <row r="6723" spans="3:4" ht="21" customHeight="1">
      <c r="C6723" s="523"/>
      <c r="D6723" s="523"/>
    </row>
    <row r="6724" spans="3:4" ht="21" customHeight="1">
      <c r="C6724" s="523"/>
      <c r="D6724" s="523"/>
    </row>
    <row r="6725" spans="3:4" ht="21" customHeight="1">
      <c r="C6725" s="523"/>
      <c r="D6725" s="523"/>
    </row>
    <row r="6726" spans="3:4" ht="21" customHeight="1">
      <c r="C6726" s="523"/>
      <c r="D6726" s="523"/>
    </row>
    <row r="6727" spans="3:4" ht="21" customHeight="1">
      <c r="C6727" s="523"/>
      <c r="D6727" s="523"/>
    </row>
    <row r="6728" spans="3:4" ht="21" customHeight="1">
      <c r="C6728" s="523"/>
      <c r="D6728" s="523"/>
    </row>
    <row r="6729" spans="3:4" ht="21" customHeight="1">
      <c r="C6729" s="523"/>
      <c r="D6729" s="523"/>
    </row>
    <row r="6730" spans="3:4" ht="21" customHeight="1">
      <c r="C6730" s="523"/>
      <c r="D6730" s="523"/>
    </row>
    <row r="6731" spans="3:4" ht="21" customHeight="1">
      <c r="C6731" s="523"/>
      <c r="D6731" s="523"/>
    </row>
    <row r="6732" spans="3:4" ht="21" customHeight="1">
      <c r="C6732" s="523"/>
      <c r="D6732" s="523"/>
    </row>
    <row r="6733" spans="3:4" ht="21" customHeight="1">
      <c r="C6733" s="523"/>
      <c r="D6733" s="523"/>
    </row>
    <row r="6734" spans="3:4" ht="21" customHeight="1">
      <c r="D6734" s="523"/>
    </row>
  </sheetData>
  <mergeCells count="3">
    <mergeCell ref="E90:F90"/>
    <mergeCell ref="H90:I90"/>
    <mergeCell ref="B21:J22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68" orientation="portrait" r:id="rId1"/>
  <headerFooter alignWithMargins="0"/>
  <rowBreaks count="3" manualBreakCount="3">
    <brk id="23" max="7" man="1"/>
    <brk id="44" max="7" man="1"/>
    <brk id="71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Tabelle20"/>
  <dimension ref="A1:X83"/>
  <sheetViews>
    <sheetView showGridLines="0" topLeftCell="A16" zoomScaleNormal="100" workbookViewId="0">
      <selection activeCell="C29" sqref="C29"/>
    </sheetView>
  </sheetViews>
  <sheetFormatPr baseColWidth="10" defaultRowHeight="21" customHeight="1"/>
  <cols>
    <col min="1" max="1" width="2.625" style="551" customWidth="1"/>
    <col min="2" max="2" width="2.75" style="551" customWidth="1"/>
    <col min="3" max="3" width="22.5" style="512" customWidth="1"/>
    <col min="4" max="10" width="9.375" style="512" customWidth="1"/>
    <col min="11" max="11" width="2.625" style="512" customWidth="1"/>
    <col min="12" max="24" width="9.375" style="512" customWidth="1"/>
    <col min="25" max="16384" width="11" style="551"/>
  </cols>
  <sheetData>
    <row r="1" spans="1:24" ht="21" customHeight="1" thickTop="1">
      <c r="A1" s="517"/>
      <c r="B1" s="584"/>
      <c r="C1" s="585"/>
      <c r="D1" s="586"/>
      <c r="E1" s="584"/>
      <c r="F1" s="584"/>
      <c r="G1" s="584"/>
      <c r="H1" s="584"/>
      <c r="I1" s="584"/>
      <c r="J1" s="584"/>
      <c r="K1" s="587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</row>
    <row r="2" spans="1:24" ht="21" customHeight="1">
      <c r="A2" s="516"/>
      <c r="B2" s="588" t="s">
        <v>150</v>
      </c>
      <c r="C2" s="513"/>
      <c r="D2" s="98"/>
      <c r="E2" s="495"/>
      <c r="F2" s="495"/>
      <c r="G2" s="495"/>
      <c r="H2" s="495"/>
      <c r="I2" s="495"/>
      <c r="J2" s="495"/>
      <c r="K2" s="589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551"/>
      <c r="W2" s="551"/>
      <c r="X2" s="551"/>
    </row>
    <row r="3" spans="1:24" ht="21" customHeight="1">
      <c r="A3" s="516"/>
      <c r="B3" s="495"/>
      <c r="C3" s="495"/>
      <c r="D3" s="552"/>
      <c r="E3" s="552"/>
      <c r="F3" s="552"/>
      <c r="G3" s="552"/>
      <c r="H3" s="552"/>
      <c r="I3" s="552"/>
      <c r="J3" s="552"/>
      <c r="K3" s="590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</row>
    <row r="4" spans="1:24" ht="21" customHeight="1">
      <c r="A4" s="516"/>
      <c r="B4" s="932" t="s">
        <v>95</v>
      </c>
      <c r="C4" s="933"/>
      <c r="D4" s="934"/>
      <c r="E4" s="938" t="s">
        <v>151</v>
      </c>
      <c r="F4" s="928" t="s">
        <v>152</v>
      </c>
      <c r="G4" s="928" t="s">
        <v>153</v>
      </c>
      <c r="H4" s="928" t="s">
        <v>154</v>
      </c>
      <c r="I4" s="928" t="s">
        <v>155</v>
      </c>
      <c r="J4" s="930" t="s">
        <v>14</v>
      </c>
      <c r="K4" s="590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</row>
    <row r="5" spans="1:24" ht="21" customHeight="1">
      <c r="A5" s="516"/>
      <c r="B5" s="935"/>
      <c r="C5" s="936"/>
      <c r="D5" s="937"/>
      <c r="E5" s="939"/>
      <c r="F5" s="929"/>
      <c r="G5" s="929"/>
      <c r="H5" s="929"/>
      <c r="I5" s="929"/>
      <c r="J5" s="931"/>
      <c r="K5" s="590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</row>
    <row r="6" spans="1:24" ht="21" customHeight="1">
      <c r="A6" s="516"/>
      <c r="B6" s="494"/>
      <c r="C6" s="495"/>
      <c r="D6" s="552"/>
      <c r="E6" s="554"/>
      <c r="F6" s="552"/>
      <c r="G6" s="552"/>
      <c r="H6" s="552"/>
      <c r="I6" s="552"/>
      <c r="J6" s="555"/>
      <c r="K6" s="590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</row>
    <row r="7" spans="1:24" ht="21" customHeight="1">
      <c r="A7" s="516"/>
      <c r="B7" s="494"/>
      <c r="C7" s="495" t="s">
        <v>113</v>
      </c>
      <c r="D7" s="552"/>
      <c r="E7" s="556">
        <f>'Cost of capital'!$E$11</f>
        <v>9.3450000000000005E-2</v>
      </c>
      <c r="F7" s="557">
        <f>'Cost of capital'!$E$11</f>
        <v>9.3450000000000005E-2</v>
      </c>
      <c r="G7" s="557">
        <f>'Cost of capital'!$E$11</f>
        <v>9.3450000000000005E-2</v>
      </c>
      <c r="H7" s="557">
        <f>'Cost of capital'!$E$11</f>
        <v>9.3450000000000005E-2</v>
      </c>
      <c r="I7" s="557">
        <f>'Cost of capital'!$E$11</f>
        <v>9.3450000000000005E-2</v>
      </c>
      <c r="J7" s="558">
        <f>'Cost of capital'!$E$11</f>
        <v>9.3450000000000005E-2</v>
      </c>
      <c r="K7" s="590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</row>
    <row r="8" spans="1:24" ht="21" customHeight="1">
      <c r="A8" s="516"/>
      <c r="B8" s="494"/>
      <c r="C8" s="495" t="s">
        <v>156</v>
      </c>
      <c r="D8" s="552"/>
      <c r="E8" s="556">
        <f>'Cost of capital'!$J$11</f>
        <v>3.9877499999999996E-2</v>
      </c>
      <c r="F8" s="557">
        <f>'Cost of capital'!$J$11</f>
        <v>3.9877499999999996E-2</v>
      </c>
      <c r="G8" s="557">
        <f>'Cost of capital'!$J$11</f>
        <v>3.9877499999999996E-2</v>
      </c>
      <c r="H8" s="557">
        <f>'Cost of capital'!$J$11</f>
        <v>3.9877499999999996E-2</v>
      </c>
      <c r="I8" s="557">
        <f>'Cost of capital'!$J$11</f>
        <v>3.9877499999999996E-2</v>
      </c>
      <c r="J8" s="558">
        <f>'Cost of capital'!$J$11</f>
        <v>3.9877499999999996E-2</v>
      </c>
      <c r="K8" s="590"/>
      <c r="L8" s="553"/>
      <c r="M8" s="553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</row>
    <row r="9" spans="1:24" ht="21" customHeight="1">
      <c r="A9" s="516"/>
      <c r="B9" s="494"/>
      <c r="C9" s="495" t="s">
        <v>322</v>
      </c>
      <c r="D9" s="495"/>
      <c r="E9" s="559">
        <f>Ratios!E72</f>
        <v>259.7</v>
      </c>
      <c r="F9" s="560">
        <f>Ratios!F72</f>
        <v>243.8</v>
      </c>
      <c r="G9" s="560">
        <f>Ratios!G72</f>
        <v>240.8</v>
      </c>
      <c r="H9" s="560">
        <f>Ratios!H72</f>
        <v>222.8</v>
      </c>
      <c r="I9" s="560">
        <f>Ratios!I72</f>
        <v>198.4</v>
      </c>
      <c r="J9" s="561">
        <f>Ratios!J72*(1+Assumptions!D161)</f>
        <v>168.46800000000002</v>
      </c>
      <c r="K9" s="589"/>
      <c r="L9" s="551"/>
      <c r="M9" s="551"/>
      <c r="N9" s="551"/>
      <c r="O9" s="551"/>
      <c r="P9" s="551"/>
      <c r="Q9" s="551"/>
      <c r="R9" s="551"/>
      <c r="S9" s="551"/>
      <c r="T9" s="551"/>
      <c r="U9" s="551"/>
      <c r="V9" s="551"/>
      <c r="W9" s="551"/>
      <c r="X9" s="551"/>
    </row>
    <row r="10" spans="1:24" ht="21" customHeight="1">
      <c r="A10" s="516"/>
      <c r="B10" s="494"/>
      <c r="C10" s="495" t="s">
        <v>319</v>
      </c>
      <c r="D10" s="495"/>
      <c r="E10" s="496">
        <f>1-E9/E13</f>
        <v>0.55380880986296233</v>
      </c>
      <c r="F10" s="497">
        <f>1-F9/F15</f>
        <v>0.58513555944723539</v>
      </c>
      <c r="G10" s="497">
        <f>1-G9/G17</f>
        <v>0.60229788880308988</v>
      </c>
      <c r="H10" s="497">
        <f>1-H9/H19</f>
        <v>0.63503138347622157</v>
      </c>
      <c r="I10" s="497">
        <f>1-I9/I21</f>
        <v>0.67509146922318797</v>
      </c>
      <c r="J10" s="498">
        <f>1-J9/J23</f>
        <v>0.72004468975090719</v>
      </c>
      <c r="K10" s="589"/>
      <c r="L10" s="551"/>
      <c r="M10" s="551"/>
      <c r="N10" s="551"/>
      <c r="O10" s="551"/>
      <c r="P10" s="551"/>
      <c r="Q10" s="551"/>
      <c r="R10" s="551"/>
      <c r="S10" s="551"/>
      <c r="T10" s="551"/>
      <c r="U10" s="551"/>
      <c r="V10" s="551"/>
      <c r="W10" s="551"/>
      <c r="X10" s="551"/>
    </row>
    <row r="11" spans="1:24" ht="21" customHeight="1">
      <c r="A11" s="516"/>
      <c r="B11" s="494"/>
      <c r="C11" s="495" t="s">
        <v>320</v>
      </c>
      <c r="D11" s="495"/>
      <c r="E11" s="496">
        <f t="shared" ref="E11:J11" si="0">1-E10</f>
        <v>0.44619119013703767</v>
      </c>
      <c r="F11" s="497">
        <f t="shared" si="0"/>
        <v>0.41486444055276461</v>
      </c>
      <c r="G11" s="497">
        <f t="shared" si="0"/>
        <v>0.39770211119691012</v>
      </c>
      <c r="H11" s="497">
        <f t="shared" si="0"/>
        <v>0.36496861652377843</v>
      </c>
      <c r="I11" s="497">
        <f t="shared" si="0"/>
        <v>0.32490853077681203</v>
      </c>
      <c r="J11" s="498">
        <f t="shared" si="0"/>
        <v>0.27995531024909281</v>
      </c>
      <c r="K11" s="589"/>
      <c r="L11" s="551"/>
      <c r="M11" s="551"/>
      <c r="N11" s="551"/>
      <c r="O11" s="551"/>
      <c r="P11" s="551"/>
      <c r="Q11" s="551"/>
      <c r="R11" s="551"/>
      <c r="S11" s="551"/>
      <c r="T11" s="551"/>
      <c r="U11" s="551"/>
      <c r="V11" s="551"/>
      <c r="W11" s="551"/>
      <c r="X11" s="551"/>
    </row>
    <row r="12" spans="1:24" ht="21" customHeight="1">
      <c r="A12" s="516"/>
      <c r="B12" s="562"/>
      <c r="C12" s="563" t="s">
        <v>150</v>
      </c>
      <c r="D12" s="563"/>
      <c r="E12" s="564">
        <f t="shared" ref="E12:J12" si="1">E7*E10+E8*E11</f>
        <v>6.954642246638354E-2</v>
      </c>
      <c r="F12" s="565">
        <f t="shared" si="1"/>
        <v>7.1224674758487025E-2</v>
      </c>
      <c r="G12" s="565">
        <f t="shared" si="1"/>
        <v>7.2144103647903537E-2</v>
      </c>
      <c r="H12" s="565">
        <f t="shared" si="1"/>
        <v>7.3897718791279876E-2</v>
      </c>
      <c r="I12" s="565">
        <f t="shared" si="1"/>
        <v>7.6043837734959235E-2</v>
      </c>
      <c r="J12" s="566">
        <f t="shared" si="1"/>
        <v>7.8452094141680473E-2</v>
      </c>
      <c r="K12" s="589"/>
      <c r="L12" s="551"/>
      <c r="M12" s="551"/>
      <c r="N12" s="551"/>
      <c r="O12" s="551"/>
      <c r="P12" s="551"/>
      <c r="Q12" s="551"/>
      <c r="R12" s="551"/>
      <c r="S12" s="551"/>
      <c r="T12" s="551"/>
      <c r="U12" s="551"/>
      <c r="V12" s="551"/>
      <c r="W12" s="551"/>
      <c r="X12" s="551"/>
    </row>
    <row r="13" spans="1:24" ht="21" customHeight="1">
      <c r="A13" s="516"/>
      <c r="B13" s="494"/>
      <c r="C13" s="495" t="s">
        <v>157</v>
      </c>
      <c r="D13" s="495"/>
      <c r="E13" s="567">
        <f>(F15+E24+(E7-E8)*E9)/(1+E7)</f>
        <v>582.03748917641985</v>
      </c>
      <c r="F13" s="495"/>
      <c r="G13" s="495"/>
      <c r="H13" s="495"/>
      <c r="I13" s="495"/>
      <c r="J13" s="568"/>
      <c r="K13" s="589"/>
      <c r="L13" s="551"/>
      <c r="M13" s="551"/>
      <c r="N13" s="551"/>
      <c r="O13" s="551"/>
      <c r="P13" s="551"/>
      <c r="Q13" s="551"/>
      <c r="R13" s="551"/>
      <c r="S13" s="551"/>
      <c r="T13" s="551"/>
      <c r="U13" s="551"/>
      <c r="V13" s="551"/>
      <c r="W13" s="551"/>
      <c r="X13" s="551"/>
    </row>
    <row r="14" spans="1:24" ht="21" customHeight="1">
      <c r="A14" s="516"/>
      <c r="B14" s="494"/>
      <c r="C14" s="495"/>
      <c r="D14" s="495"/>
      <c r="E14" s="494"/>
      <c r="F14" s="495"/>
      <c r="G14" s="495"/>
      <c r="H14" s="495"/>
      <c r="I14" s="495"/>
      <c r="J14" s="568"/>
      <c r="K14" s="589"/>
      <c r="L14" s="551"/>
      <c r="M14" s="551"/>
      <c r="N14" s="551"/>
      <c r="O14" s="551"/>
      <c r="P14" s="551"/>
      <c r="Q14" s="551"/>
      <c r="R14" s="551"/>
      <c r="S14" s="551"/>
      <c r="T14" s="551"/>
      <c r="U14" s="551"/>
      <c r="V14" s="551"/>
      <c r="W14" s="551"/>
      <c r="X14" s="551"/>
    </row>
    <row r="15" spans="1:24" ht="21" customHeight="1">
      <c r="A15" s="516"/>
      <c r="B15" s="494"/>
      <c r="C15" s="495" t="s">
        <v>158</v>
      </c>
      <c r="D15" s="495"/>
      <c r="E15" s="494"/>
      <c r="F15" s="569">
        <f>(G17+F24+(F7-F8)*F9)/(1+F7)</f>
        <v>587.66183882899509</v>
      </c>
      <c r="G15" s="495"/>
      <c r="H15" s="495"/>
      <c r="I15" s="495"/>
      <c r="J15" s="568"/>
      <c r="K15" s="589"/>
      <c r="L15" s="551"/>
      <c r="M15" s="551"/>
      <c r="N15" s="551"/>
      <c r="O15" s="551"/>
      <c r="P15" s="551"/>
      <c r="Q15" s="551"/>
      <c r="R15" s="551"/>
      <c r="S15" s="551"/>
      <c r="T15" s="551"/>
      <c r="U15" s="551"/>
      <c r="V15" s="551"/>
      <c r="W15" s="551"/>
      <c r="X15" s="551"/>
    </row>
    <row r="16" spans="1:24" ht="21" customHeight="1">
      <c r="A16" s="516"/>
      <c r="B16" s="494"/>
      <c r="C16" s="495"/>
      <c r="D16" s="495"/>
      <c r="E16" s="494"/>
      <c r="F16" s="495"/>
      <c r="G16" s="495"/>
      <c r="H16" s="495"/>
      <c r="I16" s="495"/>
      <c r="J16" s="568"/>
      <c r="K16" s="589"/>
      <c r="L16" s="551"/>
      <c r="M16" s="551"/>
      <c r="N16" s="551"/>
      <c r="O16" s="551"/>
      <c r="P16" s="551"/>
      <c r="Q16" s="551"/>
      <c r="R16" s="551"/>
      <c r="S16" s="551"/>
      <c r="T16" s="551"/>
      <c r="U16" s="551"/>
      <c r="V16" s="551"/>
      <c r="W16" s="551"/>
      <c r="X16" s="551"/>
    </row>
    <row r="17" spans="1:24" ht="21" customHeight="1">
      <c r="A17" s="516"/>
      <c r="B17" s="494"/>
      <c r="C17" s="495" t="s">
        <v>159</v>
      </c>
      <c r="D17" s="495"/>
      <c r="E17" s="494"/>
      <c r="F17" s="495"/>
      <c r="G17" s="569">
        <f>(H19+G24+(G7-G8)*G9)/(1+G7)</f>
        <v>605.47830454129814</v>
      </c>
      <c r="H17" s="495"/>
      <c r="I17" s="495"/>
      <c r="J17" s="568"/>
      <c r="K17" s="589"/>
      <c r="L17" s="551"/>
      <c r="M17" s="551"/>
      <c r="N17" s="551"/>
      <c r="O17" s="551"/>
      <c r="P17" s="551"/>
      <c r="Q17" s="551"/>
      <c r="R17" s="551"/>
      <c r="S17" s="551"/>
      <c r="T17" s="551"/>
      <c r="U17" s="551"/>
      <c r="V17" s="551"/>
      <c r="W17" s="551"/>
      <c r="X17" s="551"/>
    </row>
    <row r="18" spans="1:24" ht="21" customHeight="1">
      <c r="A18" s="516"/>
      <c r="B18" s="494"/>
      <c r="C18" s="570"/>
      <c r="D18" s="495"/>
      <c r="E18" s="494"/>
      <c r="F18" s="495"/>
      <c r="G18" s="495"/>
      <c r="H18" s="495"/>
      <c r="I18" s="495"/>
      <c r="J18" s="568"/>
      <c r="K18" s="589"/>
      <c r="L18" s="551"/>
      <c r="M18" s="551"/>
      <c r="N18" s="551"/>
      <c r="O18" s="551"/>
      <c r="P18" s="551"/>
      <c r="Q18" s="551"/>
      <c r="R18" s="551"/>
      <c r="S18" s="551"/>
      <c r="T18" s="551"/>
      <c r="U18" s="551"/>
      <c r="V18" s="551"/>
      <c r="W18" s="551"/>
      <c r="X18" s="551"/>
    </row>
    <row r="19" spans="1:24" ht="21" customHeight="1">
      <c r="A19" s="516"/>
      <c r="B19" s="494"/>
      <c r="C19" s="495" t="s">
        <v>160</v>
      </c>
      <c r="D19" s="495"/>
      <c r="E19" s="494"/>
      <c r="F19" s="495"/>
      <c r="G19" s="495"/>
      <c r="H19" s="569">
        <f>(I21+H24+(H7-H8)*H9)/(1+H7)</f>
        <v>610.46344784958831</v>
      </c>
      <c r="I19" s="495"/>
      <c r="J19" s="568"/>
      <c r="K19" s="589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</row>
    <row r="20" spans="1:24" ht="21" customHeight="1">
      <c r="A20" s="516"/>
      <c r="B20" s="494"/>
      <c r="C20" s="495"/>
      <c r="D20" s="495"/>
      <c r="E20" s="494"/>
      <c r="F20" s="495"/>
      <c r="G20" s="495"/>
      <c r="H20" s="495"/>
      <c r="I20" s="495"/>
      <c r="J20" s="568"/>
      <c r="K20" s="589"/>
      <c r="L20" s="551"/>
      <c r="M20" s="551"/>
      <c r="N20" s="551"/>
      <c r="O20" s="551"/>
      <c r="P20" s="551"/>
      <c r="Q20" s="551"/>
      <c r="R20" s="551"/>
      <c r="S20" s="551"/>
      <c r="T20" s="551"/>
      <c r="U20" s="551"/>
      <c r="V20" s="551"/>
      <c r="W20" s="551"/>
      <c r="X20" s="551"/>
    </row>
    <row r="21" spans="1:24" ht="21" customHeight="1">
      <c r="A21" s="516"/>
      <c r="B21" s="494"/>
      <c r="C21" s="495" t="s">
        <v>161</v>
      </c>
      <c r="D21" s="495"/>
      <c r="E21" s="494"/>
      <c r="F21" s="495"/>
      <c r="G21" s="495"/>
      <c r="H21" s="495"/>
      <c r="I21" s="569">
        <f>(J23+I24+(I7-I8)*I9)/(1+I7)</f>
        <v>610.63339742312291</v>
      </c>
      <c r="J21" s="568"/>
      <c r="K21" s="589"/>
      <c r="L21" s="551"/>
      <c r="M21" s="551"/>
      <c r="N21" s="551"/>
      <c r="O21" s="551"/>
      <c r="P21" s="551"/>
      <c r="Q21" s="551"/>
      <c r="R21" s="551"/>
      <c r="S21" s="551"/>
      <c r="T21" s="551"/>
      <c r="U21" s="551"/>
      <c r="V21" s="551"/>
      <c r="W21" s="551"/>
      <c r="X21" s="551"/>
    </row>
    <row r="22" spans="1:24" ht="21" customHeight="1">
      <c r="A22" s="516"/>
      <c r="B22" s="494"/>
      <c r="C22" s="495"/>
      <c r="D22" s="495"/>
      <c r="E22" s="494"/>
      <c r="F22" s="495"/>
      <c r="G22" s="495"/>
      <c r="H22" s="495"/>
      <c r="I22" s="495"/>
      <c r="J22" s="568"/>
      <c r="K22" s="589"/>
      <c r="L22" s="551"/>
      <c r="M22" s="551"/>
      <c r="N22" s="551"/>
      <c r="O22" s="551"/>
      <c r="P22" s="551"/>
      <c r="Q22" s="551"/>
      <c r="R22" s="551"/>
      <c r="S22" s="551"/>
      <c r="T22" s="551"/>
      <c r="U22" s="551"/>
      <c r="V22" s="551"/>
      <c r="W22" s="551"/>
      <c r="X22" s="551"/>
    </row>
    <row r="23" spans="1:24" ht="21" customHeight="1">
      <c r="A23" s="516"/>
      <c r="B23" s="494"/>
      <c r="C23" s="495" t="s">
        <v>162</v>
      </c>
      <c r="D23" s="495"/>
      <c r="E23" s="494"/>
      <c r="F23" s="495"/>
      <c r="G23" s="495"/>
      <c r="H23" s="495"/>
      <c r="I23" s="495"/>
      <c r="J23" s="561">
        <f>(J24+(J7-J8)*J9)/(J7-Assumptions!D161)</f>
        <v>601.76747442334306</v>
      </c>
      <c r="K23" s="589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</row>
    <row r="24" spans="1:24" ht="21" customHeight="1">
      <c r="A24" s="516"/>
      <c r="B24" s="562"/>
      <c r="C24" s="563" t="s">
        <v>163</v>
      </c>
      <c r="D24" s="563"/>
      <c r="E24" s="571">
        <f>'Cash flow calculation'!E16</f>
        <v>34.854275460961276</v>
      </c>
      <c r="F24" s="572">
        <f>'Cash flow calculation'!F16</f>
        <v>24.039557626266514</v>
      </c>
      <c r="G24" s="572">
        <f>'Cash flow calculation'!G16</f>
        <v>38.696546251094119</v>
      </c>
      <c r="H24" s="572">
        <f>'Cash flow calculation'!H16</f>
        <v>44.941906628009377</v>
      </c>
      <c r="I24" s="572">
        <f>'Cash flow calculation'!I16</f>
        <v>55.30082998897069</v>
      </c>
      <c r="J24" s="573">
        <f>'Cash flow calculation'!J16</f>
        <v>41.192243810627986</v>
      </c>
      <c r="K24" s="589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</row>
    <row r="25" spans="1:24" ht="21" customHeight="1">
      <c r="A25" s="516"/>
      <c r="B25" s="574" t="s">
        <v>10</v>
      </c>
      <c r="C25" s="575" t="s">
        <v>24</v>
      </c>
      <c r="D25" s="576">
        <f>E13*(1+E12*240/360)</f>
        <v>609.0232392521109</v>
      </c>
      <c r="E25" s="577">
        <f>E13</f>
        <v>582.03748917641985</v>
      </c>
      <c r="F25" s="495" t="s">
        <v>321</v>
      </c>
      <c r="G25" s="495"/>
      <c r="H25" s="495"/>
      <c r="I25" s="495"/>
      <c r="J25" s="568"/>
      <c r="K25" s="589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</row>
    <row r="26" spans="1:24" ht="21" customHeight="1">
      <c r="A26" s="516"/>
      <c r="B26" s="494" t="s">
        <v>9</v>
      </c>
      <c r="C26" s="13" t="s">
        <v>134</v>
      </c>
      <c r="D26" s="578">
        <f>Assumptions!F54*(1+Assumptions!G104*(1-Assumptions!G106)*(Assumptions!$D$156-Assumptions!$D$158)/Assumptions!$D$156)</f>
        <v>33.30313000958904</v>
      </c>
      <c r="E26" s="494"/>
      <c r="F26" s="495"/>
      <c r="G26" s="495"/>
      <c r="H26" s="495"/>
      <c r="I26" s="495"/>
      <c r="J26" s="568"/>
      <c r="K26" s="589"/>
      <c r="L26" s="551"/>
      <c r="M26" s="551"/>
      <c r="N26" s="551"/>
      <c r="O26" s="551"/>
      <c r="P26" s="551"/>
      <c r="Q26" s="551"/>
      <c r="R26" s="551"/>
      <c r="S26" s="551"/>
      <c r="T26" s="551"/>
      <c r="U26" s="551"/>
      <c r="V26" s="551"/>
      <c r="W26" s="551"/>
      <c r="X26" s="551"/>
    </row>
    <row r="27" spans="1:24" ht="21" customHeight="1">
      <c r="A27" s="516"/>
      <c r="B27" s="579" t="s">
        <v>11</v>
      </c>
      <c r="C27" s="13" t="s">
        <v>135</v>
      </c>
      <c r="D27" s="580">
        <f>Assumptions!D164</f>
        <v>0</v>
      </c>
      <c r="E27" s="554"/>
      <c r="F27" s="552"/>
      <c r="G27" s="552"/>
      <c r="H27" s="552"/>
      <c r="I27" s="552"/>
      <c r="J27" s="555"/>
      <c r="K27" s="590"/>
      <c r="L27" s="553"/>
      <c r="M27" s="553"/>
      <c r="N27" s="553"/>
      <c r="O27" s="553"/>
      <c r="P27" s="553"/>
      <c r="Q27" s="553"/>
      <c r="R27" s="553"/>
      <c r="S27" s="553"/>
      <c r="T27" s="553"/>
      <c r="U27" s="553"/>
      <c r="V27" s="553"/>
      <c r="W27" s="553"/>
      <c r="X27" s="553"/>
    </row>
    <row r="28" spans="1:24" ht="21" customHeight="1">
      <c r="A28" s="516"/>
      <c r="B28" s="574" t="s">
        <v>10</v>
      </c>
      <c r="C28" s="575" t="s">
        <v>13</v>
      </c>
      <c r="D28" s="576">
        <f>D25+D26+D27</f>
        <v>642.32636926169994</v>
      </c>
      <c r="E28" s="581"/>
      <c r="F28" s="582"/>
      <c r="G28" s="582"/>
      <c r="H28" s="582"/>
      <c r="I28" s="582"/>
      <c r="J28" s="583"/>
      <c r="K28" s="590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</row>
    <row r="29" spans="1:24" ht="21" customHeight="1">
      <c r="A29" s="516"/>
      <c r="B29" s="579" t="s">
        <v>11</v>
      </c>
      <c r="C29" s="13" t="s">
        <v>322</v>
      </c>
      <c r="D29" s="578">
        <f>Ratios!E72*(1+'Cost of capital'!J11*(Assumptions!$D$156-Assumptions!$D$158)/Assumptions!$D$156)</f>
        <v>266.59466679520546</v>
      </c>
      <c r="E29" s="554"/>
      <c r="F29" s="552"/>
      <c r="G29" s="552"/>
      <c r="H29" s="552"/>
      <c r="I29" s="552"/>
      <c r="J29" s="555"/>
      <c r="K29" s="590"/>
      <c r="L29" s="553"/>
      <c r="M29" s="553"/>
      <c r="N29" s="553"/>
      <c r="O29" s="553"/>
      <c r="P29" s="553"/>
      <c r="Q29" s="553"/>
      <c r="R29" s="553"/>
      <c r="S29" s="553"/>
      <c r="T29" s="553"/>
      <c r="U29" s="553"/>
      <c r="V29" s="553"/>
      <c r="W29" s="553"/>
      <c r="X29" s="553"/>
    </row>
    <row r="30" spans="1:24" ht="21" customHeight="1">
      <c r="A30" s="516"/>
      <c r="B30" s="574" t="s">
        <v>10</v>
      </c>
      <c r="C30" s="36" t="s">
        <v>136</v>
      </c>
      <c r="D30" s="576">
        <f>D28-D29</f>
        <v>375.73170246649448</v>
      </c>
      <c r="E30" s="581"/>
      <c r="F30" s="582"/>
      <c r="G30" s="582"/>
      <c r="H30" s="582"/>
      <c r="I30" s="582"/>
      <c r="J30" s="583"/>
      <c r="K30" s="590"/>
      <c r="L30" s="553"/>
      <c r="M30" s="553"/>
      <c r="N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</row>
    <row r="31" spans="1:24" ht="21" customHeight="1" thickBot="1">
      <c r="A31" s="591"/>
      <c r="B31" s="519"/>
      <c r="C31" s="592"/>
      <c r="D31" s="593"/>
      <c r="E31" s="593"/>
      <c r="F31" s="593"/>
      <c r="G31" s="593"/>
      <c r="H31" s="593"/>
      <c r="I31" s="593"/>
      <c r="J31" s="593"/>
      <c r="K31" s="594"/>
      <c r="L31" s="553"/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53"/>
    </row>
    <row r="32" spans="1:24" ht="21" customHeight="1" thickTop="1">
      <c r="C32" s="551"/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1"/>
      <c r="R32" s="551"/>
      <c r="S32" s="551"/>
      <c r="T32" s="551"/>
      <c r="U32" s="551"/>
      <c r="V32" s="551"/>
      <c r="W32" s="551"/>
      <c r="X32" s="551"/>
    </row>
    <row r="33" spans="3:24" ht="21" customHeight="1">
      <c r="C33" s="551"/>
      <c r="D33" s="551"/>
      <c r="E33" s="551"/>
      <c r="F33" s="551"/>
      <c r="G33" s="551"/>
      <c r="H33" s="551"/>
      <c r="I33" s="551"/>
      <c r="J33" s="551"/>
      <c r="K33" s="551"/>
      <c r="L33" s="551"/>
      <c r="M33" s="551"/>
      <c r="N33" s="551"/>
      <c r="O33" s="551"/>
      <c r="P33" s="551"/>
      <c r="Q33" s="551"/>
      <c r="R33" s="551"/>
      <c r="S33" s="551"/>
      <c r="T33" s="551"/>
      <c r="U33" s="551"/>
      <c r="V33" s="551"/>
      <c r="W33" s="551"/>
      <c r="X33" s="551"/>
    </row>
    <row r="34" spans="3:24" ht="21" customHeight="1">
      <c r="C34" s="551"/>
      <c r="D34" s="551"/>
      <c r="E34" s="551"/>
      <c r="F34" s="551"/>
      <c r="G34" s="551"/>
      <c r="H34" s="551"/>
      <c r="I34" s="551"/>
      <c r="J34" s="551"/>
      <c r="K34" s="551"/>
      <c r="L34" s="551"/>
      <c r="M34" s="551"/>
      <c r="N34" s="551"/>
      <c r="O34" s="551"/>
      <c r="P34" s="551"/>
      <c r="Q34" s="551"/>
      <c r="R34" s="551"/>
      <c r="S34" s="551"/>
      <c r="T34" s="551"/>
      <c r="U34" s="551"/>
      <c r="V34" s="551"/>
      <c r="W34" s="551"/>
      <c r="X34" s="551"/>
    </row>
    <row r="35" spans="3:24" ht="21" customHeight="1">
      <c r="C35" s="551"/>
      <c r="D35" s="551"/>
      <c r="E35" s="551"/>
      <c r="F35" s="551"/>
      <c r="G35" s="551"/>
      <c r="H35" s="551"/>
      <c r="I35" s="551"/>
      <c r="J35" s="551"/>
      <c r="K35" s="551"/>
      <c r="L35" s="551"/>
      <c r="M35" s="551"/>
      <c r="N35" s="551"/>
      <c r="O35" s="551"/>
      <c r="P35" s="551"/>
      <c r="Q35" s="551"/>
      <c r="R35" s="551"/>
      <c r="S35" s="551"/>
      <c r="T35" s="551"/>
      <c r="U35" s="551"/>
      <c r="V35" s="551"/>
      <c r="W35" s="551"/>
      <c r="X35" s="551"/>
    </row>
    <row r="36" spans="3:24" ht="21" customHeight="1">
      <c r="C36" s="551"/>
      <c r="D36" s="551"/>
      <c r="E36" s="551"/>
      <c r="F36" s="551"/>
      <c r="G36" s="551"/>
      <c r="H36" s="551"/>
      <c r="I36" s="551"/>
      <c r="J36" s="551"/>
      <c r="K36" s="551"/>
      <c r="L36" s="551"/>
      <c r="M36" s="551"/>
      <c r="N36" s="551"/>
      <c r="O36" s="551"/>
      <c r="P36" s="551"/>
      <c r="Q36" s="551"/>
      <c r="R36" s="551"/>
      <c r="S36" s="551"/>
      <c r="T36" s="551"/>
      <c r="U36" s="551"/>
      <c r="V36" s="551"/>
      <c r="W36" s="551"/>
      <c r="X36" s="551"/>
    </row>
    <row r="37" spans="3:24" ht="21" customHeight="1">
      <c r="C37" s="551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1"/>
      <c r="R37" s="551"/>
      <c r="S37" s="551"/>
      <c r="T37" s="551"/>
      <c r="U37" s="551"/>
      <c r="V37" s="551"/>
      <c r="W37" s="551"/>
      <c r="X37" s="551"/>
    </row>
    <row r="38" spans="3:24" ht="21" customHeight="1">
      <c r="C38" s="551"/>
      <c r="D38" s="551"/>
      <c r="E38" s="551"/>
      <c r="F38" s="551"/>
      <c r="G38" s="551"/>
      <c r="H38" s="551"/>
      <c r="I38" s="551"/>
      <c r="J38" s="551"/>
      <c r="K38" s="551"/>
      <c r="L38" s="551"/>
      <c r="M38" s="551"/>
      <c r="N38" s="551"/>
      <c r="O38" s="551"/>
      <c r="P38" s="551"/>
      <c r="Q38" s="551"/>
      <c r="R38" s="551"/>
      <c r="S38" s="551"/>
      <c r="T38" s="551"/>
      <c r="U38" s="551"/>
      <c r="V38" s="551"/>
      <c r="W38" s="551"/>
      <c r="X38" s="551"/>
    </row>
    <row r="39" spans="3:24" ht="21" customHeight="1">
      <c r="C39" s="518"/>
      <c r="D39" s="551"/>
      <c r="E39" s="551"/>
      <c r="F39" s="551"/>
      <c r="G39" s="551"/>
      <c r="H39" s="551"/>
      <c r="I39" s="551"/>
      <c r="J39" s="551"/>
      <c r="K39" s="551"/>
      <c r="L39" s="551"/>
      <c r="M39" s="551"/>
      <c r="N39" s="551"/>
      <c r="O39" s="551"/>
      <c r="P39" s="551"/>
      <c r="Q39" s="551"/>
      <c r="R39" s="551"/>
      <c r="S39" s="551"/>
      <c r="T39" s="551"/>
      <c r="U39" s="551"/>
      <c r="V39" s="551"/>
      <c r="W39" s="551"/>
      <c r="X39" s="551"/>
    </row>
    <row r="40" spans="3:24" ht="21" customHeight="1">
      <c r="C40" s="551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1"/>
      <c r="R40" s="551"/>
      <c r="S40" s="551"/>
      <c r="T40" s="551"/>
      <c r="U40" s="551"/>
      <c r="V40" s="551"/>
      <c r="W40" s="551"/>
      <c r="X40" s="551"/>
    </row>
    <row r="41" spans="3:24" ht="21" customHeight="1">
      <c r="C41" s="551"/>
      <c r="D41" s="551"/>
      <c r="E41" s="551"/>
      <c r="F41" s="551"/>
      <c r="G41" s="551"/>
      <c r="H41" s="551"/>
      <c r="I41" s="551"/>
      <c r="J41" s="551"/>
      <c r="K41" s="551"/>
      <c r="L41" s="551"/>
      <c r="M41" s="551"/>
      <c r="N41" s="551"/>
      <c r="O41" s="551"/>
      <c r="P41" s="551"/>
      <c r="Q41" s="551"/>
      <c r="R41" s="551"/>
      <c r="S41" s="551"/>
      <c r="T41" s="551"/>
      <c r="U41" s="551"/>
      <c r="V41" s="551"/>
      <c r="W41" s="551"/>
      <c r="X41" s="551"/>
    </row>
    <row r="42" spans="3:24" ht="21" customHeight="1"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1"/>
      <c r="Q42" s="551"/>
      <c r="R42" s="551"/>
      <c r="S42" s="551"/>
      <c r="T42" s="551"/>
      <c r="U42" s="551"/>
      <c r="V42" s="551"/>
      <c r="W42" s="551"/>
      <c r="X42" s="551"/>
    </row>
    <row r="43" spans="3:24" ht="21" customHeight="1">
      <c r="C43" s="551"/>
      <c r="D43" s="551"/>
      <c r="E43" s="551"/>
      <c r="F43" s="551"/>
      <c r="G43" s="551"/>
      <c r="H43" s="551"/>
      <c r="I43" s="551"/>
      <c r="J43" s="551"/>
      <c r="K43" s="551"/>
      <c r="L43" s="551"/>
      <c r="M43" s="551"/>
      <c r="N43" s="551"/>
      <c r="O43" s="551"/>
      <c r="P43" s="551"/>
      <c r="Q43" s="551"/>
      <c r="R43" s="551"/>
      <c r="S43" s="551"/>
      <c r="T43" s="551"/>
      <c r="U43" s="551"/>
      <c r="V43" s="551"/>
      <c r="W43" s="551"/>
      <c r="X43" s="551"/>
    </row>
    <row r="44" spans="3:24" ht="21" customHeight="1">
      <c r="C44" s="551"/>
      <c r="D44" s="551"/>
      <c r="E44" s="551"/>
      <c r="F44" s="551"/>
      <c r="G44" s="551"/>
      <c r="H44" s="551"/>
      <c r="I44" s="551"/>
      <c r="J44" s="551"/>
      <c r="K44" s="551"/>
      <c r="L44" s="551"/>
      <c r="M44" s="551"/>
      <c r="N44" s="551"/>
      <c r="O44" s="551"/>
      <c r="P44" s="551"/>
      <c r="Q44" s="551"/>
      <c r="R44" s="551"/>
      <c r="S44" s="551"/>
      <c r="T44" s="551"/>
      <c r="U44" s="551"/>
      <c r="V44" s="551"/>
      <c r="W44" s="551"/>
      <c r="X44" s="551"/>
    </row>
    <row r="45" spans="3:24" ht="21" customHeight="1">
      <c r="C45" s="551"/>
      <c r="D45" s="551"/>
      <c r="E45" s="551"/>
      <c r="F45" s="551"/>
      <c r="G45" s="551"/>
      <c r="H45" s="551"/>
      <c r="I45" s="551"/>
      <c r="J45" s="551"/>
      <c r="K45" s="551"/>
      <c r="L45" s="551"/>
      <c r="M45" s="551"/>
      <c r="N45" s="551"/>
      <c r="O45" s="551"/>
      <c r="P45" s="551"/>
      <c r="Q45" s="551"/>
      <c r="R45" s="551"/>
      <c r="S45" s="551"/>
      <c r="T45" s="551"/>
      <c r="U45" s="551"/>
      <c r="V45" s="551"/>
      <c r="W45" s="551"/>
      <c r="X45" s="551"/>
    </row>
    <row r="46" spans="3:24" ht="21" customHeight="1">
      <c r="C46" s="551"/>
      <c r="D46" s="551"/>
      <c r="E46" s="551"/>
      <c r="F46" s="551"/>
      <c r="G46" s="551"/>
      <c r="H46" s="551"/>
      <c r="I46" s="551"/>
      <c r="J46" s="551"/>
      <c r="K46" s="551"/>
      <c r="L46" s="551"/>
      <c r="M46" s="551"/>
      <c r="N46" s="551"/>
      <c r="O46" s="551"/>
      <c r="P46" s="551"/>
      <c r="Q46" s="551"/>
      <c r="R46" s="551"/>
      <c r="S46" s="551"/>
      <c r="T46" s="551"/>
      <c r="U46" s="551"/>
      <c r="V46" s="551"/>
      <c r="W46" s="551"/>
      <c r="X46" s="551"/>
    </row>
    <row r="47" spans="3:24" ht="21" customHeight="1">
      <c r="C47" s="518"/>
      <c r="D47" s="518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18"/>
      <c r="P47" s="518"/>
      <c r="Q47" s="518"/>
      <c r="R47" s="518"/>
      <c r="S47" s="518"/>
      <c r="T47" s="518"/>
      <c r="U47" s="518"/>
      <c r="V47" s="518"/>
      <c r="W47" s="518"/>
      <c r="X47" s="518"/>
    </row>
    <row r="48" spans="3:24" ht="21" customHeight="1">
      <c r="C48" s="551"/>
      <c r="D48" s="551"/>
      <c r="E48" s="551"/>
      <c r="F48" s="551"/>
      <c r="G48" s="551"/>
      <c r="H48" s="551"/>
      <c r="I48" s="551"/>
      <c r="J48" s="551"/>
      <c r="K48" s="551"/>
      <c r="L48" s="551"/>
      <c r="M48" s="551"/>
      <c r="N48" s="551"/>
      <c r="O48" s="551"/>
      <c r="P48" s="551"/>
      <c r="Q48" s="551"/>
      <c r="R48" s="551"/>
      <c r="S48" s="551"/>
      <c r="T48" s="551"/>
      <c r="U48" s="551"/>
      <c r="V48" s="551"/>
      <c r="W48" s="551"/>
      <c r="X48" s="551"/>
    </row>
    <row r="49" spans="3:24" ht="21" customHeight="1">
      <c r="C49" s="551"/>
      <c r="D49" s="551"/>
      <c r="E49" s="551"/>
      <c r="F49" s="551"/>
      <c r="G49" s="551"/>
      <c r="H49" s="551"/>
      <c r="I49" s="551"/>
      <c r="J49" s="551"/>
      <c r="K49" s="551"/>
      <c r="L49" s="551"/>
      <c r="M49" s="551"/>
      <c r="N49" s="551"/>
      <c r="O49" s="551"/>
      <c r="P49" s="551"/>
      <c r="Q49" s="551"/>
      <c r="R49" s="551"/>
      <c r="S49" s="551"/>
      <c r="T49" s="551"/>
      <c r="U49" s="551"/>
      <c r="V49" s="551"/>
      <c r="W49" s="551"/>
      <c r="X49" s="551"/>
    </row>
    <row r="50" spans="3:24" ht="21" customHeight="1">
      <c r="C50" s="551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</row>
    <row r="51" spans="3:24" ht="21" customHeight="1">
      <c r="C51" s="551"/>
      <c r="D51" s="551"/>
      <c r="E51" s="551"/>
      <c r="F51" s="551"/>
      <c r="G51" s="551"/>
      <c r="H51" s="551"/>
      <c r="I51" s="551"/>
      <c r="J51" s="551"/>
      <c r="K51" s="551"/>
      <c r="L51" s="551"/>
      <c r="M51" s="551"/>
      <c r="N51" s="551"/>
      <c r="O51" s="551"/>
      <c r="P51" s="551"/>
      <c r="Q51" s="551"/>
      <c r="R51" s="551"/>
      <c r="S51" s="551"/>
      <c r="T51" s="551"/>
      <c r="U51" s="551"/>
      <c r="V51" s="551"/>
      <c r="W51" s="551"/>
      <c r="X51" s="551"/>
    </row>
    <row r="52" spans="3:24" ht="21" customHeight="1">
      <c r="C52" s="551"/>
      <c r="D52" s="551"/>
      <c r="E52" s="551"/>
      <c r="F52" s="551"/>
      <c r="G52" s="551"/>
      <c r="H52" s="551"/>
      <c r="I52" s="551"/>
      <c r="J52" s="551"/>
      <c r="K52" s="551"/>
      <c r="L52" s="551"/>
      <c r="M52" s="551"/>
      <c r="N52" s="551"/>
      <c r="O52" s="551"/>
      <c r="P52" s="551"/>
      <c r="Q52" s="551"/>
      <c r="R52" s="551"/>
      <c r="S52" s="551"/>
      <c r="T52" s="551"/>
      <c r="U52" s="551"/>
      <c r="V52" s="551"/>
      <c r="W52" s="551"/>
      <c r="X52" s="551"/>
    </row>
    <row r="53" spans="3:24" ht="21" customHeight="1">
      <c r="C53" s="518"/>
      <c r="D53" s="551"/>
      <c r="E53" s="551"/>
      <c r="F53" s="551"/>
      <c r="G53" s="551"/>
      <c r="H53" s="551"/>
      <c r="I53" s="551"/>
      <c r="J53" s="551"/>
      <c r="K53" s="551"/>
      <c r="L53" s="551"/>
      <c r="M53" s="551"/>
      <c r="N53" s="551"/>
      <c r="O53" s="551"/>
      <c r="P53" s="551"/>
      <c r="Q53" s="551"/>
      <c r="R53" s="551"/>
      <c r="S53" s="551"/>
      <c r="T53" s="551"/>
      <c r="U53" s="551"/>
      <c r="V53" s="551"/>
      <c r="W53" s="551"/>
      <c r="X53" s="551"/>
    </row>
    <row r="54" spans="3:24" ht="21" customHeight="1">
      <c r="C54" s="551"/>
      <c r="D54" s="551"/>
      <c r="E54" s="551"/>
      <c r="F54" s="551"/>
      <c r="G54" s="551"/>
      <c r="H54" s="551"/>
      <c r="I54" s="551"/>
      <c r="J54" s="551"/>
      <c r="K54" s="551"/>
      <c r="L54" s="551"/>
      <c r="M54" s="551"/>
      <c r="N54" s="551"/>
      <c r="O54" s="551"/>
      <c r="P54" s="551"/>
      <c r="Q54" s="551"/>
      <c r="R54" s="551"/>
      <c r="S54" s="551"/>
      <c r="T54" s="551"/>
      <c r="U54" s="551"/>
      <c r="V54" s="551"/>
      <c r="W54" s="551"/>
      <c r="X54" s="551"/>
    </row>
    <row r="55" spans="3:24" ht="21" customHeight="1">
      <c r="C55" s="551"/>
      <c r="D55" s="551"/>
      <c r="E55" s="551"/>
      <c r="F55" s="551"/>
      <c r="G55" s="551"/>
      <c r="H55" s="551"/>
      <c r="I55" s="551"/>
      <c r="J55" s="551"/>
      <c r="K55" s="551"/>
      <c r="L55" s="551"/>
      <c r="M55" s="551"/>
      <c r="N55" s="551"/>
      <c r="O55" s="551"/>
      <c r="P55" s="551"/>
      <c r="Q55" s="551"/>
      <c r="R55" s="551"/>
      <c r="S55" s="551"/>
      <c r="T55" s="551"/>
      <c r="U55" s="551"/>
      <c r="V55" s="551"/>
      <c r="W55" s="551"/>
      <c r="X55" s="551"/>
    </row>
    <row r="56" spans="3:24" ht="21" customHeight="1">
      <c r="C56" s="551"/>
      <c r="D56" s="551"/>
      <c r="E56" s="551"/>
      <c r="F56" s="551"/>
      <c r="G56" s="551"/>
      <c r="H56" s="551"/>
      <c r="I56" s="551"/>
      <c r="J56" s="551"/>
      <c r="K56" s="551"/>
      <c r="L56" s="551"/>
      <c r="M56" s="551"/>
      <c r="N56" s="551"/>
      <c r="O56" s="551"/>
      <c r="P56" s="551"/>
      <c r="Q56" s="551"/>
      <c r="R56" s="551"/>
      <c r="S56" s="551"/>
      <c r="T56" s="551"/>
      <c r="U56" s="551"/>
      <c r="V56" s="551"/>
      <c r="W56" s="551"/>
      <c r="X56" s="551"/>
    </row>
    <row r="57" spans="3:24" ht="21" customHeight="1">
      <c r="C57" s="551"/>
      <c r="D57" s="551"/>
      <c r="E57" s="551"/>
      <c r="F57" s="551"/>
      <c r="G57" s="551"/>
      <c r="H57" s="551"/>
      <c r="I57" s="551"/>
      <c r="J57" s="551"/>
      <c r="K57" s="551"/>
      <c r="L57" s="551"/>
      <c r="M57" s="551"/>
      <c r="N57" s="551"/>
      <c r="O57" s="551"/>
      <c r="P57" s="551"/>
      <c r="Q57" s="551"/>
      <c r="R57" s="551"/>
      <c r="S57" s="551"/>
      <c r="T57" s="551"/>
      <c r="U57" s="551"/>
      <c r="V57" s="551"/>
      <c r="W57" s="551"/>
      <c r="X57" s="551"/>
    </row>
    <row r="58" spans="3:24" ht="21" customHeight="1">
      <c r="C58" s="551"/>
      <c r="D58" s="551"/>
      <c r="E58" s="551"/>
      <c r="F58" s="551"/>
      <c r="G58" s="551"/>
      <c r="H58" s="551"/>
      <c r="I58" s="551"/>
      <c r="J58" s="551"/>
      <c r="K58" s="551"/>
      <c r="L58" s="551"/>
      <c r="M58" s="551"/>
      <c r="N58" s="551"/>
      <c r="O58" s="551"/>
      <c r="P58" s="551"/>
      <c r="Q58" s="551"/>
      <c r="R58" s="551"/>
      <c r="S58" s="551"/>
      <c r="T58" s="551"/>
      <c r="U58" s="551"/>
      <c r="V58" s="551"/>
      <c r="W58" s="551"/>
      <c r="X58" s="551"/>
    </row>
    <row r="59" spans="3:24" ht="21" customHeight="1">
      <c r="C59" s="551"/>
      <c r="D59" s="551"/>
      <c r="E59" s="551"/>
      <c r="F59" s="551"/>
      <c r="G59" s="551"/>
      <c r="H59" s="551"/>
      <c r="I59" s="551"/>
      <c r="J59" s="551"/>
      <c r="K59" s="551"/>
      <c r="L59" s="551"/>
      <c r="M59" s="551"/>
      <c r="N59" s="551"/>
      <c r="O59" s="551"/>
      <c r="P59" s="551"/>
      <c r="Q59" s="551"/>
      <c r="R59" s="551"/>
      <c r="S59" s="551"/>
      <c r="T59" s="551"/>
      <c r="U59" s="551"/>
      <c r="V59" s="551"/>
      <c r="W59" s="551"/>
      <c r="X59" s="551"/>
    </row>
    <row r="60" spans="3:24" ht="21" customHeight="1">
      <c r="C60" s="551"/>
      <c r="D60" s="551"/>
      <c r="E60" s="551"/>
      <c r="F60" s="551"/>
      <c r="G60" s="551"/>
      <c r="H60" s="551"/>
      <c r="I60" s="551"/>
      <c r="J60" s="551"/>
      <c r="K60" s="551"/>
      <c r="L60" s="551"/>
      <c r="M60" s="551"/>
      <c r="N60" s="551"/>
      <c r="O60" s="551"/>
      <c r="P60" s="551"/>
      <c r="Q60" s="551"/>
      <c r="R60" s="551"/>
      <c r="S60" s="551"/>
      <c r="T60" s="551"/>
      <c r="U60" s="551"/>
      <c r="V60" s="551"/>
      <c r="W60" s="551"/>
      <c r="X60" s="551"/>
    </row>
    <row r="61" spans="3:24" ht="21" customHeight="1">
      <c r="C61" s="518"/>
      <c r="D61" s="518"/>
      <c r="E61" s="518"/>
      <c r="F61" s="518"/>
      <c r="G61" s="518"/>
      <c r="H61" s="518"/>
      <c r="I61" s="518"/>
      <c r="J61" s="518"/>
      <c r="K61" s="518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</row>
    <row r="62" spans="3:24" ht="21" customHeight="1">
      <c r="C62" s="551"/>
      <c r="D62" s="551"/>
      <c r="E62" s="551"/>
      <c r="F62" s="551"/>
      <c r="G62" s="551"/>
      <c r="H62" s="551"/>
      <c r="I62" s="551"/>
      <c r="J62" s="551"/>
      <c r="K62" s="551"/>
      <c r="L62" s="551"/>
      <c r="M62" s="551"/>
      <c r="N62" s="551"/>
      <c r="O62" s="551"/>
      <c r="P62" s="551"/>
      <c r="Q62" s="551"/>
      <c r="R62" s="551"/>
      <c r="S62" s="551"/>
      <c r="T62" s="551"/>
      <c r="U62" s="551"/>
      <c r="V62" s="551"/>
      <c r="W62" s="551"/>
      <c r="X62" s="551"/>
    </row>
    <row r="63" spans="3:24" ht="21" customHeight="1">
      <c r="C63" s="551"/>
      <c r="D63" s="551"/>
      <c r="E63" s="551"/>
      <c r="F63" s="551"/>
      <c r="G63" s="551"/>
      <c r="H63" s="551"/>
      <c r="I63" s="551"/>
      <c r="J63" s="551"/>
      <c r="K63" s="551"/>
      <c r="L63" s="551"/>
      <c r="M63" s="551"/>
      <c r="N63" s="551"/>
      <c r="O63" s="551"/>
      <c r="P63" s="551"/>
      <c r="Q63" s="551"/>
      <c r="R63" s="551"/>
      <c r="S63" s="551"/>
      <c r="T63" s="551"/>
      <c r="U63" s="551"/>
      <c r="V63" s="551"/>
      <c r="W63" s="551"/>
      <c r="X63" s="551"/>
    </row>
    <row r="64" spans="3:24" ht="21" customHeight="1">
      <c r="C64" s="551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53"/>
      <c r="P64" s="553"/>
      <c r="Q64" s="553"/>
      <c r="R64" s="553"/>
      <c r="S64" s="553"/>
      <c r="T64" s="553"/>
      <c r="U64" s="553"/>
      <c r="V64" s="553"/>
      <c r="W64" s="553"/>
      <c r="X64" s="553"/>
    </row>
    <row r="65" spans="3:24" ht="21" customHeight="1">
      <c r="C65" s="551"/>
      <c r="D65" s="551"/>
      <c r="E65" s="551"/>
      <c r="F65" s="551"/>
      <c r="G65" s="551"/>
      <c r="H65" s="551"/>
      <c r="I65" s="551"/>
      <c r="J65" s="551"/>
      <c r="K65" s="551"/>
      <c r="L65" s="551"/>
      <c r="M65" s="551"/>
      <c r="N65" s="551"/>
      <c r="O65" s="551"/>
      <c r="P65" s="551"/>
      <c r="Q65" s="551"/>
      <c r="R65" s="551"/>
      <c r="S65" s="551"/>
      <c r="T65" s="551"/>
      <c r="U65" s="551"/>
      <c r="V65" s="551"/>
      <c r="W65" s="551"/>
      <c r="X65" s="551"/>
    </row>
    <row r="66" spans="3:24" ht="21" customHeight="1">
      <c r="C66" s="551"/>
      <c r="D66" s="551"/>
      <c r="E66" s="551"/>
      <c r="F66" s="551"/>
      <c r="G66" s="551"/>
      <c r="H66" s="551"/>
      <c r="I66" s="551"/>
      <c r="J66" s="551"/>
      <c r="K66" s="551"/>
      <c r="L66" s="551"/>
      <c r="M66" s="551"/>
      <c r="N66" s="551"/>
      <c r="O66" s="551"/>
      <c r="P66" s="551"/>
      <c r="Q66" s="551"/>
      <c r="R66" s="551"/>
      <c r="S66" s="551"/>
      <c r="T66" s="551"/>
      <c r="U66" s="551"/>
      <c r="V66" s="551"/>
      <c r="W66" s="551"/>
      <c r="X66" s="551"/>
    </row>
    <row r="67" spans="3:24" ht="21" customHeight="1">
      <c r="C67" s="551"/>
      <c r="D67" s="551"/>
      <c r="E67" s="551"/>
      <c r="F67" s="551"/>
      <c r="G67" s="551"/>
      <c r="H67" s="551"/>
      <c r="I67" s="551"/>
      <c r="J67" s="551"/>
      <c r="K67" s="551"/>
      <c r="L67" s="551"/>
      <c r="M67" s="551"/>
      <c r="N67" s="551"/>
      <c r="O67" s="551"/>
      <c r="P67" s="551"/>
      <c r="Q67" s="551"/>
      <c r="R67" s="551"/>
      <c r="S67" s="551"/>
      <c r="T67" s="551"/>
      <c r="U67" s="551"/>
      <c r="V67" s="551"/>
      <c r="W67" s="551"/>
      <c r="X67" s="551"/>
    </row>
    <row r="68" spans="3:24" ht="21" customHeight="1">
      <c r="C68" s="551"/>
      <c r="D68" s="551"/>
      <c r="E68" s="551"/>
      <c r="F68" s="551"/>
      <c r="G68" s="551"/>
      <c r="H68" s="551"/>
      <c r="I68" s="551"/>
      <c r="J68" s="551"/>
      <c r="K68" s="551"/>
      <c r="L68" s="551"/>
      <c r="M68" s="551"/>
      <c r="N68" s="551"/>
      <c r="O68" s="551"/>
      <c r="P68" s="551"/>
      <c r="Q68" s="551"/>
      <c r="R68" s="551"/>
      <c r="S68" s="551"/>
      <c r="T68" s="551"/>
      <c r="U68" s="551"/>
      <c r="V68" s="551"/>
      <c r="W68" s="551"/>
      <c r="X68" s="551"/>
    </row>
    <row r="69" spans="3:24" ht="21" customHeight="1">
      <c r="C69" s="551"/>
      <c r="D69" s="551"/>
      <c r="E69" s="551"/>
      <c r="F69" s="551"/>
      <c r="G69" s="551"/>
      <c r="H69" s="551"/>
      <c r="I69" s="551"/>
      <c r="J69" s="551"/>
      <c r="K69" s="551"/>
      <c r="L69" s="551"/>
      <c r="M69" s="551"/>
      <c r="N69" s="551"/>
      <c r="O69" s="551"/>
      <c r="P69" s="551"/>
      <c r="Q69" s="551"/>
      <c r="R69" s="551"/>
      <c r="S69" s="551"/>
      <c r="T69" s="551"/>
      <c r="U69" s="551"/>
      <c r="V69" s="551"/>
      <c r="W69" s="551"/>
      <c r="X69" s="551"/>
    </row>
    <row r="70" spans="3:24" ht="21" customHeight="1">
      <c r="C70" s="551"/>
      <c r="D70" s="551"/>
      <c r="E70" s="551"/>
      <c r="F70" s="551"/>
      <c r="G70" s="551"/>
      <c r="H70" s="551"/>
      <c r="I70" s="551"/>
      <c r="J70" s="551"/>
      <c r="K70" s="551"/>
      <c r="L70" s="551"/>
      <c r="M70" s="551"/>
      <c r="N70" s="551"/>
      <c r="O70" s="551"/>
      <c r="P70" s="551"/>
      <c r="Q70" s="551"/>
      <c r="R70" s="551"/>
      <c r="S70" s="551"/>
      <c r="T70" s="551"/>
      <c r="U70" s="551"/>
      <c r="V70" s="551"/>
      <c r="W70" s="551"/>
      <c r="X70" s="551"/>
    </row>
    <row r="71" spans="3:24" ht="21" customHeight="1">
      <c r="C71" s="551"/>
      <c r="D71" s="551"/>
      <c r="E71" s="551"/>
      <c r="F71" s="551"/>
      <c r="G71" s="551"/>
      <c r="H71" s="551"/>
      <c r="I71" s="551"/>
      <c r="J71" s="551"/>
      <c r="K71" s="551"/>
      <c r="L71" s="551"/>
      <c r="M71" s="551"/>
      <c r="N71" s="551"/>
      <c r="O71" s="551"/>
      <c r="P71" s="551"/>
      <c r="Q71" s="551"/>
      <c r="R71" s="551"/>
      <c r="S71" s="551"/>
      <c r="T71" s="551"/>
      <c r="U71" s="551"/>
      <c r="V71" s="551"/>
      <c r="W71" s="551"/>
      <c r="X71" s="551"/>
    </row>
    <row r="72" spans="3:24" ht="21" customHeight="1">
      <c r="C72" s="551"/>
      <c r="D72" s="553"/>
      <c r="E72" s="553"/>
      <c r="F72" s="553"/>
      <c r="G72" s="553"/>
      <c r="H72" s="553"/>
      <c r="I72" s="553"/>
      <c r="J72" s="553"/>
      <c r="K72" s="553"/>
      <c r="L72" s="553"/>
      <c r="M72" s="553"/>
      <c r="N72" s="553"/>
      <c r="O72" s="553"/>
      <c r="P72" s="553"/>
      <c r="Q72" s="553"/>
      <c r="R72" s="553"/>
      <c r="S72" s="553"/>
      <c r="T72" s="553"/>
      <c r="U72" s="553"/>
      <c r="V72" s="553"/>
      <c r="W72" s="553"/>
      <c r="X72" s="553"/>
    </row>
    <row r="73" spans="3:24" ht="21" customHeight="1">
      <c r="C73" s="551"/>
      <c r="D73" s="553"/>
      <c r="E73" s="553"/>
      <c r="F73" s="553"/>
      <c r="G73" s="553"/>
      <c r="H73" s="553"/>
      <c r="I73" s="553"/>
      <c r="J73" s="553"/>
      <c r="K73" s="553"/>
      <c r="L73" s="553"/>
      <c r="M73" s="553"/>
      <c r="N73" s="553"/>
      <c r="O73" s="553"/>
      <c r="P73" s="553"/>
      <c r="Q73" s="553"/>
      <c r="R73" s="553"/>
      <c r="S73" s="553"/>
      <c r="T73" s="553"/>
      <c r="U73" s="553"/>
      <c r="V73" s="553"/>
      <c r="W73" s="553"/>
      <c r="X73" s="553"/>
    </row>
    <row r="74" spans="3:24" ht="21" customHeight="1">
      <c r="C74" s="551"/>
      <c r="D74" s="553"/>
      <c r="E74" s="553"/>
      <c r="F74" s="553"/>
      <c r="G74" s="553"/>
      <c r="H74" s="553"/>
      <c r="I74" s="553"/>
      <c r="J74" s="553"/>
      <c r="K74" s="553"/>
      <c r="L74" s="553"/>
      <c r="M74" s="553"/>
      <c r="N74" s="553"/>
      <c r="O74" s="553"/>
      <c r="P74" s="553"/>
      <c r="Q74" s="553"/>
      <c r="R74" s="553"/>
      <c r="S74" s="553"/>
      <c r="T74" s="553"/>
      <c r="U74" s="553"/>
      <c r="V74" s="553"/>
      <c r="W74" s="553"/>
      <c r="X74" s="553"/>
    </row>
    <row r="75" spans="3:24" ht="21" customHeight="1">
      <c r="C75" s="551"/>
      <c r="D75" s="551"/>
      <c r="E75" s="551"/>
      <c r="F75" s="551"/>
      <c r="G75" s="551"/>
      <c r="H75" s="551"/>
      <c r="I75" s="551"/>
      <c r="J75" s="551"/>
      <c r="K75" s="551"/>
      <c r="L75" s="551"/>
      <c r="M75" s="551"/>
      <c r="N75" s="551"/>
      <c r="O75" s="551"/>
      <c r="P75" s="551"/>
      <c r="Q75" s="551"/>
      <c r="R75" s="551"/>
      <c r="S75" s="551"/>
      <c r="T75" s="551"/>
      <c r="U75" s="551"/>
      <c r="V75" s="551"/>
      <c r="W75" s="551"/>
      <c r="X75" s="551"/>
    </row>
    <row r="76" spans="3:24" ht="21" customHeight="1">
      <c r="C76" s="551"/>
      <c r="D76" s="551"/>
      <c r="E76" s="551"/>
      <c r="F76" s="551"/>
      <c r="G76" s="551"/>
      <c r="H76" s="551"/>
      <c r="I76" s="551"/>
      <c r="J76" s="551"/>
      <c r="K76" s="551"/>
      <c r="L76" s="551"/>
      <c r="M76" s="551"/>
      <c r="N76" s="551"/>
      <c r="O76" s="551"/>
      <c r="P76" s="551"/>
      <c r="Q76" s="551"/>
      <c r="R76" s="551"/>
      <c r="S76" s="551"/>
      <c r="T76" s="551"/>
      <c r="U76" s="551"/>
      <c r="V76" s="551"/>
      <c r="W76" s="551"/>
      <c r="X76" s="551"/>
    </row>
    <row r="77" spans="3:24" ht="21" customHeight="1">
      <c r="C77" s="551"/>
      <c r="D77" s="551"/>
      <c r="E77" s="551"/>
      <c r="F77" s="551"/>
      <c r="G77" s="551"/>
      <c r="H77" s="551"/>
      <c r="I77" s="551"/>
      <c r="J77" s="551"/>
      <c r="K77" s="551"/>
      <c r="L77" s="551"/>
      <c r="M77" s="551"/>
      <c r="N77" s="551"/>
      <c r="O77" s="551"/>
      <c r="P77" s="551"/>
      <c r="Q77" s="551"/>
      <c r="R77" s="551"/>
      <c r="S77" s="551"/>
      <c r="T77" s="551"/>
      <c r="U77" s="551"/>
      <c r="V77" s="551"/>
      <c r="W77" s="551"/>
      <c r="X77" s="551"/>
    </row>
    <row r="78" spans="3:24" ht="21" customHeight="1">
      <c r="C78" s="551"/>
      <c r="D78" s="551"/>
      <c r="E78" s="551"/>
      <c r="F78" s="551"/>
      <c r="G78" s="551"/>
      <c r="H78" s="551"/>
      <c r="I78" s="551"/>
      <c r="J78" s="551"/>
      <c r="K78" s="551"/>
      <c r="L78" s="551"/>
      <c r="M78" s="551"/>
      <c r="N78" s="551"/>
      <c r="O78" s="551"/>
      <c r="P78" s="551"/>
      <c r="Q78" s="551"/>
      <c r="R78" s="551"/>
      <c r="S78" s="551"/>
      <c r="T78" s="551"/>
      <c r="U78" s="551"/>
      <c r="V78" s="551"/>
      <c r="W78" s="551"/>
      <c r="X78" s="551"/>
    </row>
    <row r="79" spans="3:24" ht="21" customHeight="1"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551"/>
      <c r="Q79" s="551"/>
      <c r="R79" s="551"/>
      <c r="S79" s="551"/>
      <c r="T79" s="551"/>
      <c r="U79" s="551"/>
      <c r="V79" s="551"/>
      <c r="W79" s="551"/>
      <c r="X79" s="551"/>
    </row>
    <row r="80" spans="3:24" ht="21" customHeight="1">
      <c r="C80" s="551"/>
      <c r="D80" s="551"/>
      <c r="E80" s="551"/>
      <c r="F80" s="551"/>
      <c r="G80" s="551"/>
      <c r="H80" s="551"/>
      <c r="I80" s="551"/>
      <c r="J80" s="551"/>
      <c r="K80" s="551"/>
      <c r="L80" s="551"/>
      <c r="M80" s="551"/>
      <c r="N80" s="551"/>
      <c r="O80" s="551"/>
      <c r="P80" s="551"/>
      <c r="Q80" s="551"/>
      <c r="R80" s="551"/>
      <c r="S80" s="551"/>
      <c r="T80" s="551"/>
      <c r="U80" s="551"/>
      <c r="V80" s="551"/>
      <c r="W80" s="551"/>
      <c r="X80" s="551"/>
    </row>
    <row r="81" spans="3:24" ht="21" customHeight="1">
      <c r="C81" s="551"/>
      <c r="D81" s="551"/>
      <c r="E81" s="551"/>
      <c r="F81" s="551"/>
      <c r="G81" s="551"/>
      <c r="H81" s="551"/>
      <c r="I81" s="551"/>
      <c r="J81" s="551"/>
      <c r="K81" s="551"/>
      <c r="L81" s="551"/>
      <c r="M81" s="551"/>
      <c r="N81" s="551"/>
      <c r="O81" s="551"/>
      <c r="P81" s="551"/>
      <c r="Q81" s="551"/>
      <c r="R81" s="551"/>
      <c r="S81" s="551"/>
      <c r="T81" s="551"/>
      <c r="U81" s="551"/>
      <c r="V81" s="551"/>
      <c r="W81" s="551"/>
      <c r="X81" s="551"/>
    </row>
    <row r="82" spans="3:24" ht="21" customHeight="1">
      <c r="C82" s="551"/>
      <c r="D82" s="551"/>
      <c r="E82" s="551"/>
      <c r="F82" s="551"/>
      <c r="G82" s="551"/>
      <c r="H82" s="551"/>
      <c r="I82" s="551"/>
      <c r="J82" s="551"/>
      <c r="K82" s="551"/>
      <c r="L82" s="551"/>
      <c r="M82" s="551"/>
      <c r="N82" s="551"/>
      <c r="O82" s="551"/>
      <c r="P82" s="551"/>
      <c r="Q82" s="551"/>
      <c r="R82" s="551"/>
      <c r="S82" s="551"/>
      <c r="T82" s="551"/>
      <c r="U82" s="551"/>
      <c r="V82" s="551"/>
      <c r="W82" s="551"/>
      <c r="X82" s="551"/>
    </row>
    <row r="83" spans="3:24" ht="21" customHeight="1">
      <c r="C83" s="551"/>
      <c r="D83" s="551"/>
      <c r="E83" s="551"/>
      <c r="F83" s="551"/>
      <c r="G83" s="551"/>
      <c r="H83" s="551"/>
      <c r="I83" s="551"/>
      <c r="J83" s="551"/>
      <c r="K83" s="551"/>
      <c r="L83" s="551"/>
      <c r="M83" s="551"/>
      <c r="N83" s="551"/>
      <c r="O83" s="551"/>
      <c r="P83" s="551"/>
      <c r="Q83" s="551"/>
      <c r="R83" s="551"/>
      <c r="S83" s="551"/>
      <c r="T83" s="551"/>
      <c r="U83" s="551"/>
      <c r="V83" s="551"/>
      <c r="W83" s="551"/>
      <c r="X83" s="551"/>
    </row>
  </sheetData>
  <mergeCells count="7">
    <mergeCell ref="H4:H5"/>
    <mergeCell ref="I4:I5"/>
    <mergeCell ref="J4:J5"/>
    <mergeCell ref="B4:D5"/>
    <mergeCell ref="E4:E5"/>
    <mergeCell ref="F4:F5"/>
    <mergeCell ref="G4:G5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9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7</vt:i4>
      </vt:variant>
    </vt:vector>
  </HeadingPairs>
  <TitlesOfParts>
    <vt:vector size="15" baseType="lpstr">
      <vt:lpstr>Assumptions</vt:lpstr>
      <vt:lpstr>Financial planning</vt:lpstr>
      <vt:lpstr>Ratios</vt:lpstr>
      <vt:lpstr>Cash flow statement</vt:lpstr>
      <vt:lpstr>Cash flow calculation</vt:lpstr>
      <vt:lpstr>Cost of capital</vt:lpstr>
      <vt:lpstr>Company valuation</vt:lpstr>
      <vt:lpstr>Periodic WACC</vt:lpstr>
      <vt:lpstr>'Cash flow calculation'!Druckbereich</vt:lpstr>
      <vt:lpstr>'Cash flow statement'!Druckbereich</vt:lpstr>
      <vt:lpstr>'Company valuation'!Druckbereich</vt:lpstr>
      <vt:lpstr>'Cost of capital'!Druckbereich</vt:lpstr>
      <vt:lpstr>'Financial planning'!Druckbereich</vt:lpstr>
      <vt:lpstr>'Periodic WACC'!Druckbereich</vt:lpstr>
      <vt:lpstr>Ratios!Druckbereich</vt:lpstr>
    </vt:vector>
  </TitlesOfParts>
  <Company>FH Nürtingen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DCF Valuation Model</dc:title>
  <dc:creator>Prof. Dr. Dr. Dietmar Ernst</dc:creator>
  <cp:lastModifiedBy> </cp:lastModifiedBy>
  <cp:lastPrinted>2010-03-01T11:14:27Z</cp:lastPrinted>
  <dcterms:created xsi:type="dcterms:W3CDTF">1999-03-23T19:51:45Z</dcterms:created>
  <dcterms:modified xsi:type="dcterms:W3CDTF">2011-09-29T13:04:23Z</dcterms:modified>
</cp:coreProperties>
</file>