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16 vrtenje-vztrajnostni-moment\"/>
    </mc:Choice>
  </mc:AlternateContent>
  <xr:revisionPtr revIDLastSave="0" documentId="13_ncr:1_{8E15D346-239B-467E-8EC8-19E6BE5D68DF}" xr6:coauthVersionLast="47" xr6:coauthVersionMax="47" xr10:uidLastSave="{00000000-0000-0000-0000-000000000000}"/>
  <bookViews>
    <workbookView xWindow="-93" yWindow="-93" windowWidth="20186" windowHeight="13520" tabRatio="3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8" i="1"/>
  <c r="M21" i="1" s="1"/>
  <c r="M16" i="1"/>
  <c r="M20" i="1"/>
  <c r="B1" i="1"/>
  <c r="O10" i="1"/>
  <c r="N10" i="1"/>
  <c r="O9" i="1"/>
  <c r="N9" i="1"/>
  <c r="P4" i="1"/>
  <c r="P5" i="1"/>
  <c r="P3" i="1"/>
  <c r="O4" i="1"/>
  <c r="O5" i="1"/>
  <c r="O3" i="1"/>
  <c r="M5" i="1"/>
  <c r="N5" i="1"/>
  <c r="N4" i="1"/>
  <c r="M4" i="1"/>
  <c r="N3" i="1"/>
  <c r="M3" i="1"/>
  <c r="M10" i="1"/>
  <c r="C41" i="1"/>
  <c r="B3" i="1"/>
  <c r="D67" i="1"/>
  <c r="D58" i="1"/>
  <c r="D40" i="1"/>
  <c r="D19" i="1"/>
  <c r="D28" i="1"/>
  <c r="C28" i="1"/>
  <c r="C19" i="1"/>
  <c r="C40" i="1"/>
  <c r="C49" i="1"/>
  <c r="D49" i="1" s="1"/>
  <c r="C58" i="1"/>
  <c r="C67" i="1"/>
  <c r="C48" i="1"/>
  <c r="C20" i="1"/>
  <c r="D2" i="1"/>
  <c r="C65" i="1"/>
  <c r="C66" i="1"/>
  <c r="C64" i="1"/>
  <c r="A65" i="1"/>
  <c r="A66" i="1" s="1"/>
  <c r="C56" i="1"/>
  <c r="C57" i="1"/>
  <c r="C55" i="1"/>
  <c r="A56" i="1"/>
  <c r="A57" i="1" s="1"/>
  <c r="C47" i="1"/>
  <c r="C46" i="1"/>
  <c r="A47" i="1"/>
  <c r="A48" i="1" s="1"/>
  <c r="C38" i="1"/>
  <c r="C39" i="1"/>
  <c r="C37" i="1"/>
  <c r="I6" i="1"/>
  <c r="H6" i="1"/>
  <c r="G6" i="1"/>
  <c r="A38" i="1"/>
  <c r="A39" i="1" s="1"/>
  <c r="I5" i="1"/>
  <c r="I4" i="1"/>
  <c r="G4" i="1"/>
  <c r="C26" i="1"/>
  <c r="C27" i="1"/>
  <c r="C25" i="1"/>
  <c r="A26" i="1"/>
  <c r="A27" i="1" s="1"/>
  <c r="I2" i="1"/>
  <c r="E9" i="1"/>
  <c r="D9" i="1"/>
  <c r="C9" i="1"/>
  <c r="I1" i="1"/>
  <c r="C16" i="1"/>
  <c r="C17" i="1"/>
  <c r="C18" i="1"/>
  <c r="B15" i="1"/>
  <c r="C15" i="1" s="1"/>
  <c r="A16" i="1"/>
  <c r="A17" i="1" s="1"/>
  <c r="A18" i="1" s="1"/>
  <c r="C8" i="1"/>
  <c r="C7" i="1"/>
  <c r="C29" i="1" l="1"/>
  <c r="E49" i="1"/>
  <c r="E40" i="1"/>
  <c r="C68" i="1"/>
  <c r="E67" i="1"/>
  <c r="E58" i="1"/>
  <c r="C59" i="1"/>
  <c r="D1" i="1"/>
  <c r="E28" i="1"/>
  <c r="E19" i="1"/>
  <c r="C50" i="1"/>
  <c r="D3" i="1"/>
  <c r="E41" i="1" s="1"/>
  <c r="M9" i="1" l="1"/>
  <c r="D41" i="1"/>
  <c r="E20" i="1"/>
  <c r="D20" i="1" s="1"/>
  <c r="E50" i="1"/>
  <c r="D50" i="1" s="1"/>
  <c r="E68" i="1"/>
  <c r="D68" i="1" s="1"/>
  <c r="E59" i="1"/>
  <c r="D59" i="1" s="1"/>
  <c r="E29" i="1"/>
  <c r="D29" i="1" s="1"/>
</calcChain>
</file>

<file path=xl/sharedStrings.xml><?xml version="1.0" encoding="utf-8"?>
<sst xmlns="http://schemas.openxmlformats.org/spreadsheetml/2006/main" count="57" uniqueCount="37">
  <si>
    <t>ne pravi pojemek</t>
  </si>
  <si>
    <t>abs</t>
  </si>
  <si>
    <t>pravi</t>
  </si>
  <si>
    <t>konst. Poj.</t>
  </si>
  <si>
    <t>alfa</t>
  </si>
  <si>
    <t>m[g]</t>
  </si>
  <si>
    <t>i</t>
  </si>
  <si>
    <t>kolo in vtez z maso 150g</t>
  </si>
  <si>
    <t>rel</t>
  </si>
  <si>
    <t>vztrajnostni moment</t>
  </si>
  <si>
    <t>r1[cm]</t>
  </si>
  <si>
    <t>r3[cm]</t>
  </si>
  <si>
    <t>kolo in vtez z maso 300g</t>
  </si>
  <si>
    <t>togo</t>
  </si>
  <si>
    <t>M1[g]</t>
  </si>
  <si>
    <t>M2[g]</t>
  </si>
  <si>
    <t>r2[cm]</t>
  </si>
  <si>
    <t>togo pripeto 150g</t>
  </si>
  <si>
    <t>M</t>
  </si>
  <si>
    <t>togo pripeto 300g</t>
  </si>
  <si>
    <t>gibljivo vpeta 150g</t>
  </si>
  <si>
    <t>gibljivo vpeta 300g</t>
  </si>
  <si>
    <t>izracunane vztrajnostni momenti</t>
  </si>
  <si>
    <t>netogo</t>
  </si>
  <si>
    <t>giblivo</t>
  </si>
  <si>
    <t>150g</t>
  </si>
  <si>
    <t>300g</t>
  </si>
  <si>
    <t>brez</t>
  </si>
  <si>
    <t>povprecna</t>
  </si>
  <si>
    <t>vztrajostni momenti - izmerjeni</t>
  </si>
  <si>
    <t>m</t>
  </si>
  <si>
    <t>w</t>
  </si>
  <si>
    <t>h</t>
  </si>
  <si>
    <t>za energijo 1/2(J+m*r^2)*w^2 = mgh</t>
  </si>
  <si>
    <t>t</t>
  </si>
  <si>
    <t>leva stran</t>
  </si>
  <si>
    <t>desna stran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</si>
</sst>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M17" sqref="M17"/>
    </sheetView>
  </sheetViews>
  <sheetFormatPr defaultRowHeight="14.35" x14ac:dyDescent="0.5"/>
  <cols>
    <col min="1" max="1" width="8.8203125" customWidth="1"/>
    <col min="2" max="2" width="14.703125" customWidth="1"/>
    <col min="4" max="4" width="11.64453125" bestFit="1" customWidth="1"/>
  </cols>
  <sheetData>
    <row r="1" spans="1:16" x14ac:dyDescent="0.5">
      <c r="A1" t="s">
        <v>10</v>
      </c>
      <c r="B1">
        <f>7+B2</f>
        <v>11.8</v>
      </c>
      <c r="C1">
        <v>0.05</v>
      </c>
      <c r="D1">
        <f>C1/B1</f>
        <v>4.2372881355932203E-3</v>
      </c>
      <c r="F1" t="s">
        <v>5</v>
      </c>
      <c r="G1">
        <v>150</v>
      </c>
      <c r="H1">
        <v>1</v>
      </c>
      <c r="I1">
        <f>H1/G1</f>
        <v>6.6666666666666671E-3</v>
      </c>
      <c r="L1" t="s">
        <v>29</v>
      </c>
    </row>
    <row r="2" spans="1:16" x14ac:dyDescent="0.5">
      <c r="A2" t="s">
        <v>16</v>
      </c>
      <c r="B2">
        <v>4.8</v>
      </c>
      <c r="C2">
        <v>0.05</v>
      </c>
      <c r="D2">
        <f t="shared" ref="D2:D3" si="0">C2/B2</f>
        <v>1.0416666666666668E-2</v>
      </c>
      <c r="F2" t="s">
        <v>5</v>
      </c>
      <c r="G2">
        <v>300</v>
      </c>
      <c r="H2">
        <v>1</v>
      </c>
      <c r="I2">
        <f>H2/G2</f>
        <v>3.3333333333333335E-3</v>
      </c>
      <c r="M2" t="s">
        <v>25</v>
      </c>
      <c r="N2" t="s">
        <v>26</v>
      </c>
      <c r="O2" t="s">
        <v>28</v>
      </c>
      <c r="P2" t="s">
        <v>1</v>
      </c>
    </row>
    <row r="3" spans="1:16" x14ac:dyDescent="0.5">
      <c r="A3" t="s">
        <v>11</v>
      </c>
      <c r="B3">
        <f>4.05/2</f>
        <v>2.0249999999999999</v>
      </c>
      <c r="C3">
        <v>0.05</v>
      </c>
      <c r="D3">
        <f t="shared" si="0"/>
        <v>2.469135802469136E-2</v>
      </c>
      <c r="L3" t="s">
        <v>27</v>
      </c>
      <c r="M3">
        <f>C20</f>
        <v>2.4283159742647061E-2</v>
      </c>
      <c r="N3">
        <f>C29</f>
        <v>2.3982043943811517E-2</v>
      </c>
      <c r="O3">
        <f>AVERAGE(M3:N3)</f>
        <v>2.4132601843229289E-2</v>
      </c>
      <c r="P3">
        <f>MAX(O3-MIN(M3:N3),MAX(M3:N3)-O3)</f>
        <v>1.5055789941777198E-4</v>
      </c>
    </row>
    <row r="4" spans="1:16" x14ac:dyDescent="0.5">
      <c r="F4" t="s">
        <v>14</v>
      </c>
      <c r="G4">
        <f>514.56</f>
        <v>514.55999999999995</v>
      </c>
      <c r="H4">
        <v>5.0000000000000001E-3</v>
      </c>
      <c r="I4">
        <f>H4/G4</f>
        <v>9.7170398009950264E-6</v>
      </c>
      <c r="L4" t="s">
        <v>13</v>
      </c>
      <c r="M4">
        <f>C41</f>
        <v>3.8437037136627904E-2</v>
      </c>
      <c r="N4">
        <f>C50</f>
        <v>3.8079385096153849E-2</v>
      </c>
      <c r="O4">
        <f t="shared" ref="O4:O5" si="1">AVERAGE(M4:N4)</f>
        <v>3.8258211116390876E-2</v>
      </c>
      <c r="P4">
        <f t="shared" ref="P4:P5" si="2">MAX(O4-MIN(M4:N4),MAX(M4:N4)-O4)</f>
        <v>1.7882602023702732E-4</v>
      </c>
    </row>
    <row r="5" spans="1:16" x14ac:dyDescent="0.5">
      <c r="F5" t="s">
        <v>15</v>
      </c>
      <c r="G5">
        <v>515.62</v>
      </c>
      <c r="H5">
        <v>5.0000000000000001E-3</v>
      </c>
      <c r="I5">
        <f>H5/G5</f>
        <v>9.697063729102828E-6</v>
      </c>
      <c r="L5" t="s">
        <v>23</v>
      </c>
      <c r="M5">
        <f>C59</f>
        <v>4.0553495168389374E-2</v>
      </c>
      <c r="N5">
        <f>C68</f>
        <v>3.8701574083876214E-2</v>
      </c>
      <c r="O5">
        <f t="shared" si="1"/>
        <v>3.962753462613279E-2</v>
      </c>
      <c r="P5">
        <f t="shared" si="2"/>
        <v>9.2596054225658336E-4</v>
      </c>
    </row>
    <row r="6" spans="1:16" x14ac:dyDescent="0.5">
      <c r="A6" t="s">
        <v>3</v>
      </c>
      <c r="B6" t="s">
        <v>0</v>
      </c>
      <c r="C6" t="s">
        <v>2</v>
      </c>
      <c r="F6" t="s">
        <v>18</v>
      </c>
      <c r="G6">
        <f>G5+G4</f>
        <v>1030.1799999999998</v>
      </c>
      <c r="H6">
        <f>H5+H4</f>
        <v>0.01</v>
      </c>
      <c r="I6">
        <f>H6/G6</f>
        <v>9.7070414878953204E-6</v>
      </c>
    </row>
    <row r="7" spans="1:16" x14ac:dyDescent="0.5">
      <c r="A7">
        <v>1</v>
      </c>
      <c r="B7">
        <v>-0.1004</v>
      </c>
      <c r="C7">
        <f>B7/8</f>
        <v>-1.255E-2</v>
      </c>
    </row>
    <row r="8" spans="1:16" x14ac:dyDescent="0.5">
      <c r="A8">
        <v>2</v>
      </c>
      <c r="B8">
        <v>-8.6999999999999994E-2</v>
      </c>
      <c r="C8">
        <f t="shared" ref="C8" si="3">B8/8</f>
        <v>-1.0874999999999999E-2</v>
      </c>
      <c r="D8" t="s">
        <v>1</v>
      </c>
      <c r="E8" t="s">
        <v>8</v>
      </c>
      <c r="L8" t="s">
        <v>22</v>
      </c>
    </row>
    <row r="9" spans="1:16" x14ac:dyDescent="0.5">
      <c r="A9" t="s">
        <v>4</v>
      </c>
      <c r="C9">
        <f>AVERAGE(C7:C8)</f>
        <v>-1.1712500000000001E-2</v>
      </c>
      <c r="D9">
        <f>MAX(ABS(C7-C9),ABS(C8-C9))</f>
        <v>8.3750000000000144E-4</v>
      </c>
      <c r="E9">
        <f>ABS(D9/C9)</f>
        <v>7.1504802561366182E-2</v>
      </c>
      <c r="L9" t="s">
        <v>24</v>
      </c>
      <c r="M9">
        <f>C29+G6/1000*B1*B1/10000</f>
        <v>3.8326270263811517E-2</v>
      </c>
      <c r="N9">
        <f>(D1*2+I6)*(M9-O3)+D20</f>
        <v>2.2023460320873675E-3</v>
      </c>
      <c r="O9">
        <f>N9/M9</f>
        <v>5.746309298890661E-2</v>
      </c>
    </row>
    <row r="10" spans="1:16" x14ac:dyDescent="0.5">
      <c r="L10" t="s">
        <v>13</v>
      </c>
      <c r="M10">
        <f>C29+B1*B1/10000*G6/1000+0.5*B2*B2*G6/1000/10000</f>
        <v>3.9513037623811517E-2</v>
      </c>
      <c r="N10">
        <f>N9+(D2*2+I6)*0.5*G6/1000*B2/100*B2/100</f>
        <v>2.2270818720873673E-3</v>
      </c>
      <c r="O10">
        <f>N10/M10</f>
        <v>5.6363215941294113E-2</v>
      </c>
    </row>
    <row r="13" spans="1:16" x14ac:dyDescent="0.5">
      <c r="A13" t="s">
        <v>7</v>
      </c>
      <c r="L13" t="s">
        <v>33</v>
      </c>
    </row>
    <row r="14" spans="1:16" x14ac:dyDescent="0.5">
      <c r="A14" t="s">
        <v>6</v>
      </c>
      <c r="L14" t="s">
        <v>34</v>
      </c>
      <c r="M14">
        <f>M17/M16</f>
        <v>12.377450980392158</v>
      </c>
    </row>
    <row r="15" spans="1:16" x14ac:dyDescent="0.5">
      <c r="A15">
        <v>1</v>
      </c>
      <c r="B15">
        <f>1.265</f>
        <v>1.2649999999999999</v>
      </c>
      <c r="C15">
        <f>B15/8</f>
        <v>0.15812499999999999</v>
      </c>
      <c r="L15" t="s">
        <v>30</v>
      </c>
      <c r="M15">
        <v>0.15</v>
      </c>
    </row>
    <row r="16" spans="1:16" x14ac:dyDescent="0.5">
      <c r="A16">
        <f>A15+1</f>
        <v>2</v>
      </c>
      <c r="B16">
        <v>1.17</v>
      </c>
      <c r="C16">
        <f t="shared" ref="C16:C18" si="4">B16/8</f>
        <v>0.14624999999999999</v>
      </c>
      <c r="L16" t="s">
        <v>4</v>
      </c>
      <c r="M16">
        <f>C19</f>
        <v>1.224</v>
      </c>
    </row>
    <row r="17" spans="1:13" x14ac:dyDescent="0.5">
      <c r="A17">
        <f t="shared" ref="A17:A18" si="5">A16+1</f>
        <v>3</v>
      </c>
      <c r="B17">
        <v>1.232</v>
      </c>
      <c r="C17">
        <f t="shared" si="4"/>
        <v>0.154</v>
      </c>
      <c r="L17" t="s">
        <v>31</v>
      </c>
      <c r="M17">
        <v>15.15</v>
      </c>
    </row>
    <row r="18" spans="1:13" x14ac:dyDescent="0.5">
      <c r="A18">
        <f t="shared" si="5"/>
        <v>4</v>
      </c>
      <c r="B18">
        <v>1.2290000000000001</v>
      </c>
      <c r="C18">
        <f t="shared" si="4"/>
        <v>0.15362500000000001</v>
      </c>
      <c r="D18" t="s">
        <v>1</v>
      </c>
      <c r="E18" t="s">
        <v>8</v>
      </c>
      <c r="L18" t="s">
        <v>32</v>
      </c>
      <c r="M18">
        <f>B3/100*M16*M14*M14/2</f>
        <v>1.8986236213235299</v>
      </c>
    </row>
    <row r="19" spans="1:13" x14ac:dyDescent="0.5">
      <c r="A19" t="s">
        <v>4</v>
      </c>
      <c r="C19">
        <f>AVERAGE(B15:B18)</f>
        <v>1.224</v>
      </c>
      <c r="D19">
        <f>MAX(C19-MIN(B15:B18),MAX(C15:C18)-C19)</f>
        <v>5.4000000000000048E-2</v>
      </c>
      <c r="E19">
        <f>D19/C19</f>
        <v>4.4117647058823567E-2</v>
      </c>
    </row>
    <row r="20" spans="1:13" x14ac:dyDescent="0.5">
      <c r="A20" t="s">
        <v>9</v>
      </c>
      <c r="C20">
        <f>(9.81-C19*B$3/100)*(B$3/100*G$1/1000)/C19</f>
        <v>2.4283159742647061E-2</v>
      </c>
      <c r="D20">
        <f>E20*C20</f>
        <v>2.0819229279609888E-3</v>
      </c>
      <c r="E20">
        <f>I1+D$3+0.01+(D$9+D19)/(-C$9+C19)</f>
        <v>8.5735256450363506E-2</v>
      </c>
      <c r="L20" t="s">
        <v>35</v>
      </c>
      <c r="M20">
        <f>0.5*(O3+M15*B3*B3/10000)*M17*M17</f>
        <v>2.7765464460430165</v>
      </c>
    </row>
    <row r="21" spans="1:13" x14ac:dyDescent="0.5">
      <c r="L21" t="s">
        <v>36</v>
      </c>
      <c r="M21">
        <f>9.81*M15*M18</f>
        <v>2.7938246587775741</v>
      </c>
    </row>
    <row r="23" spans="1:13" x14ac:dyDescent="0.5">
      <c r="A23" t="s">
        <v>12</v>
      </c>
    </row>
    <row r="24" spans="1:13" x14ac:dyDescent="0.5">
      <c r="A24" t="s">
        <v>6</v>
      </c>
    </row>
    <row r="25" spans="1:13" x14ac:dyDescent="0.5">
      <c r="A25">
        <v>1</v>
      </c>
      <c r="B25">
        <v>2.468</v>
      </c>
      <c r="C25">
        <f>B25/8</f>
        <v>0.3085</v>
      </c>
    </row>
    <row r="26" spans="1:13" x14ac:dyDescent="0.5">
      <c r="A26">
        <f>A25+1</f>
        <v>2</v>
      </c>
      <c r="B26">
        <v>2.4849999999999999</v>
      </c>
      <c r="C26">
        <f t="shared" ref="C26:C27" si="6">B26/8</f>
        <v>0.31062499999999998</v>
      </c>
    </row>
    <row r="27" spans="1:13" x14ac:dyDescent="0.5">
      <c r="A27">
        <f t="shared" ref="A27" si="7">A26+1</f>
        <v>3</v>
      </c>
      <c r="B27">
        <v>2.464</v>
      </c>
      <c r="C27">
        <f t="shared" si="6"/>
        <v>0.308</v>
      </c>
    </row>
    <row r="28" spans="1:13" x14ac:dyDescent="0.5">
      <c r="A28" t="s">
        <v>4</v>
      </c>
      <c r="C28">
        <f>AVERAGE(B25:B27)</f>
        <v>2.4723333333333333</v>
      </c>
      <c r="D28">
        <f>MAX(C28-MIN(B25:B27),MAX(C25:C27)-C28)</f>
        <v>8.3333333333333037E-3</v>
      </c>
      <c r="E28">
        <f>D28/C28</f>
        <v>3.3706350276391955E-3</v>
      </c>
    </row>
    <row r="29" spans="1:13" x14ac:dyDescent="0.5">
      <c r="A29" t="s">
        <v>9</v>
      </c>
      <c r="C29">
        <f>(9.81-C28*B$3/100)*B$3/100*G$2/1000/C28</f>
        <v>2.3982043943811517E-2</v>
      </c>
      <c r="D29">
        <f>E29*C29</f>
        <v>1.0004489776956839E-3</v>
      </c>
      <c r="E29">
        <f>I2+D$3+0.01+(D$9+D28)/(-C$9+C28)</f>
        <v>4.1716585126758819E-2</v>
      </c>
    </row>
    <row r="35" spans="1:5" x14ac:dyDescent="0.5">
      <c r="A35" t="s">
        <v>17</v>
      </c>
    </row>
    <row r="36" spans="1:5" x14ac:dyDescent="0.5">
      <c r="A36" t="s">
        <v>6</v>
      </c>
    </row>
    <row r="37" spans="1:5" x14ac:dyDescent="0.5">
      <c r="A37">
        <v>1</v>
      </c>
      <c r="B37">
        <v>0.753</v>
      </c>
      <c r="C37">
        <f>B37/8</f>
        <v>9.4125E-2</v>
      </c>
    </row>
    <row r="38" spans="1:5" x14ac:dyDescent="0.5">
      <c r="A38">
        <f>A37+1</f>
        <v>2</v>
      </c>
      <c r="B38">
        <v>0.79500000000000004</v>
      </c>
      <c r="C38">
        <f t="shared" ref="C38:C39" si="8">B38/8</f>
        <v>9.9375000000000005E-2</v>
      </c>
    </row>
    <row r="39" spans="1:5" x14ac:dyDescent="0.5">
      <c r="A39">
        <f>A38+1</f>
        <v>3</v>
      </c>
      <c r="B39">
        <v>0.77400000000000002</v>
      </c>
      <c r="C39">
        <f t="shared" si="8"/>
        <v>9.6750000000000003E-2</v>
      </c>
    </row>
    <row r="40" spans="1:5" x14ac:dyDescent="0.5">
      <c r="A40" t="s">
        <v>4</v>
      </c>
      <c r="C40">
        <f>AVERAGE(B37:B39)</f>
        <v>0.77400000000000002</v>
      </c>
      <c r="D40">
        <f>MAX(C40-MIN(B37:B39),MAX(C37:C39)-C40)</f>
        <v>2.1000000000000019E-2</v>
      </c>
      <c r="E40">
        <f>D40/C40</f>
        <v>2.7131782945736458E-2</v>
      </c>
    </row>
    <row r="41" spans="1:5" x14ac:dyDescent="0.5">
      <c r="A41" t="s">
        <v>9</v>
      </c>
      <c r="C41">
        <f>(9.81-C40*B$3/100)*B$3/100*G$1/1000/C40</f>
        <v>3.8437037136627904E-2</v>
      </c>
      <c r="D41">
        <f>E41*C41</f>
        <v>2.6325452796275022E-3</v>
      </c>
      <c r="E41">
        <f>D3+I1+0.01+E40</f>
        <v>6.8489807637094488E-2</v>
      </c>
    </row>
    <row r="44" spans="1:5" x14ac:dyDescent="0.5">
      <c r="A44" t="s">
        <v>19</v>
      </c>
    </row>
    <row r="45" spans="1:5" x14ac:dyDescent="0.5">
      <c r="A45" t="s">
        <v>6</v>
      </c>
    </row>
    <row r="46" spans="1:5" x14ac:dyDescent="0.5">
      <c r="A46">
        <v>1</v>
      </c>
      <c r="B46">
        <v>1.5629999999999999</v>
      </c>
      <c r="C46">
        <f>B46/8</f>
        <v>0.19537499999999999</v>
      </c>
    </row>
    <row r="47" spans="1:5" x14ac:dyDescent="0.5">
      <c r="A47">
        <f>A46+1</f>
        <v>2</v>
      </c>
      <c r="B47">
        <v>1.5649999999999999</v>
      </c>
      <c r="C47">
        <f t="shared" ref="C47:C48" si="9">B47/8</f>
        <v>0.19562499999999999</v>
      </c>
    </row>
    <row r="48" spans="1:5" x14ac:dyDescent="0.5">
      <c r="A48">
        <f>A47+1</f>
        <v>3</v>
      </c>
      <c r="B48">
        <v>1.552</v>
      </c>
      <c r="C48">
        <f>B48/8</f>
        <v>0.19400000000000001</v>
      </c>
    </row>
    <row r="49" spans="1:5" x14ac:dyDescent="0.5">
      <c r="A49" t="s">
        <v>4</v>
      </c>
      <c r="C49">
        <f>AVERAGE(B46:B48)</f>
        <v>1.5599999999999998</v>
      </c>
      <c r="D49">
        <f>MAX(C49-MIN(B46:B48),MAX(C46:C48)-C49)</f>
        <v>7.9999999999997851E-3</v>
      </c>
      <c r="E49">
        <f>D49/C49</f>
        <v>5.1282051282049912E-3</v>
      </c>
    </row>
    <row r="50" spans="1:5" x14ac:dyDescent="0.5">
      <c r="A50" t="s">
        <v>9</v>
      </c>
      <c r="C50">
        <f>(9.81-C49*B$3/100)*B$3/100*G$2/1000/C49</f>
        <v>3.8079385096153849E-2</v>
      </c>
      <c r="D50">
        <f>E50*C50</f>
        <v>1.6432357633136044E-3</v>
      </c>
      <c r="E50">
        <f>0.01+D3+I2+E49</f>
        <v>4.3152896486229685E-2</v>
      </c>
    </row>
    <row r="53" spans="1:5" x14ac:dyDescent="0.5">
      <c r="A53" t="s">
        <v>20</v>
      </c>
    </row>
    <row r="54" spans="1:5" x14ac:dyDescent="0.5">
      <c r="A54" t="s">
        <v>6</v>
      </c>
    </row>
    <row r="55" spans="1:5" x14ac:dyDescent="0.5">
      <c r="A55">
        <v>1</v>
      </c>
      <c r="B55">
        <v>0.72299999999999998</v>
      </c>
      <c r="C55">
        <f>B55/8</f>
        <v>9.0374999999999997E-2</v>
      </c>
    </row>
    <row r="56" spans="1:5" x14ac:dyDescent="0.5">
      <c r="A56">
        <f>A55+1</f>
        <v>2</v>
      </c>
      <c r="B56">
        <v>0.73</v>
      </c>
      <c r="C56">
        <f t="shared" ref="C56:C57" si="10">B56/8</f>
        <v>9.1249999999999998E-2</v>
      </c>
    </row>
    <row r="57" spans="1:5" x14ac:dyDescent="0.5">
      <c r="A57">
        <f>A56+1</f>
        <v>3</v>
      </c>
      <c r="B57">
        <v>0.748</v>
      </c>
      <c r="C57">
        <f t="shared" si="10"/>
        <v>9.35E-2</v>
      </c>
    </row>
    <row r="58" spans="1:5" x14ac:dyDescent="0.5">
      <c r="C58">
        <f>AVERAGE(B55:B57)</f>
        <v>0.73366666666666658</v>
      </c>
      <c r="D58">
        <f>MAX(C58-MIN(B55:B57),MAX(C55:C57)-C58)</f>
        <v>1.0666666666666602E-2</v>
      </c>
      <c r="E58">
        <f>D58/C58</f>
        <v>1.4538845979100323E-2</v>
      </c>
    </row>
    <row r="59" spans="1:5" x14ac:dyDescent="0.5">
      <c r="A59" t="s">
        <v>9</v>
      </c>
      <c r="C59">
        <f>(9.81-C58*B$3/100)*B$3/100*G$1/1000/C58</f>
        <v>4.0553495168389374E-2</v>
      </c>
      <c r="D59">
        <f>E59*C59</f>
        <v>2.2668134746625184E-3</v>
      </c>
      <c r="E59">
        <f>D3+I1+0.01+E58</f>
        <v>5.589687067045835E-2</v>
      </c>
    </row>
    <row r="62" spans="1:5" x14ac:dyDescent="0.5">
      <c r="A62" t="s">
        <v>21</v>
      </c>
    </row>
    <row r="63" spans="1:5" x14ac:dyDescent="0.5">
      <c r="A63" t="s">
        <v>6</v>
      </c>
    </row>
    <row r="64" spans="1:5" x14ac:dyDescent="0.5">
      <c r="A64">
        <v>1</v>
      </c>
      <c r="B64">
        <v>1.5329999999999999</v>
      </c>
      <c r="C64">
        <f>B64/8</f>
        <v>0.19162499999999999</v>
      </c>
    </row>
    <row r="65" spans="1:5" x14ac:dyDescent="0.5">
      <c r="A65">
        <f>A64+1</f>
        <v>2</v>
      </c>
      <c r="B65">
        <v>1.534</v>
      </c>
      <c r="C65">
        <f t="shared" ref="C65:C66" si="11">B65/8</f>
        <v>0.19175</v>
      </c>
    </row>
    <row r="66" spans="1:5" x14ac:dyDescent="0.5">
      <c r="A66">
        <f>A65+1</f>
        <v>3</v>
      </c>
      <c r="B66">
        <v>1.538</v>
      </c>
      <c r="C66">
        <f t="shared" si="11"/>
        <v>0.19225</v>
      </c>
    </row>
    <row r="67" spans="1:5" x14ac:dyDescent="0.5">
      <c r="C67">
        <f>AVERAGE(B64:B66)</f>
        <v>1.5350000000000001</v>
      </c>
      <c r="D67">
        <f>MAX(C67-MIN(B64:B66),MAX(C64:C66)-C67)</f>
        <v>2.0000000000002238E-3</v>
      </c>
      <c r="E67">
        <f>D67/C67</f>
        <v>1.302931596091351E-3</v>
      </c>
    </row>
    <row r="68" spans="1:5" x14ac:dyDescent="0.5">
      <c r="A68" t="s">
        <v>9</v>
      </c>
      <c r="C68">
        <f>(9.81-C67*B$3/100)*B$3/100*G$2/1000/C67</f>
        <v>3.8701574083876214E-2</v>
      </c>
      <c r="D68">
        <f>E68*C68</f>
        <v>1.5220409133014728E-3</v>
      </c>
      <c r="E68">
        <f>D3+I2+0.01+E67</f>
        <v>3.9327622954116043E-2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2021-12-28T18:24:47Z</dcterms:modified>
</cp:coreProperties>
</file>