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rchW\Desktop\fizikalni-praktikum\meritve vaja 6\"/>
    </mc:Choice>
  </mc:AlternateContent>
  <xr:revisionPtr revIDLastSave="0" documentId="13_ncr:1_{FFC2BDD4-D8BF-4DD7-ADBD-EE310B4DA6CD}" xr6:coauthVersionLast="47" xr6:coauthVersionMax="47" xr10:uidLastSave="{00000000-0000-0000-0000-000000000000}"/>
  <bookViews>
    <workbookView xWindow="6525" yWindow="3570" windowWidth="21600" windowHeight="11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O10" i="1"/>
  <c r="O5" i="1"/>
  <c r="O4" i="1"/>
  <c r="O6" i="1" s="1"/>
  <c r="J6" i="1"/>
  <c r="B1" i="1"/>
  <c r="J12" i="1"/>
  <c r="H12" i="1"/>
  <c r="H6" i="1"/>
  <c r="P2" i="1"/>
  <c r="P1" i="1"/>
  <c r="K1" i="1"/>
  <c r="K2" i="1"/>
  <c r="J1" i="1"/>
  <c r="J2" i="1"/>
  <c r="K3" i="1"/>
  <c r="J3" i="1"/>
  <c r="C1" i="1"/>
  <c r="D1" i="1" s="1"/>
  <c r="I6" i="1" s="1"/>
  <c r="E18" i="1"/>
  <c r="E12" i="1"/>
  <c r="E6" i="1"/>
  <c r="C3" i="1"/>
  <c r="C2" i="1"/>
  <c r="B9" i="1"/>
  <c r="D9" i="1" s="1"/>
  <c r="C21" i="1"/>
  <c r="B21" i="1"/>
  <c r="C15" i="1"/>
  <c r="D15" i="1" s="1"/>
  <c r="B15" i="1"/>
  <c r="L3" i="1"/>
  <c r="L1" i="1"/>
  <c r="C9" i="1"/>
  <c r="A20" i="1"/>
  <c r="A19" i="1"/>
  <c r="A13" i="1"/>
  <c r="A14" i="1" s="1"/>
  <c r="A8" i="1"/>
  <c r="A7" i="1"/>
  <c r="D21" i="1" l="1"/>
  <c r="J18" i="1" s="1"/>
  <c r="I18" i="1" s="1"/>
  <c r="I12" i="1"/>
  <c r="R2" i="1"/>
  <c r="Q5" i="1" s="1"/>
  <c r="P5" i="1" s="1"/>
  <c r="P7" i="1" s="1"/>
  <c r="O7" i="1"/>
  <c r="R1" i="1"/>
  <c r="Q4" i="1" s="1"/>
  <c r="P4" i="1" s="1"/>
  <c r="P6" i="1" s="1"/>
  <c r="L2" i="1"/>
  <c r="O11" i="1" l="1"/>
  <c r="Q7" i="1"/>
  <c r="Q10" i="1"/>
  <c r="Q6" i="1"/>
  <c r="H7" i="1" l="1"/>
  <c r="H19" i="1"/>
  <c r="H13" i="1"/>
  <c r="P10" i="1"/>
  <c r="Q11" i="1"/>
  <c r="J19" i="1" l="1"/>
  <c r="I19" i="1" s="1"/>
  <c r="J7" i="1"/>
  <c r="I7" i="1" s="1"/>
  <c r="P11" i="1"/>
  <c r="J13" i="1"/>
  <c r="I13" i="1" s="1"/>
</calcChain>
</file>

<file path=xl/sharedStrings.xml><?xml version="1.0" encoding="utf-8"?>
<sst xmlns="http://schemas.openxmlformats.org/spreadsheetml/2006/main" count="35" uniqueCount="24">
  <si>
    <t>meritev 1</t>
  </si>
  <si>
    <t>t[s]</t>
  </si>
  <si>
    <t>Hg[mm]</t>
  </si>
  <si>
    <t>meritev2</t>
  </si>
  <si>
    <t>∆h[cm]</t>
  </si>
  <si>
    <t>meritev3</t>
  </si>
  <si>
    <t>izmerjen</t>
  </si>
  <si>
    <t>tok</t>
  </si>
  <si>
    <t>izracunan</t>
  </si>
  <si>
    <t>-</t>
  </si>
  <si>
    <t>p-zivo srebro</t>
  </si>
  <si>
    <t>V[cm3]</t>
  </si>
  <si>
    <t>Hg[cm]</t>
  </si>
  <si>
    <t>g[cm/s2]</t>
  </si>
  <si>
    <t>p-voda[g/cm3]</t>
  </si>
  <si>
    <t>d1[cm]</t>
  </si>
  <si>
    <t>d2[cm]</t>
  </si>
  <si>
    <t>[cm3/s]</t>
  </si>
  <si>
    <t>S1[cm2]</t>
  </si>
  <si>
    <t>S2[cm2]</t>
  </si>
  <si>
    <t>k</t>
  </si>
  <si>
    <t>1/(S1*S1)</t>
  </si>
  <si>
    <t>1/(S2*S2)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</si>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</sst>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abSelected="1" workbookViewId="0">
      <selection activeCell="H18" sqref="H18"/>
    </sheetView>
  </sheetViews>
  <sheetFormatPr defaultRowHeight="15" x14ac:dyDescent="0.25"/>
  <cols>
    <col min="8" max="8" width="15.7109375" customWidth="1"/>
  </cols>
  <sheetData>
    <row r="1" spans="1:18" x14ac:dyDescent="0.25">
      <c r="A1" t="s">
        <v>11</v>
      </c>
      <c r="B1">
        <f>0.5*1000</f>
        <v>500</v>
      </c>
      <c r="C1">
        <f>0.05*1000</f>
        <v>50</v>
      </c>
      <c r="D1">
        <f>C1/B1</f>
        <v>0.1</v>
      </c>
      <c r="H1" t="s">
        <v>10</v>
      </c>
      <c r="I1">
        <v>13534</v>
      </c>
      <c r="J1">
        <f>I1/1000</f>
        <v>13.534000000000001</v>
      </c>
      <c r="K1">
        <f>0.005</f>
        <v>5.0000000000000001E-3</v>
      </c>
      <c r="L1">
        <f>K1/J1</f>
        <v>3.6943992906753362E-4</v>
      </c>
      <c r="N1" t="s">
        <v>15</v>
      </c>
      <c r="O1">
        <v>12.8</v>
      </c>
      <c r="P1">
        <f>O1/10</f>
        <v>1.28</v>
      </c>
      <c r="Q1">
        <v>5.0000000000000001E-3</v>
      </c>
      <c r="R1">
        <f>Q1/P1</f>
        <v>3.90625E-3</v>
      </c>
    </row>
    <row r="2" spans="1:18" x14ac:dyDescent="0.25">
      <c r="A2" t="s">
        <v>12</v>
      </c>
      <c r="B2" t="s">
        <v>9</v>
      </c>
      <c r="C2">
        <f>0.05</f>
        <v>0.05</v>
      </c>
      <c r="H2" t="s">
        <v>14</v>
      </c>
      <c r="I2">
        <v>998</v>
      </c>
      <c r="J2">
        <f>I2/1000</f>
        <v>0.998</v>
      </c>
      <c r="K2">
        <f>0.005</f>
        <v>5.0000000000000001E-3</v>
      </c>
      <c r="L2">
        <f>K2/J2</f>
        <v>5.0100200400801601E-3</v>
      </c>
      <c r="N2" t="s">
        <v>16</v>
      </c>
      <c r="O2">
        <v>6</v>
      </c>
      <c r="P2">
        <f>O2/10</f>
        <v>0.6</v>
      </c>
      <c r="Q2">
        <v>5.0000000000000001E-3</v>
      </c>
      <c r="R2">
        <f>Q2/P2</f>
        <v>8.3333333333333332E-3</v>
      </c>
    </row>
    <row r="3" spans="1:18" x14ac:dyDescent="0.25">
      <c r="A3" s="1" t="s">
        <v>4</v>
      </c>
      <c r="B3" t="s">
        <v>9</v>
      </c>
      <c r="C3">
        <f>0.05</f>
        <v>0.05</v>
      </c>
      <c r="H3" t="s">
        <v>13</v>
      </c>
      <c r="I3">
        <v>9.81</v>
      </c>
      <c r="J3">
        <f>I3*100</f>
        <v>981</v>
      </c>
      <c r="K3">
        <f>0.5</f>
        <v>0.5</v>
      </c>
      <c r="L3">
        <f>K3/J3</f>
        <v>5.0968399592252807E-4</v>
      </c>
    </row>
    <row r="4" spans="1:18" x14ac:dyDescent="0.25">
      <c r="A4" t="s">
        <v>0</v>
      </c>
      <c r="N4" t="s">
        <v>18</v>
      </c>
      <c r="O4">
        <f>POWER(P1/2,2)*PI()</f>
        <v>1.2867963509103792</v>
      </c>
      <c r="P4">
        <f>Q4*O4</f>
        <v>1.0053096491487338E-2</v>
      </c>
      <c r="Q4">
        <f>2*R1</f>
        <v>7.8125E-3</v>
      </c>
    </row>
    <row r="5" spans="1:18" x14ac:dyDescent="0.25">
      <c r="B5" t="s">
        <v>1</v>
      </c>
      <c r="C5" s="1" t="s">
        <v>4</v>
      </c>
      <c r="D5" t="s">
        <v>2</v>
      </c>
      <c r="E5" s="1" t="s">
        <v>12</v>
      </c>
      <c r="F5" s="1"/>
      <c r="G5" t="s">
        <v>7</v>
      </c>
      <c r="H5" t="s">
        <v>17</v>
      </c>
      <c r="N5" t="s">
        <v>19</v>
      </c>
      <c r="O5">
        <f>POWER(P2/2,2)*PI()</f>
        <v>0.28274333882308139</v>
      </c>
      <c r="P5">
        <f>Q5*O5</f>
        <v>4.7123889803846897E-3</v>
      </c>
      <c r="Q5">
        <f>2*R2</f>
        <v>1.6666666666666666E-2</v>
      </c>
    </row>
    <row r="6" spans="1:18" x14ac:dyDescent="0.25">
      <c r="A6">
        <v>1</v>
      </c>
      <c r="B6">
        <v>23.41</v>
      </c>
      <c r="C6">
        <v>0</v>
      </c>
      <c r="D6">
        <v>3</v>
      </c>
      <c r="E6">
        <f>D6/10</f>
        <v>0.3</v>
      </c>
      <c r="G6" t="s">
        <v>6</v>
      </c>
      <c r="H6">
        <f>$B$1/B9</f>
        <v>20.607226267344416</v>
      </c>
      <c r="I6">
        <f>J6*H6</f>
        <v>2.4853804011679714</v>
      </c>
      <c r="J6">
        <f>D9+D1</f>
        <v>0.12060722626734442</v>
      </c>
      <c r="N6" t="s">
        <v>21</v>
      </c>
      <c r="O6">
        <f>1/(O4*O4)</f>
        <v>0.60392131592236631</v>
      </c>
      <c r="P6">
        <f>1/(O4*O4*O4)*2*P4</f>
        <v>9.4362705612869736E-3</v>
      </c>
      <c r="Q6">
        <f>P6/O6</f>
        <v>1.5625E-2</v>
      </c>
    </row>
    <row r="7" spans="1:18" x14ac:dyDescent="0.25">
      <c r="A7">
        <f>A6+1</f>
        <v>2</v>
      </c>
      <c r="B7">
        <v>24.64</v>
      </c>
      <c r="G7" t="s">
        <v>8</v>
      </c>
      <c r="H7">
        <f>O$11*SQRT(E6)</f>
        <v>24.920805743752499</v>
      </c>
      <c r="I7">
        <f>J7*H7</f>
        <v>2.5918149631200702</v>
      </c>
      <c r="J7">
        <f>0.5*C$2/E6+Q$11</f>
        <v>0.10400205313465127</v>
      </c>
      <c r="N7" t="s">
        <v>22</v>
      </c>
      <c r="O7">
        <f>1/(O5*O5)</f>
        <v>12.508788103992318</v>
      </c>
      <c r="P7">
        <f>1/(O5*O5*O5)*2*P5</f>
        <v>0.41695960346641064</v>
      </c>
      <c r="Q7">
        <f>P7/O7</f>
        <v>3.333333333333334E-2</v>
      </c>
    </row>
    <row r="8" spans="1:18" x14ac:dyDescent="0.25">
      <c r="A8">
        <f>A7+1</f>
        <v>3</v>
      </c>
      <c r="B8">
        <v>24.74</v>
      </c>
    </row>
    <row r="9" spans="1:18" x14ac:dyDescent="0.25">
      <c r="B9">
        <f>AVERAGE(B6:B8)</f>
        <v>24.263333333333332</v>
      </c>
      <c r="C9">
        <f>0.5</f>
        <v>0.5</v>
      </c>
      <c r="D9">
        <f>C9/B9</f>
        <v>2.0607226267344417E-2</v>
      </c>
    </row>
    <row r="10" spans="1:18" x14ac:dyDescent="0.25">
      <c r="N10" t="s">
        <v>20</v>
      </c>
      <c r="O10">
        <f>1/2*J2*(O7-O6)</f>
        <v>5.9405285272469053</v>
      </c>
      <c r="P10">
        <f>Q10*O10</f>
        <v>0.24253370810999597</v>
      </c>
      <c r="Q10">
        <f>L2+(P6+P7)/(O7-O6)</f>
        <v>4.0826957904096871E-2</v>
      </c>
    </row>
    <row r="11" spans="1:18" x14ac:dyDescent="0.25">
      <c r="A11" t="s">
        <v>3</v>
      </c>
      <c r="G11" t="s">
        <v>7</v>
      </c>
      <c r="H11" t="s">
        <v>17</v>
      </c>
      <c r="N11" t="s">
        <v>23</v>
      </c>
      <c r="O11">
        <f>SQRT((J1-J2)*J3/O10)</f>
        <v>45.498958190191843</v>
      </c>
      <c r="P11">
        <f>Q11*O11</f>
        <v>0.94040521808495481</v>
      </c>
      <c r="Q11">
        <f>0.5*(L3+Q10 + (K1+K2)/(I1-I2))</f>
        <v>2.0668719801317931E-2</v>
      </c>
    </row>
    <row r="12" spans="1:18" x14ac:dyDescent="0.25">
      <c r="A12">
        <v>1</v>
      </c>
      <c r="B12">
        <v>9.86</v>
      </c>
      <c r="C12">
        <v>31.9</v>
      </c>
      <c r="D12">
        <v>11</v>
      </c>
      <c r="E12">
        <f>D12/10</f>
        <v>1.1000000000000001</v>
      </c>
      <c r="G12" t="s">
        <v>6</v>
      </c>
      <c r="H12">
        <f>$B$1/B15</f>
        <v>50.050050050050046</v>
      </c>
      <c r="I12">
        <f>J12*H12</f>
        <v>2.5050075100125144</v>
      </c>
      <c r="J12">
        <f>D15+D7</f>
        <v>5.0050050050050046E-2</v>
      </c>
    </row>
    <row r="13" spans="1:18" x14ac:dyDescent="0.25">
      <c r="A13">
        <f>A12+1</f>
        <v>2</v>
      </c>
      <c r="B13">
        <v>9.85</v>
      </c>
      <c r="G13" t="s">
        <v>8</v>
      </c>
      <c r="H13">
        <f>O$11*SQRT(E12)</f>
        <v>47.719709932396995</v>
      </c>
      <c r="I13">
        <f>J13*H13</f>
        <v>2.0708441756928133</v>
      </c>
      <c r="J13">
        <f>0.5*C$2/E12+Q$11</f>
        <v>4.3395992528590659E-2</v>
      </c>
    </row>
    <row r="14" spans="1:18" x14ac:dyDescent="0.25">
      <c r="A14">
        <f>A13+1</f>
        <v>3</v>
      </c>
      <c r="B14">
        <v>10.26</v>
      </c>
    </row>
    <row r="15" spans="1:18" x14ac:dyDescent="0.25">
      <c r="B15">
        <f>AVERAGE(B12:B14)</f>
        <v>9.99</v>
      </c>
      <c r="C15">
        <f>0.5</f>
        <v>0.5</v>
      </c>
      <c r="D15">
        <f>C15/B15</f>
        <v>5.0050050050050046E-2</v>
      </c>
    </row>
    <row r="17" spans="1:10" x14ac:dyDescent="0.25">
      <c r="A17" t="s">
        <v>5</v>
      </c>
      <c r="G17" t="s">
        <v>7</v>
      </c>
      <c r="H17" t="s">
        <v>17</v>
      </c>
    </row>
    <row r="18" spans="1:10" x14ac:dyDescent="0.25">
      <c r="A18">
        <v>1</v>
      </c>
      <c r="B18">
        <v>7.7</v>
      </c>
      <c r="C18">
        <v>63.8</v>
      </c>
      <c r="D18">
        <v>28.5</v>
      </c>
      <c r="E18">
        <f>D18/10</f>
        <v>2.85</v>
      </c>
      <c r="G18" t="s">
        <v>6</v>
      </c>
      <c r="H18">
        <f>$B$1/B21</f>
        <v>63.88415672913117</v>
      </c>
      <c r="I18">
        <f>J18*H18</f>
        <v>4.081185480992195</v>
      </c>
      <c r="J18">
        <f>D21+D13</f>
        <v>6.388415672913117E-2</v>
      </c>
    </row>
    <row r="19" spans="1:10" x14ac:dyDescent="0.25">
      <c r="A19">
        <f>A18+1</f>
        <v>2</v>
      </c>
      <c r="B19">
        <v>7.82</v>
      </c>
      <c r="G19" t="s">
        <v>8</v>
      </c>
      <c r="H19">
        <f>O$11*SQRT(E18)</f>
        <v>76.811081946028807</v>
      </c>
      <c r="I19">
        <f>J19*H19</f>
        <v>2.2613681509577397</v>
      </c>
      <c r="J19">
        <f>0.5*C$2/E18+Q$11</f>
        <v>2.9440649625879334E-2</v>
      </c>
    </row>
    <row r="20" spans="1:10" x14ac:dyDescent="0.25">
      <c r="A20">
        <f>A19+1</f>
        <v>3</v>
      </c>
      <c r="B20">
        <v>7.96</v>
      </c>
    </row>
    <row r="21" spans="1:10" x14ac:dyDescent="0.25">
      <c r="B21">
        <f>AVERAGE(B18:B20)</f>
        <v>7.8266666666666671</v>
      </c>
      <c r="C21">
        <f>0.5</f>
        <v>0.5</v>
      </c>
      <c r="D21">
        <f>C21/B21</f>
        <v>6.388415672913117E-2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archW</dc:creator>
  <cp:lastModifiedBy>archW</cp:lastModifiedBy>
  <dcterms:created xsi:type="dcterms:W3CDTF">2015-06-05T18:17:20Z</dcterms:created>
  <dcterms:modified xsi:type="dcterms:W3CDTF">2021-12-04T14:21:39Z</dcterms:modified>
</cp:coreProperties>
</file>