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e\Desktop\Fizikalni praktikum 2\Vaja 44-47\"/>
    </mc:Choice>
  </mc:AlternateContent>
  <xr:revisionPtr revIDLastSave="0" documentId="13_ncr:1_{1C28F849-16EA-455D-A9E4-C4CECC852F05}" xr6:coauthVersionLast="47" xr6:coauthVersionMax="47" xr10:uidLastSave="{00000000-0000-0000-0000-000000000000}"/>
  <bookViews>
    <workbookView xWindow="-120" yWindow="-120" windowWidth="29040" windowHeight="16440" xr2:uid="{6F0ECF55-034D-4976-BFEE-AC59A05082F6}"/>
  </bookViews>
  <sheets>
    <sheet name="Vaja 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A14" i="1"/>
  <c r="Q3" i="1"/>
  <c r="C17" i="1"/>
  <c r="C6" i="1"/>
  <c r="C18" i="1"/>
  <c r="C16" i="1"/>
  <c r="C15" i="1"/>
  <c r="C14" i="1"/>
  <c r="C13" i="1"/>
  <c r="C12" i="1"/>
  <c r="C11" i="1"/>
  <c r="C10" i="1"/>
  <c r="C9" i="1"/>
  <c r="C8" i="1"/>
  <c r="C7" i="1"/>
  <c r="A16" i="1"/>
  <c r="A15" i="1"/>
  <c r="A13" i="1"/>
  <c r="A12" i="1"/>
  <c r="A11" i="1"/>
  <c r="A10" i="1"/>
  <c r="A9" i="1"/>
  <c r="A8" i="1"/>
  <c r="A7" i="1"/>
  <c r="A6" i="1"/>
  <c r="A5" i="1"/>
  <c r="Q5" i="1" l="1"/>
  <c r="Q7" i="1" s="1"/>
  <c r="C19" i="1"/>
</calcChain>
</file>

<file path=xl/sharedStrings.xml><?xml version="1.0" encoding="utf-8"?>
<sst xmlns="http://schemas.openxmlformats.org/spreadsheetml/2006/main" count="49" uniqueCount="39">
  <si>
    <t>Vaja 44</t>
  </si>
  <si>
    <t>I [mA]</t>
  </si>
  <si>
    <t>m [g]</t>
  </si>
  <si>
    <t>I [-mA]</t>
  </si>
  <si>
    <t>m [-g]</t>
  </si>
  <si>
    <t>m</t>
  </si>
  <si>
    <t>masa stojala</t>
  </si>
  <si>
    <t>g</t>
  </si>
  <si>
    <t>a</t>
  </si>
  <si>
    <t>b</t>
  </si>
  <si>
    <t>cm</t>
  </si>
  <si>
    <t>d - razdalja 
med mag.</t>
  </si>
  <si>
    <t>mm</t>
  </si>
  <si>
    <t>S</t>
  </si>
  <si>
    <t>Fi, žice</t>
  </si>
  <si>
    <t>Sila na vodnik v magnetnem polju</t>
  </si>
  <si>
    <t>F</t>
  </si>
  <si>
    <t>B * I * Lenght( l )</t>
  </si>
  <si>
    <t>B</t>
  </si>
  <si>
    <t>sorazmernostni koeficient (gostota magnetnega polja)</t>
  </si>
  <si>
    <t>B * S</t>
  </si>
  <si>
    <t>ploščina okvirja</t>
  </si>
  <si>
    <t>T(esla)</t>
  </si>
  <si>
    <r>
      <t>Vs/m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</si>
  <si>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Vs</t>
  </si>
  <si>
    <t xml:space="preserve">k = </t>
  </si>
  <si>
    <t>(k1 - k2)/ 2</t>
  </si>
  <si>
    <t>k1 =</t>
  </si>
  <si>
    <t>k2 =</t>
  </si>
  <si>
    <t>k =</t>
  </si>
  <si>
    <r>
      <t>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</si>
  <si>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m/s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</si>
  <si>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presek magneta - S</t>
  </si>
  <si>
    <t>lenght vodnika - l</t>
  </si>
  <si>
    <t>g/mA</t>
  </si>
  <si>
    <r>
      <t>Φ</t>
    </r>
    <r>
      <rPr>
        <vertAlign val="subscript"/>
        <sz val="11"/>
        <color theme="1"/>
        <rFont val="Calibri"/>
        <family val="2"/>
        <charset val="238"/>
        <scheme val="minor"/>
      </rPr>
      <t>m</t>
    </r>
  </si>
  <si>
    <t>1.)</t>
  </si>
  <si>
    <t>2.)</t>
  </si>
  <si>
    <t>3.)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</si>
</sst>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10" xfId="0" applyBorder="1"/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Tok</a:t>
            </a:r>
            <a:r>
              <a:rPr lang="sl-SI" baseline="0"/>
              <a:t> normalno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9500657006188709E-2"/>
          <c:y val="0.14232844254157395"/>
          <c:w val="0.86203205361036372"/>
          <c:h val="0.67455812974176133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70217498033591"/>
                  <c:y val="-0.142881024162592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0,000</a:t>
                    </a:r>
                    <a:r>
                      <a:rPr lang="sl-SI" sz="1050" baseline="0"/>
                      <a:t>8702</a:t>
                    </a:r>
                    <a:r>
                      <a:rPr lang="en-US" sz="1050" baseline="0"/>
                      <a:t>x - 0,1949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44'!$A$5:$A$16</c:f>
              <c:numCache>
                <c:formatCode>General</c:formatCode>
                <c:ptCount val="12"/>
                <c:pt idx="0">
                  <c:v>1350</c:v>
                </c:pt>
                <c:pt idx="1">
                  <c:v>1276</c:v>
                </c:pt>
                <c:pt idx="2">
                  <c:v>1129</c:v>
                </c:pt>
                <c:pt idx="3">
                  <c:v>1033</c:v>
                </c:pt>
                <c:pt idx="4">
                  <c:v>900</c:v>
                </c:pt>
                <c:pt idx="5">
                  <c:v>817</c:v>
                </c:pt>
                <c:pt idx="6">
                  <c:v>715</c:v>
                </c:pt>
                <c:pt idx="7">
                  <c:v>605</c:v>
                </c:pt>
                <c:pt idx="8">
                  <c:v>497</c:v>
                </c:pt>
                <c:pt idx="9">
                  <c:v>395</c:v>
                </c:pt>
                <c:pt idx="10">
                  <c:v>313</c:v>
                </c:pt>
                <c:pt idx="11">
                  <c:v>208</c:v>
                </c:pt>
              </c:numCache>
            </c:numRef>
          </c:xVal>
          <c:yVal>
            <c:numRef>
              <c:f>'Vaja 44'!$B$5:$B$16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0.92</c:v>
                </c:pt>
                <c:pt idx="2">
                  <c:v>0.79</c:v>
                </c:pt>
                <c:pt idx="3">
                  <c:v>0.7</c:v>
                </c:pt>
                <c:pt idx="4">
                  <c:v>0.57999999999999996</c:v>
                </c:pt>
                <c:pt idx="5">
                  <c:v>0.51</c:v>
                </c:pt>
                <c:pt idx="6">
                  <c:v>0.42</c:v>
                </c:pt>
                <c:pt idx="7">
                  <c:v>0.33</c:v>
                </c:pt>
                <c:pt idx="8">
                  <c:v>0.23</c:v>
                </c:pt>
                <c:pt idx="9">
                  <c:v>0.15</c:v>
                </c:pt>
                <c:pt idx="10">
                  <c:v>0.08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8-4C0A-AE09-208CA5DF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8176"/>
        <c:axId val="431241856"/>
      </c:scatterChart>
      <c:valAx>
        <c:axId val="499448176"/>
        <c:scaling>
          <c:orientation val="minMax"/>
          <c:max val="1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1241856"/>
        <c:crosses val="autoZero"/>
        <c:crossBetween val="midCat"/>
        <c:majorUnit val="200"/>
      </c:valAx>
      <c:valAx>
        <c:axId val="43124185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</a:t>
                </a:r>
                <a:r>
                  <a:rPr lang="sl-SI" baseline="0"/>
                  <a:t> [g]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1.6292930412215179E-2"/>
              <c:y val="0.4539273163085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944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08599221305867"/>
          <c:y val="0.88640057923794013"/>
          <c:w val="0.23050269049782057"/>
          <c:h val="6.198388697746630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Tok v drugo smer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0459036098748528"/>
          <c:y val="0.14512237252394736"/>
          <c:w val="0.83952086423979611"/>
          <c:h val="0.65543247265032045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57470347852087"/>
                  <c:y val="-0.651684271173420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-0,0009</a:t>
                    </a:r>
                    <a:r>
                      <a:rPr lang="sl-SI" sz="1050" baseline="0"/>
                      <a:t>39</a:t>
                    </a:r>
                    <a:r>
                      <a:rPr lang="en-US" sz="1050" baseline="0"/>
                      <a:t>x - 0,1229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'Vaja 44'!$C$5:$C$19</c:f>
              <c:numCache>
                <c:formatCode>General</c:formatCode>
                <c:ptCount val="15"/>
                <c:pt idx="0">
                  <c:v>0</c:v>
                </c:pt>
                <c:pt idx="1">
                  <c:v>43</c:v>
                </c:pt>
                <c:pt idx="2">
                  <c:v>113</c:v>
                </c:pt>
                <c:pt idx="3">
                  <c:v>220</c:v>
                </c:pt>
                <c:pt idx="4">
                  <c:v>320</c:v>
                </c:pt>
                <c:pt idx="5">
                  <c:v>420</c:v>
                </c:pt>
                <c:pt idx="6">
                  <c:v>510</c:v>
                </c:pt>
                <c:pt idx="7">
                  <c:v>621</c:v>
                </c:pt>
                <c:pt idx="8">
                  <c:v>716</c:v>
                </c:pt>
                <c:pt idx="9">
                  <c:v>814</c:v>
                </c:pt>
                <c:pt idx="10">
                  <c:v>913</c:v>
                </c:pt>
                <c:pt idx="11">
                  <c:v>1058</c:v>
                </c:pt>
                <c:pt idx="12">
                  <c:v>1121</c:v>
                </c:pt>
                <c:pt idx="13">
                  <c:v>1239</c:v>
                </c:pt>
                <c:pt idx="14">
                  <c:v>1367</c:v>
                </c:pt>
              </c:numCache>
            </c:numRef>
          </c:xVal>
          <c:yVal>
            <c:numRef>
              <c:f>'Vaja 44'!$D$5:$D$19</c:f>
              <c:numCache>
                <c:formatCode>General</c:formatCode>
                <c:ptCount val="15"/>
                <c:pt idx="0">
                  <c:v>-0.15</c:v>
                </c:pt>
                <c:pt idx="1">
                  <c:v>-0.18</c:v>
                </c:pt>
                <c:pt idx="2">
                  <c:v>-0.25</c:v>
                </c:pt>
                <c:pt idx="3">
                  <c:v>-0.34</c:v>
                </c:pt>
                <c:pt idx="4">
                  <c:v>-0.42</c:v>
                </c:pt>
                <c:pt idx="5">
                  <c:v>-0.51</c:v>
                </c:pt>
                <c:pt idx="6">
                  <c:v>-0.59</c:v>
                </c:pt>
                <c:pt idx="7">
                  <c:v>-0.68</c:v>
                </c:pt>
                <c:pt idx="8">
                  <c:v>-0.76</c:v>
                </c:pt>
                <c:pt idx="9">
                  <c:v>-0.85</c:v>
                </c:pt>
                <c:pt idx="10">
                  <c:v>-0.93</c:v>
                </c:pt>
                <c:pt idx="11">
                  <c:v>-1.1100000000000001</c:v>
                </c:pt>
                <c:pt idx="12">
                  <c:v>-1.2</c:v>
                </c:pt>
                <c:pt idx="13">
                  <c:v>-1.32</c:v>
                </c:pt>
                <c:pt idx="14">
                  <c:v>-1.45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8-4B95-A863-25A1310A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0144"/>
        <c:axId val="204350560"/>
      </c:scatterChart>
      <c:valAx>
        <c:axId val="20435014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350560"/>
        <c:crosses val="autoZero"/>
        <c:crossBetween val="midCat"/>
      </c:valAx>
      <c:valAx>
        <c:axId val="204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43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81620651848904"/>
          <c:y val="0.894999359836118"/>
          <c:w val="0.29522176816505535"/>
          <c:h val="7.215543179053837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12</xdr:row>
      <xdr:rowOff>190499</xdr:rowOff>
    </xdr:from>
    <xdr:to>
      <xdr:col>15</xdr:col>
      <xdr:colOff>0</xdr:colOff>
      <xdr:row>30</xdr:row>
      <xdr:rowOff>9525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9C62D5E1-EC04-43FC-90CE-76140645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30</xdr:row>
      <xdr:rowOff>180975</xdr:rowOff>
    </xdr:from>
    <xdr:to>
      <xdr:col>15</xdr:col>
      <xdr:colOff>0</xdr:colOff>
      <xdr:row>48</xdr:row>
      <xdr:rowOff>76200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8F9006AB-646B-4383-ABE0-35D7B39DC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D37-2FB1-4778-A86B-58AFF8852A67}">
  <dimension ref="A1:R72"/>
  <sheetViews>
    <sheetView tabSelected="1" topLeftCell="A11" workbookViewId="0">
      <selection activeCell="S22" sqref="S22"/>
    </sheetView>
  </sheetViews>
  <sheetFormatPr defaultRowHeight="15" x14ac:dyDescent="0.25"/>
  <cols>
    <col min="1" max="1" width="11.85546875" bestFit="1" customWidth="1"/>
    <col min="9" max="9" width="14.28515625" bestFit="1" customWidth="1"/>
    <col min="10" max="10" width="11" customWidth="1"/>
    <col min="17" max="17" width="10.28515625" bestFit="1" customWidth="1"/>
    <col min="18" max="18" width="9.5703125" bestFit="1" customWidth="1"/>
  </cols>
  <sheetData>
    <row r="1" spans="1:18" x14ac:dyDescent="0.25">
      <c r="A1" t="s">
        <v>0</v>
      </c>
      <c r="B1" t="s">
        <v>15</v>
      </c>
    </row>
    <row r="2" spans="1:18" ht="15.75" thickBot="1" x14ac:dyDescent="0.3">
      <c r="I2" s="1" t="s">
        <v>25</v>
      </c>
      <c r="J2" t="s">
        <v>26</v>
      </c>
    </row>
    <row r="3" spans="1:18" ht="18" thickBot="1" x14ac:dyDescent="0.3">
      <c r="B3">
        <v>1000</v>
      </c>
      <c r="I3" t="s">
        <v>7</v>
      </c>
      <c r="J3" s="11">
        <v>9.81</v>
      </c>
      <c r="K3" t="s">
        <v>31</v>
      </c>
      <c r="O3" s="19" t="s">
        <v>36</v>
      </c>
      <c r="P3" s="8" t="s">
        <v>29</v>
      </c>
      <c r="Q3" s="9">
        <f>(Q16-Q35)/2</f>
        <v>9.0459999999999998E-4</v>
      </c>
      <c r="R3" s="10" t="s">
        <v>34</v>
      </c>
    </row>
    <row r="4" spans="1:18" ht="15.75" thickBot="1" x14ac:dyDescent="0.3">
      <c r="A4" s="12" t="s">
        <v>1</v>
      </c>
      <c r="B4" s="12" t="s">
        <v>2</v>
      </c>
      <c r="C4" s="12" t="s">
        <v>3</v>
      </c>
      <c r="D4" s="12" t="s">
        <v>4</v>
      </c>
      <c r="I4" t="s">
        <v>16</v>
      </c>
      <c r="J4" s="20" t="s">
        <v>17</v>
      </c>
      <c r="K4" s="20"/>
      <c r="O4" s="19"/>
    </row>
    <row r="5" spans="1:18" ht="15.75" thickBot="1" x14ac:dyDescent="0.3">
      <c r="A5">
        <f>1.35*$B$3</f>
        <v>1350</v>
      </c>
      <c r="B5" s="13">
        <v>0.99</v>
      </c>
      <c r="C5" s="18">
        <v>0</v>
      </c>
      <c r="D5" s="16">
        <v>-0.15</v>
      </c>
      <c r="I5" t="s">
        <v>18</v>
      </c>
      <c r="J5" t="s">
        <v>19</v>
      </c>
      <c r="O5" s="19" t="s">
        <v>37</v>
      </c>
      <c r="P5" s="8" t="s">
        <v>18</v>
      </c>
      <c r="Q5" s="9">
        <f>(J3*Q3)/Q11</f>
        <v>0.44370629999999994</v>
      </c>
      <c r="R5" s="10" t="s">
        <v>22</v>
      </c>
    </row>
    <row r="6" spans="1:18" ht="15.75" thickBot="1" x14ac:dyDescent="0.3">
      <c r="A6">
        <f>1.276*$B$3</f>
        <v>1276</v>
      </c>
      <c r="B6" s="14">
        <v>0.92</v>
      </c>
      <c r="C6" s="5">
        <f>0.043*$B$3</f>
        <v>43</v>
      </c>
      <c r="D6" s="17">
        <v>-0.18</v>
      </c>
      <c r="O6" s="19"/>
      <c r="P6" s="1"/>
    </row>
    <row r="7" spans="1:18" ht="18.75" thickBot="1" x14ac:dyDescent="0.4">
      <c r="A7">
        <f>1.129*$B$3</f>
        <v>1129</v>
      </c>
      <c r="B7" s="14">
        <v>0.79</v>
      </c>
      <c r="C7" s="5">
        <f>0.113*$B$3</f>
        <v>113</v>
      </c>
      <c r="D7" s="17">
        <v>-0.25</v>
      </c>
      <c r="I7" t="s">
        <v>35</v>
      </c>
      <c r="J7" t="s">
        <v>20</v>
      </c>
      <c r="K7" t="s">
        <v>24</v>
      </c>
      <c r="O7" s="19" t="s">
        <v>38</v>
      </c>
      <c r="P7" s="8" t="s">
        <v>35</v>
      </c>
      <c r="Q7" s="9">
        <f>Q5*Q12</f>
        <v>8.8741259999999995E-4</v>
      </c>
      <c r="R7" s="10" t="s">
        <v>24</v>
      </c>
    </row>
    <row r="8" spans="1:18" x14ac:dyDescent="0.25">
      <c r="A8">
        <f>1.033*$B$3</f>
        <v>1033</v>
      </c>
      <c r="B8" s="14">
        <v>0.7</v>
      </c>
      <c r="C8" s="5">
        <f>0.22*$B$3</f>
        <v>220</v>
      </c>
      <c r="D8" s="17">
        <v>-0.34</v>
      </c>
      <c r="G8" s="20"/>
      <c r="H8" s="20"/>
    </row>
    <row r="9" spans="1:18" x14ac:dyDescent="0.25">
      <c r="A9">
        <f>0.9*$B$3</f>
        <v>900</v>
      </c>
      <c r="B9" s="14">
        <v>0.57999999999999996</v>
      </c>
      <c r="C9" s="5">
        <f>0.32*$B$3</f>
        <v>320</v>
      </c>
      <c r="D9" s="17">
        <v>-0.42</v>
      </c>
    </row>
    <row r="10" spans="1:18" ht="15.75" thickBot="1" x14ac:dyDescent="0.3">
      <c r="A10">
        <f>0.817*$B$3</f>
        <v>817</v>
      </c>
      <c r="B10" s="14">
        <v>0.51</v>
      </c>
      <c r="C10" s="5">
        <f>0.42*$B$3</f>
        <v>420</v>
      </c>
      <c r="D10" s="17">
        <v>-0.51</v>
      </c>
    </row>
    <row r="11" spans="1:18" ht="15.75" thickBot="1" x14ac:dyDescent="0.3">
      <c r="A11">
        <f>0.715*$B$3</f>
        <v>715</v>
      </c>
      <c r="B11" s="14">
        <v>0.42</v>
      </c>
      <c r="C11" s="5">
        <f>0.51*$B$3</f>
        <v>510</v>
      </c>
      <c r="D11" s="17">
        <v>-0.59</v>
      </c>
      <c r="I11" t="s">
        <v>13</v>
      </c>
      <c r="J11" t="s">
        <v>21</v>
      </c>
      <c r="M11" t="s">
        <v>33</v>
      </c>
      <c r="O11" s="6">
        <v>20</v>
      </c>
      <c r="P11" t="s">
        <v>12</v>
      </c>
      <c r="Q11" s="11">
        <f>O11/1000</f>
        <v>0.02</v>
      </c>
      <c r="R11" t="s">
        <v>5</v>
      </c>
    </row>
    <row r="12" spans="1:18" ht="18" thickBot="1" x14ac:dyDescent="0.3">
      <c r="A12">
        <f>0.605*$B$3</f>
        <v>605</v>
      </c>
      <c r="B12" s="14">
        <v>0.33</v>
      </c>
      <c r="C12" s="5">
        <f>0.621*$B$3</f>
        <v>621</v>
      </c>
      <c r="D12" s="17">
        <v>-0.68</v>
      </c>
      <c r="I12" t="s">
        <v>18</v>
      </c>
      <c r="J12" t="s">
        <v>22</v>
      </c>
      <c r="K12" t="s">
        <v>23</v>
      </c>
      <c r="M12" t="s">
        <v>32</v>
      </c>
      <c r="O12" s="4">
        <v>200</v>
      </c>
      <c r="P12" t="s">
        <v>30</v>
      </c>
      <c r="Q12" s="11">
        <f>O12/100000</f>
        <v>2E-3</v>
      </c>
      <c r="R12" t="s">
        <v>5</v>
      </c>
    </row>
    <row r="13" spans="1:18" x14ac:dyDescent="0.25">
      <c r="A13">
        <f>0.497*$B$3</f>
        <v>497</v>
      </c>
      <c r="B13" s="14">
        <v>0.23</v>
      </c>
      <c r="C13" s="5">
        <f>0.716*$B$3</f>
        <v>716</v>
      </c>
      <c r="D13" s="17">
        <v>-0.76</v>
      </c>
    </row>
    <row r="14" spans="1:18" x14ac:dyDescent="0.25">
      <c r="A14">
        <f>0.395*$B$3</f>
        <v>395</v>
      </c>
      <c r="B14" s="14">
        <v>0.15</v>
      </c>
      <c r="C14" s="5">
        <f>0.814*$B$3</f>
        <v>814</v>
      </c>
      <c r="D14" s="17">
        <v>-0.85</v>
      </c>
    </row>
    <row r="15" spans="1:18" ht="15.75" thickBot="1" x14ac:dyDescent="0.3">
      <c r="A15">
        <f>0.313*$B$3</f>
        <v>313</v>
      </c>
      <c r="B15" s="14">
        <v>0.08</v>
      </c>
      <c r="C15" s="5">
        <f>0.913*$B$3</f>
        <v>913</v>
      </c>
      <c r="D15" s="17">
        <v>-0.93</v>
      </c>
    </row>
    <row r="16" spans="1:18" ht="15.75" thickBot="1" x14ac:dyDescent="0.3">
      <c r="A16">
        <f>0.208*$B$3</f>
        <v>208</v>
      </c>
      <c r="B16" s="14">
        <v>0</v>
      </c>
      <c r="C16" s="5">
        <f>1.058*$B$3</f>
        <v>1058</v>
      </c>
      <c r="D16" s="17">
        <v>-1.1100000000000001</v>
      </c>
      <c r="P16" s="4" t="s">
        <v>27</v>
      </c>
      <c r="Q16" s="11">
        <v>8.7020000000000001E-4</v>
      </c>
    </row>
    <row r="17" spans="1:6" x14ac:dyDescent="0.25">
      <c r="B17" s="15"/>
      <c r="C17" s="17">
        <f>1.121*$B$3</f>
        <v>1121</v>
      </c>
      <c r="D17" s="17">
        <v>-1.2</v>
      </c>
    </row>
    <row r="18" spans="1:6" x14ac:dyDescent="0.25">
      <c r="B18" s="15"/>
      <c r="C18" s="17">
        <f>1.239*$B$3</f>
        <v>1239</v>
      </c>
      <c r="D18" s="17">
        <v>-1.32</v>
      </c>
    </row>
    <row r="19" spans="1:6" x14ac:dyDescent="0.25">
      <c r="B19" s="15"/>
      <c r="C19" s="17">
        <f>1.367*$B$3</f>
        <v>1367</v>
      </c>
      <c r="D19" s="17">
        <v>-1.45</v>
      </c>
    </row>
    <row r="20" spans="1:6" x14ac:dyDescent="0.25">
      <c r="D20" s="15"/>
      <c r="E20" s="15"/>
      <c r="F20" s="15"/>
    </row>
    <row r="22" spans="1:6" x14ac:dyDescent="0.25">
      <c r="A22" s="2" t="s">
        <v>6</v>
      </c>
      <c r="B22" s="1">
        <v>133.1</v>
      </c>
      <c r="C22" t="s">
        <v>7</v>
      </c>
    </row>
    <row r="23" spans="1:6" x14ac:dyDescent="0.25">
      <c r="A23" s="2"/>
      <c r="B23" s="1"/>
    </row>
    <row r="24" spans="1:6" x14ac:dyDescent="0.25">
      <c r="A24" s="2" t="s">
        <v>8</v>
      </c>
      <c r="B24" s="1">
        <v>2</v>
      </c>
      <c r="C24" t="s">
        <v>10</v>
      </c>
    </row>
    <row r="25" spans="1:6" x14ac:dyDescent="0.25">
      <c r="A25" s="2" t="s">
        <v>9</v>
      </c>
      <c r="B25" s="1">
        <v>1</v>
      </c>
      <c r="C25" t="s">
        <v>10</v>
      </c>
    </row>
    <row r="26" spans="1:6" x14ac:dyDescent="0.25">
      <c r="A26" s="2"/>
      <c r="B26" s="1"/>
    </row>
    <row r="27" spans="1:6" ht="30" x14ac:dyDescent="0.25">
      <c r="A27" s="3" t="s">
        <v>11</v>
      </c>
      <c r="B27" s="1">
        <v>2</v>
      </c>
      <c r="C27" t="s">
        <v>10</v>
      </c>
    </row>
    <row r="29" spans="1:6" x14ac:dyDescent="0.25">
      <c r="A29" s="2" t="s">
        <v>14</v>
      </c>
      <c r="B29" s="1">
        <v>2</v>
      </c>
      <c r="C29" t="s">
        <v>12</v>
      </c>
    </row>
    <row r="34" spans="16:17" ht="15.75" thickBot="1" x14ac:dyDescent="0.3"/>
    <row r="35" spans="16:17" ht="15.75" thickBot="1" x14ac:dyDescent="0.3">
      <c r="P35" s="4" t="s">
        <v>28</v>
      </c>
      <c r="Q35" s="11">
        <v>-9.3899999999999995E-4</v>
      </c>
    </row>
    <row r="72" spans="18:18" x14ac:dyDescent="0.25">
      <c r="R72" s="7"/>
    </row>
  </sheetData>
  <sortState xmlns:xlrd2="http://schemas.microsoft.com/office/spreadsheetml/2017/richdata2" ref="C5:C19">
    <sortCondition ref="C5:C19"/>
  </sortState>
  <mergeCells count="2">
    <mergeCell ref="G8:H8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Vaja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Jure Kozamernik</cp:lastModifiedBy>
  <dcterms:created xsi:type="dcterms:W3CDTF">2022-04-13T14:17:10Z</dcterms:created>
  <dcterms:modified xsi:type="dcterms:W3CDTF">2022-04-17T22:54:34Z</dcterms:modified>
</cp:coreProperties>
</file>