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63 meritev spektra z uklonsko mrezico\"/>
    </mc:Choice>
  </mc:AlternateContent>
  <xr:revisionPtr revIDLastSave="0" documentId="8_{EF949627-9645-4899-A325-19CF406BC30B}" xr6:coauthVersionLast="47" xr6:coauthVersionMax="47" xr10:uidLastSave="{00000000-0000-0000-0000-000000000000}"/>
  <bookViews>
    <workbookView xWindow="-93" yWindow="-93" windowWidth="20186" windowHeight="130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C47" i="1"/>
  <c r="F49" i="1"/>
  <c r="H49" i="1" s="1"/>
  <c r="H35" i="1"/>
  <c r="H36" i="1"/>
  <c r="H37" i="1"/>
  <c r="H39" i="1"/>
  <c r="H40" i="1"/>
  <c r="H41" i="1"/>
  <c r="H42" i="1"/>
  <c r="H50" i="1"/>
  <c r="H51" i="1"/>
  <c r="H52" i="1"/>
  <c r="H53" i="1"/>
  <c r="H54" i="1"/>
  <c r="H55" i="1"/>
  <c r="H56" i="1"/>
  <c r="F50" i="1"/>
  <c r="F51" i="1"/>
  <c r="F52" i="1"/>
  <c r="F53" i="1"/>
  <c r="F54" i="1"/>
  <c r="F55" i="1"/>
  <c r="F56" i="1"/>
  <c r="F36" i="1"/>
  <c r="F37" i="1"/>
  <c r="F40" i="1"/>
  <c r="F41" i="1"/>
  <c r="F42" i="1"/>
  <c r="F35" i="1"/>
  <c r="F27" i="1"/>
  <c r="H27" i="1" s="1"/>
  <c r="E35" i="1"/>
  <c r="F26" i="1"/>
  <c r="H26" i="1" s="1"/>
  <c r="F25" i="1"/>
  <c r="H25" i="1" s="1"/>
  <c r="H20" i="1"/>
  <c r="H21" i="1"/>
  <c r="H22" i="1"/>
  <c r="F20" i="1"/>
  <c r="F21" i="1"/>
  <c r="F22" i="1"/>
  <c r="F7" i="1"/>
  <c r="H7" i="1" s="1"/>
  <c r="F13" i="1"/>
  <c r="H13" i="1" s="1"/>
  <c r="F14" i="1"/>
  <c r="H14" i="1" s="1"/>
  <c r="F12" i="1"/>
  <c r="H12" i="1" s="1"/>
  <c r="H8" i="1"/>
  <c r="H9" i="1"/>
  <c r="H10" i="1"/>
  <c r="H11" i="1"/>
  <c r="C1" i="1"/>
  <c r="D1" i="1" s="1"/>
  <c r="F8" i="1"/>
  <c r="F9" i="1"/>
  <c r="E36" i="1"/>
  <c r="E37" i="1"/>
  <c r="E40" i="1"/>
  <c r="E41" i="1"/>
  <c r="E42" i="1"/>
  <c r="C36" i="1"/>
  <c r="C37" i="1"/>
  <c r="D37" i="1" s="1"/>
  <c r="C38" i="1"/>
  <c r="C39" i="1"/>
  <c r="C40" i="1"/>
  <c r="C41" i="1"/>
  <c r="C42" i="1"/>
  <c r="C35" i="1"/>
  <c r="E55" i="1"/>
  <c r="E54" i="1"/>
  <c r="E56" i="1"/>
  <c r="D36" i="1"/>
  <c r="D42" i="1"/>
  <c r="D41" i="1"/>
  <c r="E50" i="1"/>
  <c r="E51" i="1"/>
  <c r="E49" i="1"/>
  <c r="D50" i="1"/>
  <c r="D51" i="1"/>
  <c r="D52" i="1"/>
  <c r="D53" i="1"/>
  <c r="D54" i="1"/>
  <c r="D55" i="1"/>
  <c r="D56" i="1"/>
  <c r="D49" i="1"/>
  <c r="C50" i="1"/>
  <c r="C51" i="1"/>
  <c r="C54" i="1"/>
  <c r="C55" i="1"/>
  <c r="C56" i="1"/>
  <c r="C49" i="1"/>
  <c r="C45" i="1"/>
  <c r="C31" i="1"/>
  <c r="D40" i="1"/>
  <c r="D35" i="1"/>
  <c r="E27" i="1"/>
  <c r="E21" i="1"/>
  <c r="E22" i="1"/>
  <c r="E20" i="1"/>
  <c r="D21" i="1"/>
  <c r="D22" i="1"/>
  <c r="D23" i="1"/>
  <c r="D24" i="1"/>
  <c r="D27" i="1"/>
  <c r="D20" i="1"/>
  <c r="C21" i="1"/>
  <c r="C22" i="1"/>
  <c r="C25" i="1"/>
  <c r="D25" i="1" s="1"/>
  <c r="E25" i="1" s="1"/>
  <c r="C26" i="1"/>
  <c r="D26" i="1" s="1"/>
  <c r="E26" i="1" s="1"/>
  <c r="C27" i="1"/>
  <c r="C20" i="1"/>
  <c r="C7" i="1"/>
  <c r="D7" i="1" s="1"/>
  <c r="B1" i="1"/>
  <c r="E8" i="1" s="1"/>
  <c r="D8" i="1"/>
  <c r="D9" i="1"/>
  <c r="D14" i="1"/>
  <c r="C8" i="1"/>
  <c r="C9" i="1"/>
  <c r="C12" i="1"/>
  <c r="D12" i="1" s="1"/>
  <c r="C13" i="1"/>
  <c r="D13" i="1" s="1"/>
  <c r="C14" i="1"/>
  <c r="E12" i="1" l="1"/>
  <c r="E14" i="1"/>
  <c r="E13" i="1"/>
  <c r="E7" i="1"/>
  <c r="E11" i="1"/>
  <c r="E10" i="1"/>
  <c r="E9" i="1"/>
</calcChain>
</file>

<file path=xl/sharedStrings.xml><?xml version="1.0" encoding="utf-8"?>
<sst xmlns="http://schemas.openxmlformats.org/spreadsheetml/2006/main" count="54" uniqueCount="18">
  <si>
    <t>zamaknjeno 0</t>
  </si>
  <si>
    <t>levo</t>
  </si>
  <si>
    <t>n0</t>
  </si>
  <si>
    <t>viola</t>
  </si>
  <si>
    <t>zelena</t>
  </si>
  <si>
    <t>orang</t>
  </si>
  <si>
    <t>red 2.</t>
  </si>
  <si>
    <t>red 1.</t>
  </si>
  <si>
    <t>stopinje</t>
  </si>
  <si>
    <t>rad</t>
  </si>
  <si>
    <t>val dolzina</t>
  </si>
  <si>
    <t>d[m]</t>
  </si>
  <si>
    <t>desno</t>
  </si>
  <si>
    <t>zamakneno 20</t>
  </si>
  <si>
    <t>alfa</t>
  </si>
  <si>
    <t>napaka sinusa relativna</t>
  </si>
  <si>
    <t>skupna napaka</t>
  </si>
  <si>
    <t>oranzna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</si>
</sst>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workbookViewId="0">
      <selection activeCell="L6" sqref="L6"/>
    </sheetView>
  </sheetViews>
  <sheetFormatPr defaultRowHeight="14.35" x14ac:dyDescent="0.5"/>
  <cols>
    <col min="2" max="2" width="11.64453125" bestFit="1" customWidth="1"/>
    <col min="3" max="3" width="10.76171875" bestFit="1" customWidth="1"/>
    <col min="5" max="5" width="11.64453125" bestFit="1" customWidth="1"/>
    <col min="6" max="6" width="12.234375" bestFit="1" customWidth="1"/>
    <col min="8" max="8" width="11.64453125" bestFit="1" customWidth="1"/>
    <col min="12" max="12" width="11.64453125" bestFit="1" customWidth="1"/>
  </cols>
  <sheetData>
    <row r="1" spans="1:12" x14ac:dyDescent="0.5">
      <c r="A1" t="s">
        <v>11</v>
      </c>
      <c r="B1">
        <f>1/600/1000</f>
        <v>1.6666666666666669E-6</v>
      </c>
      <c r="C1">
        <f>5*0.00000001</f>
        <v>4.9999999999999998E-8</v>
      </c>
      <c r="D1">
        <f>C1/B1</f>
        <v>2.9999999999999995E-2</v>
      </c>
    </row>
    <row r="3" spans="1:12" x14ac:dyDescent="0.5">
      <c r="A3" t="s">
        <v>0</v>
      </c>
      <c r="C3" t="s">
        <v>8</v>
      </c>
      <c r="D3" t="s">
        <v>9</v>
      </c>
      <c r="E3" t="s">
        <v>10</v>
      </c>
      <c r="F3" t="s">
        <v>15</v>
      </c>
      <c r="H3" t="s">
        <v>16</v>
      </c>
      <c r="K3" t="s">
        <v>3</v>
      </c>
      <c r="L3">
        <f>AVERAGE(489,440,489,440)</f>
        <v>464.5</v>
      </c>
    </row>
    <row r="4" spans="1:12" x14ac:dyDescent="0.5">
      <c r="A4" t="s">
        <v>1</v>
      </c>
      <c r="K4" t="s">
        <v>4</v>
      </c>
      <c r="L4">
        <f>AVERAGE(533,480,543,523)</f>
        <v>519.75</v>
      </c>
    </row>
    <row r="5" spans="1:12" x14ac:dyDescent="0.5">
      <c r="A5" t="s">
        <v>2</v>
      </c>
      <c r="B5">
        <v>178</v>
      </c>
      <c r="K5" t="s">
        <v>17</v>
      </c>
      <c r="L5">
        <f>AVERAGE(580,570,570,510)</f>
        <v>557.5</v>
      </c>
    </row>
    <row r="6" spans="1:12" x14ac:dyDescent="0.5">
      <c r="A6" t="s">
        <v>7</v>
      </c>
    </row>
    <row r="7" spans="1:12" x14ac:dyDescent="0.5">
      <c r="A7" t="s">
        <v>3</v>
      </c>
      <c r="B7">
        <v>169</v>
      </c>
      <c r="C7">
        <f>B$5-B7</f>
        <v>9</v>
      </c>
      <c r="D7">
        <f>C7*PI()/180</f>
        <v>0.15707963267948966</v>
      </c>
      <c r="E7">
        <f>SIN(D7)*B$1</f>
        <v>2.6072410840038479E-7</v>
      </c>
      <c r="F7">
        <f>COS(D7)/(4*PI())/SIN(D7)</f>
        <v>0.50243238150723735</v>
      </c>
      <c r="H7">
        <f>E7*(F7+D$1)</f>
        <v>1.3881795795196799E-7</v>
      </c>
    </row>
    <row r="8" spans="1:12" x14ac:dyDescent="0.5">
      <c r="A8" t="s">
        <v>4</v>
      </c>
      <c r="B8">
        <v>165</v>
      </c>
      <c r="C8">
        <f t="shared" ref="C8:C14" si="0">B$5-B8</f>
        <v>13</v>
      </c>
      <c r="D8">
        <f t="shared" ref="D8:D14" si="1">C8*PI()/180</f>
        <v>0.22689280275926285</v>
      </c>
      <c r="E8">
        <f>SIN(D8)*B$1</f>
        <v>3.7491842390644174E-7</v>
      </c>
      <c r="F8">
        <f>COS(D8)/(4*PI())/SIN(D8)</f>
        <v>0.34468789813780615</v>
      </c>
      <c r="H8">
        <f t="shared" ref="H8:H14" si="2">E8*(F8+D$1)</f>
        <v>1.4047739622664365E-7</v>
      </c>
    </row>
    <row r="9" spans="1:12" x14ac:dyDescent="0.5">
      <c r="A9" t="s">
        <v>5</v>
      </c>
      <c r="B9">
        <v>164</v>
      </c>
      <c r="C9">
        <f t="shared" si="0"/>
        <v>14</v>
      </c>
      <c r="D9">
        <f t="shared" si="1"/>
        <v>0.24434609527920614</v>
      </c>
      <c r="E9">
        <f>SIN(D9)*B$1</f>
        <v>4.0320315933277959E-7</v>
      </c>
      <c r="F9">
        <f>COS(D9)/(4*PI())/SIN(D9)</f>
        <v>0.31916780561547808</v>
      </c>
      <c r="H9">
        <f t="shared" si="2"/>
        <v>1.4078556236145461E-7</v>
      </c>
    </row>
    <row r="10" spans="1:12" x14ac:dyDescent="0.5">
      <c r="E10">
        <f>SIN(D10)*B$1</f>
        <v>0</v>
      </c>
      <c r="H10">
        <f t="shared" si="2"/>
        <v>0</v>
      </c>
    </row>
    <row r="11" spans="1:12" x14ac:dyDescent="0.5">
      <c r="A11" t="s">
        <v>6</v>
      </c>
      <c r="E11">
        <f>SIN(D11)*B$1</f>
        <v>0</v>
      </c>
      <c r="H11">
        <f t="shared" si="2"/>
        <v>0</v>
      </c>
    </row>
    <row r="12" spans="1:12" x14ac:dyDescent="0.5">
      <c r="A12" t="s">
        <v>3</v>
      </c>
      <c r="B12">
        <v>162</v>
      </c>
      <c r="C12">
        <f t="shared" si="0"/>
        <v>16</v>
      </c>
      <c r="D12">
        <f t="shared" si="1"/>
        <v>0.27925268031909273</v>
      </c>
      <c r="E12">
        <f>SIN(D12)*B$1/2</f>
        <v>2.2969779651416599E-7</v>
      </c>
      <c r="F12">
        <f>COS(D12)/(2*PI())/SIN(D12)</f>
        <v>0.55503924734735377</v>
      </c>
      <c r="H12">
        <f t="shared" si="2"/>
        <v>1.343822259899933E-7</v>
      </c>
    </row>
    <row r="13" spans="1:12" x14ac:dyDescent="0.5">
      <c r="A13" t="s">
        <v>4</v>
      </c>
      <c r="B13">
        <v>159</v>
      </c>
      <c r="C13">
        <f t="shared" si="0"/>
        <v>19</v>
      </c>
      <c r="D13">
        <f t="shared" si="1"/>
        <v>0.33161255787892258</v>
      </c>
      <c r="E13">
        <f>SIN(D13)*B$1/2</f>
        <v>2.713067953809639E-7</v>
      </c>
      <c r="F13">
        <f>COS(D13)/(2*PI())/SIN(D13)</f>
        <v>0.462219516963359</v>
      </c>
      <c r="H13">
        <f t="shared" si="2"/>
        <v>1.3354249977129492E-7</v>
      </c>
    </row>
    <row r="14" spans="1:12" x14ac:dyDescent="0.5">
      <c r="A14" t="s">
        <v>5</v>
      </c>
      <c r="B14">
        <v>154</v>
      </c>
      <c r="C14">
        <f t="shared" si="0"/>
        <v>24</v>
      </c>
      <c r="D14">
        <f t="shared" si="1"/>
        <v>0.41887902047863906</v>
      </c>
      <c r="E14">
        <f>SIN(D14)*B$1/2</f>
        <v>3.3894720256316681E-7</v>
      </c>
      <c r="F14">
        <f>COS(D14)/(2*PI())/SIN(D14)</f>
        <v>0.35746785493302974</v>
      </c>
      <c r="H14">
        <f t="shared" si="2"/>
        <v>1.3133114551270136E-7</v>
      </c>
    </row>
    <row r="16" spans="1:12" x14ac:dyDescent="0.5">
      <c r="A16" t="s">
        <v>0</v>
      </c>
    </row>
    <row r="17" spans="1:8" x14ac:dyDescent="0.5">
      <c r="A17" t="s">
        <v>12</v>
      </c>
    </row>
    <row r="18" spans="1:8" x14ac:dyDescent="0.5">
      <c r="A18" t="s">
        <v>2</v>
      </c>
      <c r="B18">
        <v>180</v>
      </c>
    </row>
    <row r="19" spans="1:8" x14ac:dyDescent="0.5">
      <c r="A19" t="s">
        <v>7</v>
      </c>
    </row>
    <row r="20" spans="1:8" x14ac:dyDescent="0.5">
      <c r="A20" t="s">
        <v>3</v>
      </c>
      <c r="B20">
        <v>192</v>
      </c>
      <c r="C20">
        <f>-B$18+B20</f>
        <v>12</v>
      </c>
      <c r="D20">
        <f>C20*PI()/180</f>
        <v>0.20943951023931953</v>
      </c>
      <c r="E20">
        <f>SIN(D20)*B$1</f>
        <v>3.4651948469626557E-7</v>
      </c>
      <c r="F20">
        <f>COS(D20)/(4*PI())/SIN(D20)</f>
        <v>0.37438256867123043</v>
      </c>
      <c r="H20">
        <f>E20*(F20+D$1)</f>
        <v>1.4012643931610698E-7</v>
      </c>
    </row>
    <row r="21" spans="1:8" x14ac:dyDescent="0.5">
      <c r="A21" t="s">
        <v>4</v>
      </c>
      <c r="B21">
        <v>196</v>
      </c>
      <c r="C21">
        <f t="shared" ref="C21:C27" si="3">-B$18+B21</f>
        <v>16</v>
      </c>
      <c r="D21">
        <f t="shared" ref="D21:D27" si="4">C21*PI()/180</f>
        <v>0.27925268031909273</v>
      </c>
      <c r="E21">
        <f>SIN(D21)*B$1</f>
        <v>4.5939559302833198E-7</v>
      </c>
      <c r="F21">
        <f t="shared" ref="F21:F22" si="5">COS(D21)/(4*PI())/SIN(D21)</f>
        <v>0.27751962367367689</v>
      </c>
      <c r="H21">
        <f t="shared" ref="H21:H27" si="6">E21*(F21+D$1)</f>
        <v>1.4127315988541825E-7</v>
      </c>
    </row>
    <row r="22" spans="1:8" x14ac:dyDescent="0.5">
      <c r="A22" t="s">
        <v>5</v>
      </c>
      <c r="B22">
        <v>197</v>
      </c>
      <c r="C22">
        <f t="shared" si="3"/>
        <v>17</v>
      </c>
      <c r="D22">
        <f t="shared" si="4"/>
        <v>0.29670597283903605</v>
      </c>
      <c r="E22">
        <f>SIN(D22)*B$1</f>
        <v>4.8728617453789462E-7</v>
      </c>
      <c r="F22">
        <f t="shared" si="5"/>
        <v>0.26028618117841013</v>
      </c>
      <c r="H22">
        <f t="shared" si="6"/>
        <v>1.4145244274764165E-7</v>
      </c>
    </row>
    <row r="23" spans="1:8" x14ac:dyDescent="0.5">
      <c r="D23">
        <f t="shared" si="4"/>
        <v>0</v>
      </c>
    </row>
    <row r="24" spans="1:8" x14ac:dyDescent="0.5">
      <c r="A24" t="s">
        <v>6</v>
      </c>
      <c r="D24">
        <f t="shared" si="4"/>
        <v>0</v>
      </c>
    </row>
    <row r="25" spans="1:8" x14ac:dyDescent="0.5">
      <c r="A25" t="s">
        <v>3</v>
      </c>
      <c r="B25">
        <v>199</v>
      </c>
      <c r="C25">
        <f t="shared" si="3"/>
        <v>19</v>
      </c>
      <c r="D25">
        <f t="shared" si="4"/>
        <v>0.33161255787892258</v>
      </c>
      <c r="E25">
        <f>SIN(D25)*B$1/2</f>
        <v>2.713067953809639E-7</v>
      </c>
      <c r="F25">
        <f>COS(D25)/(2*PI())/SIN(D25)</f>
        <v>0.462219516963359</v>
      </c>
      <c r="H25">
        <f t="shared" si="6"/>
        <v>1.3354249977129492E-7</v>
      </c>
    </row>
    <row r="26" spans="1:8" x14ac:dyDescent="0.5">
      <c r="A26" t="s">
        <v>4</v>
      </c>
      <c r="B26">
        <v>203</v>
      </c>
      <c r="C26">
        <f t="shared" si="3"/>
        <v>23</v>
      </c>
      <c r="D26">
        <f t="shared" si="4"/>
        <v>0.40142572795869574</v>
      </c>
      <c r="E26">
        <f>SIN(D26)*B$1/2</f>
        <v>3.2560927374106147E-7</v>
      </c>
      <c r="F26">
        <f>COS(D26)/(2*PI())/SIN(D26)</f>
        <v>0.37494554921558643</v>
      </c>
      <c r="H26">
        <f t="shared" si="6"/>
        <v>1.3185402618476234E-7</v>
      </c>
    </row>
    <row r="27" spans="1:8" x14ac:dyDescent="0.5">
      <c r="A27" t="s">
        <v>5</v>
      </c>
      <c r="B27">
        <v>205</v>
      </c>
      <c r="C27">
        <f t="shared" si="3"/>
        <v>25</v>
      </c>
      <c r="D27">
        <f t="shared" si="4"/>
        <v>0.43633231299858238</v>
      </c>
      <c r="E27">
        <f>SIN(D27)*B$1/2</f>
        <v>3.5218188478391626E-7</v>
      </c>
      <c r="F27">
        <f>COS(D27)/(2*PI())/SIN(D27)</f>
        <v>0.34130887689387457</v>
      </c>
      <c r="H27">
        <f t="shared" si="6"/>
        <v>1.3076826010148388E-7</v>
      </c>
    </row>
    <row r="30" spans="1:8" x14ac:dyDescent="0.5">
      <c r="A30" t="s">
        <v>13</v>
      </c>
    </row>
    <row r="31" spans="1:8" x14ac:dyDescent="0.5">
      <c r="A31" t="s">
        <v>14</v>
      </c>
      <c r="B31">
        <v>20</v>
      </c>
      <c r="C31">
        <f>PI()/180*20</f>
        <v>0.3490658503988659</v>
      </c>
    </row>
    <row r="32" spans="1:8" x14ac:dyDescent="0.5">
      <c r="A32" t="s">
        <v>1</v>
      </c>
    </row>
    <row r="33" spans="1:8" x14ac:dyDescent="0.5">
      <c r="A33" t="s">
        <v>2</v>
      </c>
      <c r="B33">
        <v>200</v>
      </c>
    </row>
    <row r="34" spans="1:8" x14ac:dyDescent="0.5">
      <c r="A34" t="s">
        <v>7</v>
      </c>
    </row>
    <row r="35" spans="1:8" x14ac:dyDescent="0.5">
      <c r="A35" t="s">
        <v>3</v>
      </c>
      <c r="B35">
        <v>190</v>
      </c>
      <c r="C35">
        <f>-B35+B$33</f>
        <v>10</v>
      </c>
      <c r="D35">
        <f t="shared" ref="D35:D42" si="7">C35*PI()/180</f>
        <v>0.17453292519943295</v>
      </c>
      <c r="E35">
        <f>B$1*(-SIN(C$31)+SIN(D35+C$31))</f>
        <v>2.6329976112388541E-7</v>
      </c>
      <c r="F35">
        <f>COS(D35+C$31)/(2*PI())/SIN(D35+C$31)</f>
        <v>0.2756644477108961</v>
      </c>
      <c r="H35">
        <f>E35*(F35+D$1)</f>
        <v>8.0481376066343305E-8</v>
      </c>
    </row>
    <row r="36" spans="1:8" x14ac:dyDescent="0.5">
      <c r="A36" t="s">
        <v>4</v>
      </c>
      <c r="B36">
        <v>186</v>
      </c>
      <c r="C36">
        <f t="shared" ref="C36:C42" si="8">-B36+B$33</f>
        <v>14</v>
      </c>
      <c r="D36">
        <f t="shared" si="7"/>
        <v>0.24434609527920614</v>
      </c>
      <c r="E36">
        <f t="shared" ref="E36:E42" si="9">B$1*(-SIN(C$31)+SIN(D36+C$31))</f>
        <v>3.6195460024179682E-7</v>
      </c>
      <c r="F36">
        <f t="shared" ref="F36:F42" si="10">COS(D36+C$31)/(2*PI())/SIN(D36+C$31)</f>
        <v>0.23595690657391044</v>
      </c>
      <c r="H36">
        <f t="shared" ref="H36:H42" si="11">E36*(F36+D$1)</f>
        <v>9.6264325800504655E-8</v>
      </c>
    </row>
    <row r="37" spans="1:8" x14ac:dyDescent="0.5">
      <c r="A37" t="s">
        <v>5</v>
      </c>
      <c r="B37">
        <v>185</v>
      </c>
      <c r="C37">
        <f t="shared" si="8"/>
        <v>15</v>
      </c>
      <c r="D37">
        <f t="shared" si="7"/>
        <v>0.26179938779914941</v>
      </c>
      <c r="E37">
        <f t="shared" si="9"/>
        <v>3.859271550422956E-7</v>
      </c>
      <c r="F37">
        <f t="shared" si="10"/>
        <v>0.227296814739845</v>
      </c>
      <c r="H37">
        <f t="shared" si="11"/>
        <v>9.9297827713992978E-8</v>
      </c>
    </row>
    <row r="38" spans="1:8" x14ac:dyDescent="0.5">
      <c r="C38">
        <f t="shared" si="8"/>
        <v>200</v>
      </c>
    </row>
    <row r="39" spans="1:8" x14ac:dyDescent="0.5">
      <c r="A39" t="s">
        <v>6</v>
      </c>
      <c r="C39">
        <f t="shared" si="8"/>
        <v>200</v>
      </c>
      <c r="H39">
        <f t="shared" si="11"/>
        <v>0</v>
      </c>
    </row>
    <row r="40" spans="1:8" x14ac:dyDescent="0.5">
      <c r="A40" t="s">
        <v>3</v>
      </c>
      <c r="B40">
        <v>184</v>
      </c>
      <c r="C40">
        <f t="shared" si="8"/>
        <v>16</v>
      </c>
      <c r="D40">
        <f t="shared" si="7"/>
        <v>0.27925268031909273</v>
      </c>
      <c r="E40">
        <f t="shared" si="9"/>
        <v>4.0960851494467407E-7</v>
      </c>
      <c r="F40">
        <f t="shared" si="10"/>
        <v>0.21905798622530326</v>
      </c>
      <c r="H40">
        <f t="shared" si="11"/>
        <v>1.0201627187285756E-7</v>
      </c>
    </row>
    <row r="41" spans="1:8" x14ac:dyDescent="0.5">
      <c r="A41" t="s">
        <v>4</v>
      </c>
      <c r="B41">
        <v>180</v>
      </c>
      <c r="C41">
        <f t="shared" si="8"/>
        <v>20</v>
      </c>
      <c r="D41">
        <f t="shared" si="7"/>
        <v>0.3490658503988659</v>
      </c>
      <c r="E41">
        <f t="shared" si="9"/>
        <v>5.0127911060145099E-7</v>
      </c>
      <c r="F41">
        <f t="shared" si="10"/>
        <v>0.18967347520889333</v>
      </c>
      <c r="H41">
        <f t="shared" si="11"/>
        <v>1.1011772427544394E-7</v>
      </c>
    </row>
    <row r="42" spans="1:8" x14ac:dyDescent="0.5">
      <c r="A42" t="s">
        <v>5</v>
      </c>
      <c r="B42">
        <v>179</v>
      </c>
      <c r="C42">
        <f t="shared" si="8"/>
        <v>21</v>
      </c>
      <c r="D42">
        <f t="shared" si="7"/>
        <v>0.36651914291880922</v>
      </c>
      <c r="E42">
        <f t="shared" si="9"/>
        <v>5.2339814277473103E-7</v>
      </c>
      <c r="F42">
        <f t="shared" si="10"/>
        <v>0.18308681838597407</v>
      </c>
      <c r="H42">
        <f t="shared" si="11"/>
        <v>1.1152924499299524E-7</v>
      </c>
    </row>
    <row r="45" spans="1:8" x14ac:dyDescent="0.5">
      <c r="A45" t="s">
        <v>14</v>
      </c>
      <c r="B45">
        <v>20</v>
      </c>
      <c r="C45">
        <f>PI()/180*20</f>
        <v>0.3490658503988659</v>
      </c>
    </row>
    <row r="46" spans="1:8" x14ac:dyDescent="0.5">
      <c r="A46" t="s">
        <v>12</v>
      </c>
    </row>
    <row r="47" spans="1:8" x14ac:dyDescent="0.5">
      <c r="A47" t="s">
        <v>2</v>
      </c>
      <c r="B47">
        <v>199</v>
      </c>
      <c r="C47">
        <f>PI()/180*20</f>
        <v>0.3490658503988659</v>
      </c>
    </row>
    <row r="48" spans="1:8" x14ac:dyDescent="0.5">
      <c r="A48" t="s">
        <v>7</v>
      </c>
    </row>
    <row r="49" spans="1:8" x14ac:dyDescent="0.5">
      <c r="A49" t="s">
        <v>3</v>
      </c>
      <c r="B49">
        <v>216</v>
      </c>
      <c r="C49">
        <f>B49-B$47</f>
        <v>17</v>
      </c>
      <c r="D49">
        <f t="shared" ref="D49:D56" si="12">C49*PI()/180</f>
        <v>0.29670597283903605</v>
      </c>
      <c r="E49">
        <f>B$1*(-SIN(C$31)+SIN(D49+C$31))</f>
        <v>4.3299146637729932E-7</v>
      </c>
      <c r="F49">
        <f>COS(D49+C$31)/(2*PI())/SIN(D49+C$31)</f>
        <v>0.21120574306539078</v>
      </c>
      <c r="H49">
        <f>E49*(F49+D$1)</f>
        <v>1.0444002838850964E-7</v>
      </c>
    </row>
    <row r="50" spans="1:8" x14ac:dyDescent="0.5">
      <c r="A50" t="s">
        <v>4</v>
      </c>
      <c r="B50">
        <v>222</v>
      </c>
      <c r="C50">
        <f t="shared" ref="C50:C56" si="13">B50-B$47</f>
        <v>23</v>
      </c>
      <c r="D50">
        <f t="shared" si="12"/>
        <v>0.40142572795869574</v>
      </c>
      <c r="E50">
        <f>B$1*(-SIN(C$31)+SIN(D50+C$31))</f>
        <v>5.6663036122804967E-7</v>
      </c>
      <c r="F50">
        <f t="shared" ref="F50:F56" si="14">COS(D50+C$31)/(2*PI())/SIN(D50+C$31)</f>
        <v>0.17067278101750757</v>
      </c>
      <c r="H50">
        <f t="shared" ref="H50:H56" si="15">E50*(F50+D$1)</f>
        <v>1.1370729039658762E-7</v>
      </c>
    </row>
    <row r="51" spans="1:8" x14ac:dyDescent="0.5">
      <c r="A51" t="s">
        <v>5</v>
      </c>
      <c r="B51">
        <v>223</v>
      </c>
      <c r="C51">
        <f t="shared" si="13"/>
        <v>24</v>
      </c>
      <c r="D51">
        <f t="shared" si="12"/>
        <v>0.41887902047863906</v>
      </c>
      <c r="E51">
        <f>B$1*(-SIN(C$31)+SIN(D51+C$31))</f>
        <v>5.8773037855554761E-7</v>
      </c>
      <c r="F51">
        <f t="shared" si="14"/>
        <v>0.16480976816127063</v>
      </c>
      <c r="H51">
        <f t="shared" si="15"/>
        <v>1.1449561878774206E-7</v>
      </c>
    </row>
    <row r="52" spans="1:8" x14ac:dyDescent="0.5">
      <c r="D52">
        <f t="shared" si="12"/>
        <v>0</v>
      </c>
      <c r="F52">
        <f t="shared" si="14"/>
        <v>0.43727461233956794</v>
      </c>
      <c r="H52">
        <f t="shared" si="15"/>
        <v>0</v>
      </c>
    </row>
    <row r="53" spans="1:8" x14ac:dyDescent="0.5">
      <c r="A53" t="s">
        <v>6</v>
      </c>
      <c r="D53">
        <f t="shared" si="12"/>
        <v>0</v>
      </c>
      <c r="F53">
        <f t="shared" si="14"/>
        <v>0.43727461233956794</v>
      </c>
      <c r="H53">
        <f t="shared" si="15"/>
        <v>0</v>
      </c>
    </row>
    <row r="54" spans="1:8" x14ac:dyDescent="0.5">
      <c r="A54" t="s">
        <v>3</v>
      </c>
      <c r="B54">
        <v>225</v>
      </c>
      <c r="C54">
        <f t="shared" si="13"/>
        <v>26</v>
      </c>
      <c r="D54">
        <f t="shared" si="12"/>
        <v>0.4537856055185257</v>
      </c>
      <c r="E54">
        <f>B$1*(-SIN(C$31)+SIN(D54+C$31))/2</f>
        <v>3.1443304751081866E-7</v>
      </c>
      <c r="F54">
        <f t="shared" si="14"/>
        <v>0.15369414199890202</v>
      </c>
      <c r="H54">
        <f t="shared" si="15"/>
        <v>5.7759508878599831E-8</v>
      </c>
    </row>
    <row r="55" spans="1:8" x14ac:dyDescent="0.5">
      <c r="A55" t="s">
        <v>4</v>
      </c>
      <c r="B55">
        <v>230</v>
      </c>
      <c r="C55">
        <f t="shared" si="13"/>
        <v>31</v>
      </c>
      <c r="D55">
        <f t="shared" si="12"/>
        <v>0.54105206811824214</v>
      </c>
      <c r="E55">
        <f>B$1*(-SIN(C$31)+SIN(D55+C$31))/2</f>
        <v>3.6260484844275179E-7</v>
      </c>
      <c r="F55">
        <f t="shared" si="14"/>
        <v>0.12888113171987689</v>
      </c>
      <c r="H55">
        <f t="shared" si="15"/>
        <v>5.7611068687698844E-8</v>
      </c>
    </row>
    <row r="56" spans="1:8" x14ac:dyDescent="0.5">
      <c r="A56" t="s">
        <v>5</v>
      </c>
      <c r="B56">
        <v>233</v>
      </c>
      <c r="C56">
        <f t="shared" si="13"/>
        <v>34</v>
      </c>
      <c r="D56">
        <f t="shared" si="12"/>
        <v>0.59341194567807209</v>
      </c>
      <c r="E56">
        <f>B$1*(-SIN(C$31)+SIN(D56+C$31))/2</f>
        <v>3.8916404254106566E-7</v>
      </c>
      <c r="F56">
        <f t="shared" si="14"/>
        <v>0.11563283469853498</v>
      </c>
      <c r="H56">
        <f t="shared" si="15"/>
        <v>5.6675062677996646E-8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2022-04-16T15:17:59Z</dcterms:modified>
</cp:coreProperties>
</file>