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Go200\OneDrive\Рабочий стол\"/>
    </mc:Choice>
  </mc:AlternateContent>
  <xr:revisionPtr revIDLastSave="0" documentId="13_ncr:1_{190EDFD4-13EE-47EA-934F-7CC66D032B11}" xr6:coauthVersionLast="47" xr6:coauthVersionMax="47" xr10:uidLastSave="{00000000-0000-0000-0000-000000000000}"/>
  <bookViews>
    <workbookView xWindow="-108" yWindow="-108" windowWidth="23256" windowHeight="12456" xr2:uid="{D05161E0-AD11-498A-9F4E-55866C9C373E}"/>
  </bookViews>
  <sheets>
    <sheet name="Dashboard" sheetId="3" r:id="rId1"/>
    <sheet name="Tables" sheetId="2" state="hidden" r:id="rId2"/>
    <sheet name="Отзывы" sheetId="1" r:id="rId3"/>
  </sheets>
  <definedNames>
    <definedName name="_xlcn.WorksheetConnection_TestD13H211" hidden="1">Tables!$D$13:$H$21</definedName>
    <definedName name="_xlcn.WorksheetConnection_ОтзывыA1O411" hidden="1">Отзывы!$A$1:$O$41</definedName>
    <definedName name="_xlcn.WorksheetConnection_ОтзывыAO1" hidden="1">Отзывы!$A:$O</definedName>
    <definedName name="_xlnm._FilterDatabase" localSheetId="2" hidden="1">Отзывы!$A$1:$O$1</definedName>
    <definedName name="Срез_Год">#N/A</definedName>
    <definedName name="Срез_Категория">#N/A</definedName>
    <definedName name="Срез_Округа">#N/A</definedName>
  </definedNames>
  <calcPr calcId="191029"/>
  <pivotCaches>
    <pivotCache cacheId="0" r:id="rId4"/>
    <pivotCache cacheId="1" r:id="rId5"/>
    <pivotCache cacheId="2" r:id="rId6"/>
    <pivotCache cacheId="3" r:id="rId7"/>
    <pivotCache cacheId="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Диапазон 1" name="Диапазон 1" connection="WorksheetConnection_Отзывы!$A:$O"/>
          <x15:modelTable id="Диапазон 2" name="Диапазон 2" connection="WorksheetConnection_Отзывы!$A$1:$O$41"/>
          <x15:modelTable id="Диапазон" name="Диапазон" connection="WorksheetConnection_Test!$D$13:$H$2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Y40" i="2" l="1"/>
  <c r="Y41" i="2"/>
  <c r="Y42" i="2"/>
  <c r="Y43" i="2"/>
  <c r="Y44" i="2"/>
  <c r="Y39" i="2"/>
  <c r="W44" i="2"/>
  <c r="X44" i="2"/>
  <c r="W43" i="2"/>
  <c r="X43" i="2"/>
  <c r="W42" i="2"/>
  <c r="X42" i="2"/>
  <c r="W41" i="2"/>
  <c r="X41" i="2"/>
  <c r="W40" i="2"/>
  <c r="X40" i="2"/>
  <c r="V44" i="2"/>
  <c r="V43" i="2"/>
  <c r="V42" i="2"/>
  <c r="V41" i="2"/>
  <c r="V40" i="2"/>
  <c r="W39" i="2"/>
  <c r="X39" i="2"/>
  <c r="V39" i="2"/>
  <c r="U40" i="2"/>
  <c r="U41" i="2"/>
  <c r="U42" i="2"/>
  <c r="U43" i="2"/>
  <c r="U44" i="2"/>
  <c r="U39" i="2"/>
  <c r="S44" i="2"/>
  <c r="T44" i="2"/>
  <c r="S43" i="2"/>
  <c r="T43" i="2"/>
  <c r="S42" i="2"/>
  <c r="T42" i="2"/>
  <c r="S41" i="2"/>
  <c r="T41" i="2"/>
  <c r="S40" i="2"/>
  <c r="T40" i="2"/>
  <c r="S39" i="2"/>
  <c r="T39" i="2"/>
  <c r="R44" i="2"/>
  <c r="R43" i="2"/>
  <c r="R42" i="2"/>
  <c r="R41" i="2"/>
  <c r="R40" i="2"/>
  <c r="R39" i="2"/>
  <c r="Q40" i="2"/>
  <c r="Q41" i="2"/>
  <c r="Q42" i="2"/>
  <c r="Q43" i="2"/>
  <c r="Q44" i="2"/>
  <c r="Q39" i="2"/>
  <c r="O44" i="2"/>
  <c r="P44" i="2"/>
  <c r="O43" i="2"/>
  <c r="P43" i="2"/>
  <c r="O42" i="2"/>
  <c r="P42" i="2"/>
  <c r="O41" i="2"/>
  <c r="P41" i="2"/>
  <c r="O40" i="2"/>
  <c r="P40" i="2"/>
  <c r="N44" i="2"/>
  <c r="N43" i="2"/>
  <c r="N42" i="2"/>
  <c r="N41" i="2"/>
  <c r="N40" i="2"/>
  <c r="O39" i="2"/>
  <c r="P39" i="2"/>
  <c r="N39" i="2"/>
  <c r="K44" i="2"/>
  <c r="L44" i="2"/>
  <c r="J44" i="2"/>
  <c r="K43" i="2"/>
  <c r="L43" i="2"/>
  <c r="J43" i="2"/>
  <c r="K42" i="2"/>
  <c r="L42" i="2"/>
  <c r="J42" i="2"/>
  <c r="K41" i="2"/>
  <c r="L41" i="2"/>
  <c r="J41" i="2"/>
  <c r="M40" i="2"/>
  <c r="K40" i="2"/>
  <c r="L40" i="2"/>
  <c r="J40" i="2"/>
  <c r="M39" i="2"/>
  <c r="K39" i="2"/>
  <c r="L39" i="2"/>
  <c r="J39" i="2"/>
  <c r="J56" i="2"/>
  <c r="K56" i="2"/>
  <c r="L56" i="2"/>
  <c r="U24" i="2"/>
  <c r="U23" i="2"/>
  <c r="U22" i="2"/>
  <c r="U20" i="2"/>
  <c r="U25" i="2"/>
  <c r="U21" i="2"/>
  <c r="U19" i="2"/>
  <c r="U26" i="2"/>
  <c r="M56" i="2" l="1"/>
  <c r="M44" i="2"/>
  <c r="M43" i="2"/>
  <c r="M42" i="2"/>
  <c r="M41" i="2"/>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A2" i="2"/>
  <c r="E14" i="2"/>
  <c r="F14" i="2"/>
  <c r="G14" i="2"/>
  <c r="E15" i="2"/>
  <c r="F15" i="2"/>
  <c r="G15" i="2"/>
  <c r="E16" i="2"/>
  <c r="F16" i="2"/>
  <c r="G16" i="2"/>
  <c r="E17" i="2"/>
  <c r="F17" i="2"/>
  <c r="G17" i="2"/>
  <c r="E18" i="2"/>
  <c r="F18" i="2"/>
  <c r="G18" i="2"/>
  <c r="E19" i="2"/>
  <c r="F19" i="2"/>
  <c r="G19" i="2"/>
  <c r="E20" i="2"/>
  <c r="F20" i="2"/>
  <c r="G20" i="2"/>
  <c r="E21" i="2"/>
  <c r="F21" i="2"/>
  <c r="G21" i="2"/>
  <c r="O14" i="2"/>
  <c r="P14" i="2"/>
  <c r="Q14" i="2"/>
  <c r="K32" i="2"/>
  <c r="H16" i="2" l="1"/>
  <c r="H18" i="2"/>
  <c r="H15" i="2"/>
  <c r="H17" i="2"/>
  <c r="H19" i="2"/>
  <c r="H14" i="2"/>
  <c r="H20" i="2"/>
  <c r="H21" i="2"/>
  <c r="I14" i="2"/>
  <c r="J14" i="2"/>
  <c r="K14" i="2"/>
  <c r="L14" i="2"/>
  <c r="N14" i="2"/>
  <c r="M14" i="2"/>
  <c r="Q2" i="1"/>
  <c r="O2" i="1" l="1"/>
  <c r="G2" i="2" l="1"/>
  <c r="E2" i="2"/>
  <c r="C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C5DD42D-188B-4D1F-9F68-9F1EB19802C8}" keepAlive="1" name="ThisWorkbookDataModel" description="Модель данных"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618CA9-E776-4365-A849-418979B71313}" name="WorksheetConnection_Test!$D$13:$H$21" type="102" refreshedVersion="8" minRefreshableVersion="5">
    <extLst>
      <ext xmlns:x15="http://schemas.microsoft.com/office/spreadsheetml/2010/11/main" uri="{DE250136-89BD-433C-8126-D09CA5730AF9}">
        <x15:connection id="Диапазон" autoDelete="1">
          <x15:rangePr sourceName="_xlcn.WorksheetConnection_TestD13H211"/>
        </x15:connection>
      </ext>
    </extLst>
  </connection>
  <connection id="3" xr16:uid="{B717D842-E53F-4119-AE1F-CB5DA114CAE3}" name="WorksheetConnection_Отзывы!$A$1:$O$41" type="102" refreshedVersion="8" minRefreshableVersion="5">
    <extLst>
      <ext xmlns:x15="http://schemas.microsoft.com/office/spreadsheetml/2010/11/main" uri="{DE250136-89BD-433C-8126-D09CA5730AF9}">
        <x15:connection id="Диапазон 2">
          <x15:rangePr sourceName="_xlcn.WorksheetConnection_ОтзывыA1O411"/>
        </x15:connection>
      </ext>
    </extLst>
  </connection>
  <connection id="4" xr16:uid="{F1AEFF77-6EF8-41AD-AAA1-6DA5B0E5AAFE}" name="WorksheetConnection_Отзывы!$A:$O" type="102" refreshedVersion="8" minRefreshableVersion="5">
    <extLst>
      <ext xmlns:x15="http://schemas.microsoft.com/office/spreadsheetml/2010/11/main" uri="{DE250136-89BD-433C-8126-D09CA5730AF9}">
        <x15:connection id="Диапазон 1" autoDelete="1">
          <x15:rangePr sourceName="_xlcn.WorksheetConnection_ОтзывыAO1"/>
        </x15:connection>
      </ext>
    </extLst>
  </connection>
</connections>
</file>

<file path=xl/sharedStrings.xml><?xml version="1.0" encoding="utf-8"?>
<sst xmlns="http://schemas.openxmlformats.org/spreadsheetml/2006/main" count="1279" uniqueCount="217">
  <si>
    <t>ID отзыва</t>
  </si>
  <si>
    <t>Отзыв</t>
  </si>
  <si>
    <t>Дата</t>
  </si>
  <si>
    <t>"Наши поезда- самые поездатые поезда в мире, и никакие другие поезда не перепоездят наши поезда!" Конкуренции, у данной организации нет, поэтому творить можно все, что угодно-грязные вагоны, замученные матрасы, подушки в пятнах, грязь в туалетах и хмурые проводники. Ну и конечно же- зимой дует, летом - духотища. Так вышло, что мне приходится, периодически, в течение двух дней терпеть " прекрасный сервис" в этих, так называемых, "фирменных" (держите меня семеро) поездах. При том, что цены накануне праздников взлетают до неадекватного уровня! Я готова платить за сервис- без вопросов. Но здесь -за что?! отдавать за это убогое купе 50 тысяч на двоих, чтобы трястись 42 часа до Нижнего Новгорода- это уже слишком (дорога туда и обратно). А в плацкартном вагоне (где стоимость также неоправданно завышена-25 тыс руб), ездить мы теперь не можем, так как везем с собой собаку (маленький мопсик, в переноске). ФПС обязывает пассажиров с домашними животными покупать билеты в купе. Кстати, узнали мы об этом случайно, информация отсутствует, на сайте объявлений нет. Билеты сдаем, покупаем на самолет, получится быстрее, комфортнее и дешевле, кстати. Смысла ездить на поездах больше нет. Обнаглели, чес слово!</t>
  </si>
  <si>
    <t>NULL</t>
  </si>
  <si>
    <t>АСУ «Экспресс». Поезд 75. 01.07.19. Вагон 11. Плацкарт. В ВАГОНЕ НЕ РАБОТАЛА ВЕНТИЛЯЦИЯ. Сели в Новосибирске 01.07.19 в 7:02 На тот момент температура была 26 градуса. К 15.00 температура поднялась до 30 и держалась. Те кто ехал с Дальнего Востока утверждали, что в вагоне было и 34 несколько дней. К вечеру температура опускалась до 28. Тяжело было и пассажирам и проводницам. Проводницы -умницы. За гигиеной следили, как могли - помогали. Начальника поезда звали - не появлялся. Отсиживался. Вагон признали неисправным, техники бегали на остановках, но ничего не смогли сделать. Поезд опаздывал и это поправлялось за счёт времени остановки. И это фирменный поезд. И это всё за 4400 р. Красота! Если в конце мая тот же билет стоил около 2500, то с наступлением июня цена сразу поднялась на 1000. Что уже говорить про июль. Особенно жаль ребят, ехавших с нами с Дальнего Востока в Москву. На боковой. За почти 10000. Сказка! Откровенно скотское отношение!</t>
  </si>
  <si>
    <t>Подвижной состав</t>
  </si>
  <si>
    <t>А это нормально, что в поездах лёд??! Алло, ребята, мы в 21 веке живем!! Еду Новосибирск - Томск, уж лучше на автобусе ! Совсем обнаглели без конкуренции! Зато понастроили себе дворцов и яхт понапокупали!</t>
  </si>
  <si>
    <t>Мнение</t>
  </si>
  <si>
    <t>Отрицательное</t>
  </si>
  <si>
    <t>Удивление и восторг или как мы в Красноярск ездили. Последний раз пользовалась поездом 10 лет назад по направлению Санкт-Петербург - Москва. Поэтому после покупки билетов, несколько дней ходила и вспоминала какими "прекрасными" могут быть вагоны и туалеты, но все мои опасения были сняты при входе в вагон. В Красноярск мы отправились на поезде №92 Москва- Северобайкальск. Внутри чисто и опрятно. Туалет не без запахов, но есть подозрение, что это в том числе от того, что не все понимают как пользоваться сенсорной кнопкой. Обратно ехали на поезде №1 Владивосток-Москва. Еще новее и чище, есть душевая кабинка. Сортировка мусора, выход в тамбур по нажатию на кнопку. Запахов нет ни в вагоне ни в уборной. В обе стороны проводницы достаточно милые и без претензий. Поразила электронная регистрация, теперь не нужно распечатывать билет нужно просто показать паспорт и вуаля. Не обошлось без ложки дегтя - в обоих поездах ночью очень жарко. Мне было тяжко. По ценам, поездка в одну сторону ~1500 рублей и ~12,5 часов езды в ночь.</t>
  </si>
  <si>
    <t>Положительное</t>
  </si>
  <si>
    <t>Нижний Новгород</t>
  </si>
  <si>
    <t>Источник</t>
  </si>
  <si>
    <t>Flamp</t>
  </si>
  <si>
    <t>28.02.2020 Ехала в поезде 123Н в 15м вагоне по маршруту Челябинск- Воронеж. Очень понравилась чистота в вагоне и в биотуалете. Всегда присутствовала горячая вода. Ежедневно проводилась влажная уборка вагона и туалета. Хотелось бы заметить, что это более комфортный вагон, по сравнению с дорогой в обратном направлении. Отдельно хотелось бы поблагодарить проводников Штейн Наталью и Александра. Очень доброжелательные, вежливые, улыбчивые и добрые люди. Спасибо им большое за данную поездку, ведь, основной комфорт передвижения зависит, в основном, от персонала. Побольше бы таких работников было не только в РЖД, но и в других организациях. Спасибо, что сделали этот долгий и утомительный путь намного приятнее</t>
  </si>
  <si>
    <t>Ехали в поезде 007 из Владивостока в Красноярск, 5-9 декабря 2018 года. Работа проводников нашего, 9-го вагона, оставила исключительно благоприятное впечатление. Семён и Анастасия проявили высокий уровень профессиональной подготовки, в общении с пассажирами были исключительно вежливы. Заблаговременно объявляли о длительных остановках, чтобы пассажиры могли выйти и подышать воздухом. В вагоне постоянно поддерживались чистота и порядок. Вагон современный, российского производства, имеются информационные табло о температуре воздуха в салоне, статусе санузлов (свободен/занят), местном времени. Единственным фактором, который доставлял неудобство пассажирам, явилась конструктивная недоработка вакуумных биотуалетов. При забортной температуре в -30С и ниже, что является обычным явлением для Сибири и Амурской области, эти туалеты постоянно обмерзали снаружи, смыв не работал и "толчки" забивались. При этом распространяли по вагону соответствующее амбре. Глядя на героический труд поездного механика и проводников, которые на длительных стоянках отогревали наружные элементы туалетов, чтобы они начинали работать, желаем мАсковским разработчикам и создателям био-санузлов претерпеть операцию по удалению гланд, ректально, с применением ацетиленовой горелки, молотка и зубила.</t>
  </si>
  <si>
    <t>Довелось тут давича воспользоваться услугами ОАО "РЖД", а конкретнее ФПК. Командировка предстояла в славный город Барабинск и выполнить поставленную задачу надлежало в суточный срок. В общем передвигаться пришлось поездами № 91 и 92 маршрут следования которых лежал из не менее славного города Северобайкальска в город герой Москву и соответственно обратно. Поездка представлялась мне приятным путешествием, с возможностью выспаться и попить вкусного чая с лимончиком в необычной обстановке. Зайдя в вагон представления рухнули, да поезд конечно не фирменный, но удобный по времени прибытия, но позвольте элементарные какие то нормы санитарии должны же соблюдаться!!? В купе мусор оставленный или случайно забытый в спешке предыдущими пассажирами, грязная при грязная скатерть на столике в пятнах от варенья, рыбы и чего то еще даже боюсь представить, пыль на спинках нижних полок, мусор на полу. ФУ фу фу, желания пить чай как то сразу не стало, появилось желание что бы в Барабинск летали самолеты или вертолеты, да хоть что нибудь лишь бы не поездом((( Вагон оооочень старый сто раз уже видимо восстановленный, перетянутый свежим дерматином, подлатанный из окон нещадно дуло, про туалет молчу и это в 21 первом веке!! Ну некуда же не годится господа!</t>
  </si>
  <si>
    <t>Оказывается стоимость билетов международных перевозок зависит от курса швейцарского франка (так мне в кассе сказали). Для меня было удивлением. Теперь понятно почему нынче поезда не забиты. Плацкартный билет Новосибирск - Усть-Каменогорск туда обратно, купленный в канун поездки, стоит нынче 6500+. Автобус обойдется в 4000. Но зима, плюс все таки удобство и безопасность победили мою жабушку и фаната быстрой езды. Автобус в данном направлении доезжает за 14-16 часов. Поезд почти за 21ч. Почему вдруг поезд 391Н не останавливается на Сеятеле? Чем Сеятель провинился?) В то время как обратный поезд № 392Н Сеятель жалует и останавливается. В этом есть какой то великий смысл? А поезда кстати хороши. Новые вагоны так вообще мечта. Впрочем и старые вполне терпимы. Но новые конечно великолепны. Проводники милы. В вагонах тепло. Я осталась довольна поездкой. Спасибо! Буду ездить еще. П.С. до отлично туалеты не дотянули.</t>
  </si>
  <si>
    <t>По моему сугубо личному мнению, РЖД и ФПК (рука об руку и никак иначе) всё-таки движутся по направлению к удобному сервису. В последнее время часто езжу на поездах по работе, преимущественно это купе, хотя и самостоятельные плацкартные поездки случаются. Покупка билетов сейчас довольно легкая и понятная (кроме пары моментов с игрой на внимательность) как на сайте РЖД, так и в официальном приложении (по крайней мере для iOS). Процесс посадки последние пару лет существенно упростился и порой достаточно только паспорта для посадки, а иногда нужно показать скачанный контрольный купон на экране мобильного и welcome! Сам я, будучи студентом, работал проводником, поэтому отношусь к работникам с пониманием, но иногда хочется и повредничать, хотя в целом сейчас проводники - это не злые полные тёти, а любезные помощники на всём пути следования. В вагонах можно купить всякие ништячки: съедобные и несъедобные. В некоторых вагонах даже обозначена возможность расплатиться банковской картой. Биотуалеты, увы, иногда выходят из строя в процессе поездки, однако это техника и "ничто не вечно под Луной". Питание (если билет с такой услугой) вполне себе сносное, а порой даже очень вкусное. Недавно я ехал по своим делам по премиальному билету (за накопленные баллы ржд-бонус). При оформлении такого билета взимается плата за белье и услуги. Так вот билетик в купе фирменного поезда "Енисей" по маршруту Ачинск-Новосибирск с питанием обошелся мне в 698 рублей + 7000 бонусов. Аналогичный билет на не фирменный поезд без питания стоил бы 150 рублей + бонусы. Я был об РЖД и ФПК худшего мнения, желаю и всем его изменить к лучшему. :)</t>
  </si>
  <si>
    <t>Платформы</t>
  </si>
  <si>
    <t>В ужасающем состоянии платформы.</t>
  </si>
  <si>
    <t>03.09.15 года всей своей многодетной семьёй (6 человек- 2 взрослых, 4 детей 2,4,12 лет и 8-ми месячным малышом) ехали поездом № 480 вагон№8 от ст. Тула до ст. Гагра.
Предполагали, что переезд с такой "ватагой" будет тяжёлым, мало кому понравится когда дети шумят и поэтому уже заранее настроились на конфликтные ситуации. Но оказалось напрасно.
Проводники Баталова Лидия и Чернухин, извините не запомнил имя, кажется Николай, врать не буду.
Ехали в чистом ухоженном вагоне, периодически проводники спрашивали "нужно ли, что или включить или выключить кондиционер", постоянно заблаговременно предупреждали о местах сан-зон, стоянках и т.д. Я понимаю, что это их обязанность, но обязанности можно выполнять по разному! Я езжу поездами всю жизнь с детства, но такого отношения к пассажирам и к своим обязанностям не встречал!!! Мы с супругой очень довольны, СПАСИБО им большое, за понимание, вежливость, доброту и их нелёгкий труд!!! Кстати возвращались мы из Гагр 18.09.2015 поездом №306 вагон №12 проводник Ольга Анатольевна Баранова, прекрасный, отзывчивый, грамотный работник!
Огромная просьба к руководству Федеральной Пассажирской Компании , если есть возможность отметить этих работников, побольше бы таких проводников!!!
БОЛЬШОЕ СПАСИБИ ФПК.</t>
  </si>
  <si>
    <t>20.08.2016 из Барнаула поездом 95 ехала домой в Тюмень, после отдыха.
Выбирала себе за 45 дней билет в купейном вагоне повышенной комфортности: 9 вагон, место 7.
Считаю, что мой проезд нельзя назвать комфортным:
- вагон убитый, все сутки гул и треск в купе под полом купе (со слов проводников возможно оборудование, идущее к титану);
- отсутствует биотуалет, и как в плацкартном вагоне выкраиваешь время между станциями для похода в туалет;
- проводники постоянно отключали кондиционер, поскольку другие пассажиры с детьми на этом настаивали и мы, взрослые вынуждены были терпеть жару. Дети бегали голыми, в плавочках по коридору, а может проще детей было одеть? Поскольку проводники были на стороне родителей детей, тогда Вам необходимо создать условия для каждого купе с кондиционерами: кому надо включили, кому надо- выключили;
- горячий обед ( гуляш с гречкой) просто отвратительный: мясо сало и жир с жилками ( мяса не было ни кусочка).
Это Вы называете вагон повышенной комфортности?</t>
  </si>
  <si>
    <t>Вот прямо в данный момент еду поездом 234 Москва-Таллин. К сожалению, на сайте РЖД меня ввели в заблуждение и я купила билеты на поезд их дочерней компании ФПК. Испытываю давно забытые ощущения, полная иллюзия возврата в советское прошлое. Раздолбанный поезд, идущий со скоростью черепахи, убитые дребезжащие вагоны, отсутствие вагона-ресторана (поезд в Европу, между двумя столицами). Единственный!!! проводник не может предложить ничего, кроме чая и печенья. В вагонах духота, зато в тамбурах снег. Всегда тщательно выбираю авиакомпанию для путешествия, но в отсутствие альтернативы РЖД, готова была смириться с единственным перевозчиком, но оказалось - бывает в разы хуже. Непродуманный маршрут, много стоянок в чистом поле по часу, при этом на станциях, где можно было бы купить поесть в отсутствие вагона-ресторана, поезд стоит по 1-2 минуте. Прекратите это продуманное издевательство над пассажирами. РЖД и так компания с отрицательной репутацией, но её дочка - это просто тихий ужас.</t>
  </si>
  <si>
    <t>О том, как много у нас плохих поездов, грязных, старых, без должного отопления и т.д. знает каждый. Поэтому я хочу написать о поезде, который является полной противоположностью описанного.
Итак, поезд № 50 (49) следует и Москвы в Самару и назад.
Поезд новый, двухэтажный, места только купе и св, при этом цены чуть дороже, чем плацкарт на поезда в том же направлении. Очень чисто, в вагоне играет музыка, при желании её можно включить/выключить в Вашем купе. Есть Wi-Fi, правда, платный, 99руб. за всю поездку, и может барахлить, так как пока работает в тестовом режиме. Для тех кто жить не может без интернета, это очень даже неплохой вариант, учитывая, что мобильный интернет редко работает в течении всего пути.
В вагоне 3 биотуалета, классического чайника в вагоне нет, горячая вода у проводницы, там же есть микроволновка и кофеварка. Я только чай покупала, поэтому не знаю какова процедура использования кофеварки и микроволновки.
В каждом купе есть две розетки и подъодеяльник настоящий, а не простынка)) Переход между вагонами больше не страшное мероприятие, а всего лишь обычное перемещение) Три контейнера подразумевают сортировку мусора.
И что очень важно, есть вагон для людей с ограниченными возможностями с подъемниками для колясок.
Всем рекомендую этот поезд! Он замечательный!</t>
  </si>
  <si>
    <t>Питание</t>
  </si>
  <si>
    <t>ДОСТОИНСТВА:
В купе появились розетки для телефонов. Био туалеты на стоянке не закрывают. Вежливые проводники
НЕДОСТАТКИ:
Питание не лучшего качества
Ехала в Адлеровском поезде №346 СА на Нижневартовск 17- 18 декабря 2019г. У меня не спросили в какой момент я хочу получить оплаченное по билету питание. Принесли очень рано, около 9 утра, я так рано не ем. Выбор питания тоже не предлагали. Принесли рис с колбасой, а я бы предпочла курицу. Езжу постоянно. И хочу отметить, что Качество приготовленных продуктов ухудшилось.</t>
  </si>
  <si>
    <t>ДОСТОИНСТВА:
Одни плюсы
НЕДОСТАТКИ:
Нет
Мы едем отдыхать поездом 549-550 Тольятти -Адлер 6 августа 2021 г. Выражаем благодарность проводнику 4 вагона Чучкаловой Ольге. она очень чуткий и добрый человек. А проводник просто замечательный. едем отдыхать поездом не первый год. но такое впервые )в вагоне чистота. сан обработка постоянно. полы моет даже руками. в туалете чистота. Всегда есть мыло и бумага )всегда провожает и встечает пассажиров ))благодарность от всех пвсссалиров в том числе Королевой Ольги Сергеевны. побольше таких замечательных проводников )))</t>
  </si>
  <si>
    <t>ДОСТОИНСТВА:
Удобное время отправления и прибытия
НЕДОСТАТКИ:
Старые вагоны
Выражаю огромную Благодарность проводникам вагона 13 и начальнику поезда 662МА Третьякову Андрею Геннадьевичу! 24 апреля 2022 года ехала по маршруту Кинешма-Москва, вагон 13 место 03. На конечной станции по прибытию в 6:22 Москва Ярославская при выходе обронила банковскую карту. О потере узнала из смс и телефонного звонка, поступивших на мой номер телефона в 6:37 от Начальника поезда Андрея Геннадьевича. Огромное Спасибо за быстрое реагирование и возврат потерянной мною банковской карты в целостности и сохранности! Прошу руководство РЖД отметить и поощрить данных работников за добросовестный труд!
А также, отдельная благодарность всем проводникам поезда 662 по направлению Москва-Кинешма, Кинешма-Москва. Очень часто пользуюсь этим маршрутом, ездила разными вагонами (платскарт, купе, СВ) и хочу отметить вежливое, внимательное, заботливое отношение проводников и Начальника поезда. В вагонах всегда чисто, уютно, белоснежное постельное белье, что очень приятно! От поездок всегда остаются только положительные впечатления.
Яковлева Н. В.</t>
  </si>
  <si>
    <t>Онлайн-сервисы</t>
  </si>
  <si>
    <t>Работа ржд кроме "восторга" ничего не вызывает)) захожу в вагон, говорю - электронная регистрация! Проводница говорит - ждите, счас пойдем к начальнику поезда! Ничего не сделала, но чувствуешь как будто поведут наказывать... Да и вообще - почему я должна куда то идти?! Что за новшество?! Кто ездил с электронной регистрацией знает что у проводников есть списки пассажиров с электронками.. Девочка после меня залазила, аналогично... Проходит минут 15 как отъехали, проводница ходит, раздает всем белье, нам - сидите пока, ждите! Начинает напрягать....
Подходит, говорит - все, пойдемте... ((Мммможет ннне нннааадоооо?! )) - Куда??? - К начальнику поезда... - зачем?? - билеты проверять! - а мож он сам к нам придет?... - ну как он придет? С интернетом???? - У вас вообще то должен быть список.. - вы что, на этом поезде никогда не было списков... - я что по вашему первый раз еду на этом поезде?? - ну вы можете дать мне свой паспорт, я сама схожу... - вы слышите какой бред несете?? Естественно я не дам вам свой паспорт...
Она говорит, что типа не может нас обслуживать БЕЗ билета... Окей, в полном недоумении идем к начальнику поезда!! По дороге громко возмущаемся... Развлекуха остальным пассажирам!! Идем через вагоны.. Ей проводницы с других вагонов - о, и моих захвати... Хаха, ребят.. Цирк.. Идем колонной... Все смотрят на нас.. "Куда их ведут?! Что натворили?" (навстречу цивилизации и интернету, который подтвердит что у нас есть билеты) Проходим вагонов 10... Жесть в общем... Заходим в ЕГО купе... Сидит деловущий мужик развалившись на кресле... "ну что у нас тут? А у,вас что в на станции нет терминалов?" Оу, представь себе нет... Говорим ему, что на сайте ржд написано что не нужно печатать... И у вас будет список... Гениальный ответ "На заборах тоже много чего пишут!" Проверяй уже, да мы назад...
Идем обратно, в легком шоке... И проводница, такая же гениальная как начальник поезда, выдает: Ну зато с начальником поезда познакомились!!!!)))))
Да ну?! Это ж была мечта всей моей жизни!!! За это можно простить все!!))) стоит отдать должное, проводница попросила прощения за неудобства когда выдавала белье... Наверное нам не показалось что что-то прошло не так..... Занавес.... Пффф.....</t>
  </si>
  <si>
    <t>Писать негативный отзыв о РЖД - это даже не спортивно.
Итак все знают, на личном опыте о крайне ненавязчивом сервисе и дряхлом подвижном составе этого монополиста.
Редкие подвижки к лучшему удивляют, но сродни исключению из правил.
Вот одно из них:
Заказ билетов через интернет. Удобно (даже очень), современно, в меру глючно.
И этот билет можно даже распечатать на спец устройстве на любом вокзале! Распечатывать настоятельно рекомендую, исходя из собственного опыта - хоть на сайте и говорится, что можно просто показать эл.б идет на экране смартфона.
Итак, самое оно: чтобы распечатать билет нужно ввести номер заказа - это просто, можно даже файл не открывать - берем цифры из названия файла: order_1234567890. Тут просто, а дальше - нужно выбрать документ, удостоверяющий личность. Чисто логически понимаем, что выбрать нужно именно тот, на который оформлялся билет - прямо об этом не сказано, здесь можно надолго зависнуть, если не догадаешься. А вот дальше - догадаться вообще нереально, т.к. нужно ввести номер документа... У меня это паспорт. Я ввожу номер, без серии - ошибка. Просто ошибка, без комментариев. Может автомат завис, может ошибся где...
Благо был опыт подобного бреда в Сбере, когда после того, как ты перебрав все варианты, ввел правильно - ПОСЛЕ этого появляется памятка "номер документа нужно вводить в следующем формате: серияномер".
Здесь то же самое.
Вот просто добавить эту строчку-памятку и никаких проблем у клиента. Но это не в духе РЖД...)</t>
  </si>
  <si>
    <t>Нейтральное</t>
  </si>
  <si>
    <t>ДОСТОИНСТВА:
Нет
НЕДОСТАТКИ:
Одни минусы
В мобильном приложении ржд приобрёл билеты на поезд со своего профиля, по которому ранее пользовался услугами ржд (без нареканий), в профиле не было заполнено отчество, при посадке на поезд мне было отказано до переоформления билета, за переоформление с меня потребовали дополнительно оплату, но это ещё полбеды, без оплаты отказывались пускать в поезд.
Покупал также обратный билет и по приезду обратился в РЖД, чтобы мне электронный билет скорректировали в соответсвии с изменённым профилем в приложении, изменил ещё в поезде профиль, но на поддержке мне сухо зачитали, что либо я плачу за то что не указал отчество приложении, которое дало мне приобрести билет, либо мне будет отказано в предоставлении транспортных услуг без возврата стоимости билета! Вы серьезно? кто-то вообще в РЖД думает о клиенте? Ужасное отношение, никому не порекомендую, единица вам за приложение!</t>
  </si>
  <si>
    <t>Работа персонала</t>
  </si>
  <si>
    <t>06 июля 2015 года я ехала поездом 005 Владивосток-Сибирцево, в Сибирцево поезд стоит 2 минуты. Во время стоянки проводника не оказалось на месте и из вагона выйти было невозможно, так как дверь для выхода никто не открыл и мне пришлось бегом бежать с вещами в другой вагон и выходить через него. Прошу принять меры и сообщить о результатах рассмотрения, вагон 5, место 5.</t>
  </si>
  <si>
    <t>Грубый персонал, невежливый.</t>
  </si>
  <si>
    <t>Здравствуйте дорогие читатели!!! Выражаю огромную благодарность проводнику Егоровой Ирине, так как у неё самые чистые вагоны, всегда порядок в уборных, замечательное и тёплое отношение к людям, дисциплинированность и чёткость!!! Да что говорить, в самолётах нет таких замечательных и ответственных работников, как проводники!!!!!!! Ездил на Питер!!! Раньше летал, теперь буду ездить, может ещё раз попаду к такому проводнику!!!</t>
  </si>
  <si>
    <t>Санкт-Петербург</t>
  </si>
  <si>
    <t>Выражаю Благодарность бригаде проводников: Пинаеву Игорю Владимировичу и Пьянковой Наталье Викторовне, которые работали в вагоне №11 поезда 60/59 «Кисловодск-Новокузнецк» с 01.02.2022 по 03.02.2022 года. Я с детьми ехал из Самары до Топок. В вагоне чистота, вежливость и человеческое отношение были на протяжении всей поездки! Благодарю за нелёгкий труд!!!</t>
  </si>
  <si>
    <t>Спасибо большое проводнице Маликовой Виктории (поезд117/118, вагон 5). Всё просто восхитительно, прекрасный вагон, замечательное обслуживание.</t>
  </si>
  <si>
    <t>Я Феоктистова А.А. выражаю сердечную благодарность за чюткость,помощь и отзывчивость ко мне пенсионерке-инвалиду в поезде138 вагон11 начальнику поезда Степанову Сергею Вячеславичу и проводникам Макогон Светлане и Ильину Павлу.
Это сообщение от моей мамы, я к ним присоединяюсь , немного опаздала встретить ее с поезда , они помогли ей спуститься с вещами , большое спасибо 🤗</t>
  </si>
  <si>
    <t>Очень интересная ситуация с вокзалом выходит...везде установлены рамки металлоискатели, сканы багажа...что на вход, что на выход... Встречала на днях подругу....перед выходом в город, досмотр, образовалась очередь......молодой человек с службы безопасности говорит..."Кто не хочет проходить досмотр, может свернуть налево и выйти так...!!!" Вот тебе и "безопасность"!!!</t>
  </si>
  <si>
    <t>Чистое бельё, вкусный завтрак.
НЕДОСТАТКИ:
Нет
Понравилось обслуживание в поезде Красная стрела. Выражаю благодарность проводнице Быстровой Екатерине за внимание и заботу.
Ехала в Питер ночью с 30 на 31 августа.
Очень осталась довольна сервисом. Большое спасибо!</t>
  </si>
  <si>
    <t>ДОСТОИНСТВА:
современный вагон
НЕДОСТАТКИ:
проводники
В 2017 и 2018 годах летом ездил в двухэтажных поездах из Москвы в Казань. Билеты оформлял и оплачивал банковской картой на сайте РЖД. Обратно возвращался на автобусах.
На сайте ржд указано, что постельное белье в купейных и фирменных поездах входит в стоимость билета. Узнал об этом я только сейчас. Оба раза проводники говорили, что постельное белье мол не оплачено и надо оплатить наличными около 300 руб. При оформлении билета нигде не был указан пункт с бельем или без. Хотя деньги и небольшие, но все равно не приятно. То ли проводники РЖД не знают правил, то ли осознанно идут на обман. Скорее всего второй вариант. Также, в элекронном билете отсутствуют сведения об услугах, входящих в оплаченный билет. Почему пассажир должен сам искать эту информацию в интернете? В этом, 2019 году, собираюсь ехать снова, но теперь если спросят, покажу распечатку с официально сайта. Дополняю отзыв: в этом году ездил из Москвы в Казань и обратно. В этом году такого не было, РЖД исправился. Отзыв корректирую. Надеюсь, в будущем РЖД будет так же пресекать мошенничество со стороны персонала.</t>
  </si>
  <si>
    <t>ДОСТОИНСТВА:
Чуткость, внимание, забота, вежливость, взаимовыручка
НЕДОСТАТКИ:
отсутствуют
От чистого сердца я хочу сказать "большое спасибо" начальникам пассажирских поездов №369 и №370 сообщением "Новосибирск-Ташкент", проводнику вагона №4 поезда №369, инструкторам, сопровождающим поезд №370 02 декабря 2019 года, начальнику вокзала ст. Рубцовск Западно-Сибирской ЖД Фролову Александру Александровичу, диспетчеру вокзала и всем причастным за оперативный поиск и возврат забытых в поезде №369 вагон №4 место №5 рабочих документов. Вы не отвернулись от меня и не пожалели своих сил и своего времени, использовали международные связи, чтобы помочь мне в возврате документов. Прошу принять искреннюю благодарность и добрые пожелания.
С уважением, пассажир поезда №369 Новикова Елена Викторовна. 03.12.2019.</t>
  </si>
  <si>
    <t>Otzovik</t>
  </si>
  <si>
    <t>Кол-во отзывов</t>
  </si>
  <si>
    <t>Положительные</t>
  </si>
  <si>
    <t>Отрицательные</t>
  </si>
  <si>
    <t>Нейтральные</t>
  </si>
  <si>
    <t>Названия строк</t>
  </si>
  <si>
    <t>Общий итог</t>
  </si>
  <si>
    <t>Год</t>
  </si>
  <si>
    <t>Количество по полю ID отзыва</t>
  </si>
  <si>
    <t>Цена</t>
  </si>
  <si>
    <t>Классификация_1</t>
  </si>
  <si>
    <t>Классификация_2</t>
  </si>
  <si>
    <t>Классификация_3</t>
  </si>
  <si>
    <t>Регион_1</t>
  </si>
  <si>
    <t>Регион_2</t>
  </si>
  <si>
    <t>Регион_3</t>
  </si>
  <si>
    <t>Новосибирск</t>
  </si>
  <si>
    <t>Москва</t>
  </si>
  <si>
    <t>Томск</t>
  </si>
  <si>
    <t>Владивосток</t>
  </si>
  <si>
    <t>Северобайкальск</t>
  </si>
  <si>
    <t>Челябинск</t>
  </si>
  <si>
    <t>Воронеж</t>
  </si>
  <si>
    <t>Красноярск</t>
  </si>
  <si>
    <t>Барабинск</t>
  </si>
  <si>
    <t>Усть-Каменогорск</t>
  </si>
  <si>
    <t>Сеятель</t>
  </si>
  <si>
    <t>Ачинск</t>
  </si>
  <si>
    <t>Тула</t>
  </si>
  <si>
    <t>Гагра</t>
  </si>
  <si>
    <t>Барнаул</t>
  </si>
  <si>
    <t>Тюмень</t>
  </si>
  <si>
    <t>Таллин</t>
  </si>
  <si>
    <t>Самара</t>
  </si>
  <si>
    <t>Адлер</t>
  </si>
  <si>
    <t>Нижневартовск</t>
  </si>
  <si>
    <t>Тольятти</t>
  </si>
  <si>
    <t>Кинешма</t>
  </si>
  <si>
    <t>Сибирцево</t>
  </si>
  <si>
    <t>Кисловодск</t>
  </si>
  <si>
    <t>Новокузнецк</t>
  </si>
  <si>
    <t>Оренбург</t>
  </si>
  <si>
    <t>Казань</t>
  </si>
  <si>
    <t>Ташкент</t>
  </si>
  <si>
    <t>Рубцовск</t>
  </si>
  <si>
    <t>Округ_1</t>
  </si>
  <si>
    <t>Округ_2</t>
  </si>
  <si>
    <t>Округ_3</t>
  </si>
  <si>
    <t>ПФО</t>
  </si>
  <si>
    <t>СФО</t>
  </si>
  <si>
    <t>ЦФО</t>
  </si>
  <si>
    <t>ДФО</t>
  </si>
  <si>
    <t>УФО</t>
  </si>
  <si>
    <t>Казахстан</t>
  </si>
  <si>
    <t>Грузия</t>
  </si>
  <si>
    <t>Эстония</t>
  </si>
  <si>
    <t>ЮФО</t>
  </si>
  <si>
    <t>СЗФО</t>
  </si>
  <si>
    <t>СКФО</t>
  </si>
  <si>
    <t>Узбекистан</t>
  </si>
  <si>
    <t>Округа</t>
  </si>
  <si>
    <t>ИТОГ</t>
  </si>
  <si>
    <t>Названия столбцов</t>
  </si>
  <si>
    <t>(пусто)</t>
  </si>
  <si>
    <t>Сумма по полю Округ_1</t>
  </si>
  <si>
    <t>Сумма по полю Округ_2</t>
  </si>
  <si>
    <t>Сумма по полю Округ_3</t>
  </si>
  <si>
    <t>Значения</t>
  </si>
  <si>
    <t>Сумма по столбцу ИТОГ</t>
  </si>
  <si>
    <t>Здравствуйте, ответьте пожалуйста почему в поездах 51 ,21 , 9, 65, прибытием на Казанский вокзал , нет плацкартных или сидячих вагонов ? Они очень востребованы у населения по цене и для сотрудников РЖД по требованию ! В составах этих поездов только купейные вагоны и в них всегда много свободных мест , перевозят воздух ! Политика ФПК не понятна !</t>
  </si>
  <si>
    <t>18.05.21, совершал поездку в фирменном поезде 001 Волгоград-Москва. Как и раньше мне нравилось путешествовать в вагонах СВ. К великому сожалению почему-то убрали вагоны ТКС, и взамен поставили обычные не комфортные вагоны купе. К сожалению, цена качества не соответствует действительности.
И всё таки, не так всё и плохо. Приятно порадовало питание, повора здесь молодцы 👍Отдельно хочу поблагодарить не только за сервис, но и за отношения к пассажырам, проводницу 14 вагона Порублёву Евгению. Надеюсь руководство ФПК обратит внимание на добросовестных и трудолюбивых сотрудников. 🙂</t>
  </si>
  <si>
    <t>Волгоград</t>
  </si>
  <si>
    <t>Ехала в поезде,,,..номер 1 Москва, - Волгоград, вагоне СВ, условия проезда совершенно не соответствуют тем деньгам которые были уплачены за проезд, я понимаю чио конкурентов у вас нет но не до такой же степени глумиться над пассажирами, даже в советские времена и тяжёлые девяностые СВ был прежде всего комфорт, а сейчас просто мучение не сидеть не лежать очень, очень, очень неудобно, это кто мог додуматься из вагона трансформера сделать СВ, те условия которые предоставлены, совершенно не соответствуют заявленным на сайте, посмотрите пожалуйста сайт что вы заявляет Уважаемые владельцы ФПК</t>
  </si>
  <si>
    <t>ФПК пламенный привет гр Белазерову джентэльмен вы и ваше окружение спасобны только деньги вытягивать из граждан ни когда в вашей управе не было уважение к народу и не будет</t>
  </si>
  <si>
    <t>Вообще обнаглели . Пустили 2 поезда фирменных с навязыванием услуг, без которых не продают билеты. Не нужны мне газета, ватные палочки , тапки и не допитание за 750 руб с человека. И естественно купила бы билет в нефирменный поезд, только нет не фирменных вообще на нужное направление и время. Несколько лет назад судились люди с ФПК за это и суд обязывал убирать эти услуги, а им хоть бы что. Вот что значит монополисты и дела нет ни кому.</t>
  </si>
  <si>
    <t>Едем Поездом 083 МА Москва- Ростов на дону ..Это не поезд, а какая-то " душегубка". Мало того, что вагоны советские ещё, под нижними полками ящики ещё, в которые не всякий чемодан войдёт, опустить поднятые полки вообще нереально ( мужская сила нужна). Так ещё железные решётки, закрывающие отопление внизу под столиком и в коридорах, свежевыкрашены дешёвой вонючей краской. Воняло этой краской и днём, пока отопление не включали, а уж ночью, когда начали топить- " душегубка" и началась. Угорели натуральным образом. От Москвы до Ростова идёт сутки и 5 часов( почти 2 ночи), цена билета такая же как на новый скоростной поезд. И вагона- ресторана нет в составе поезда. Где совесть у руководства? Никому не рекомендую этот поезд</t>
  </si>
  <si>
    <t>Ростов-на-Дону</t>
  </si>
  <si>
    <t xml:space="preserve">ДОБРЫЙ ДЕНЬ! Я ездила с подругой в санаторий в г.Ессентуки.Ехали поездами 97/98 Тында Кисловодск в 7 вагоне 27.07.2021 г. и обратно 12.08.2021 Кисловодск Тында в 7 вагоне. Хотим выразить искреннюю благодарность всем работникам этих составов поездов, особенно ПАНТЕЕВОЙ Альбине, ВАНТЕЕВОЙ Альбине При посадке в поезд пассажиров встречают с вежливой улыбкой, в вагоне разъяснили правила поведения в вагоне, пользованию туалетов. В вагоне чисто, свежо, дезинфекции, проверка температуры,,постоянно интересуются, чем помочь???, Машинисты на мой взгляд опытные, состав шел ровно аккуратно, что я раньше никак не замечала в других поездах!Мы провели очень хорошее время в дороге! Спасибо руководству,сотрудникам, машинистам! ЗА ИХ РАБОТУ,ЗДОРОВЬЯ,СЧАСТЬЯ!!!! БЛАГОДАРЯ ИХ ВНИМАНИЮ МЫ ВЕРНУЛИСЬ ДОМОЙ ЖИВЫ И ЗДОРОВЫ!!!!При возможности Просим работников поощрить!!! ЗА ХОРОШУЮ РАБОТУ!!!
</t>
  </si>
  <si>
    <t>Ессентуки</t>
  </si>
  <si>
    <t>Тында</t>
  </si>
  <si>
    <t>22августа 2021г ст.Хоста поезд 128..это просто фууууу!12 вагон грязь и вонь!!влажной уборки за 4 дня поездки не было.6 августа2021 года, поездом 127 ехали в Хосту,был другой проводник,всё было идеально чисто!К сожалению не запомнила фамилию этой очаровательной проводница.Ехали тоже в 12 вагоне,вот она просто молодец!Но дорога домой 22 августа..это просто ужас!!!</t>
  </si>
  <si>
    <t>Хоста</t>
  </si>
  <si>
    <t>Ездила не раз поездами этой кампании, больше "Стрижами". Одного не могу понять. В вагонах все кресла установлены в одном направлении, но почему-то эти ребята прицепляют вагоны с сидячими местами в состав таким образом, что все пассажиры сидят не лицом по направлению движения, что было бы естественно, а наоборот, спиной. Т.е. люди едут спиной вперёд. Это очень сильно напрягает, особенно, когда тебе ехать не один час. Но они это делают целенаправленно, независимо от того, в Москву едет поезд или из Москвы. Если в кампании работают профессионалы, неужели так трудно при компановке состава развернуть вагоны грамотно в правильном направлении? Очевидно, это делается специально, чтобы погнобить пассажиров. И при этом на протяжении всего пути по радио издёвкой звучит их лозунг: "Ваши безопасность и комфорт – наши приоритеты!". О какой безопасности может идти речь, если человек едет спиной?! Это крайне неудобно и это их основная фишка, очевидно! Кроме того, на тихий и плавный ход колёс пассажирам тоже не стоит расчитывать, об этом можно только мечтать, а пока – вынос мозга. Я уже молчу про микроскопические размеры туалетных комнат, в ктр. даже миниатюрный пассажир с трудом вписывается, а людям больших размеров – просто труба!
Сиденья в поездах не особо дальнего следования (когда ехать не более 4-х часов) тоже оставляют желать. Хотя бы, если спинки сидений были не такими высокими, было бы гораздо удобнее.
Перечислила 4 основных пункта характеристики вагонов. И все 4 отличаются дискомфортом. Единственное, что достойно похвал в поездах – это работа проводников. В команде молодые ребята, приятные, вежливые, внимательные.</t>
  </si>
  <si>
    <t>И так поезд номер 282, сели 7.07.2021г. В данный момент нахожусь на маршруте Адлер-Череповец, в 5 вагоне, как только отъехали сломался сначала один туалет, затем другой, по нужде ходим в другой вагон, не предпринимают не каких действий к устранению неполадок, один унитаз демонтировали и вытащили в тамбур, вторые сутки лежит) (просто отличный сервис) далее... перестал работать кипятильник, потом розетки, на просьбу поднять температуру в вагоне у начальника поезда при опросе, "сказали так надо, по санитарный нормам" категорически не доволен поездкой!!!</t>
  </si>
  <si>
    <t>Череповец</t>
  </si>
  <si>
    <t>Привет всем хочу пожаловаться на новые вагоны которые выпускает вагоностроительный завод Тверь с душевыми кабинами и с пурифайерами вместо титанов, вагоны отвратительные полки которые предназначены для ручной клади стали ниже когда едешь на второй полке чувствуешь что ты находишься в гробу, пурифайер не достигает 100 градусов воды по Цельсию таким образом вода некипяченая, сырая вагоны ужасные верните нам титаны, полки сделайте выше и сделайте двери нормальными какие были в советское время и уберите эти автоматические двери и ненужную электронику которая садит аккумуляторы в течении суток, уберите гормошку суфле так как вагон невозможно расцепить без участия четверых человек составителей</t>
  </si>
  <si>
    <t>Еду из Москвы на 743 поезде «Ласточка» (25.06.2021), практически не работает кондиционер- в вагоне 29 градусов. Зашла, даже вытяжка не работала - в обморок упасть можно от духоты. Поехали, начал дуть воздух вентилятора, но кондиционер не работает - жара в 29-30 градусов стабильно держится. Не дешевые услуги Перевозки - от Москвы до Тулы 1028,80. Утром за 600 р ехала на электричке ЦППК - с вентиляцией и кондиционированием все прекрасно, стабильные 22 градуса. Сделайте кондиционер!</t>
  </si>
  <si>
    <t>Есть новые поезда, стараются сделать все лучше чем в Европе. Правда не везде в России доступны новые поезда, но это лишь начало. Проводники вежливые, опрятные, всегда готовы помочь. В поездах чисто, все работает. Катаюсь в направлении Юга России и в Санкт-Петербург. Радует, что можно доехать до Черного моря за сутки. Слышал планы сделать еще быстрее.</t>
  </si>
  <si>
    <t>Добрый день! По истечении многих лет вновь оказались с женой пассажирами поезда, в этот раз - Москва-Кисловодск. Билеты взяли на второй этаж в вагоне СВ. Очень понравилось: уютное купе, комфортно, чисто, приветливый и внимательный персонал. Функциональные и эргономичные туалетные комнаты. ФПК👍</t>
  </si>
  <si>
    <t>Все неплохо, кроме шумности при движении состав. Ехал 16.03.2021 в Нижний Новгорд в Стриже, эт вагон №15, это просто вынос мозга, тауой гул и бесуонечные удары ходовой, которые не услышишь в обычном составе. Что за клесные пары применяются? Или они так изношены?</t>
  </si>
  <si>
    <t>Заметно улучшился сервис и качество пассажирских перевозок в поездах ФПК. Хорошая бонусная программа.</t>
  </si>
  <si>
    <t>Приятно удивлён значительным улучшением состояния вагонов: чисто, в туалете нет не приятных запахов. Проводники приветливые.</t>
  </si>
  <si>
    <t>Обёртка новая, а в ней, простите, дерьмо старое…</t>
  </si>
  <si>
    <t>Совершала поездку с Хабаровска до Москвы в фирменном поезде 001. Стены в купе и туалете в разводах. За двое суток до Москвы из туалета изъяли влажные, спиртовые салфетки для сиденья, туалетная бумага появлялась через три часа после окончания. Кроме проводников в форме, ничего фирменного в этом поезде нет. Хороший, и действительно фирменный, поезд Кисловодск-Москва 003. Все на высшем уровне.</t>
  </si>
  <si>
    <t>Хабаровск</t>
  </si>
  <si>
    <t>Все проводники вежливые, обслуживание на высшем уровне, чистота в вагоне!</t>
  </si>
  <si>
    <t>За последние пол года резко сократилось качество обслуживания на поездах дальнего следования! А именно чистота вагонов оставляет желать лучшего, грязные вагоны, белье которое выдают, такое ощущение что его пускают по третьему кругу, пледы и подушки вообще молчу! Отопление в поездах так же страдает то холодно то жарко! проводники бедные обложены инструкциями, шушукаются как пытаются сэкономить на всем((( Жалко а ведь 2-3 года назад мне очень нравилось путешествовать поездами, сейчас наверное проще и безопаснее на самолете</t>
  </si>
  <si>
    <t>здоровая дура. Ненужно огромный вокзал. Страхолюдина.</t>
  </si>
  <si>
    <t>Претензия
Белозерову Олегу Валентиновичу
От Пупышева Михаила Викторовича
Прошу Вас зазобраться с обстоятельствами произошедшими 03.01. 2022г.
Поезд 16 отправлением Троекурово - Москва 7.53. Вагон 5.стоянка поезда 2 минуты . По прибытии был открыт только 10- й вагон. У нас двое детей возрастом 3 и 2 года.При попытке добежать до открытой двери жена с ребёнком на руках упала и повредила коленную чашечку.я успел поднять второго ребёнка в вагон и помог жене подняться со вторым ребёнком. Проводница 10-го вагона моргала красным машинисту поезда.Но состав набирал скорость.Я остался на перроне.Позвонил тёще чтобы за мной приехало такси.До жены дозвониться не смог. Жена с детьми вынуждена была сойти с поезда в Рязанской области т.к.ключи от дома находились у меня. Теща звонила в Рязанскую область просила знакомых помочь с транспортом.На улице мороз.Дети постоянно плачут. На станции Милославское жена попыталась оформить возврат билетов.Ей было отказано.Мне на работу 04.01.2022. Итог -потеря денег на такси .Пропавшие билеты. Стресс всей семьи, и у жены распухшее колено.Кто понесёт за это ответственность???!!! Мало того, тёща позвонила начальнику поезда 16 Марине Константиновне . Задала вопрос :-почему не сорвали стоп кран? На что М.К.ответила - мы вообще не знали о том что есть ещё один пассажир...Хотя билеты электронные!!! Просим Вас разобраться в сложившейся ситуации. Или мы вынужденны будем обращаться в суд.</t>
  </si>
  <si>
    <t>Троекурово</t>
  </si>
  <si>
    <t>Напишу про недостаток клиентоориентированности:
Есть у ФПК такой сервис "РЖД-бонус". Так вот на сервисе долгое время копились баллы за поездки, потом возникла ситуация с Коронавирусом и пользоваться услугами РЖД я по понятным причинам практически перестал. И в один прекрасный момент все мои баллы в программе лояльности почему-то сгорели.
Но внимание вопрос... ФПК постоянно присылает на почту рассылки по всяким рекламным акциям и пр. Так неужели так сложно прислать на почту информацию о том, что если Вы "уважаемый клиент" не воспользуетесь своими бонусами или не предпримите других таких-то действий, то бонусы - сгорят...
Если бы клиентов об этом предупреждали заранее, то и негатив в адрес компании невозникал бы...</t>
  </si>
  <si>
    <t>Приобретали билеты в начале июня на август. За 28 дней до отправления поезда пришла смс о том, что маршрут поезда отменён, и я могу сделать возврат билетов либо обменять. По факту оказалось - что обменять возможно только на худшие условия (было 2 человека в одном купе - предлагают плацкарт 2 человека в разных вагонах).
Либо «просто сделайте возврат и как хотите добирайтесь». Очень огорчил подход компании.</t>
  </si>
  <si>
    <t>ФПК - компания-призрак! Кто там написал, что они клиентоориентированы?! ))) Указан номер колл-центра, но это номер РЖД! И девочки из колл-центра не могут связать с ФПК (у них нет контактов!) и не могут ответить на вопросы, которые решает ФПК! Как так?!</t>
  </si>
  <si>
    <t>Качественная работа. Особенно в плане перевозвратов билетов. Не то, что у авиакомпаний.</t>
  </si>
  <si>
    <t>Федеральный номер горячей линии не работает, 30 минут ожидания с музыкой и в итоге без ответа - вы это реально называете сервисом?? Укажите на сайте адреса ваших касс в Москве</t>
  </si>
  <si>
    <t>Перестали начислять бонусы ,на сообщения не отвечают</t>
  </si>
  <si>
    <t>Ужасное обслуживание.
Продали билет не на то направление и отказываются вернуть деньги!</t>
  </si>
  <si>
    <t>Отвратительно!!! На скоростных электричках "Ласточка"(Смоленск-Москва, Москва-Смоленск) в мобильном приложении РЖД пассажирам при выборе билетов отсутствует информация о направлении движения вагонов поезда. С учетом того что сиденья пассажиров расположены друг напротив друга, не возможно "догадаться" ход движения поезда(вперед-назад)!!!На горячей линии РЖД так же не смогли предоставить информацию о направлении движения поездов "Ласточка" Москва-Смоленск,ссылаясь на то что у них отсутствует такая инфорация. Парадокс</t>
  </si>
  <si>
    <t>Смоленск</t>
  </si>
  <si>
    <t>Тратят деньги на новый сайт который кривой по интерфейсу и проблемы с оплатой, старый включается, но уже тоже не работает
Зачем деньги тратят если старый работал отлично и был удобный непонятно</t>
  </si>
  <si>
    <t>Безупречный сервис и качество обслуживания.
Очень милый и приветливый персонал.
Отдельно хочу похвалить и поблагодарить за сервис проводника вагона N7 Шаюк Наталью.
Работа отлажена на все 100%👍
Паспорт проверила, температуру измерила, ознакомительный инструктаж провела👌Всех накормила.
Всё чётко и оперативно.
Приятно удивило питание , особенно порадовал натуральный зерновой кофе.
На выбор предлагается и чай.
Питание: вода, две булочки, сок, сливки и сахар к чаю/кофе, на выбор паштет или колбаса с/к.
Сопутствующие товары в дорогу.
Тот момент когда цена соответствует качеству!</t>
  </si>
  <si>
    <t>25.06.2021Отзыв рекомендуют:685
ДОСТОИНСТВА:
Вежливость, такт
НЕДОСТАТКИ:
Для меня их нет
Федеральная пассажирская компания РЖД (Россия, Москва) - компания, знакомая с детства, кабы она не называлась. Я не хочу говорить плохих слов о компании, а хочу сказать огромное спасибо только тем людям, которые прекрасно работают в компании и помогают пассажирам спокойно пережить разнообразные трудности в дороге. Таких очень много. Они молодцы. Особо хочу выделить обаятельных проводников, очаровательных вожатых отличного настроения и благополучного пути. Изумительно было бы, если в каждой дороге сопровождали пассажира интересные беседы и душевность проводников. Тогда бы дорога показалась легкой. Приятных поездок.</t>
  </si>
  <si>
    <t>. Ехали семьей со станции Тимлюй 30.04 до станции Ярославль на поезде номер 1 в вагоне номер 11, выражаю огромную благодарность проводникам этого вагона. Просто МОЛОДЦЫ!!!! Внимательные и заботливые!!!! Остались очень довольны поездкой, но вот обратная дорога в поезде номер 2 вагона номер 8 с Ярославля 07.05 до Тимлюя не принесла ничего хорошего: проводники странные: целые день включена вентиляция так, что сдувает с верней полки, холодно, говорю выключите кондиционер, проводник мне: вот согласно норм санпина необходимо поддерживать температурный режим. На третьи сутки нашей дороги пришла начальник поезда, обозначила ей проблему, тоже услышала рассказ о нормах и правилах, но после ее визита вентиляция в вагоне стала включатся с умеренной силой и температурой, видимо сразу пользоваться научились!!!! Но самое смешное, за полчаса до прибытия в Красноярск по среди ночи в купе заходит проводник, грохот такой, как будто полувагона разбирают, будит ребёнка, кладёт постель на верхнюю полку, я спрашиваю что это, а она посадка будет. В итоге посадки в Красноярске в наше купе нет. Задала ей вопрос, это что новое правило такое: получила грубый ответ: вас что-то не устраивает!!!! Слов нет - просто ужас!!!! В результате полночи играли с дочерью и мамой!!! Прошу принять меры к этой паре проводников и научить их нормам приличия!!!!!!</t>
  </si>
  <si>
    <t>Тимлюй</t>
  </si>
  <si>
    <t>Ярославль</t>
  </si>
  <si>
    <t>Я ехала 2 марта 2022 года из Москвы а Ессентуки поездом 4, в 1 вагоне. Проводники в вагоне - Андрей и Тамара. На всем протяжении пути было очень комфортно, чистота во всех уголках вагона. В общем, проводники и начальник поезда своим вежливым, ненавязчивым обхождением создали прекрасную атмосферу при поездке. Но я хотела написать отзыв не об этом. Выйдя на станции, у меня было ощущение что что то забыла, что чего то не хватает.. а в конце дня уже позвонили и сказали что я забыла зарядку от телефона! Проводник передал ее работнику ОАО ФПК в Кисловодске Дмитрию, и мы с ним уже договорились где встретиться для передачи забытой мной зарядки. Проводник нашёл способ передать ее, большое спасибо ему и всему коллективу этой замечательной организации!</t>
  </si>
  <si>
    <t>Добрый день!
19-21.11.2021 путешествовал на туристическом поезде номер 924 Москва-Псков-Великий Новгород-Ярославль. Хочу выразить благодарность всем сотрудникам данного поезда за комфортное времяпровождение. Поездка была замечательная, все понравилось!!!
Особую благодарность хочется выразить коллективу вагона ресторана-караоке, под руководством Александра Александровича (если не ошибаюсь фамилия Грязных)!!! Они просто сделали эту поездку незабываемой!!! Хотелось бы, чтобы этот вагон был на каждом тур-маршруте!!!!!</t>
  </si>
  <si>
    <t>Великий Новгород</t>
  </si>
  <si>
    <t>Здравствуйте, я, Чернышова Ольга Владимировна, от всей души хочу поблагодарить проводника поезда 309, Воркута-Адлер, Дергач Светлану. Она вошла в мою трудную ситуацию, помогла действием и советом, была очень общительная, доброжелательный. Хотелось, чтобы все проводники были такими вежливым, не только к пожилым людям, а ко всем пассажирам. От всей души хочу пожелать Светлане здоровья и профессиональных успехов.</t>
  </si>
  <si>
    <t>Воркута</t>
  </si>
  <si>
    <t>Выражаем огромную благодарность проводникам Сапрошиной Ольге и Базяевой Елене, а также начальнику поезда 082 Москва-Улан-Удэ Цыпылову Михаилу за добросовестную работу, чуткое и доброжелательное отношение к пассажирам. Вагон 18, 31 декабря.</t>
  </si>
  <si>
    <t>Улан-Удэ</t>
  </si>
  <si>
    <t>Всем добрый день.
Первый раз в жизни с друзьями отправился в тур на поезде Псков тур поезд.
Очень много положительных впечатлений не только от экскурсий по городам ,а также о работе всего персонала поезда.
Особенно хочу отметить работу всего персонала вагона ресторана караоке.Ребята приветливые,классные,такой атмосферы я давно не видел.
Очень убедительная просьба и на другие туристические маршруты добавить вагон ресторан-караоке.Поездка становится в разы веселей.Удачи вам ребята,терпения,больших премий и хороших адекватных пассажиров.Надеюсь ещё встретимся)))</t>
  </si>
  <si>
    <t>Псков</t>
  </si>
  <si>
    <t>Хотелось бы выразить благодарность проводникам поезда Красноярск-Адлер 127 ЫА Антоновой Татьяне и Антонову Александру. Тактичные, доброжелательные, отзывчивые! Они прекрасно справляются со своими обязанностями. В длительной поездке немаловажно, кто вас обслуживает. Хотелось бы, что бы руководство компании отметило и поблагодарило этих проводников от имени пассажиров!</t>
  </si>
  <si>
    <t>Ехали 09 января поездом 103/104 до Сочи из Москвы в 12 вагоне. Хотим поблагодарить проводницу Галину за хорошую обслуживания за чистоту и профессионализм. Спасибо</t>
  </si>
  <si>
    <t>Сочи</t>
  </si>
  <si>
    <t>Благодарю всю вашу команду, ехала поездом 001э и забыла там часы дорогие, браслет, и кольцо. Спасибо,что нашли и вернули. Особенно, Цыплаковой Виктории, всегда была на связи, очень профессиональна! Всего вам доброго!</t>
  </si>
  <si>
    <t>Здравствуйте,пишу отзыв о поезде 532 Адлер- Киров,вагон 9 ,проводник Волкова Светлана Александровна.Прибыли в Киров 17 сентября.Очень замечательный проводник был у нас на всем пути следования,очень внимательная,отзывчивая,добрая.Нам очень повезло с таким проводником..Спасибо что есть такие хорошие люди в компании РЖД.</t>
  </si>
  <si>
    <t>Киров</t>
  </si>
  <si>
    <t>Ехала я поездом №15 в вагоне №3 26 апреля из Мурманска в Москву проводниками были 2. красивые девушки МАЛИНИНА ОКСАНА и НОВИКОВА МАРИНА которые были очень приветливы к пассажирам добры,в вагоне чисто отзывчивые на любую просьбу за это хочу сказать им большое спасибо и так же хочу поблагодарить начальника поезда</t>
  </si>
  <si>
    <t>Мурманск</t>
  </si>
  <si>
    <t>Благодарим начальника поезда "Казань Премиум" Бердникова Сергея за организацию безупречного сервиса и очень комфортную поездку.Ехали из Казани 12 июня 2021 г. Поезд 001Г,вагон 01"Люкс".Зашел в купе,поинтересовался все ли хорошо,обьяснил,что пассажиры ваго
на могут воспользоваться услугой трансфера.Пожелал приятной поездки!
И еще сердечно благодарим проводниц этого вагона,прекрасных девушек
Гайнутдинову Татьяну и
Ахмерову Гульфию за улыбки и доброжелательность!С такой командой продолжили бы путешествие!!!
Семья Кузнецовых.Москва.
До новых встреч!!!</t>
  </si>
  <si>
    <t>3.03.22 поезд148Я Москва-Кострома. При посадке начальник поезда избил выпившего пассажира! При разговоре с проводниками, оказалось что бригада вогонного участка Вологда1 фамилия начальника Диев В.И просьба к компании ФПК разобраться с данным инцедентом. Аноним.</t>
  </si>
  <si>
    <t>Кострома</t>
  </si>
  <si>
    <t>Ехали поездом 152 с Казанского вокзала Москва Анапа 28.09.2021г. Хотим выразить благодарность проводнику Никитину Владимиру за его чуткое отношение к пассажирам, проявленную смекалку при ремонте места 17, 6 вагон. Конечно начальнику поезда за такой коллектив. Спасибо ФПК. С уважение Галата Юрий, Людмила. PS. Просим поощрить проводника Никитина Владимира за хорошую работу.</t>
  </si>
  <si>
    <t>Анапа</t>
  </si>
  <si>
    <t>30 октября прибыла в Москву поездом 67 Абакан - Москва, хочу поблагодарить за внимание и заботу о безопасном проезде начальника поезда Русяева Василия Владимировича и проводников вагона 9 Нарожного Ивана Николаевича и Лоза Марину Алексеевну за чистоту и порядок в вагоне, за внимание и доброжелательность. Спасибо, будьте все здоровы.</t>
  </si>
  <si>
    <t>Абакан</t>
  </si>
  <si>
    <t>Хочу поблагодарить проводницу Кремневу Ирину за добросовестное отношение к своей работе и к пассажирам поезда 084 "Москва-Адлер.Вагон2. Чуткая,чудесный человек человек,было приятное путешествие.Спасибо за таких сотрудников.</t>
  </si>
  <si>
    <t>Поезд601вагон3 Рыбинск-Москва.Выражаю благодарность проводнице Трояношко Кристине за приветливость, учтивость,профессионализм.Желаю успешной карьеры.</t>
  </si>
  <si>
    <t>Рыбинск</t>
  </si>
  <si>
    <t>Поезд Москва- СПб. Ехали с удовольствием . Обслуживание отличное, спасибо большое.</t>
  </si>
  <si>
    <t>. Совершил поездку шатки москва поезд 380
16 вагон, хочу отметить проводника Иванова Евгения доброжилательный и приятный человек , вагон чистый постоянно ходил протирал столы, поручни, сиденья, туалет тоже чистый, поездкой очень доволен</t>
  </si>
  <si>
    <t>Новый Уренгой</t>
  </si>
  <si>
    <t>ОЧень доброжелательный коллектив, настоящие профессионалы своего дела, борются за каждого пассажира и работника.</t>
  </si>
  <si>
    <t>Профессиональные сотрудники, можно получить ответ практически на любой вопрос</t>
  </si>
  <si>
    <t>Путешествовали на поезде Знаний с 13 по 15 мая в город -герой Волгоград. Замечательное, не забываемое, позитивное путешествие и очень поучительная Экскурсия. Огромное спасибо начальнику поезда Богатовой Галине Сергеевне и проводнику 5 вагона Емельяновой Светлане за комфортный, безопасный проезд, нашему гиду в Волгограде за интереснейшую, профессиональную экскурсию. И, конечно, организаторам этой поездки за творческий подход, увлекательное путешествие и безопасность!
Бойкова Елена</t>
  </si>
  <si>
    <t>Хорошая компания ! Работники не смотря на трудности самоотверженно стараются обеспечить комфортное и безопасное путешествие каждого пассажира. Руководители предприятия внимательно относятся к каждому работнику и создают в коллективе атмосферу доброжелательности не забывая поддерживать порядок и производственную дисциплину</t>
  </si>
  <si>
    <t>Категория</t>
  </si>
  <si>
    <t>Итог</t>
  </si>
  <si>
    <t>Положительных_класс_1</t>
  </si>
  <si>
    <t>Положительных_класс_2</t>
  </si>
  <si>
    <t>Положительных_класс_3</t>
  </si>
  <si>
    <t>Всего положительных</t>
  </si>
  <si>
    <t>Отрицательных_класс_1</t>
  </si>
  <si>
    <t>Отрицательных_класс_2</t>
  </si>
  <si>
    <t>Отрицательных_класс_3</t>
  </si>
  <si>
    <t>Всего отрицательных</t>
  </si>
  <si>
    <t>Нейтральных_класс_1</t>
  </si>
  <si>
    <t>Нейтральных_класс_2</t>
  </si>
  <si>
    <t>Нейтральных_класс_3</t>
  </si>
  <si>
    <t>Всего нейтральных</t>
  </si>
  <si>
    <t>Сумма по полю Всего положительных</t>
  </si>
  <si>
    <t>Сумма по полю Всего отрицательных</t>
  </si>
  <si>
    <t>Сумма по полю Всего нейтральных</t>
  </si>
  <si>
    <t>Яндекс.Карты</t>
  </si>
  <si>
    <t>2GIS</t>
  </si>
  <si>
    <t>Yell</t>
  </si>
  <si>
    <t>Yell]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</si>
</sst>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800]dddd\,\ mmmm\ dd\,\ yyyy"/>
  </numFmts>
  <fonts count="1" x14ac:knownFonts="1">
    <font>
      <sz val="11"/>
      <color theme="1"/>
      <name val="Calibri"/>
      <family val="2"/>
      <scheme val="minor"/>
    </font>
  </fonts>
  <fills count="11">
    <fill>
      <patternFill patternType="none"/>
    </fill>
    <fill>
      <patternFill patternType="gray125"/>
    </fill>
    <fill>
      <patternFill patternType="solid">
        <fgColor theme="1"/>
        <bgColor indexed="64"/>
      </patternFill>
    </fill>
    <fill>
      <patternFill patternType="solid">
        <fgColor theme="9" tint="0.39997558519241921"/>
        <bgColor indexed="64"/>
      </patternFill>
    </fill>
    <fill>
      <patternFill patternType="solid">
        <fgColor rgb="FF00B050"/>
        <bgColor indexed="64"/>
      </patternFill>
    </fill>
    <fill>
      <patternFill patternType="solid">
        <fgColor rgb="FF92D050"/>
        <bgColor indexed="64"/>
      </patternFill>
    </fill>
    <fill>
      <patternFill patternType="solid">
        <fgColor rgb="FFFF7C80"/>
        <bgColor indexed="64"/>
      </patternFill>
    </fill>
    <fill>
      <patternFill patternType="solid">
        <fgColor rgb="FFE21A1A"/>
        <bgColor indexed="64"/>
      </patternFill>
    </fill>
    <fill>
      <patternFill patternType="solid">
        <fgColor theme="2" tint="-0.499984740745262"/>
        <bgColor indexed="64"/>
      </patternFill>
    </fill>
    <fill>
      <patternFill patternType="solid">
        <fgColor theme="0" tint="-0.249977111117893"/>
        <bgColor indexed="64"/>
      </patternFill>
    </fill>
    <fill>
      <patternFill patternType="solid">
        <fgColor theme="0" tint="-0.14999847407452621"/>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32">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wrapText="1"/>
    </xf>
    <xf numFmtId="0" fontId="0" fillId="0" borderId="0" xfId="0" applyAlignment="1">
      <alignment horizontal="left" vertical="center" wrapText="1"/>
    </xf>
    <xf numFmtId="0" fontId="0" fillId="2" borderId="0" xfId="0" applyFill="1"/>
    <xf numFmtId="0" fontId="0" fillId="0" borderId="0" xfId="0" pivotButton="1"/>
    <xf numFmtId="0" fontId="0" fillId="0" borderId="0" xfId="0" applyAlignment="1">
      <alignment horizontal="left"/>
    </xf>
    <xf numFmtId="0" fontId="0" fillId="0" borderId="0" xfId="0" applyNumberFormat="1"/>
    <xf numFmtId="164" fontId="0" fillId="0" borderId="0" xfId="0" applyNumberFormat="1" applyAlignment="1">
      <alignment wrapText="1"/>
    </xf>
    <xf numFmtId="14" fontId="0" fillId="0" borderId="0" xfId="0" applyNumberFormat="1" applyAlignment="1">
      <alignment wrapText="1"/>
    </xf>
    <xf numFmtId="49" fontId="0" fillId="0" borderId="0" xfId="0" applyNumberFormat="1" applyAlignment="1">
      <alignment wrapText="1"/>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Font="1" applyAlignment="1">
      <alignment wrapText="1"/>
    </xf>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applyAlignment="1">
      <alignment horizontal="center" wrapText="1"/>
    </xf>
    <xf numFmtId="49" fontId="0" fillId="10" borderId="0" xfId="0" applyNumberFormat="1" applyFill="1" applyAlignment="1">
      <alignment horizontal="center" wrapText="1"/>
    </xf>
    <xf numFmtId="164" fontId="0" fillId="10" borderId="0" xfId="0" applyNumberFormat="1" applyFill="1" applyAlignment="1">
      <alignment horizontal="center" wrapText="1"/>
    </xf>
  </cellXfs>
  <cellStyles count="1">
    <cellStyle name="Обычный" xfId="0" builtinId="0"/>
  </cellStyles>
  <dxfs count="5">
    <dxf>
      <fill>
        <patternFill>
          <bgColor theme="0" tint="-0.14996795556505021"/>
        </patternFill>
      </fill>
    </dxf>
    <dxf>
      <fill>
        <patternFill>
          <bgColor theme="9" tint="0.59996337778862885"/>
        </patternFill>
      </fill>
    </dxf>
    <dxf>
      <fill>
        <patternFill>
          <bgColor rgb="FFFFC7CE"/>
        </patternFill>
      </fill>
    </dxf>
    <dxf>
      <font>
        <b/>
        <color theme="1"/>
      </font>
      <border>
        <bottom style="thin">
          <color theme="4"/>
        </bottom>
        <vertical/>
        <horizontal/>
      </border>
    </dxf>
    <dxf>
      <font>
        <b val="0"/>
        <i val="0"/>
        <sz val="11"/>
        <color theme="1"/>
        <name val="RussianRail G Pro"/>
        <family val="3"/>
        <scheme val="none"/>
      </font>
      <fill>
        <patternFill patternType="solid">
          <fgColor auto="1"/>
          <bgColor theme="1"/>
        </patternFill>
      </fill>
      <border diagonalUp="0" diagonalDown="0">
        <left/>
        <right/>
        <top/>
        <bottom/>
        <vertical/>
        <horizontal/>
      </border>
    </dxf>
  </dxfs>
  <tableStyles count="1" defaultTableStyle="TableStyleMedium2" defaultPivotStyle="PivotStyleLight16">
    <tableStyle name="SlicerStyleLight1 2" pivot="0" table="0" count="10" xr9:uid="{62EEE7CB-F6CA-4574-8FFC-7EA70BE7E71D}">
      <tableStyleElement type="wholeTable" dxfId="4"/>
      <tableStyleElement type="headerRow" dxfId="3"/>
    </tableStyle>
  </tableStyles>
  <colors>
    <mruColors>
      <color rgb="FFE21A1A"/>
      <color rgb="FFFF7C80"/>
    </mruColors>
  </colors>
  <extLst>
    <ext xmlns:x14="http://schemas.microsoft.com/office/spreadsheetml/2009/9/main" uri="{46F421CA-312F-682f-3DD2-61675219B42D}">
      <x14:dxfs count="8">
        <dxf>
          <font>
            <color rgb="FF000000"/>
          </font>
          <fill>
            <patternFill patternType="solid">
              <fgColor auto="1"/>
              <bgColor theme="2" tint="-9.9948118533890809E-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2" tint="-9.9948118533890809E-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2" tint="-9.9948118533890809E-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2" tint="-9.9948118533890809E-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rgb="FFE21A1A"/>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rgb="FFE21A1A"/>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theme="2"/>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2"/>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3.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10" Type="http://schemas.microsoft.com/office/2007/relationships/slicerCache" Target="slicerCaches/slicerCache2.xml"/><Relationship Id="rId19" Type="http://schemas.openxmlformats.org/officeDocument/2006/relationships/customXml" Target="../customXml/item2.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E21A1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RussianRail G Pro" panose="02000503040000020004" pitchFamily="50" charset="0"/>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Tables!$T$19:$T$26</c:f>
              <c:strCache>
                <c:ptCount val="8"/>
                <c:pt idx="0">
                  <c:v>ДФО</c:v>
                </c:pt>
                <c:pt idx="1">
                  <c:v>ПФО</c:v>
                </c:pt>
                <c:pt idx="2">
                  <c:v>СЗФО</c:v>
                </c:pt>
                <c:pt idx="3">
                  <c:v>СКФО</c:v>
                </c:pt>
                <c:pt idx="4">
                  <c:v>СФО</c:v>
                </c:pt>
                <c:pt idx="5">
                  <c:v>УФО</c:v>
                </c:pt>
                <c:pt idx="6">
                  <c:v>ЦФО</c:v>
                </c:pt>
                <c:pt idx="7">
                  <c:v>ЮФО</c:v>
                </c:pt>
              </c:strCache>
            </c:strRef>
          </c:cat>
          <c:val>
            <c:numRef>
              <c:f>Tables!$U$19:$U$26</c:f>
              <c:numCache>
                <c:formatCode>General</c:formatCode>
                <c:ptCount val="8"/>
                <c:pt idx="0">
                  <c:v>0</c:v>
                </c:pt>
                <c:pt idx="1">
                  <c:v>0</c:v>
                </c:pt>
                <c:pt idx="2">
                  <c:v>0</c:v>
                </c:pt>
                <c:pt idx="3">
                  <c:v>0</c:v>
                </c:pt>
                <c:pt idx="4">
                  <c:v>0</c:v>
                </c:pt>
                <c:pt idx="5">
                  <c:v>4</c:v>
                </c:pt>
                <c:pt idx="6">
                  <c:v>46</c:v>
                </c:pt>
                <c:pt idx="7">
                  <c:v>14</c:v>
                </c:pt>
              </c:numCache>
            </c:numRef>
          </c:val>
          <c:extLst>
            <c:ext xmlns:c16="http://schemas.microsoft.com/office/drawing/2014/chart" uri="{C3380CC4-5D6E-409C-BE32-E72D297353CC}">
              <c16:uniqueId val="{00000000-222C-4DFD-8950-DA7F15656BA2}"/>
            </c:ext>
          </c:extLst>
        </c:ser>
        <c:dLbls>
          <c:dLblPos val="outEnd"/>
          <c:showLegendKey val="0"/>
          <c:showVal val="1"/>
          <c:showCatName val="0"/>
          <c:showSerName val="0"/>
          <c:showPercent val="0"/>
          <c:showBubbleSize val="0"/>
        </c:dLbls>
        <c:gapWidth val="219"/>
        <c:overlap val="-27"/>
        <c:axId val="470102608"/>
        <c:axId val="1714104112"/>
      </c:barChart>
      <c:catAx>
        <c:axId val="470102608"/>
        <c:scaling>
          <c:orientation val="minMax"/>
        </c:scaling>
        <c:delete val="1"/>
        <c:axPos val="b"/>
        <c:numFmt formatCode="General" sourceLinked="1"/>
        <c:majorTickMark val="none"/>
        <c:minorTickMark val="none"/>
        <c:tickLblPos val="nextTo"/>
        <c:crossAx val="1714104112"/>
        <c:crosses val="autoZero"/>
        <c:auto val="1"/>
        <c:lblAlgn val="ctr"/>
        <c:lblOffset val="100"/>
        <c:noMultiLvlLbl val="0"/>
      </c:catAx>
      <c:valAx>
        <c:axId val="1714104112"/>
        <c:scaling>
          <c:orientation val="minMax"/>
        </c:scaling>
        <c:delete val="1"/>
        <c:axPos val="l"/>
        <c:numFmt formatCode="General" sourceLinked="1"/>
        <c:majorTickMark val="none"/>
        <c:minorTickMark val="none"/>
        <c:tickLblPos val="nextTo"/>
        <c:crossAx val="470102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[Dashboard.xlsx]Tables!Сводная таблица3</c:name>
    <c:fmtId val="10"/>
  </c:pivotSource>
  <c:chart>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21A1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21A1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E21A1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Tables!$J$47</c:f>
              <c:strCache>
                <c:ptCount val="1"/>
                <c:pt idx="0">
                  <c:v>Сумма по полю Всего положительных</c:v>
                </c:pt>
              </c:strCache>
            </c:strRef>
          </c:tx>
          <c:spPr>
            <a:solidFill>
              <a:srgbClr val="00B050"/>
            </a:solidFill>
            <a:ln>
              <a:noFill/>
            </a:ln>
            <a:effectLst/>
          </c:spPr>
          <c:invertIfNegative val="0"/>
          <c:cat>
            <c:strRef>
              <c:f>Tables!$I$48:$I$50</c:f>
              <c:strCache>
                <c:ptCount val="2"/>
                <c:pt idx="0">
                  <c:v>Онлайн-сервисы</c:v>
                </c:pt>
                <c:pt idx="1">
                  <c:v>Платформы</c:v>
                </c:pt>
              </c:strCache>
            </c:strRef>
          </c:cat>
          <c:val>
            <c:numRef>
              <c:f>Tables!$J$48:$J$50</c:f>
              <c:numCache>
                <c:formatCode>General</c:formatCode>
                <c:ptCount val="2"/>
                <c:pt idx="0">
                  <c:v>5</c:v>
                </c:pt>
                <c:pt idx="1">
                  <c:v>0</c:v>
                </c:pt>
              </c:numCache>
            </c:numRef>
          </c:val>
          <c:extLst>
            <c:ext xmlns:c16="http://schemas.microsoft.com/office/drawing/2014/chart" uri="{C3380CC4-5D6E-409C-BE32-E72D297353CC}">
              <c16:uniqueId val="{00000000-E678-4B14-8127-3212EACF906E}"/>
            </c:ext>
          </c:extLst>
        </c:ser>
        <c:ser>
          <c:idx val="1"/>
          <c:order val="1"/>
          <c:tx>
            <c:strRef>
              <c:f>Tables!$K$47</c:f>
              <c:strCache>
                <c:ptCount val="1"/>
                <c:pt idx="0">
                  <c:v>Сумма по полю Всего отрицательных</c:v>
                </c:pt>
              </c:strCache>
            </c:strRef>
          </c:tx>
          <c:spPr>
            <a:solidFill>
              <a:srgbClr val="E21A1A"/>
            </a:solidFill>
            <a:ln>
              <a:noFill/>
            </a:ln>
            <a:effectLst/>
          </c:spPr>
          <c:invertIfNegative val="0"/>
          <c:cat>
            <c:strRef>
              <c:f>Tables!$I$48:$I$50</c:f>
              <c:strCache>
                <c:ptCount val="2"/>
                <c:pt idx="0">
                  <c:v>Онлайн-сервисы</c:v>
                </c:pt>
                <c:pt idx="1">
                  <c:v>Платформы</c:v>
                </c:pt>
              </c:strCache>
            </c:strRef>
          </c:cat>
          <c:val>
            <c:numRef>
              <c:f>Tables!$K$48:$K$50</c:f>
              <c:numCache>
                <c:formatCode>General</c:formatCode>
                <c:ptCount val="2"/>
                <c:pt idx="0">
                  <c:v>10</c:v>
                </c:pt>
                <c:pt idx="1">
                  <c:v>2</c:v>
                </c:pt>
              </c:numCache>
            </c:numRef>
          </c:val>
          <c:extLst>
            <c:ext xmlns:c16="http://schemas.microsoft.com/office/drawing/2014/chart" uri="{C3380CC4-5D6E-409C-BE32-E72D297353CC}">
              <c16:uniqueId val="{00000001-E678-4B14-8127-3212EACF906E}"/>
            </c:ext>
          </c:extLst>
        </c:ser>
        <c:ser>
          <c:idx val="2"/>
          <c:order val="2"/>
          <c:tx>
            <c:strRef>
              <c:f>Tables!$L$47</c:f>
              <c:strCache>
                <c:ptCount val="1"/>
                <c:pt idx="0">
                  <c:v>Сумма по полю Всего нейтральных</c:v>
                </c:pt>
              </c:strCache>
            </c:strRef>
          </c:tx>
          <c:spPr>
            <a:solidFill>
              <a:schemeClr val="bg1"/>
            </a:solidFill>
            <a:ln>
              <a:noFill/>
            </a:ln>
            <a:effectLst/>
          </c:spPr>
          <c:invertIfNegative val="0"/>
          <c:cat>
            <c:strRef>
              <c:f>Tables!$I$48:$I$50</c:f>
              <c:strCache>
                <c:ptCount val="2"/>
                <c:pt idx="0">
                  <c:v>Онлайн-сервисы</c:v>
                </c:pt>
                <c:pt idx="1">
                  <c:v>Платформы</c:v>
                </c:pt>
              </c:strCache>
            </c:strRef>
          </c:cat>
          <c:val>
            <c:numRef>
              <c:f>Tables!$L$48:$L$50</c:f>
              <c:numCache>
                <c:formatCode>General</c:formatCode>
                <c:ptCount val="2"/>
                <c:pt idx="0">
                  <c:v>1</c:v>
                </c:pt>
                <c:pt idx="1">
                  <c:v>0</c:v>
                </c:pt>
              </c:numCache>
            </c:numRef>
          </c:val>
          <c:extLst>
            <c:ext xmlns:c16="http://schemas.microsoft.com/office/drawing/2014/chart" uri="{C3380CC4-5D6E-409C-BE32-E72D297353CC}">
              <c16:uniqueId val="{00000002-E678-4B14-8127-3212EACF906E}"/>
            </c:ext>
          </c:extLst>
        </c:ser>
        <c:dLbls>
          <c:showLegendKey val="0"/>
          <c:showVal val="0"/>
          <c:showCatName val="0"/>
          <c:showSerName val="0"/>
          <c:showPercent val="0"/>
          <c:showBubbleSize val="0"/>
        </c:dLbls>
        <c:gapWidth val="150"/>
        <c:overlap val="100"/>
        <c:axId val="1821914960"/>
        <c:axId val="1821910384"/>
      </c:barChart>
      <c:catAx>
        <c:axId val="1821914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RussianRail G Pro" panose="02000503040000020004" pitchFamily="50" charset="0"/>
                <a:ea typeface="+mn-ea"/>
                <a:cs typeface="+mn-cs"/>
              </a:defRPr>
            </a:pPr>
            <a:endParaRPr lang="ru-RU"/>
          </a:p>
        </c:txPr>
        <c:crossAx val="1821910384"/>
        <c:crosses val="autoZero"/>
        <c:auto val="1"/>
        <c:lblAlgn val="ctr"/>
        <c:lblOffset val="100"/>
        <c:noMultiLvlLbl val="0"/>
      </c:catAx>
      <c:valAx>
        <c:axId val="1821910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RussianRail G Pro" panose="02000503040000020004" pitchFamily="50" charset="0"/>
                <a:ea typeface="+mn-ea"/>
                <a:cs typeface="+mn-cs"/>
              </a:defRPr>
            </a:pPr>
            <a:endParaRPr lang="ru-RU"/>
          </a:p>
        </c:txPr>
        <c:crossAx val="1821914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281940</xdr:colOff>
      <xdr:row>4</xdr:row>
      <xdr:rowOff>160020</xdr:rowOff>
    </xdr:to>
    <xdr:pic>
      <xdr:nvPicPr>
        <xdr:cNvPr id="3" name="Рисунок 2">
          <a:extLst>
            <a:ext uri="{FF2B5EF4-FFF2-40B4-BE49-F238E27FC236}">
              <a16:creationId xmlns:a16="http://schemas.microsoft.com/office/drawing/2014/main" id="{A467E411-E2BF-5985-8121-5CA28513AF1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891540" cy="891540"/>
        </a:xfrm>
        <a:prstGeom prst="rect">
          <a:avLst/>
        </a:prstGeom>
      </xdr:spPr>
    </xdr:pic>
    <xdr:clientData/>
  </xdr:twoCellAnchor>
  <xdr:twoCellAnchor editAs="oneCell">
    <xdr:from>
      <xdr:col>1</xdr:col>
      <xdr:colOff>60960</xdr:colOff>
      <xdr:row>0</xdr:row>
      <xdr:rowOff>68580</xdr:rowOff>
    </xdr:from>
    <xdr:to>
      <xdr:col>2</xdr:col>
      <xdr:colOff>518160</xdr:colOff>
      <xdr:row>4</xdr:row>
      <xdr:rowOff>38100</xdr:rowOff>
    </xdr:to>
    <xdr:pic>
      <xdr:nvPicPr>
        <xdr:cNvPr id="5" name="Рисунок 4">
          <a:extLst>
            <a:ext uri="{FF2B5EF4-FFF2-40B4-BE49-F238E27FC236}">
              <a16:creationId xmlns:a16="http://schemas.microsoft.com/office/drawing/2014/main" id="{312CCDFA-6EAA-5590-A84F-7CDDE958AF90}"/>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17143" b="17143"/>
        <a:stretch/>
      </xdr:blipFill>
      <xdr:spPr>
        <a:xfrm>
          <a:off x="670560" y="68580"/>
          <a:ext cx="1066800" cy="701040"/>
        </a:xfrm>
        <a:prstGeom prst="rect">
          <a:avLst/>
        </a:prstGeom>
      </xdr:spPr>
    </xdr:pic>
    <xdr:clientData/>
  </xdr:twoCellAnchor>
  <xdr:twoCellAnchor editAs="oneCell">
    <xdr:from>
      <xdr:col>0</xdr:col>
      <xdr:colOff>45720</xdr:colOff>
      <xdr:row>4</xdr:row>
      <xdr:rowOff>99061</xdr:rowOff>
    </xdr:from>
    <xdr:to>
      <xdr:col>1</xdr:col>
      <xdr:colOff>586740</xdr:colOff>
      <xdr:row>17</xdr:row>
      <xdr:rowOff>22861</xdr:rowOff>
    </xdr:to>
    <mc:AlternateContent xmlns:mc="http://schemas.openxmlformats.org/markup-compatibility/2006" xmlns:a14="http://schemas.microsoft.com/office/drawing/2010/main">
      <mc:Choice Requires="a14">
        <xdr:graphicFrame macro="">
          <xdr:nvGraphicFramePr>
            <xdr:cNvPr id="4" name="Год">
              <a:extLst>
                <a:ext uri="{FF2B5EF4-FFF2-40B4-BE49-F238E27FC236}">
                  <a16:creationId xmlns:a16="http://schemas.microsoft.com/office/drawing/2014/main" id="{63B0E58A-121D-4E9E-B96A-EA2D39C0E146}"/>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Год"/>
            </a:graphicData>
          </a:graphic>
        </xdr:graphicFrame>
      </mc:Choice>
      <mc:Fallback xmlns="">
        <xdr:sp macro="" textlink="">
          <xdr:nvSpPr>
            <xdr:cNvPr id="0" name=""/>
            <xdr:cNvSpPr>
              <a:spLocks noTextEdit="1"/>
            </xdr:cNvSpPr>
          </xdr:nvSpPr>
          <xdr:spPr>
            <a:xfrm>
              <a:off x="45720" y="830581"/>
              <a:ext cx="1150620" cy="2301240"/>
            </a:xfrm>
            <a:prstGeom prst="rect">
              <a:avLst/>
            </a:prstGeom>
            <a:solidFill>
              <a:prstClr val="white"/>
            </a:solidFill>
            <a:ln w="1">
              <a:solidFill>
                <a:prstClr val="green"/>
              </a:solidFill>
            </a:ln>
          </xdr:spPr>
          <xdr:txBody>
            <a:bodyPr vertOverflow="clip" horzOverflow="clip"/>
            <a:lstStyle/>
            <a:p>
              <a:r>
                <a:rPr lang="ru-RU" sz="1100"/>
                <a:t>Эта фигура представляет срез. Срезы поддерживаются только в Excel 2010 и более поздних версиях.
Если фигура была изменена в более ранней версии Excel или книга была сохранена в Excel 2003 или более ранней версии, использование среза невозможно.</a:t>
              </a:r>
            </a:p>
          </xdr:txBody>
        </xdr:sp>
      </mc:Fallback>
    </mc:AlternateContent>
    <xdr:clientData/>
  </xdr:twoCellAnchor>
  <xdr:twoCellAnchor>
    <xdr:from>
      <xdr:col>2</xdr:col>
      <xdr:colOff>502920</xdr:colOff>
      <xdr:row>1</xdr:row>
      <xdr:rowOff>76200</xdr:rowOff>
    </xdr:from>
    <xdr:to>
      <xdr:col>5</xdr:col>
      <xdr:colOff>243840</xdr:colOff>
      <xdr:row>3</xdr:row>
      <xdr:rowOff>53340</xdr:rowOff>
    </xdr:to>
    <xdr:sp macro="" textlink="">
      <xdr:nvSpPr>
        <xdr:cNvPr id="2" name="TextBox 1">
          <a:extLst>
            <a:ext uri="{FF2B5EF4-FFF2-40B4-BE49-F238E27FC236}">
              <a16:creationId xmlns:a16="http://schemas.microsoft.com/office/drawing/2014/main" id="{AC89440F-3AE1-7131-ECF8-175AA0AA0330}"/>
            </a:ext>
          </a:extLst>
        </xdr:cNvPr>
        <xdr:cNvSpPr txBox="1"/>
      </xdr:nvSpPr>
      <xdr:spPr>
        <a:xfrm>
          <a:off x="1722120" y="259080"/>
          <a:ext cx="1569720" cy="342900"/>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400">
              <a:solidFill>
                <a:schemeClr val="bg1"/>
              </a:solidFill>
              <a:latin typeface="RussianRail G Pro" panose="02000503040000020004" pitchFamily="50" charset="0"/>
            </a:rPr>
            <a:t>Всего отзывов:</a:t>
          </a:r>
        </a:p>
      </xdr:txBody>
    </xdr:sp>
    <xdr:clientData/>
  </xdr:twoCellAnchor>
  <xdr:twoCellAnchor>
    <xdr:from>
      <xdr:col>5</xdr:col>
      <xdr:colOff>22860</xdr:colOff>
      <xdr:row>0</xdr:row>
      <xdr:rowOff>175260</xdr:rowOff>
    </xdr:from>
    <xdr:to>
      <xdr:col>6</xdr:col>
      <xdr:colOff>320040</xdr:colOff>
      <xdr:row>3</xdr:row>
      <xdr:rowOff>60960</xdr:rowOff>
    </xdr:to>
    <xdr:sp macro="" textlink="Tables!A2">
      <xdr:nvSpPr>
        <xdr:cNvPr id="6" name="TextBox 5">
          <a:extLst>
            <a:ext uri="{FF2B5EF4-FFF2-40B4-BE49-F238E27FC236}">
              <a16:creationId xmlns:a16="http://schemas.microsoft.com/office/drawing/2014/main" id="{6E0270F3-40E9-79BD-7366-EAA5DC9560D6}"/>
            </a:ext>
          </a:extLst>
        </xdr:cNvPr>
        <xdr:cNvSpPr txBox="1"/>
      </xdr:nvSpPr>
      <xdr:spPr>
        <a:xfrm>
          <a:off x="3070860" y="175260"/>
          <a:ext cx="906780" cy="434340"/>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86926E5-75A7-4DBE-B4C5-15EB189ED066}" type="TxLink">
            <a:rPr lang="en-US" sz="2000" b="0" i="0" u="none" strike="noStrike">
              <a:solidFill>
                <a:schemeClr val="bg1"/>
              </a:solidFill>
              <a:latin typeface="RussianRail G Pro" panose="02000503040000020004" pitchFamily="50" charset="0"/>
              <a:cs typeface="Calibri"/>
            </a:rPr>
            <a:pPr/>
            <a:t>92</a:t>
          </a:fld>
          <a:endParaRPr lang="ru-RU" sz="2000">
            <a:solidFill>
              <a:schemeClr val="bg1"/>
            </a:solidFill>
            <a:latin typeface="RussianRail G Pro" panose="02000503040000020004" pitchFamily="50" charset="0"/>
          </a:endParaRPr>
        </a:p>
      </xdr:txBody>
    </xdr:sp>
    <xdr:clientData/>
  </xdr:twoCellAnchor>
  <xdr:twoCellAnchor>
    <xdr:from>
      <xdr:col>1</xdr:col>
      <xdr:colOff>533400</xdr:colOff>
      <xdr:row>4</xdr:row>
      <xdr:rowOff>137160</xdr:rowOff>
    </xdr:from>
    <xdr:to>
      <xdr:col>3</xdr:col>
      <xdr:colOff>601980</xdr:colOff>
      <xdr:row>6</xdr:row>
      <xdr:rowOff>114300</xdr:rowOff>
    </xdr:to>
    <xdr:sp macro="" textlink="">
      <xdr:nvSpPr>
        <xdr:cNvPr id="7" name="TextBox 6">
          <a:extLst>
            <a:ext uri="{FF2B5EF4-FFF2-40B4-BE49-F238E27FC236}">
              <a16:creationId xmlns:a16="http://schemas.microsoft.com/office/drawing/2014/main" id="{0CE7EC2D-F988-4390-A789-2D1EA6FB3B84}"/>
            </a:ext>
          </a:extLst>
        </xdr:cNvPr>
        <xdr:cNvSpPr txBox="1"/>
      </xdr:nvSpPr>
      <xdr:spPr>
        <a:xfrm>
          <a:off x="1143000" y="868680"/>
          <a:ext cx="1287780" cy="342900"/>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400">
              <a:solidFill>
                <a:schemeClr val="bg1"/>
              </a:solidFill>
              <a:latin typeface="RussianRail G Pro" panose="02000503040000020004" pitchFamily="50" charset="0"/>
            </a:rPr>
            <a:t>Из</a:t>
          </a:r>
          <a:r>
            <a:rPr lang="ru-RU" sz="1400" baseline="0">
              <a:solidFill>
                <a:schemeClr val="bg1"/>
              </a:solidFill>
              <a:latin typeface="RussianRail G Pro" panose="02000503040000020004" pitchFamily="50" charset="0"/>
            </a:rPr>
            <a:t> выборки:</a:t>
          </a:r>
          <a:endParaRPr lang="ru-RU" sz="1400">
            <a:solidFill>
              <a:schemeClr val="bg1"/>
            </a:solidFill>
            <a:latin typeface="RussianRail G Pro" panose="02000503040000020004" pitchFamily="50" charset="0"/>
          </a:endParaRPr>
        </a:p>
      </xdr:txBody>
    </xdr:sp>
    <xdr:clientData/>
  </xdr:twoCellAnchor>
  <xdr:twoCellAnchor>
    <xdr:from>
      <xdr:col>2</xdr:col>
      <xdr:colOff>91440</xdr:colOff>
      <xdr:row>6</xdr:row>
      <xdr:rowOff>114300</xdr:rowOff>
    </xdr:from>
    <xdr:to>
      <xdr:col>4</xdr:col>
      <xdr:colOff>510540</xdr:colOff>
      <xdr:row>8</xdr:row>
      <xdr:rowOff>91440</xdr:rowOff>
    </xdr:to>
    <xdr:sp macro="" textlink="">
      <xdr:nvSpPr>
        <xdr:cNvPr id="8" name="TextBox 7">
          <a:extLst>
            <a:ext uri="{FF2B5EF4-FFF2-40B4-BE49-F238E27FC236}">
              <a16:creationId xmlns:a16="http://schemas.microsoft.com/office/drawing/2014/main" id="{7BD4B51C-4B8B-48A0-889C-D78C1A04966C}"/>
            </a:ext>
          </a:extLst>
        </xdr:cNvPr>
        <xdr:cNvSpPr txBox="1"/>
      </xdr:nvSpPr>
      <xdr:spPr>
        <a:xfrm>
          <a:off x="1310640" y="1211580"/>
          <a:ext cx="1638300" cy="342900"/>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400">
              <a:solidFill>
                <a:srgbClr val="92D050"/>
              </a:solidFill>
              <a:latin typeface="RussianRail G Pro" panose="02000503040000020004" pitchFamily="50" charset="0"/>
            </a:rPr>
            <a:t>Положительные:</a:t>
          </a:r>
        </a:p>
      </xdr:txBody>
    </xdr:sp>
    <xdr:clientData/>
  </xdr:twoCellAnchor>
  <xdr:twoCellAnchor>
    <xdr:from>
      <xdr:col>2</xdr:col>
      <xdr:colOff>99060</xdr:colOff>
      <xdr:row>8</xdr:row>
      <xdr:rowOff>53340</xdr:rowOff>
    </xdr:from>
    <xdr:to>
      <xdr:col>4</xdr:col>
      <xdr:colOff>518160</xdr:colOff>
      <xdr:row>10</xdr:row>
      <xdr:rowOff>30480</xdr:rowOff>
    </xdr:to>
    <xdr:sp macro="" textlink="">
      <xdr:nvSpPr>
        <xdr:cNvPr id="10" name="TextBox 9">
          <a:extLst>
            <a:ext uri="{FF2B5EF4-FFF2-40B4-BE49-F238E27FC236}">
              <a16:creationId xmlns:a16="http://schemas.microsoft.com/office/drawing/2014/main" id="{4AA51854-BFB8-43E5-A901-CC303B7989BC}"/>
            </a:ext>
          </a:extLst>
        </xdr:cNvPr>
        <xdr:cNvSpPr txBox="1"/>
      </xdr:nvSpPr>
      <xdr:spPr>
        <a:xfrm>
          <a:off x="1318260" y="1516380"/>
          <a:ext cx="1638300" cy="342900"/>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400">
              <a:solidFill>
                <a:srgbClr val="E21A1A"/>
              </a:solidFill>
              <a:latin typeface="RussianRail G Pro" panose="02000503040000020004" pitchFamily="50" charset="0"/>
            </a:rPr>
            <a:t>Отрицательные:</a:t>
          </a:r>
        </a:p>
      </xdr:txBody>
    </xdr:sp>
    <xdr:clientData/>
  </xdr:twoCellAnchor>
  <xdr:twoCellAnchor>
    <xdr:from>
      <xdr:col>2</xdr:col>
      <xdr:colOff>99060</xdr:colOff>
      <xdr:row>10</xdr:row>
      <xdr:rowOff>22860</xdr:rowOff>
    </xdr:from>
    <xdr:to>
      <xdr:col>4</xdr:col>
      <xdr:colOff>518160</xdr:colOff>
      <xdr:row>12</xdr:row>
      <xdr:rowOff>0</xdr:rowOff>
    </xdr:to>
    <xdr:sp macro="" textlink="">
      <xdr:nvSpPr>
        <xdr:cNvPr id="11" name="TextBox 10">
          <a:extLst>
            <a:ext uri="{FF2B5EF4-FFF2-40B4-BE49-F238E27FC236}">
              <a16:creationId xmlns:a16="http://schemas.microsoft.com/office/drawing/2014/main" id="{AD269D96-0F33-4473-8D3C-432EB05001FB}"/>
            </a:ext>
          </a:extLst>
        </xdr:cNvPr>
        <xdr:cNvSpPr txBox="1"/>
      </xdr:nvSpPr>
      <xdr:spPr>
        <a:xfrm>
          <a:off x="1318260" y="1851660"/>
          <a:ext cx="1638300" cy="342900"/>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400">
              <a:solidFill>
                <a:schemeClr val="bg2"/>
              </a:solidFill>
              <a:latin typeface="RussianRail G Pro" panose="02000503040000020004" pitchFamily="50" charset="0"/>
            </a:rPr>
            <a:t>Нейтральные:</a:t>
          </a:r>
        </a:p>
      </xdr:txBody>
    </xdr:sp>
    <xdr:clientData/>
  </xdr:twoCellAnchor>
  <xdr:twoCellAnchor>
    <xdr:from>
      <xdr:col>4</xdr:col>
      <xdr:colOff>426720</xdr:colOff>
      <xdr:row>6</xdr:row>
      <xdr:rowOff>91440</xdr:rowOff>
    </xdr:from>
    <xdr:to>
      <xdr:col>5</xdr:col>
      <xdr:colOff>396240</xdr:colOff>
      <xdr:row>8</xdr:row>
      <xdr:rowOff>68580</xdr:rowOff>
    </xdr:to>
    <xdr:sp macro="" textlink="Tables!O14">
      <xdr:nvSpPr>
        <xdr:cNvPr id="12" name="TextBox 11">
          <a:extLst>
            <a:ext uri="{FF2B5EF4-FFF2-40B4-BE49-F238E27FC236}">
              <a16:creationId xmlns:a16="http://schemas.microsoft.com/office/drawing/2014/main" id="{614412F8-69F6-40AB-9805-E39ED5AE1EF0}"/>
            </a:ext>
          </a:extLst>
        </xdr:cNvPr>
        <xdr:cNvSpPr txBox="1"/>
      </xdr:nvSpPr>
      <xdr:spPr>
        <a:xfrm>
          <a:off x="2865120" y="1188720"/>
          <a:ext cx="579120" cy="342900"/>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296DC9-4CE8-40CC-8245-EFF3972505CA}" type="TxLink">
            <a:rPr lang="en-US" sz="1600" b="0" i="0" u="none" strike="noStrike">
              <a:solidFill>
                <a:srgbClr val="92D050"/>
              </a:solidFill>
              <a:latin typeface="RussianRail G Pro" panose="02000503040000020004" pitchFamily="50" charset="0"/>
              <a:cs typeface="Calibri"/>
            </a:rPr>
            <a:pPr/>
            <a:t>12</a:t>
          </a:fld>
          <a:endParaRPr lang="ru-RU" sz="2000" b="0">
            <a:solidFill>
              <a:srgbClr val="92D050"/>
            </a:solidFill>
            <a:latin typeface="RussianRail G Pro" panose="02000503040000020004" pitchFamily="50" charset="0"/>
          </a:endParaRPr>
        </a:p>
      </xdr:txBody>
    </xdr:sp>
    <xdr:clientData/>
  </xdr:twoCellAnchor>
  <xdr:twoCellAnchor>
    <xdr:from>
      <xdr:col>4</xdr:col>
      <xdr:colOff>358140</xdr:colOff>
      <xdr:row>8</xdr:row>
      <xdr:rowOff>22860</xdr:rowOff>
    </xdr:from>
    <xdr:to>
      <xdr:col>5</xdr:col>
      <xdr:colOff>365760</xdr:colOff>
      <xdr:row>10</xdr:row>
      <xdr:rowOff>0</xdr:rowOff>
    </xdr:to>
    <xdr:sp macro="" textlink="Tables!P14">
      <xdr:nvSpPr>
        <xdr:cNvPr id="13" name="TextBox 12">
          <a:extLst>
            <a:ext uri="{FF2B5EF4-FFF2-40B4-BE49-F238E27FC236}">
              <a16:creationId xmlns:a16="http://schemas.microsoft.com/office/drawing/2014/main" id="{D35AC705-56F8-4778-AC6D-C65B6582CD0D}"/>
            </a:ext>
          </a:extLst>
        </xdr:cNvPr>
        <xdr:cNvSpPr txBox="1"/>
      </xdr:nvSpPr>
      <xdr:spPr>
        <a:xfrm>
          <a:off x="2796540" y="1485900"/>
          <a:ext cx="617220" cy="342900"/>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190CF4F-158F-4288-A504-B8324B72974E}" type="TxLink">
            <a:rPr lang="en-US" sz="1600" b="0" i="0" u="none" strike="noStrike">
              <a:solidFill>
                <a:srgbClr val="E21A1A"/>
              </a:solidFill>
              <a:latin typeface="RussianRail G Pro" panose="02000503040000020004" pitchFamily="50" charset="0"/>
              <a:cs typeface="Calibri"/>
            </a:rPr>
            <a:pPr/>
            <a:t>8</a:t>
          </a:fld>
          <a:endParaRPr lang="ru-RU" sz="2400" b="0">
            <a:solidFill>
              <a:srgbClr val="E21A1A"/>
            </a:solidFill>
            <a:latin typeface="RussianRail G Pro" panose="02000503040000020004" pitchFamily="50" charset="0"/>
          </a:endParaRPr>
        </a:p>
      </xdr:txBody>
    </xdr:sp>
    <xdr:clientData/>
  </xdr:twoCellAnchor>
  <xdr:twoCellAnchor>
    <xdr:from>
      <xdr:col>4</xdr:col>
      <xdr:colOff>175260</xdr:colOff>
      <xdr:row>10</xdr:row>
      <xdr:rowOff>0</xdr:rowOff>
    </xdr:from>
    <xdr:to>
      <xdr:col>5</xdr:col>
      <xdr:colOff>228600</xdr:colOff>
      <xdr:row>11</xdr:row>
      <xdr:rowOff>160020</xdr:rowOff>
    </xdr:to>
    <xdr:sp macro="" textlink="Tables!Q14">
      <xdr:nvSpPr>
        <xdr:cNvPr id="14" name="TextBox 13">
          <a:extLst>
            <a:ext uri="{FF2B5EF4-FFF2-40B4-BE49-F238E27FC236}">
              <a16:creationId xmlns:a16="http://schemas.microsoft.com/office/drawing/2014/main" id="{8574FED8-C26D-48C0-92E3-5124326034F9}"/>
            </a:ext>
          </a:extLst>
        </xdr:cNvPr>
        <xdr:cNvSpPr txBox="1"/>
      </xdr:nvSpPr>
      <xdr:spPr>
        <a:xfrm>
          <a:off x="2613660" y="1828800"/>
          <a:ext cx="662940" cy="342900"/>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7D91CA7-B41A-43E8-9DB7-80EB1981CE47}" type="TxLink">
            <a:rPr lang="en-US" sz="1600" b="0" i="0" u="none" strike="noStrike">
              <a:solidFill>
                <a:schemeClr val="bg1"/>
              </a:solidFill>
              <a:latin typeface="RussianRail G Pro" panose="02000503040000020004" pitchFamily="50" charset="0"/>
              <a:cs typeface="Calibri"/>
            </a:rPr>
            <a:pPr/>
            <a:t>2</a:t>
          </a:fld>
          <a:endParaRPr lang="ru-RU" sz="2800" b="0">
            <a:solidFill>
              <a:schemeClr val="bg1"/>
            </a:solidFill>
            <a:latin typeface="RussianRail G Pro" panose="02000503040000020004" pitchFamily="50" charset="0"/>
          </a:endParaRPr>
        </a:p>
      </xdr:txBody>
    </xdr:sp>
    <xdr:clientData/>
  </xdr:twoCellAnchor>
  <xdr:twoCellAnchor editAs="oneCell">
    <xdr:from>
      <xdr:col>0</xdr:col>
      <xdr:colOff>228600</xdr:colOff>
      <xdr:row>21</xdr:row>
      <xdr:rowOff>167640</xdr:rowOff>
    </xdr:from>
    <xdr:to>
      <xdr:col>10</xdr:col>
      <xdr:colOff>53340</xdr:colOff>
      <xdr:row>24</xdr:row>
      <xdr:rowOff>30480</xdr:rowOff>
    </xdr:to>
    <mc:AlternateContent xmlns:mc="http://schemas.openxmlformats.org/markup-compatibility/2006" xmlns:a14="http://schemas.microsoft.com/office/drawing/2010/main">
      <mc:Choice Requires="a14">
        <xdr:graphicFrame macro="">
          <xdr:nvGraphicFramePr>
            <xdr:cNvPr id="15" name="Округа">
              <a:extLst>
                <a:ext uri="{FF2B5EF4-FFF2-40B4-BE49-F238E27FC236}">
                  <a16:creationId xmlns:a16="http://schemas.microsoft.com/office/drawing/2014/main" id="{4B8057EC-17B6-4F8B-81A2-791401B8BF68}"/>
                </a:ext>
              </a:extLst>
            </xdr:cNvPr>
            <xdr:cNvGraphicFramePr/>
          </xdr:nvGraphicFramePr>
          <xdr:xfrm>
            <a:off x="0" y="0"/>
            <a:ext cx="0" cy="0"/>
          </xdr:xfrm>
          <a:graphic>
            <a:graphicData uri="http://schemas.microsoft.com/office/drawing/2010/slicer">
              <sle:slicer xmlns:sle="http://schemas.microsoft.com/office/drawing/2010/slicer" name="Округа"/>
            </a:graphicData>
          </a:graphic>
        </xdr:graphicFrame>
      </mc:Choice>
      <mc:Fallback xmlns="">
        <xdr:sp macro="" textlink="">
          <xdr:nvSpPr>
            <xdr:cNvPr id="0" name=""/>
            <xdr:cNvSpPr>
              <a:spLocks noTextEdit="1"/>
            </xdr:cNvSpPr>
          </xdr:nvSpPr>
          <xdr:spPr>
            <a:xfrm>
              <a:off x="228600" y="4008120"/>
              <a:ext cx="5920740" cy="411480"/>
            </a:xfrm>
            <a:prstGeom prst="rect">
              <a:avLst/>
            </a:prstGeom>
            <a:solidFill>
              <a:prstClr val="white"/>
            </a:solidFill>
            <a:ln w="1">
              <a:solidFill>
                <a:prstClr val="green"/>
              </a:solidFill>
            </a:ln>
          </xdr:spPr>
          <xdr:txBody>
            <a:bodyPr vertOverflow="clip" horzOverflow="clip"/>
            <a:lstStyle/>
            <a:p>
              <a:r>
                <a:rPr lang="ru-RU" sz="1100"/>
                <a:t>Эта фигура представляет срез. Срезы поддерживаются только в Excel 2010 и более поздних версиях.
Если фигура была изменена в более ранней версии Excel или книга была сохранена в Excel 2003 или более ранней версии, использование среза невозможно.</a:t>
              </a:r>
            </a:p>
          </xdr:txBody>
        </xdr:sp>
      </mc:Fallback>
    </mc:AlternateContent>
    <xdr:clientData/>
  </xdr:twoCellAnchor>
  <xdr:twoCellAnchor>
    <xdr:from>
      <xdr:col>0</xdr:col>
      <xdr:colOff>60960</xdr:colOff>
      <xdr:row>23</xdr:row>
      <xdr:rowOff>152400</xdr:rowOff>
    </xdr:from>
    <xdr:to>
      <xdr:col>3</xdr:col>
      <xdr:colOff>502920</xdr:colOff>
      <xdr:row>27</xdr:row>
      <xdr:rowOff>144780</xdr:rowOff>
    </xdr:to>
    <xdr:sp macro="" textlink="">
      <xdr:nvSpPr>
        <xdr:cNvPr id="16" name="TextBox 15">
          <a:extLst>
            <a:ext uri="{FF2B5EF4-FFF2-40B4-BE49-F238E27FC236}">
              <a16:creationId xmlns:a16="http://schemas.microsoft.com/office/drawing/2014/main" id="{CC966F66-DDDD-421D-A27A-6C6B6D5BEFE5}"/>
            </a:ext>
          </a:extLst>
        </xdr:cNvPr>
        <xdr:cNvSpPr txBox="1"/>
      </xdr:nvSpPr>
      <xdr:spPr>
        <a:xfrm>
          <a:off x="60960" y="4358640"/>
          <a:ext cx="2270760" cy="723900"/>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400">
              <a:solidFill>
                <a:schemeClr val="bg2"/>
              </a:solidFill>
              <a:latin typeface="RussianRail G Pro" panose="02000503040000020004" pitchFamily="50" charset="0"/>
            </a:rPr>
            <a:t>Упоминаний</a:t>
          </a:r>
          <a:r>
            <a:rPr lang="ru-RU" sz="1400" baseline="0">
              <a:solidFill>
                <a:schemeClr val="bg2"/>
              </a:solidFill>
              <a:latin typeface="RussianRail G Pro" panose="02000503040000020004" pitchFamily="50" charset="0"/>
            </a:rPr>
            <a:t> выбранных округов в отзывах:</a:t>
          </a:r>
          <a:endParaRPr lang="ru-RU" sz="1400">
            <a:solidFill>
              <a:schemeClr val="bg2"/>
            </a:solidFill>
            <a:latin typeface="RussianRail G Pro" panose="02000503040000020004" pitchFamily="50" charset="0"/>
          </a:endParaRPr>
        </a:p>
      </xdr:txBody>
    </xdr:sp>
    <xdr:clientData/>
  </xdr:twoCellAnchor>
  <xdr:twoCellAnchor>
    <xdr:from>
      <xdr:col>2</xdr:col>
      <xdr:colOff>518160</xdr:colOff>
      <xdr:row>25</xdr:row>
      <xdr:rowOff>15240</xdr:rowOff>
    </xdr:from>
    <xdr:to>
      <xdr:col>3</xdr:col>
      <xdr:colOff>541020</xdr:colOff>
      <xdr:row>27</xdr:row>
      <xdr:rowOff>83820</xdr:rowOff>
    </xdr:to>
    <xdr:sp macro="" textlink="Tables!K32">
      <xdr:nvSpPr>
        <xdr:cNvPr id="17" name="TextBox 16">
          <a:extLst>
            <a:ext uri="{FF2B5EF4-FFF2-40B4-BE49-F238E27FC236}">
              <a16:creationId xmlns:a16="http://schemas.microsoft.com/office/drawing/2014/main" id="{FA6CC7E2-9766-4E79-95FE-13000BAE2A90}"/>
            </a:ext>
          </a:extLst>
        </xdr:cNvPr>
        <xdr:cNvSpPr txBox="1"/>
      </xdr:nvSpPr>
      <xdr:spPr>
        <a:xfrm>
          <a:off x="1737360" y="4587240"/>
          <a:ext cx="632460" cy="434340"/>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2488C77-6A5E-4C18-A31B-EF0660916AA8}" type="TxLink">
            <a:rPr lang="en-US" sz="1600" b="0" i="0" u="none" strike="noStrike">
              <a:solidFill>
                <a:schemeClr val="bg1"/>
              </a:solidFill>
              <a:latin typeface="RussianRail G Pro" panose="02000503040000020004" pitchFamily="50" charset="0"/>
              <a:cs typeface="Calibri"/>
            </a:rPr>
            <a:pPr/>
            <a:t>64</a:t>
          </a:fld>
          <a:endParaRPr lang="ru-RU" sz="4400">
            <a:solidFill>
              <a:schemeClr val="bg1"/>
            </a:solidFill>
            <a:latin typeface="RussianRail G Pro" panose="02000503040000020004" pitchFamily="50" charset="0"/>
          </a:endParaRPr>
        </a:p>
      </xdr:txBody>
    </xdr:sp>
    <xdr:clientData/>
  </xdr:twoCellAnchor>
  <xdr:twoCellAnchor editAs="oneCell">
    <xdr:from>
      <xdr:col>10</xdr:col>
      <xdr:colOff>228600</xdr:colOff>
      <xdr:row>16</xdr:row>
      <xdr:rowOff>129540</xdr:rowOff>
    </xdr:from>
    <xdr:to>
      <xdr:col>13</xdr:col>
      <xdr:colOff>121920</xdr:colOff>
      <xdr:row>27</xdr:row>
      <xdr:rowOff>7619</xdr:rowOff>
    </xdr:to>
    <mc:AlternateContent xmlns:mc="http://schemas.openxmlformats.org/markup-compatibility/2006" xmlns:a14="http://schemas.microsoft.com/office/drawing/2010/main">
      <mc:Choice Requires="a14">
        <xdr:graphicFrame macro="">
          <xdr:nvGraphicFramePr>
            <xdr:cNvPr id="20" name="Категория">
              <a:extLst>
                <a:ext uri="{FF2B5EF4-FFF2-40B4-BE49-F238E27FC236}">
                  <a16:creationId xmlns:a16="http://schemas.microsoft.com/office/drawing/2014/main" id="{D653A632-E0A4-42E8-A424-0D15706FF9C4}"/>
                </a:ext>
              </a:extLst>
            </xdr:cNvPr>
            <xdr:cNvGraphicFramePr/>
          </xdr:nvGraphicFramePr>
          <xdr:xfrm>
            <a:off x="0" y="0"/>
            <a:ext cx="0" cy="0"/>
          </xdr:xfrm>
          <a:graphic>
            <a:graphicData uri="http://schemas.microsoft.com/office/drawing/2010/slicer">
              <sle:slicer xmlns:sle="http://schemas.microsoft.com/office/drawing/2010/slicer" name="Категория"/>
            </a:graphicData>
          </a:graphic>
        </xdr:graphicFrame>
      </mc:Choice>
      <mc:Fallback xmlns="">
        <xdr:sp macro="" textlink="">
          <xdr:nvSpPr>
            <xdr:cNvPr id="0" name=""/>
            <xdr:cNvSpPr>
              <a:spLocks noTextEdit="1"/>
            </xdr:cNvSpPr>
          </xdr:nvSpPr>
          <xdr:spPr>
            <a:xfrm>
              <a:off x="6324600" y="3055620"/>
              <a:ext cx="1722120" cy="1889759"/>
            </a:xfrm>
            <a:prstGeom prst="rect">
              <a:avLst/>
            </a:prstGeom>
            <a:solidFill>
              <a:prstClr val="white"/>
            </a:solidFill>
            <a:ln w="1">
              <a:solidFill>
                <a:prstClr val="green"/>
              </a:solidFill>
            </a:ln>
          </xdr:spPr>
          <xdr:txBody>
            <a:bodyPr vertOverflow="clip" horzOverflow="clip"/>
            <a:lstStyle/>
            <a:p>
              <a:r>
                <a:rPr lang="ru-RU" sz="1100"/>
                <a:t>Эта фигура представляет срез. Срезы поддерживаются только в Excel 2010 и более поздних версиях.
Если фигура была изменена в более ранней версии Excel или книга была сохранена в Excel 2003 или более ранней версии, использование среза невозможно.</a:t>
              </a:r>
            </a:p>
          </xdr:txBody>
        </xdr:sp>
      </mc:Fallback>
    </mc:AlternateContent>
    <xdr:clientData/>
  </xdr:twoCellAnchor>
  <xdr:twoCellAnchor>
    <xdr:from>
      <xdr:col>13</xdr:col>
      <xdr:colOff>121920</xdr:colOff>
      <xdr:row>16</xdr:row>
      <xdr:rowOff>121920</xdr:rowOff>
    </xdr:from>
    <xdr:to>
      <xdr:col>17</xdr:col>
      <xdr:colOff>190500</xdr:colOff>
      <xdr:row>20</xdr:row>
      <xdr:rowOff>114300</xdr:rowOff>
    </xdr:to>
    <xdr:grpSp>
      <xdr:nvGrpSpPr>
        <xdr:cNvPr id="9" name="Группа 8">
          <a:extLst>
            <a:ext uri="{FF2B5EF4-FFF2-40B4-BE49-F238E27FC236}">
              <a16:creationId xmlns:a16="http://schemas.microsoft.com/office/drawing/2014/main" id="{07578273-E36A-0A4D-3339-2B0F95AFCF17}"/>
            </a:ext>
          </a:extLst>
        </xdr:cNvPr>
        <xdr:cNvGrpSpPr/>
      </xdr:nvGrpSpPr>
      <xdr:grpSpPr>
        <a:xfrm>
          <a:off x="8046720" y="3048000"/>
          <a:ext cx="2506980" cy="723900"/>
          <a:chOff x="11155680" y="2621280"/>
          <a:chExt cx="2506980" cy="723900"/>
        </a:xfrm>
      </xdr:grpSpPr>
      <xdr:sp macro="" textlink="">
        <xdr:nvSpPr>
          <xdr:cNvPr id="21" name="TextBox 20">
            <a:extLst>
              <a:ext uri="{FF2B5EF4-FFF2-40B4-BE49-F238E27FC236}">
                <a16:creationId xmlns:a16="http://schemas.microsoft.com/office/drawing/2014/main" id="{96A26041-92D2-4BA0-BAA9-1A6A72B323B2}"/>
              </a:ext>
            </a:extLst>
          </xdr:cNvPr>
          <xdr:cNvSpPr txBox="1"/>
        </xdr:nvSpPr>
        <xdr:spPr>
          <a:xfrm>
            <a:off x="11155680" y="2621280"/>
            <a:ext cx="2270760" cy="723900"/>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400">
                <a:solidFill>
                  <a:schemeClr val="bg2"/>
                </a:solidFill>
                <a:latin typeface="RussianRail G Pro" panose="02000503040000020004" pitchFamily="50" charset="0"/>
              </a:rPr>
              <a:t>Упоминаний</a:t>
            </a:r>
            <a:r>
              <a:rPr lang="ru-RU" sz="1400" baseline="0">
                <a:solidFill>
                  <a:schemeClr val="bg2"/>
                </a:solidFill>
                <a:latin typeface="RussianRail G Pro" panose="02000503040000020004" pitchFamily="50" charset="0"/>
              </a:rPr>
              <a:t> выбранных категорий в отзывах:</a:t>
            </a:r>
            <a:endParaRPr lang="ru-RU" sz="1400">
              <a:solidFill>
                <a:schemeClr val="bg2"/>
              </a:solidFill>
              <a:latin typeface="RussianRail G Pro" panose="02000503040000020004" pitchFamily="50" charset="0"/>
            </a:endParaRPr>
          </a:p>
        </xdr:txBody>
      </xdr:sp>
      <xdr:sp macro="" textlink="Tables!M56">
        <xdr:nvSpPr>
          <xdr:cNvPr id="22" name="TextBox 21">
            <a:extLst>
              <a:ext uri="{FF2B5EF4-FFF2-40B4-BE49-F238E27FC236}">
                <a16:creationId xmlns:a16="http://schemas.microsoft.com/office/drawing/2014/main" id="{1B18720F-55D6-4AA0-8A0F-334B249946DD}"/>
              </a:ext>
            </a:extLst>
          </xdr:cNvPr>
          <xdr:cNvSpPr txBox="1"/>
        </xdr:nvSpPr>
        <xdr:spPr>
          <a:xfrm>
            <a:off x="13030200" y="2849880"/>
            <a:ext cx="632460" cy="434340"/>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9DFBF77-4608-4F31-8E53-1FA48C00943C}" type="TxLink">
              <a:rPr lang="en-US" sz="1600" b="0" i="0" u="none" strike="noStrike">
                <a:solidFill>
                  <a:schemeClr val="bg1"/>
                </a:solidFill>
                <a:latin typeface="RussianRail G Pro" panose="02000503040000020004" pitchFamily="50" charset="0"/>
                <a:cs typeface="Calibri"/>
              </a:rPr>
              <a:pPr/>
              <a:t>18</a:t>
            </a:fld>
            <a:endParaRPr lang="ru-RU" sz="6000">
              <a:solidFill>
                <a:schemeClr val="bg1"/>
              </a:solidFill>
              <a:latin typeface="RussianRail G Pro" panose="02000503040000020004" pitchFamily="50" charset="0"/>
            </a:endParaRPr>
          </a:p>
        </xdr:txBody>
      </xdr:sp>
    </xdr:grpSp>
    <xdr:clientData/>
  </xdr:twoCellAnchor>
  <xdr:twoCellAnchor>
    <xdr:from>
      <xdr:col>13</xdr:col>
      <xdr:colOff>121920</xdr:colOff>
      <xdr:row>20</xdr:row>
      <xdr:rowOff>0</xdr:rowOff>
    </xdr:from>
    <xdr:to>
      <xdr:col>16</xdr:col>
      <xdr:colOff>419100</xdr:colOff>
      <xdr:row>22</xdr:row>
      <xdr:rowOff>0</xdr:rowOff>
    </xdr:to>
    <xdr:grpSp>
      <xdr:nvGrpSpPr>
        <xdr:cNvPr id="29" name="Группа 28">
          <a:extLst>
            <a:ext uri="{FF2B5EF4-FFF2-40B4-BE49-F238E27FC236}">
              <a16:creationId xmlns:a16="http://schemas.microsoft.com/office/drawing/2014/main" id="{C88AA2CE-C277-6F47-5B2A-F30FC66EF91A}"/>
            </a:ext>
          </a:extLst>
        </xdr:cNvPr>
        <xdr:cNvGrpSpPr/>
      </xdr:nvGrpSpPr>
      <xdr:grpSpPr>
        <a:xfrm>
          <a:off x="8046720" y="3657600"/>
          <a:ext cx="2125980" cy="365760"/>
          <a:chOff x="11155680" y="3230880"/>
          <a:chExt cx="2125980" cy="365760"/>
        </a:xfrm>
      </xdr:grpSpPr>
      <xdr:sp macro="" textlink="">
        <xdr:nvSpPr>
          <xdr:cNvPr id="23" name="TextBox 22">
            <a:extLst>
              <a:ext uri="{FF2B5EF4-FFF2-40B4-BE49-F238E27FC236}">
                <a16:creationId xmlns:a16="http://schemas.microsoft.com/office/drawing/2014/main" id="{AE62198F-42ED-4827-86E1-8D78BCDABBAE}"/>
              </a:ext>
            </a:extLst>
          </xdr:cNvPr>
          <xdr:cNvSpPr txBox="1"/>
        </xdr:nvSpPr>
        <xdr:spPr>
          <a:xfrm>
            <a:off x="11155680" y="3253740"/>
            <a:ext cx="1638300" cy="342900"/>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400">
                <a:solidFill>
                  <a:srgbClr val="92D050"/>
                </a:solidFill>
                <a:latin typeface="RussianRail G Pro" panose="02000503040000020004" pitchFamily="50" charset="0"/>
              </a:rPr>
              <a:t>Положительные:</a:t>
            </a:r>
          </a:p>
        </xdr:txBody>
      </xdr:sp>
      <xdr:sp macro="" textlink="Tables!J56">
        <xdr:nvSpPr>
          <xdr:cNvPr id="26" name="TextBox 25">
            <a:extLst>
              <a:ext uri="{FF2B5EF4-FFF2-40B4-BE49-F238E27FC236}">
                <a16:creationId xmlns:a16="http://schemas.microsoft.com/office/drawing/2014/main" id="{D4283415-B46A-4DC3-A1E4-87CD83EFB80F}"/>
              </a:ext>
            </a:extLst>
          </xdr:cNvPr>
          <xdr:cNvSpPr txBox="1"/>
        </xdr:nvSpPr>
        <xdr:spPr>
          <a:xfrm>
            <a:off x="12702540" y="3230880"/>
            <a:ext cx="579120" cy="342900"/>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1013BF0-488E-4FAF-9C42-4FEC4152B3C0}" type="TxLink">
              <a:rPr lang="en-US" sz="1600" b="0" i="0" u="none" strike="noStrike">
                <a:solidFill>
                  <a:srgbClr val="92D050"/>
                </a:solidFill>
                <a:latin typeface="RussianRail G Pro" panose="02000503040000020004" pitchFamily="50" charset="0"/>
                <a:cs typeface="Calibri"/>
              </a:rPr>
              <a:pPr/>
              <a:t>5</a:t>
            </a:fld>
            <a:endParaRPr lang="ru-RU" sz="1600" b="0">
              <a:solidFill>
                <a:srgbClr val="92D050"/>
              </a:solidFill>
              <a:latin typeface="RussianRail G Pro" panose="02000503040000020004" pitchFamily="50" charset="0"/>
            </a:endParaRPr>
          </a:p>
        </xdr:txBody>
      </xdr:sp>
    </xdr:grpSp>
    <xdr:clientData/>
  </xdr:twoCellAnchor>
  <xdr:twoCellAnchor>
    <xdr:from>
      <xdr:col>13</xdr:col>
      <xdr:colOff>121920</xdr:colOff>
      <xdr:row>22</xdr:row>
      <xdr:rowOff>22860</xdr:rowOff>
    </xdr:from>
    <xdr:to>
      <xdr:col>16</xdr:col>
      <xdr:colOff>411480</xdr:colOff>
      <xdr:row>24</xdr:row>
      <xdr:rowOff>22860</xdr:rowOff>
    </xdr:to>
    <xdr:grpSp>
      <xdr:nvGrpSpPr>
        <xdr:cNvPr id="30" name="Группа 29">
          <a:extLst>
            <a:ext uri="{FF2B5EF4-FFF2-40B4-BE49-F238E27FC236}">
              <a16:creationId xmlns:a16="http://schemas.microsoft.com/office/drawing/2014/main" id="{C2360EDF-9944-D50B-3561-0AB1C47EBC60}"/>
            </a:ext>
          </a:extLst>
        </xdr:cNvPr>
        <xdr:cNvGrpSpPr/>
      </xdr:nvGrpSpPr>
      <xdr:grpSpPr>
        <a:xfrm>
          <a:off x="8046720" y="4046220"/>
          <a:ext cx="2118360" cy="365760"/>
          <a:chOff x="11155680" y="3619500"/>
          <a:chExt cx="2118360" cy="365760"/>
        </a:xfrm>
      </xdr:grpSpPr>
      <xdr:sp macro="" textlink="">
        <xdr:nvSpPr>
          <xdr:cNvPr id="24" name="TextBox 23">
            <a:extLst>
              <a:ext uri="{FF2B5EF4-FFF2-40B4-BE49-F238E27FC236}">
                <a16:creationId xmlns:a16="http://schemas.microsoft.com/office/drawing/2014/main" id="{753E2E7D-9CDF-4680-97A9-D7BB515C2BF9}"/>
              </a:ext>
            </a:extLst>
          </xdr:cNvPr>
          <xdr:cNvSpPr txBox="1"/>
        </xdr:nvSpPr>
        <xdr:spPr>
          <a:xfrm>
            <a:off x="11155680" y="3642360"/>
            <a:ext cx="1638300" cy="342900"/>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400">
                <a:solidFill>
                  <a:srgbClr val="E21A1A"/>
                </a:solidFill>
                <a:latin typeface="RussianRail G Pro" panose="02000503040000020004" pitchFamily="50" charset="0"/>
              </a:rPr>
              <a:t>Отрицательные:</a:t>
            </a:r>
          </a:p>
        </xdr:txBody>
      </xdr:sp>
      <xdr:sp macro="" textlink="Tables!K56">
        <xdr:nvSpPr>
          <xdr:cNvPr id="27" name="TextBox 26">
            <a:extLst>
              <a:ext uri="{FF2B5EF4-FFF2-40B4-BE49-F238E27FC236}">
                <a16:creationId xmlns:a16="http://schemas.microsoft.com/office/drawing/2014/main" id="{B69D128E-972E-4D71-8633-DCA60A96762E}"/>
              </a:ext>
            </a:extLst>
          </xdr:cNvPr>
          <xdr:cNvSpPr txBox="1"/>
        </xdr:nvSpPr>
        <xdr:spPr>
          <a:xfrm>
            <a:off x="12656820" y="3619500"/>
            <a:ext cx="617220" cy="342900"/>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AEEE2FC-CE29-42A0-9BED-1A5C4C9C3AB0}" type="TxLink">
              <a:rPr lang="en-US" sz="1600" b="0" i="0" u="none" strike="noStrike">
                <a:solidFill>
                  <a:srgbClr val="E21A1A"/>
                </a:solidFill>
                <a:latin typeface="RussianRail G Pro" panose="02000503040000020004" pitchFamily="50" charset="0"/>
                <a:cs typeface="Calibri"/>
              </a:rPr>
              <a:pPr/>
              <a:t>12</a:t>
            </a:fld>
            <a:endParaRPr lang="ru-RU" sz="1600" b="0">
              <a:solidFill>
                <a:srgbClr val="E21A1A"/>
              </a:solidFill>
              <a:latin typeface="RussianRail G Pro" panose="02000503040000020004" pitchFamily="50" charset="0"/>
            </a:endParaRPr>
          </a:p>
        </xdr:txBody>
      </xdr:sp>
    </xdr:grpSp>
    <xdr:clientData/>
  </xdr:twoCellAnchor>
  <xdr:twoCellAnchor>
    <xdr:from>
      <xdr:col>13</xdr:col>
      <xdr:colOff>114300</xdr:colOff>
      <xdr:row>24</xdr:row>
      <xdr:rowOff>68580</xdr:rowOff>
    </xdr:from>
    <xdr:to>
      <xdr:col>16</xdr:col>
      <xdr:colOff>220980</xdr:colOff>
      <xdr:row>26</xdr:row>
      <xdr:rowOff>60960</xdr:rowOff>
    </xdr:to>
    <xdr:grpSp>
      <xdr:nvGrpSpPr>
        <xdr:cNvPr id="31" name="Группа 30">
          <a:extLst>
            <a:ext uri="{FF2B5EF4-FFF2-40B4-BE49-F238E27FC236}">
              <a16:creationId xmlns:a16="http://schemas.microsoft.com/office/drawing/2014/main" id="{6E4F631C-2EBE-0545-EF73-FEEC4C8BC81D}"/>
            </a:ext>
          </a:extLst>
        </xdr:cNvPr>
        <xdr:cNvGrpSpPr/>
      </xdr:nvGrpSpPr>
      <xdr:grpSpPr>
        <a:xfrm>
          <a:off x="8039100" y="4457700"/>
          <a:ext cx="1935480" cy="358140"/>
          <a:chOff x="11148060" y="4030980"/>
          <a:chExt cx="1935480" cy="358140"/>
        </a:xfrm>
      </xdr:grpSpPr>
      <xdr:sp macro="" textlink="">
        <xdr:nvSpPr>
          <xdr:cNvPr id="25" name="TextBox 24">
            <a:extLst>
              <a:ext uri="{FF2B5EF4-FFF2-40B4-BE49-F238E27FC236}">
                <a16:creationId xmlns:a16="http://schemas.microsoft.com/office/drawing/2014/main" id="{A8DB2BAE-D97E-4B56-9051-FD267DEFE4C0}"/>
              </a:ext>
            </a:extLst>
          </xdr:cNvPr>
          <xdr:cNvSpPr txBox="1"/>
        </xdr:nvSpPr>
        <xdr:spPr>
          <a:xfrm>
            <a:off x="11148060" y="4046220"/>
            <a:ext cx="1638300" cy="342900"/>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400">
                <a:solidFill>
                  <a:schemeClr val="bg2"/>
                </a:solidFill>
                <a:latin typeface="RussianRail G Pro" panose="02000503040000020004" pitchFamily="50" charset="0"/>
              </a:rPr>
              <a:t>Нейтральные:</a:t>
            </a:r>
          </a:p>
        </xdr:txBody>
      </xdr:sp>
      <xdr:sp macro="" textlink="Tables!L56">
        <xdr:nvSpPr>
          <xdr:cNvPr id="28" name="TextBox 27">
            <a:extLst>
              <a:ext uri="{FF2B5EF4-FFF2-40B4-BE49-F238E27FC236}">
                <a16:creationId xmlns:a16="http://schemas.microsoft.com/office/drawing/2014/main" id="{583C4B50-6AB3-445E-8845-C8CCD42AA92B}"/>
              </a:ext>
            </a:extLst>
          </xdr:cNvPr>
          <xdr:cNvSpPr txBox="1"/>
        </xdr:nvSpPr>
        <xdr:spPr>
          <a:xfrm>
            <a:off x="12420600" y="4030980"/>
            <a:ext cx="662940" cy="342900"/>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D2A7F3D-9FD2-4C42-9434-683CF023CE32}" type="TxLink">
              <a:rPr lang="en-US" sz="1600" b="0" i="0" u="none" strike="noStrike">
                <a:solidFill>
                  <a:schemeClr val="bg1"/>
                </a:solidFill>
                <a:latin typeface="RussianRail G Pro" panose="02000503040000020004" pitchFamily="50" charset="0"/>
                <a:cs typeface="Calibri"/>
              </a:rPr>
              <a:pPr/>
              <a:t>1</a:t>
            </a:fld>
            <a:endParaRPr lang="ru-RU" sz="1600" b="0">
              <a:solidFill>
                <a:schemeClr val="bg1"/>
              </a:solidFill>
              <a:latin typeface="RussianRail G Pro" panose="02000503040000020004" pitchFamily="50" charset="0"/>
            </a:endParaRPr>
          </a:p>
        </xdr:txBody>
      </xdr:sp>
    </xdr:grpSp>
    <xdr:clientData/>
  </xdr:twoCellAnchor>
  <xdr:twoCellAnchor>
    <xdr:from>
      <xdr:col>0</xdr:col>
      <xdr:colOff>190500</xdr:colOff>
      <xdr:row>17</xdr:row>
      <xdr:rowOff>22860</xdr:rowOff>
    </xdr:from>
    <xdr:to>
      <xdr:col>10</xdr:col>
      <xdr:colOff>91440</xdr:colOff>
      <xdr:row>22</xdr:row>
      <xdr:rowOff>137160</xdr:rowOff>
    </xdr:to>
    <xdr:graphicFrame macro="">
      <xdr:nvGraphicFramePr>
        <xdr:cNvPr id="32" name="Диаграмма 31">
          <a:extLst>
            <a:ext uri="{FF2B5EF4-FFF2-40B4-BE49-F238E27FC236}">
              <a16:creationId xmlns:a16="http://schemas.microsoft.com/office/drawing/2014/main" id="{6DFD8BF6-5449-4DDC-8D20-378A840F96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205740</xdr:colOff>
      <xdr:row>1</xdr:row>
      <xdr:rowOff>99060</xdr:rowOff>
    </xdr:from>
    <xdr:to>
      <xdr:col>20</xdr:col>
      <xdr:colOff>30480</xdr:colOff>
      <xdr:row>16</xdr:row>
      <xdr:rowOff>99060</xdr:rowOff>
    </xdr:to>
    <xdr:graphicFrame macro="">
      <xdr:nvGraphicFramePr>
        <xdr:cNvPr id="34" name="Диаграмма 33">
          <a:extLst>
            <a:ext uri="{FF2B5EF4-FFF2-40B4-BE49-F238E27FC236}">
              <a16:creationId xmlns:a16="http://schemas.microsoft.com/office/drawing/2014/main" id="{9F3C7F5A-8630-448A-BE92-312F43A3EB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Егор Роменко" refreshedDate="44712.937324074075" createdVersion="7" refreshedVersion="8" minRefreshableVersion="3" recordCount="8" xr:uid="{374E16B1-E9CF-46D0-AFFE-98CE34583FCF}">
  <cacheSource type="worksheet">
    <worksheetSource ref="D13:G21" sheet="Tables"/>
  </cacheSource>
  <cacheFields count="4">
    <cacheField name="Округа" numFmtId="0">
      <sharedItems count="8">
        <s v="ЦФО"/>
        <s v="СЗФО"/>
        <s v="ЮФО"/>
        <s v="СКФО"/>
        <s v="ПФО"/>
        <s v="УФО"/>
        <s v="СФО"/>
        <s v="ДФО"/>
      </sharedItems>
    </cacheField>
    <cacheField name="Округ_1" numFmtId="0">
      <sharedItems containsSemiMixedTypes="0" containsString="0" containsNumber="1" containsInteger="1" minValue="1" maxValue="31"/>
    </cacheField>
    <cacheField name="Округ_2" numFmtId="0">
      <sharedItems containsSemiMixedTypes="0" containsString="0" containsNumber="1" containsInteger="1" minValue="2" maxValue="14"/>
    </cacheField>
    <cacheField name="Округ_3" numFmtId="0">
      <sharedItems containsSemiMixedTypes="0" containsString="0" containsNumber="1" containsInteger="1" minValue="0" maxValue="3"/>
    </cacheField>
  </cacheFields>
  <extLst>
    <ext xmlns:x14="http://schemas.microsoft.com/office/spreadsheetml/2009/9/main" uri="{725AE2AE-9491-48be-B2B4-4EB974FC3084}">
      <x14:pivotCacheDefinition pivotCacheId="161634952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Егор Роменко" refreshedDate="44712.937324537037" createdVersion="7" refreshedVersion="8" minRefreshableVersion="3" recordCount="93" xr:uid="{D2D99E41-0ED7-4CAF-8E91-F6F899CA8A70}">
  <cacheSource type="worksheet">
    <worksheetSource ref="A1:O1048576" sheet="Отзывы"/>
  </cacheSource>
  <cacheFields count="15">
    <cacheField name="ID отзыва" numFmtId="0">
      <sharedItems containsString="0" containsBlank="1" containsNumber="1" containsInteger="1" minValue="1" maxValue="92"/>
    </cacheField>
    <cacheField name="Классификация_1" numFmtId="0">
      <sharedItems containsBlank="1"/>
    </cacheField>
    <cacheField name="Классификация_2" numFmtId="0">
      <sharedItems containsBlank="1"/>
    </cacheField>
    <cacheField name="Классификация_3" numFmtId="49">
      <sharedItems containsBlank="1"/>
    </cacheField>
    <cacheField name="Отзыв" numFmtId="0">
      <sharedItems containsBlank="1" longText="1"/>
    </cacheField>
    <cacheField name="Дата" numFmtId="0">
      <sharedItems containsDate="1" containsBlank="1" containsMixedTypes="1" minDate="2015-07-06T00:00:00" maxDate="2022-04-25T00:00:00"/>
    </cacheField>
    <cacheField name="Мнение" numFmtId="0">
      <sharedItems containsBlank="1" count="4">
        <s v="Отрицательное"/>
        <s v="Положительное"/>
        <s v="Нейтральное"/>
        <m/>
      </sharedItems>
    </cacheField>
    <cacheField name="Регион_1" numFmtId="0">
      <sharedItems containsBlank="1"/>
    </cacheField>
    <cacheField name="Регион_2" numFmtId="0">
      <sharedItems containsBlank="1"/>
    </cacheField>
    <cacheField name="Регион_3" numFmtId="0">
      <sharedItems containsBlank="1"/>
    </cacheField>
    <cacheField name="Округ_1" numFmtId="0">
      <sharedItems containsBlank="1"/>
    </cacheField>
    <cacheField name="Округ_2" numFmtId="0">
      <sharedItems containsBlank="1"/>
    </cacheField>
    <cacheField name="Округ_3" numFmtId="0">
      <sharedItems containsBlank="1"/>
    </cacheField>
    <cacheField name="Источник" numFmtId="0">
      <sharedItems containsBlank="1"/>
    </cacheField>
    <cacheField name="Год" numFmtId="0">
      <sharedItems containsBlank="1" containsMixedTypes="1" containsNumber="1" containsInteger="1" minValue="2015" maxValue="2022" count="9">
        <s v="Неизвестно"/>
        <n v="2019"/>
        <n v="2020"/>
        <n v="2018"/>
        <n v="2015"/>
        <n v="2016"/>
        <n v="2021"/>
        <n v="2022"/>
        <m/>
      </sharedItems>
    </cacheField>
  </cacheFields>
  <extLst>
    <ext xmlns:x14="http://schemas.microsoft.com/office/spreadsheetml/2009/9/main" uri="{725AE2AE-9491-48be-B2B4-4EB974FC3084}">
      <x14:pivotCacheDefinition pivotCacheId="27770406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Егор Роменко" refreshedDate="44705.630369212966" backgroundQuery="1" createdVersion="7" refreshedVersion="7" minRefreshableVersion="3" recordCount="0" supportSubquery="1" supportAdvancedDrill="1" xr:uid="{7E458EEC-6A5E-4D98-8BE8-D5383B97B211}">
  <cacheSource type="external" connectionId="1"/>
  <cacheFields count="0"/>
  <cacheHierarchies count="40">
    <cacheHierarchy uniqueName="[Диапазон].[Округа]" caption="Округа" attribute="1" defaultMemberUniqueName="[Диапазон].[Округа].[All]" allUniqueName="[Диапазон].[Округа].[All]" dimensionUniqueName="[Диапазон]" displayFolder="" count="0" memberValueDatatype="130" unbalanced="0"/>
    <cacheHierarchy uniqueName="[Диапазон].[Округ_1]" caption="Округ_1" attribute="1" defaultMemberUniqueName="[Диапазон].[Округ_1].[All]" allUniqueName="[Диапазон].[Округ_1].[All]" dimensionUniqueName="[Диапазон]" displayFolder="" count="0" memberValueDatatype="20" unbalanced="0"/>
    <cacheHierarchy uniqueName="[Диапазон].[Округ_2]" caption="Округ_2" attribute="1" defaultMemberUniqueName="[Диапазон].[Округ_2].[All]" allUniqueName="[Диапазон].[Округ_2].[All]" dimensionUniqueName="[Диапазон]" displayFolder="" count="0" memberValueDatatype="20" unbalanced="0"/>
    <cacheHierarchy uniqueName="[Диапазон].[Округ_3]" caption="Округ_3" attribute="1" defaultMemberUniqueName="[Диапазон].[Округ_3].[All]" allUniqueName="[Диапазон].[Округ_3].[All]" dimensionUniqueName="[Диапазон]" displayFolder="" count="0" memberValueDatatype="20" unbalanced="0"/>
    <cacheHierarchy uniqueName="[Диапазон].[ИТОГ]" caption="ИТОГ" attribute="1" defaultMemberUniqueName="[Диапазон].[ИТОГ].[All]" allUniqueName="[Диапазон].[ИТОГ].[All]" dimensionUniqueName="[Диапазон]" displayFolder="" count="0" memberValueDatatype="20" unbalanced="0"/>
    <cacheHierarchy uniqueName="[Диапазон 1].[ID отзыва]" caption="ID отзыва" attribute="1" defaultMemberUniqueName="[Диапазон 1].[ID отзыва].[All]" allUniqueName="[Диапазон 1].[ID отзыва].[All]" dimensionUniqueName="[Диапазон 1]" displayFolder="" count="0" memberValueDatatype="20" unbalanced="0"/>
    <cacheHierarchy uniqueName="[Диапазон 1].[Классификация_1]" caption="Классификация_1" attribute="1" defaultMemberUniqueName="[Диапазон 1].[Классификация_1].[All]" allUniqueName="[Диапазон 1].[Классификация_1].[All]" dimensionUniqueName="[Диапазон 1]" displayFolder="" count="0" memberValueDatatype="130" unbalanced="0"/>
    <cacheHierarchy uniqueName="[Диапазон 1].[Классификация_2]" caption="Классификация_2" attribute="1" defaultMemberUniqueName="[Диапазон 1].[Классификация_2].[All]" allUniqueName="[Диапазон 1].[Классификация_2].[All]" dimensionUniqueName="[Диапазон 1]" displayFolder="" count="0" memberValueDatatype="130" unbalanced="0"/>
    <cacheHierarchy uniqueName="[Диапазон 1].[Классификация_3]" caption="Классификация_3" attribute="1" defaultMemberUniqueName="[Диапазон 1].[Классификация_3].[All]" allUniqueName="[Диапазон 1].[Классификация_3].[All]" dimensionUniqueName="[Диапазон 1]" displayFolder="" count="0" memberValueDatatype="130" unbalanced="0"/>
    <cacheHierarchy uniqueName="[Диапазон 1].[Отзыв]" caption="Отзыв" attribute="1" defaultMemberUniqueName="[Диапазон 1].[Отзыв].[All]" allUniqueName="[Диапазон 1].[Отзыв].[All]" dimensionUniqueName="[Диапазон 1]" displayFolder="" count="0" memberValueDatatype="130" unbalanced="0"/>
    <cacheHierarchy uniqueName="[Диапазон 1].[Дата]" caption="Дата" attribute="1" defaultMemberUniqueName="[Диапазон 1].[Дата].[All]" allUniqueName="[Диапазон 1].[Дата].[All]" dimensionUniqueName="[Диапазон 1]" displayFolder="" count="0" memberValueDatatype="130" unbalanced="0"/>
    <cacheHierarchy uniqueName="[Диапазон 1].[Мнение]" caption="Мнение" attribute="1" defaultMemberUniqueName="[Диапазон 1].[Мнение].[All]" allUniqueName="[Диапазон 1].[Мнение].[All]" dimensionUniqueName="[Диапазон 1]" displayFolder="" count="0" memberValueDatatype="130" unbalanced="0"/>
    <cacheHierarchy uniqueName="[Диапазон 1].[Регион_1]" caption="Регион_1" attribute="1" defaultMemberUniqueName="[Диапазон 1].[Регион_1].[All]" allUniqueName="[Диапазон 1].[Регион_1].[All]" dimensionUniqueName="[Диапазон 1]" displayFolder="" count="0" memberValueDatatype="130" unbalanced="0"/>
    <cacheHierarchy uniqueName="[Диапазон 1].[Регион_2]" caption="Регион_2" attribute="1" defaultMemberUniqueName="[Диапазон 1].[Регион_2].[All]" allUniqueName="[Диапазон 1].[Регион_2].[All]" dimensionUniqueName="[Диапазон 1]" displayFolder="" count="0" memberValueDatatype="130" unbalanced="0"/>
    <cacheHierarchy uniqueName="[Диапазон 1].[Регион_3]" caption="Регион_3" attribute="1" defaultMemberUniqueName="[Диапазон 1].[Регион_3].[All]" allUniqueName="[Диапазон 1].[Регион_3].[All]" dimensionUniqueName="[Диапазон 1]" displayFolder="" count="0" memberValueDatatype="130" unbalanced="0"/>
    <cacheHierarchy uniqueName="[Диапазон 1].[Округ_1]" caption="Округ_1" attribute="1" defaultMemberUniqueName="[Диапазон 1].[Округ_1].[All]" allUniqueName="[Диапазон 1].[Округ_1].[All]" dimensionUniqueName="[Диапазон 1]" displayFolder="" count="0" memberValueDatatype="130" unbalanced="0"/>
    <cacheHierarchy uniqueName="[Диапазон 1].[Округ_2]" caption="Округ_2" attribute="1" defaultMemberUniqueName="[Диапазон 1].[Округ_2].[All]" allUniqueName="[Диапазон 1].[Округ_2].[All]" dimensionUniqueName="[Диапазон 1]" displayFolder="" count="0" memberValueDatatype="130" unbalanced="0"/>
    <cacheHierarchy uniqueName="[Диапазон 1].[Округ_3]" caption="Округ_3" attribute="1" defaultMemberUniqueName="[Диапазон 1].[Округ_3].[All]" allUniqueName="[Диапазон 1].[Округ_3].[All]" dimensionUniqueName="[Диапазон 1]" displayFolder="" count="0" memberValueDatatype="130" unbalanced="0"/>
    <cacheHierarchy uniqueName="[Диапазон 1].[Источник]" caption="Источник" attribute="1" defaultMemberUniqueName="[Диапазон 1].[Источник].[All]" allUniqueName="[Диапазон 1].[Источник].[All]" dimensionUniqueName="[Диапазон 1]" displayFolder="" count="0" memberValueDatatype="130" unbalanced="0"/>
    <cacheHierarchy uniqueName="[Диапазон 1].[Год]" caption="Год" attribute="1" defaultMemberUniqueName="[Диапазон 1].[Год].[All]" allUniqueName="[Диапазон 1].[Год].[All]" dimensionUniqueName="[Диапазон 1]" displayFolder="" count="0" memberValueDatatype="130" unbalanced="0"/>
    <cacheHierarchy uniqueName="[Диапазон 2].[ID отзыва]" caption="ID отзыва" attribute="1" defaultMemberUniqueName="[Диапазон 2].[ID отзыва].[All]" allUniqueName="[Диапазон 2].[ID отзыва].[All]" dimensionUniqueName="[Диапазон 2]" displayFolder="" count="0" memberValueDatatype="20" unbalanced="0"/>
    <cacheHierarchy uniqueName="[Диапазон 2].[Классификация_1]" caption="Классификация_1" attribute="1" defaultMemberUniqueName="[Диапазон 2].[Классификация_1].[All]" allUniqueName="[Диапазон 2].[Классификация_1].[All]" dimensionUniqueName="[Диапазон 2]" displayFolder="" count="0" memberValueDatatype="130" unbalanced="0"/>
    <cacheHierarchy uniqueName="[Диапазон 2].[Классификация_2]" caption="Классификация_2" attribute="1" defaultMemberUniqueName="[Диапазон 2].[Классификация_2].[All]" allUniqueName="[Диапазон 2].[Классификация_2].[All]" dimensionUniqueName="[Диапазон 2]" displayFolder="" count="0" memberValueDatatype="130" unbalanced="0"/>
    <cacheHierarchy uniqueName="[Диапазон 2].[Классификация_3]" caption="Классификация_3" attribute="1" defaultMemberUniqueName="[Диапазон 2].[Классификация_3].[All]" allUniqueName="[Диапазон 2].[Классификация_3].[All]" dimensionUniqueName="[Диапазон 2]" displayFolder="" count="0" memberValueDatatype="130" unbalanced="0"/>
    <cacheHierarchy uniqueName="[Диапазон 2].[Отзыв]" caption="Отзыв" attribute="1" defaultMemberUniqueName="[Диапазон 2].[Отзыв].[All]" allUniqueName="[Диапазон 2].[Отзыв].[All]" dimensionUniqueName="[Диапазон 2]" displayFolder="" count="0" memberValueDatatype="130" unbalanced="0"/>
    <cacheHierarchy uniqueName="[Диапазон 2].[Дата]" caption="Дата" attribute="1" defaultMemberUniqueName="[Диапазон 2].[Дата].[All]" allUniqueName="[Диапазон 2].[Дата].[All]" dimensionUniqueName="[Диапазон 2]" displayFolder="" count="0" memberValueDatatype="130" unbalanced="0"/>
    <cacheHierarchy uniqueName="[Диапазон 2].[Мнение]" caption="Мнение" attribute="1" defaultMemberUniqueName="[Диапазон 2].[Мнение].[All]" allUniqueName="[Диапазон 2].[Мнение].[All]" dimensionUniqueName="[Диапазон 2]" displayFolder="" count="0" memberValueDatatype="130" unbalanced="0"/>
    <cacheHierarchy uniqueName="[Диапазон 2].[Регион_1]" caption="Регион_1" attribute="1" defaultMemberUniqueName="[Диапазон 2].[Регион_1].[All]" allUniqueName="[Диапазон 2].[Регион_1].[All]" dimensionUniqueName="[Диапазон 2]" displayFolder="" count="0" memberValueDatatype="130" unbalanced="0"/>
    <cacheHierarchy uniqueName="[Диапазон 2].[Регион_2]" caption="Регион_2" attribute="1" defaultMemberUniqueName="[Диапазон 2].[Регион_2].[All]" allUniqueName="[Диапазон 2].[Регион_2].[All]" dimensionUniqueName="[Диапазон 2]" displayFolder="" count="0" memberValueDatatype="130" unbalanced="0"/>
    <cacheHierarchy uniqueName="[Диапазон 2].[Регион_3]" caption="Регион_3" attribute="1" defaultMemberUniqueName="[Диапазон 2].[Регион_3].[All]" allUniqueName="[Диапазон 2].[Регион_3].[All]" dimensionUniqueName="[Диапазон 2]" displayFolder="" count="0" memberValueDatatype="130" unbalanced="0"/>
    <cacheHierarchy uniqueName="[Диапазон 2].[Округ_1]" caption="Округ_1" attribute="1" defaultMemberUniqueName="[Диапазон 2].[Округ_1].[All]" allUniqueName="[Диапазон 2].[Округ_1].[All]" dimensionUniqueName="[Диапазон 2]" displayFolder="" count="0" memberValueDatatype="130" unbalanced="0"/>
    <cacheHierarchy uniqueName="[Диапазон 2].[Округ_2]" caption="Округ_2" attribute="1" defaultMemberUniqueName="[Диапазон 2].[Округ_2].[All]" allUniqueName="[Диапазон 2].[Округ_2].[All]" dimensionUniqueName="[Диапазон 2]" displayFolder="" count="0" memberValueDatatype="130" unbalanced="0"/>
    <cacheHierarchy uniqueName="[Диапазон 2].[Округ_3]" caption="Округ_3" attribute="1" defaultMemberUniqueName="[Диапазон 2].[Округ_3].[All]" allUniqueName="[Диапазон 2].[Округ_3].[All]" dimensionUniqueName="[Диапазон 2]" displayFolder="" count="0" memberValueDatatype="130" unbalanced="0"/>
    <cacheHierarchy uniqueName="[Диапазон 2].[Источник]" caption="Источник" attribute="1" defaultMemberUniqueName="[Диапазон 2].[Источник].[All]" allUniqueName="[Диапазон 2].[Источник].[All]" dimensionUniqueName="[Диапазон 2]" displayFolder="" count="0" memberValueDatatype="130" unbalanced="0"/>
    <cacheHierarchy uniqueName="[Диапазон 2].[Год]" caption="Год" attribute="1" defaultMemberUniqueName="[Диапазон 2].[Год].[All]" allUniqueName="[Диапазон 2].[Год].[All]" dimensionUniqueName="[Диапазон 2]" displayFolder="" count="0" memberValueDatatype="130" unbalanced="0"/>
    <cacheHierarchy uniqueName="[Measures].[__XL_Count Диапазон]" caption="__XL_Count Диапазон" measure="1" displayFolder="" measureGroup="Диапазон" count="0" hidden="1"/>
    <cacheHierarchy uniqueName="[Measures].[__XL_Count Диапазон 1]" caption="__XL_Count Диапазон 1" measure="1" displayFolder="" measureGroup="Диапазон 1" count="0" hidden="1"/>
    <cacheHierarchy uniqueName="[Measures].[__XL_Count Диапазон 2]" caption="__XL_Count Диапазон 2" measure="1" displayFolder="" measureGroup="Диапазон 2" count="0" hidden="1"/>
    <cacheHierarchy uniqueName="[Measures].[__No measures defined]" caption="__No measures defined" measure="1" displayFolder="" count="0" hidden="1"/>
    <cacheHierarchy uniqueName="[Measures].[Сумма по столбцу ИТОГ]" caption="Сумма по столбцу ИТОГ" measure="1" displayFolder="" measureGroup="Диапазон"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Диапазон" uniqueName="[Диапазон]" caption="Диапазон"/>
    <dimension name="Диапазон 1" uniqueName="[Диапазон 1]" caption="Диапазон 1"/>
    <dimension name="Диапазон 2" uniqueName="[Диапазон 2]" caption="Диапазон 2"/>
  </dimensions>
  <measureGroups count="3">
    <measureGroup name="Диапазон" caption="Диапазон"/>
    <measureGroup name="Диапазон 1" caption="Диапазон 1"/>
    <measureGroup name="Диапазон 2" caption="Диапазон 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Егор Роменко" refreshedDate="44712.937311111113" backgroundQuery="1" createdVersion="7" refreshedVersion="8" minRefreshableVersion="3" recordCount="0" supportSubquery="1" supportAdvancedDrill="1" xr:uid="{73A31938-0761-451C-A447-9B4CFA4A9E69}">
  <cacheSource type="external" connectionId="1"/>
  <cacheFields count="2">
    <cacheField name="[Диапазон].[Округа].[Округа]" caption="Округа" numFmtId="0" level="1">
      <sharedItems count="8">
        <s v="ДФО"/>
        <s v="ПФО"/>
        <s v="СЗФО"/>
        <s v="СКФО"/>
        <s v="СФО"/>
        <s v="УФО"/>
        <s v="ЦФО"/>
        <s v="ЮФО"/>
      </sharedItems>
    </cacheField>
    <cacheField name="[Measures].[Сумма по столбцу ИТОГ]" caption="Сумма по столбцу ИТОГ" numFmtId="0" hierarchy="39" level="32767"/>
  </cacheFields>
  <cacheHierarchies count="40">
    <cacheHierarchy uniqueName="[Диапазон].[Округа]" caption="Округа" attribute="1" defaultMemberUniqueName="[Диапазон].[Округа].[All]" allUniqueName="[Диапазон].[Округа].[All]" dimensionUniqueName="[Диапазон]" displayFolder="" count="2" memberValueDatatype="130" unbalanced="0">
      <fieldsUsage count="2">
        <fieldUsage x="-1"/>
        <fieldUsage x="0"/>
      </fieldsUsage>
    </cacheHierarchy>
    <cacheHierarchy uniqueName="[Диапазон].[Округ_1]" caption="Округ_1" attribute="1" defaultMemberUniqueName="[Диапазон].[Округ_1].[All]" allUniqueName="[Диапазон].[Округ_1].[All]" dimensionUniqueName="[Диапазон]" displayFolder="" count="0" memberValueDatatype="20" unbalanced="0"/>
    <cacheHierarchy uniqueName="[Диапазон].[Округ_2]" caption="Округ_2" attribute="1" defaultMemberUniqueName="[Диапазон].[Округ_2].[All]" allUniqueName="[Диапазон].[Округ_2].[All]" dimensionUniqueName="[Диапазон]" displayFolder="" count="0" memberValueDatatype="20" unbalanced="0"/>
    <cacheHierarchy uniqueName="[Диапазон].[Округ_3]" caption="Округ_3" attribute="1" defaultMemberUniqueName="[Диапазон].[Округ_3].[All]" allUniqueName="[Диапазон].[Округ_3].[All]" dimensionUniqueName="[Диапазон]" displayFolder="" count="0" memberValueDatatype="20" unbalanced="0"/>
    <cacheHierarchy uniqueName="[Диапазон].[ИТОГ]" caption="ИТОГ" attribute="1" defaultMemberUniqueName="[Диапазон].[ИТОГ].[All]" allUniqueName="[Диапазон].[ИТОГ].[All]" dimensionUniqueName="[Диапазон]" displayFolder="" count="0" memberValueDatatype="20" unbalanced="0"/>
    <cacheHierarchy uniqueName="[Диапазон 1].[ID отзыва]" caption="ID отзыва" attribute="1" defaultMemberUniqueName="[Диапазон 1].[ID отзыва].[All]" allUniqueName="[Диапазон 1].[ID отзыва].[All]" dimensionUniqueName="[Диапазон 1]" displayFolder="" count="0" memberValueDatatype="20" unbalanced="0"/>
    <cacheHierarchy uniqueName="[Диапазон 1].[Классификация_1]" caption="Классификация_1" attribute="1" defaultMemberUniqueName="[Диапазон 1].[Классификация_1].[All]" allUniqueName="[Диапазон 1].[Классификация_1].[All]" dimensionUniqueName="[Диапазон 1]" displayFolder="" count="0" memberValueDatatype="130" unbalanced="0"/>
    <cacheHierarchy uniqueName="[Диапазон 1].[Классификация_2]" caption="Классификация_2" attribute="1" defaultMemberUniqueName="[Диапазон 1].[Классификация_2].[All]" allUniqueName="[Диапазон 1].[Классификация_2].[All]" dimensionUniqueName="[Диапазон 1]" displayFolder="" count="0" memberValueDatatype="130" unbalanced="0"/>
    <cacheHierarchy uniqueName="[Диапазон 1].[Классификация_3]" caption="Классификация_3" attribute="1" defaultMemberUniqueName="[Диапазон 1].[Классификация_3].[All]" allUniqueName="[Диапазон 1].[Классификация_3].[All]" dimensionUniqueName="[Диапазон 1]" displayFolder="" count="0" memberValueDatatype="130" unbalanced="0"/>
    <cacheHierarchy uniqueName="[Диапазон 1].[Отзыв]" caption="Отзыв" attribute="1" defaultMemberUniqueName="[Диапазон 1].[Отзыв].[All]" allUniqueName="[Диапазон 1].[Отзыв].[All]" dimensionUniqueName="[Диапазон 1]" displayFolder="" count="0" memberValueDatatype="130" unbalanced="0"/>
    <cacheHierarchy uniqueName="[Диапазон 1].[Дата]" caption="Дата" attribute="1" defaultMemberUniqueName="[Диапазон 1].[Дата].[All]" allUniqueName="[Диапазон 1].[Дата].[All]" dimensionUniqueName="[Диапазон 1]" displayFolder="" count="0" memberValueDatatype="130" unbalanced="0"/>
    <cacheHierarchy uniqueName="[Диапазон 1].[Мнение]" caption="Мнение" attribute="1" defaultMemberUniqueName="[Диапазон 1].[Мнение].[All]" allUniqueName="[Диапазон 1].[Мнение].[All]" dimensionUniqueName="[Диапазон 1]" displayFolder="" count="0" memberValueDatatype="130" unbalanced="0"/>
    <cacheHierarchy uniqueName="[Диапазон 1].[Регион_1]" caption="Регион_1" attribute="1" defaultMemberUniqueName="[Диапазон 1].[Регион_1].[All]" allUniqueName="[Диапазон 1].[Регион_1].[All]" dimensionUniqueName="[Диапазон 1]" displayFolder="" count="0" memberValueDatatype="130" unbalanced="0"/>
    <cacheHierarchy uniqueName="[Диапазон 1].[Регион_2]" caption="Регион_2" attribute="1" defaultMemberUniqueName="[Диапазон 1].[Регион_2].[All]" allUniqueName="[Диапазон 1].[Регион_2].[All]" dimensionUniqueName="[Диапазон 1]" displayFolder="" count="0" memberValueDatatype="130" unbalanced="0"/>
    <cacheHierarchy uniqueName="[Диапазон 1].[Регион_3]" caption="Регион_3" attribute="1" defaultMemberUniqueName="[Диапазон 1].[Регион_3].[All]" allUniqueName="[Диапазон 1].[Регион_3].[All]" dimensionUniqueName="[Диапазон 1]" displayFolder="" count="0" memberValueDatatype="130" unbalanced="0"/>
    <cacheHierarchy uniqueName="[Диапазон 1].[Округ_1]" caption="Округ_1" attribute="1" defaultMemberUniqueName="[Диапазон 1].[Округ_1].[All]" allUniqueName="[Диапазон 1].[Округ_1].[All]" dimensionUniqueName="[Диапазон 1]" displayFolder="" count="0" memberValueDatatype="130" unbalanced="0"/>
    <cacheHierarchy uniqueName="[Диапазон 1].[Округ_2]" caption="Округ_2" attribute="1" defaultMemberUniqueName="[Диапазон 1].[Округ_2].[All]" allUniqueName="[Диапазон 1].[Округ_2].[All]" dimensionUniqueName="[Диапазон 1]" displayFolder="" count="0" memberValueDatatype="130" unbalanced="0"/>
    <cacheHierarchy uniqueName="[Диапазон 1].[Округ_3]" caption="Округ_3" attribute="1" defaultMemberUniqueName="[Диапазон 1].[Округ_3].[All]" allUniqueName="[Диапазон 1].[Округ_3].[All]" dimensionUniqueName="[Диапазон 1]" displayFolder="" count="0" memberValueDatatype="130" unbalanced="0"/>
    <cacheHierarchy uniqueName="[Диапазон 1].[Источник]" caption="Источник" attribute="1" defaultMemberUniqueName="[Диапазон 1].[Источник].[All]" allUniqueName="[Диапазон 1].[Источник].[All]" dimensionUniqueName="[Диапазон 1]" displayFolder="" count="0" memberValueDatatype="130" unbalanced="0"/>
    <cacheHierarchy uniqueName="[Диапазон 1].[Год]" caption="Год" attribute="1" defaultMemberUniqueName="[Диапазон 1].[Год].[All]" allUniqueName="[Диапазон 1].[Год].[All]" dimensionUniqueName="[Диапазон 1]" displayFolder="" count="0" memberValueDatatype="130" unbalanced="0"/>
    <cacheHierarchy uniqueName="[Диапазон 2].[ID отзыва]" caption="ID отзыва" attribute="1" defaultMemberUniqueName="[Диапазон 2].[ID отзыва].[All]" allUniqueName="[Диапазон 2].[ID отзыва].[All]" dimensionUniqueName="[Диапазон 2]" displayFolder="" count="0" memberValueDatatype="20" unbalanced="0"/>
    <cacheHierarchy uniqueName="[Диапазон 2].[Классификация_1]" caption="Классификация_1" attribute="1" defaultMemberUniqueName="[Диапазон 2].[Классификация_1].[All]" allUniqueName="[Диапазон 2].[Классификация_1].[All]" dimensionUniqueName="[Диапазон 2]" displayFolder="" count="0" memberValueDatatype="130" unbalanced="0"/>
    <cacheHierarchy uniqueName="[Диапазон 2].[Классификация_2]" caption="Классификация_2" attribute="1" defaultMemberUniqueName="[Диапазон 2].[Классификация_2].[All]" allUniqueName="[Диапазон 2].[Классификация_2].[All]" dimensionUniqueName="[Диапазон 2]" displayFolder="" count="0" memberValueDatatype="130" unbalanced="0"/>
    <cacheHierarchy uniqueName="[Диапазон 2].[Классификация_3]" caption="Классификация_3" attribute="1" defaultMemberUniqueName="[Диапазон 2].[Классификация_3].[All]" allUniqueName="[Диапазон 2].[Классификация_3].[All]" dimensionUniqueName="[Диапазон 2]" displayFolder="" count="0" memberValueDatatype="130" unbalanced="0"/>
    <cacheHierarchy uniqueName="[Диапазон 2].[Отзыв]" caption="Отзыв" attribute="1" defaultMemberUniqueName="[Диапазон 2].[Отзыв].[All]" allUniqueName="[Диапазон 2].[Отзыв].[All]" dimensionUniqueName="[Диапазон 2]" displayFolder="" count="0" memberValueDatatype="130" unbalanced="0"/>
    <cacheHierarchy uniqueName="[Диапазон 2].[Дата]" caption="Дата" attribute="1" defaultMemberUniqueName="[Диапазон 2].[Дата].[All]" allUniqueName="[Диапазон 2].[Дата].[All]" dimensionUniqueName="[Диапазон 2]" displayFolder="" count="0" memberValueDatatype="130" unbalanced="0"/>
    <cacheHierarchy uniqueName="[Диапазон 2].[Мнение]" caption="Мнение" attribute="1" defaultMemberUniqueName="[Диапазон 2].[Мнение].[All]" allUniqueName="[Диапазон 2].[Мнение].[All]" dimensionUniqueName="[Диапазон 2]" displayFolder="" count="0" memberValueDatatype="130" unbalanced="0"/>
    <cacheHierarchy uniqueName="[Диапазон 2].[Регион_1]" caption="Регион_1" attribute="1" defaultMemberUniqueName="[Диапазон 2].[Регион_1].[All]" allUniqueName="[Диапазон 2].[Регион_1].[All]" dimensionUniqueName="[Диапазон 2]" displayFolder="" count="0" memberValueDatatype="130" unbalanced="0"/>
    <cacheHierarchy uniqueName="[Диапазон 2].[Регион_2]" caption="Регион_2" attribute="1" defaultMemberUniqueName="[Диапазон 2].[Регион_2].[All]" allUniqueName="[Диапазон 2].[Регион_2].[All]" dimensionUniqueName="[Диапазон 2]" displayFolder="" count="0" memberValueDatatype="130" unbalanced="0"/>
    <cacheHierarchy uniqueName="[Диапазон 2].[Регион_3]" caption="Регион_3" attribute="1" defaultMemberUniqueName="[Диапазон 2].[Регион_3].[All]" allUniqueName="[Диапазон 2].[Регион_3].[All]" dimensionUniqueName="[Диапазон 2]" displayFolder="" count="0" memberValueDatatype="130" unbalanced="0"/>
    <cacheHierarchy uniqueName="[Диапазон 2].[Округ_1]" caption="Округ_1" attribute="1" defaultMemberUniqueName="[Диапазон 2].[Округ_1].[All]" allUniqueName="[Диапазон 2].[Округ_1].[All]" dimensionUniqueName="[Диапазон 2]" displayFolder="" count="0" memberValueDatatype="130" unbalanced="0"/>
    <cacheHierarchy uniqueName="[Диапазон 2].[Округ_2]" caption="Округ_2" attribute="1" defaultMemberUniqueName="[Диапазон 2].[Округ_2].[All]" allUniqueName="[Диапазон 2].[Округ_2].[All]" dimensionUniqueName="[Диапазон 2]" displayFolder="" count="0" memberValueDatatype="130" unbalanced="0"/>
    <cacheHierarchy uniqueName="[Диапазон 2].[Округ_3]" caption="Округ_3" attribute="1" defaultMemberUniqueName="[Диапазон 2].[Округ_3].[All]" allUniqueName="[Диапазон 2].[Округ_3].[All]" dimensionUniqueName="[Диапазон 2]" displayFolder="" count="0" memberValueDatatype="130" unbalanced="0"/>
    <cacheHierarchy uniqueName="[Диапазон 2].[Источник]" caption="Источник" attribute="1" defaultMemberUniqueName="[Диапазон 2].[Источник].[All]" allUniqueName="[Диапазон 2].[Источник].[All]" dimensionUniqueName="[Диапазон 2]" displayFolder="" count="0" memberValueDatatype="130" unbalanced="0"/>
    <cacheHierarchy uniqueName="[Диапазон 2].[Год]" caption="Год" attribute="1" defaultMemberUniqueName="[Диапазон 2].[Год].[All]" allUniqueName="[Диапазон 2].[Год].[All]" dimensionUniqueName="[Диапазон 2]" displayFolder="" count="0" memberValueDatatype="130" unbalanced="0"/>
    <cacheHierarchy uniqueName="[Measures].[__XL_Count Диапазон]" caption="__XL_Count Диапазон" measure="1" displayFolder="" measureGroup="Диапазон" count="0" hidden="1"/>
    <cacheHierarchy uniqueName="[Measures].[__XL_Count Диапазон 1]" caption="__XL_Count Диапазон 1" measure="1" displayFolder="" measureGroup="Диапазон 1" count="0" hidden="1"/>
    <cacheHierarchy uniqueName="[Measures].[__XL_Count Диапазон 2]" caption="__XL_Count Диапазон 2" measure="1" displayFolder="" measureGroup="Диапазон 2" count="0" hidden="1"/>
    <cacheHierarchy uniqueName="[Measures].[__No measures defined]" caption="__No measures defined" measure="1" displayFolder="" count="0" hidden="1"/>
    <cacheHierarchy uniqueName="[Measures].[Сумма по столбцу ИТОГ]" caption="Сумма по столбцу ИТОГ" measure="1" displayFolder="" measureGroup="Диапазон"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Диапазон" uniqueName="[Диапазон]" caption="Диапазон"/>
    <dimension name="Диапазон 1" uniqueName="[Диапазон 1]" caption="Диапазон 1"/>
    <dimension name="Диапазон 2" uniqueName="[Диапазон 2]" caption="Диапазон 2"/>
  </dimensions>
  <measureGroups count="3">
    <measureGroup name="Диапазон" caption="Диапазон"/>
    <measureGroup name="Диапазон 1" caption="Диапазон 1"/>
    <measureGroup name="Диапазон 2" caption="Диапазон 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Егор Роменко" refreshedDate="44714.831034259259" createdVersion="8" refreshedVersion="8" minRefreshableVersion="3" recordCount="6" xr:uid="{328A596F-ED5F-49B2-B6E6-377848F6333E}">
  <cacheSource type="worksheet">
    <worksheetSource ref="I38:Y44" sheet="Tables"/>
  </cacheSource>
  <cacheFields count="17">
    <cacheField name="Категория" numFmtId="0">
      <sharedItems count="6">
        <s v="Цена"/>
        <s v="Подвижной состав"/>
        <s v="Работа персонала"/>
        <s v="Онлайн-сервисы"/>
        <s v="Питание"/>
        <s v="Платформы"/>
      </sharedItems>
    </cacheField>
    <cacheField name="Классификация_1" numFmtId="0">
      <sharedItems containsSemiMixedTypes="0" containsString="0" containsNumber="1" containsInteger="1" minValue="1" maxValue="40"/>
    </cacheField>
    <cacheField name="Классификация_2" numFmtId="0">
      <sharedItems containsSemiMixedTypes="0" containsString="0" containsNumber="1" containsInteger="1" minValue="0" maxValue="10"/>
    </cacheField>
    <cacheField name="Классификация_3" numFmtId="0">
      <sharedItems containsSemiMixedTypes="0" containsString="0" containsNumber="1" containsInteger="1" minValue="0" maxValue="2"/>
    </cacheField>
    <cacheField name="Итог" numFmtId="0">
      <sharedItems containsSemiMixedTypes="0" containsString="0" containsNumber="1" containsInteger="1" minValue="2" maxValue="51" count="6">
        <n v="9"/>
        <n v="38"/>
        <n v="51"/>
        <n v="16"/>
        <n v="5"/>
        <n v="2"/>
      </sharedItems>
    </cacheField>
    <cacheField name="Положительных_класс_1" numFmtId="0">
      <sharedItems containsSemiMixedTypes="0" containsString="0" containsNumber="1" containsInteger="1" minValue="0" maxValue="32"/>
    </cacheField>
    <cacheField name="Положительных_класс_2" numFmtId="0">
      <sharedItems containsSemiMixedTypes="0" containsString="0" containsNumber="1" containsInteger="1" minValue="0" maxValue="8"/>
    </cacheField>
    <cacheField name="Положительных_класс_3" numFmtId="0">
      <sharedItems containsSemiMixedTypes="0" containsString="0" containsNumber="1" containsInteger="1" minValue="0" maxValue="2"/>
    </cacheField>
    <cacheField name="Всего положительных" numFmtId="0">
      <sharedItems containsSemiMixedTypes="0" containsString="0" containsNumber="1" containsInteger="1" minValue="0" maxValue="41"/>
    </cacheField>
    <cacheField name="Отрицательных_класс_1" numFmtId="0">
      <sharedItems containsSemiMixedTypes="0" containsString="0" containsNumber="1" containsInteger="1" minValue="1" maxValue="13"/>
    </cacheField>
    <cacheField name="Отрицательных_класс_2" numFmtId="0">
      <sharedItems containsSemiMixedTypes="0" containsString="0" containsNumber="1" containsInteger="1" minValue="0" maxValue="4"/>
    </cacheField>
    <cacheField name="Отрицательных_класс_3" numFmtId="0">
      <sharedItems containsSemiMixedTypes="0" containsString="0" containsNumber="1" containsInteger="1" minValue="0" maxValue="1"/>
    </cacheField>
    <cacheField name="Всего отрицательных" numFmtId="0">
      <sharedItems containsSemiMixedTypes="0" containsString="0" containsNumber="1" containsInteger="1" minValue="2" maxValue="17"/>
    </cacheField>
    <cacheField name="Нейтральных_класс_1" numFmtId="0">
      <sharedItems containsSemiMixedTypes="0" containsString="0" containsNumber="1" containsInteger="1" minValue="0" maxValue="1"/>
    </cacheField>
    <cacheField name="Нейтральных_класс_2" numFmtId="0">
      <sharedItems containsSemiMixedTypes="0" containsString="0" containsNumber="1" containsInteger="1" minValue="0" maxValue="1"/>
    </cacheField>
    <cacheField name="Нейтральных_класс_3" numFmtId="0">
      <sharedItems containsSemiMixedTypes="0" containsString="0" containsNumber="1" containsInteger="1" minValue="0" maxValue="0"/>
    </cacheField>
    <cacheField name="Всего нейтральных" numFmtId="0">
      <sharedItems containsSemiMixedTypes="0" containsString="0" containsNumber="1" containsInteger="1" minValue="0" maxValue="2"/>
    </cacheField>
  </cacheFields>
  <extLst>
    <ext xmlns:x14="http://schemas.microsoft.com/office/spreadsheetml/2009/9/main" uri="{725AE2AE-9491-48be-B2B4-4EB974FC3084}">
      <x14:pivotCacheDefinition pivotCacheId="16739169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n v="31"/>
    <n v="14"/>
    <n v="1"/>
  </r>
  <r>
    <x v="1"/>
    <n v="5"/>
    <n v="5"/>
    <n v="0"/>
  </r>
  <r>
    <x v="2"/>
    <n v="8"/>
    <n v="6"/>
    <n v="0"/>
  </r>
  <r>
    <x v="3"/>
    <n v="2"/>
    <n v="4"/>
    <n v="1"/>
  </r>
  <r>
    <x v="4"/>
    <n v="2"/>
    <n v="7"/>
    <n v="1"/>
  </r>
  <r>
    <x v="5"/>
    <n v="1"/>
    <n v="3"/>
    <n v="0"/>
  </r>
  <r>
    <x v="6"/>
    <n v="9"/>
    <n v="7"/>
    <n v="3"/>
  </r>
  <r>
    <x v="7"/>
    <n v="3"/>
    <n v="2"/>
    <n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n v="1"/>
    <s v="Цена"/>
    <s v="Подвижной состав"/>
    <s v="NULL"/>
    <s v="&quot;Наши поезда- самые поездатые поезда в мире, и никакие другие поезда не перепоездят наши поезда!&quot; Конкуренции, у данной организации нет, поэтому творить можно все, что угодно-грязные вагоны, замученные матрасы, подушки в пятнах, грязь в туалетах и хмурые проводники. Ну и конечно же- зимой дует, летом - духотища. Так вышло, что мне приходится, периодически, в течение двух дней терпеть &quot; прекрасный сервис&quot; в этих, так называемых, &quot;фирменных&quot; (держите меня семеро) поездах. При том, что цены накануне праздников взлетают до неадекватного уровня! Я готова платить за сервис- без вопросов. Но здесь -за что?! отдавать за это убогое купе 50 тысяч на двоих, чтобы трястись 42 часа до Нижнего Новгорода- это уже слишком (дорога туда и обратно). А в плацкартном вагоне (где стоимость также неоправданно завышена-25 тыс руб), ездить мы теперь не можем, так как везем с собой собаку (маленький мопсик, в переноске). ФПС обязывает пассажиров с домашними животными покупать билеты в купе. Кстати, узнали мы об этом случайно, информация отсутствует, на сайте объявлений нет. Билеты сдаем, покупаем на самолет, получится быстрее, комфортнее и дешевле, кстати. Смысла ездить на поездах больше нет. Обнаглели, чес слово!"/>
    <s v="NULL"/>
    <x v="0"/>
    <s v="Нижний Новгород"/>
    <s v="NULL"/>
    <s v="NULL"/>
    <s v="ПФО"/>
    <s v="NULL"/>
    <s v="NULL"/>
    <s v="Flamp"/>
    <x v="0"/>
  </r>
  <r>
    <n v="2"/>
    <s v="Цена"/>
    <s v="Подвижной состав"/>
    <s v="Работа персонала"/>
    <s v="АСУ «Экспресс». Поезд 75. 01.07.19. Вагон 11. Плацкарт. В ВАГОНЕ НЕ РАБОТАЛА ВЕНТИЛЯЦИЯ. Сели в Новосибирске 01.07.19 в 7:02 На тот момент температура была 26 градуса. К 15.00 температура поднялась до 30 и держалась. Те кто ехал с Дальнего Востока утверждали, что в вагоне было и 34 несколько дней. К вечеру температура опускалась до 28. Тяжело было и пассажирам и проводницам. Проводницы -умницы. За гигиеной следили, как могли - помогали. Начальника поезда звали - не появлялся. Отсиживался. Вагон признали неисправным, техники бегали на остановках, но ничего не смогли сделать. Поезд опаздывал и это поправлялось за счёт времени остановки. И это фирменный поезд. И это всё за 4400 р. Красота! Если в конце мая тот же билет стоил около 2500, то с наступлением июня цена сразу поднялась на 1000. Что уже говорить про июль. Особенно жаль ребят, ехавших с нами с Дальнего Востока в Москву. На боковой. За почти 10000. Сказка! Откровенно скотское отношение!"/>
    <d v="2019-07-01T00:00:00"/>
    <x v="0"/>
    <s v="Новосибирск"/>
    <s v="Москва"/>
    <s v="NULL"/>
    <s v="СФО"/>
    <s v="ЦФО"/>
    <s v="NULL"/>
    <s v="Flamp"/>
    <x v="1"/>
  </r>
  <r>
    <n v="3"/>
    <s v="Подвижной состав"/>
    <s v="NULL"/>
    <s v="NULL"/>
    <s v="А это нормально, что в поездах лёд??! Алло, ребята, мы в 21 веке живем!! Еду Новосибирск - Томск, уж лучше на автобусе ! Совсем обнаглели без конкуренции! Зато понастроили себе дворцов и яхт понапокупали!"/>
    <s v="NULL"/>
    <x v="0"/>
    <s v="Новосибирск"/>
    <s v="Томск"/>
    <s v="NULL"/>
    <s v="СФО"/>
    <s v="СФО"/>
    <s v="NULL"/>
    <s v="NULL"/>
    <x v="0"/>
  </r>
  <r>
    <n v="4"/>
    <s v="Подвижной состав"/>
    <s v="Онлайн-сервисы"/>
    <s v="Работа персонала"/>
    <s v="Удивление и восторг или как мы в Красноярск ездили. Последний раз пользовалась поездом 10 лет назад по направлению Санкт-Петербург - Москва. Поэтому после покупки билетов, несколько дней ходила и вспоминала какими &quot;прекрасными&quot; могут быть вагоны и туалеты, но все мои опасения были сняты при входе в вагон. В Красноярск мы отправились на поезде №92 Москва- Северобайкальск. Внутри чисто и опрятно. Туалет не без запахов, но есть подозрение, что это в том числе от того, что не все понимают как пользоваться сенсорной кнопкой. Обратно ехали на поезде №1 Владивосток-Москва. Еще новее и чище, есть душевая кабинка. Сортировка мусора, выход в тамбур по нажатию на кнопку. Запахов нет ни в вагоне ни в уборной. В обе стороны проводницы достаточно милые и без претензий. Поразила электронная регистрация, теперь не нужно распечатывать билет нужно просто показать паспорт и вуаля. Не обошлось без ложки дегтя - в обоих поездах ночью очень жарко. Мне было тяжко. По ценам, поездка в одну сторону ~1500 рублей и ~12,5 часов езды в ночь."/>
    <s v="NULL"/>
    <x v="1"/>
    <s v="Москва"/>
    <s v="Северобайкальск"/>
    <s v="Владивосток"/>
    <s v="ЦФО"/>
    <s v="СФО"/>
    <s v="ДФО"/>
    <s v="NULL"/>
    <x v="0"/>
  </r>
  <r>
    <n v="5"/>
    <s v="Подвижной состав"/>
    <s v="Работа персонала"/>
    <s v="NULL"/>
    <s v="28.02.2020 Ехала в поезде 123Н в 15м вагоне по маршруту Челябинск- Воронеж. Очень понравилась чистота в вагоне и в биотуалете. Всегда присутствовала горячая вода. Ежедневно проводилась влажная уборка вагона и туалета. Хотелось бы заметить, что это более комфортный вагон, по сравнению с дорогой в обратном направлении. Отдельно хотелось бы поблагодарить проводников Штейн Наталью и Александра. Очень доброжелательные, вежливые, улыбчивые и добрые люди. Спасибо им большое за данную поездку, ведь, основной комфорт передвижения зависит, в основном, от персонала. Побольше бы таких работников было не только в РЖД, но и в других организациях. Спасибо, что сделали этот долгий и утомительный путь намного приятнее"/>
    <d v="2020-02-28T00:00:00"/>
    <x v="1"/>
    <s v="Челябинск"/>
    <s v="Воронеж"/>
    <s v="NULL"/>
    <s v="УФО"/>
    <s v="ЦФО"/>
    <s v="NULL"/>
    <s v="NULL"/>
    <x v="2"/>
  </r>
  <r>
    <n v="6"/>
    <s v="Подвижной состав"/>
    <s v="Работа персонала"/>
    <s v="NULL"/>
    <s v="Ехали в поезде 007 из Владивостока в Красноярск, 5-9 декабря 2018 года. Работа проводников нашего, 9-го вагона, оставила исключительно благоприятное впечатление. Семён и Анастасия проявили высокий уровень профессиональной подготовки, в общении с пассажирами были исключительно вежливы. Заблаговременно объявляли о длительных остановках, чтобы пассажиры могли выйти и подышать воздухом. В вагоне постоянно поддерживались чистота и порядок. Вагон современный, российского производства, имеются информационные табло о температуре воздуха в салоне, статусе санузлов (свободен/занят), местном времени. Единственным фактором, который доставлял неудобство пассажирам, явилась конструктивная недоработка вакуумных биотуалетов. При забортной температуре в -30С и ниже, что является обычным явлением для Сибири и Амурской области, эти туалеты постоянно обмерзали снаружи, смыв не работал и &quot;толчки&quot; забивались. При этом распространяли по вагону соответствующее амбре. Глядя на героический труд поездного механика и проводников, которые на длительных стоянках отогревали наружные элементы туалетов, чтобы они начинали работать, желаем мАсковским разработчикам и создателям био-санузлов претерпеть операцию по удалению гланд, ректально, с применением ацетиленовой горелки, молотка и зубила."/>
    <d v="2018-12-09T00:00:00"/>
    <x v="1"/>
    <s v="Владивосток"/>
    <s v="Красноярск"/>
    <s v="NULL"/>
    <s v="ДФО"/>
    <s v="СФО"/>
    <s v="NULL"/>
    <s v="NULL"/>
    <x v="3"/>
  </r>
  <r>
    <n v="7"/>
    <s v="Подвижной состав"/>
    <s v="NULL"/>
    <s v="NULL"/>
    <s v="Довелось тут давича воспользоваться услугами ОАО &quot;РЖД&quot;, а конкретнее ФПК. Командировка предстояла в славный город Барабинск и выполнить поставленную задачу надлежало в суточный срок. В общем передвигаться пришлось поездами № 91 и 92 маршрут следования которых лежал из не менее славного города Северобайкальска в город герой Москву и соответственно обратно. Поездка представлялась мне приятным путешествием, с возможностью выспаться и попить вкусного чая с лимончиком в необычной обстановке. Зайдя в вагон представления рухнули, да поезд конечно не фирменный, но удобный по времени прибытия, но позвольте элементарные какие то нормы санитарии должны же соблюдаться!!? В купе мусор оставленный или случайно забытый в спешке предыдущими пассажирами, грязная при грязная скатерть на столике в пятнах от варенья, рыбы и чего то еще даже боюсь представить, пыль на спинках нижних полок, мусор на полу. ФУ фу фу, желания пить чай как то сразу не стало, появилось желание что бы в Барабинск летали самолеты или вертолеты, да хоть что нибудь лишь бы не поездом((( Вагон оооочень старый сто раз уже видимо восстановленный, перетянутый свежим дерматином, подлатанный из окон нещадно дуло, про туалет молчу и это в 21 первом веке!! Ну некуда же не годится господа!"/>
    <s v="NULL"/>
    <x v="0"/>
    <s v="Северобайкальск"/>
    <s v="Москва"/>
    <s v="Барабинск"/>
    <s v="СФО"/>
    <s v="ЦФО"/>
    <s v="СФО"/>
    <s v="NULL"/>
    <x v="0"/>
  </r>
  <r>
    <n v="8"/>
    <s v="Подвижной состав"/>
    <s v="NULL"/>
    <s v="NULL"/>
    <s v="Оказывается стоимость билетов международных перевозок зависит от курса швейцарского франка (так мне в кассе сказали). Для меня было удивлением. Теперь понятно почему нынче поезда не забиты. Плацкартный билет Новосибирск - Усть-Каменогорск туда обратно, купленный в канун поездки, стоит нынче 6500+. Автобус обойдется в 4000. Но зима, плюс все таки удобство и безопасность победили мою жабушку и фаната быстрой езды. Автобус в данном направлении доезжает за 14-16 часов. Поезд почти за 21ч. Почему вдруг поезд 391Н не останавливается на Сеятеле? Чем Сеятель провинился?) В то время как обратный поезд № 392Н Сеятель жалует и останавливается. В этом есть какой то великий смысл? А поезда кстати хороши. Новые вагоны так вообще мечта. Впрочем и старые вполне терпимы. Но новые конечно великолепны. Проводники милы. В вагонах тепло. Я осталась довольна поездкой. Спасибо! Буду ездить еще. П.С. до отлично туалеты не дотянули."/>
    <s v="NULL"/>
    <x v="1"/>
    <s v="Новосибирск"/>
    <s v="Усть-Каменогорск"/>
    <s v="Сеятель"/>
    <s v="СФО"/>
    <s v="Казахстан"/>
    <s v="СФО"/>
    <s v="NULL"/>
    <x v="0"/>
  </r>
  <r>
    <n v="9"/>
    <s v="Подвижной состав"/>
    <s v="Онлайн-сервисы"/>
    <s v="Питание"/>
    <s v="По моему сугубо личному мнению, РЖД и ФПК (рука об руку и никак иначе) всё-таки движутся по направлению к удобному сервису. В последнее время часто езжу на поездах по работе, преимущественно это купе, хотя и самостоятельные плацкартные поездки случаются. Покупка билетов сейчас довольно легкая и понятная (кроме пары моментов с игрой на внимательность) как на сайте РЖД, так и в официальном приложении (по крайней мере для iOS). Процесс посадки последние пару лет существенно упростился и порой достаточно только паспорта для посадки, а иногда нужно показать скачанный контрольный купон на экране мобильного и welcome! Сам я, будучи студентом, работал проводником, поэтому отношусь к работникам с пониманием, но иногда хочется и повредничать, хотя в целом сейчас проводники - это не злые полные тёти, а любезные помощники на всём пути следования. В вагонах можно купить всякие ништячки: съедобные и несъедобные. В некоторых вагонах даже обозначена возможность расплатиться банковской картой. Биотуалеты, увы, иногда выходят из строя в процессе поездки, однако это техника и &quot;ничто не вечно под Луной&quot;. Питание (если билет с такой услугой) вполне себе сносное, а порой даже очень вкусное. Недавно я ехал по своим делам по премиальному билету (за накопленные баллы ржд-бонус). При оформлении такого билета взимается плата за белье и услуги. Так вот билетик в купе фирменного поезда &quot;Енисей&quot; по маршруту Ачинск-Новосибирск с питанием обошелся мне в 698 рублей + 7000 бонусов. Аналогичный билет на не фирменный поезд без питания стоил бы 150 рублей + бонусы. Я был об РЖД и ФПК худшего мнения, желаю и всем его изменить к лучшему. :)"/>
    <s v="NULL"/>
    <x v="1"/>
    <s v="Ачинск"/>
    <s v="Новосибирск"/>
    <s v="NULL"/>
    <s v="СФО"/>
    <s v="СФО"/>
    <s v="NULL"/>
    <s v="NULL"/>
    <x v="0"/>
  </r>
  <r>
    <n v="10"/>
    <s v="Платформы"/>
    <s v="NULL"/>
    <s v="NULL"/>
    <s v="В ужасающем состоянии платформы."/>
    <s v="NULL"/>
    <x v="0"/>
    <s v="NULL"/>
    <s v="NULL"/>
    <s v="NULL"/>
    <s v="NULL"/>
    <s v="NULL"/>
    <s v="NULL"/>
    <s v="NULL"/>
    <x v="0"/>
  </r>
  <r>
    <n v="11"/>
    <s v="Подвижной состав"/>
    <s v="Работа персонала"/>
    <s v="NULL"/>
    <s v="03.09.15 года всей своей многодетной семьёй (6 человек- 2 взрослых, 4 детей 2,4,12 лет и 8-ми месячным малышом) ехали поездом № 480 вагон№8 от ст. Тула до ст. Гагра._x000a_Предполагали, что переезд с такой &quot;ватагой&quot; будет тяжёлым, мало кому понравится когда дети шумят и поэтому уже заранее настроились на конфликтные ситуации. Но оказалось напрасно._x000a_Проводники Баталова Лидия и Чернухин, извините не запомнил имя, кажется Николай, врать не буду._x000a_Ехали в чистом ухоженном вагоне, периодически проводники спрашивали &quot;нужно ли, что или включить или выключить кондиционер&quot;, постоянно заблаговременно предупреждали о местах сан-зон, стоянках и т.д. Я понимаю, что это их обязанность, но обязанности можно выполнять по разному! Я езжу поездами всю жизнь с детства, но такого отношения к пассажирам и к своим обязанностям не встречал!!! Мы с супругой очень довольны, СПАСИБО им большое, за понимание, вежливость, доброту и их нелёгкий труд!!! Кстати возвращались мы из Гагр 18.09.2015 поездом №306 вагон №12 проводник Ольга Анатольевна Баранова, прекрасный, отзывчивый, грамотный работник!_x000a_Огромная просьба к руководству Федеральной Пассажирской Компании , если есть возможность отметить этих работников, побольше бы таких проводников!!!_x000a_БОЛЬШОЕ СПАСИБИ ФПК."/>
    <d v="2015-09-03T00:00:00"/>
    <x v="1"/>
    <s v="Тула"/>
    <s v="Гагра"/>
    <s v="NULL"/>
    <s v="ЦФО"/>
    <s v="Грузия"/>
    <s v="NULL"/>
    <s v="NULL"/>
    <x v="4"/>
  </r>
  <r>
    <n v="12"/>
    <s v="Подвижной состав"/>
    <s v="Питание"/>
    <s v="NULL"/>
    <s v="20.08.2016 из Барнаула поездом 95 ехала домой в Тюмень, после отдыха._x000a_Выбирала себе за 45 дней билет в купейном вагоне повышенной комфортности: 9 вагон, место 7._x000a_Считаю, что мой проезд нельзя назвать комфортным:_x000a_- вагон убитый, все сутки гул и треск в купе под полом купе (со слов проводников возможно оборудование, идущее к титану);_x000a_- отсутствует биотуалет, и как в плацкартном вагоне выкраиваешь время между станциями для похода в туалет;_x000a_- проводники постоянно отключали кондиционер, поскольку другие пассажиры с детьми на этом настаивали и мы, взрослые вынуждены были терпеть жару. Дети бегали голыми, в плавочках по коридору, а может проще детей было одеть? Поскольку проводники были на стороне родителей детей, тогда Вам необходимо создать условия для каждого купе с кондиционерами: кому надо включили, кому надо- выключили;_x000a_- горячий обед ( гуляш с гречкой) просто отвратительный: мясо сало и жир с жилками ( мяса не было ни кусочка)._x000a_Это Вы называете вагон повышенной комфортности?"/>
    <d v="2016-08-20T00:00:00"/>
    <x v="0"/>
    <s v="Барнаул"/>
    <s v="Тюмень"/>
    <s v="NULL"/>
    <s v="СФО"/>
    <s v="УФО"/>
    <s v="NULL"/>
    <s v="NULL"/>
    <x v="5"/>
  </r>
  <r>
    <n v="13"/>
    <s v="Подвижной состав"/>
    <s v="NULL"/>
    <s v="NULL"/>
    <s v="Вот прямо в данный момент еду поездом 234 Москва-Таллин. К сожалению, на сайте РЖД меня ввели в заблуждение и я купила билеты на поезд их дочерней компании ФПК. Испытываю давно забытые ощущения, полная иллюзия возврата в советское прошлое. Раздолбанный поезд, идущий со скоростью черепахи, убитые дребезжащие вагоны, отсутствие вагона-ресторана (поезд в Европу, между двумя столицами). Единственный!!! проводник не может предложить ничего, кроме чая и печенья. В вагонах духота, зато в тамбурах снег. Всегда тщательно выбираю авиакомпанию для путешествия, но в отсутствие альтернативы РЖД, готова была смириться с единственным перевозчиком, но оказалось - бывает в разы хуже. Непродуманный маршрут, много стоянок в чистом поле по часу, при этом на станциях, где можно было бы купить поесть в отсутствие вагона-ресторана, поезд стоит по 1-2 минуте. Прекратите это продуманное издевательство над пассажирами. РЖД и так компания с отрицательной репутацией, но её дочка - это просто тихий ужас."/>
    <s v="NULL"/>
    <x v="0"/>
    <s v="Москва"/>
    <s v="Таллин"/>
    <s v="NULL"/>
    <s v="ЦФО"/>
    <s v="Эстония"/>
    <s v="NULL"/>
    <s v="NULL"/>
    <x v="0"/>
  </r>
  <r>
    <n v="14"/>
    <s v="Подвижной состав"/>
    <s v="NULL"/>
    <s v="NULL"/>
    <s v="О том, как много у нас плохих поездов, грязных, старых, без должного отопления и т.д. знает каждый. Поэтому я хочу написать о поезде, который является полной противоположностью описанного._x000a__x000a_Итак, поезд № 50 (49) следует и Москвы в Самару и назад._x000a_Поезд новый, двухэтажный, места только купе и св, при этом цены чуть дороже, чем плацкарт на поезда в том же направлении. Очень чисто, в вагоне играет музыка, при желании её можно включить/выключить в Вашем купе. Есть Wi-Fi, правда, платный, 99руб. за всю поездку, и может барахлить, так как пока работает в тестовом режиме. Для тех кто жить не может без интернета, это очень даже неплохой вариант, учитывая, что мобильный интернет редко работает в течении всего пути._x000a_В вагоне 3 биотуалета, классического чайника в вагоне нет, горячая вода у проводницы, там же есть микроволновка и кофеварка. Я только чай покупала, поэтому не знаю какова процедура использования кофеварки и микроволновки._x000a_В каждом купе есть две розетки и подъодеяльник настоящий, а не простынка)) Переход между вагонами больше не страшное мероприятие, а всего лишь обычное перемещение) Три контейнера подразумевают сортировку мусора._x000a_И что очень важно, есть вагон для людей с ограниченными возможностями с подъемниками для колясок._x000a__x000a_Всем рекомендую этот поезд! Он замечательный!"/>
    <s v="NULL"/>
    <x v="1"/>
    <s v="Москва"/>
    <s v="Самара"/>
    <s v="NULL"/>
    <s v="ЦФО"/>
    <s v="ПФО"/>
    <s v="NULL"/>
    <s v="NULL"/>
    <x v="0"/>
  </r>
  <r>
    <n v="15"/>
    <s v="Питание"/>
    <s v="NULL"/>
    <s v="NULL"/>
    <s v="ДОСТОИНСТВА:_x000a_В купе появились розетки для телефонов. Био туалеты на стоянке не закрывают. Вежливые проводники_x000a_НЕДОСТАТКИ:_x000a_Питание не лучшего качества_x000a_Ехала в Адлеровском поезде №346 СА на Нижневартовск 17- 18 декабря 2019г. У меня не спросили в какой момент я хочу получить оплаченное по билету питание. Принесли очень рано, около 9 утра, я так рано не ем. Выбор питания тоже не предлагали. Принесли рис с колбасой, а я бы предпочла курицу. Езжу постоянно. И хочу отметить, что Качество приготовленных продуктов ухудшилось."/>
    <d v="2019-12-18T00:00:00"/>
    <x v="0"/>
    <s v="Адлер"/>
    <s v="Нижневартовск"/>
    <s v="NULL"/>
    <s v="ЮФО"/>
    <s v="УФО"/>
    <s v="NULL"/>
    <s v="Otzovik"/>
    <x v="1"/>
  </r>
  <r>
    <n v="16"/>
    <s v="Подвижной состав"/>
    <s v="Работа персонала"/>
    <s v="NULL"/>
    <s v="ДОСТОИНСТВА:_x000a_Одни плюсы_x000a_НЕДОСТАТКИ:_x000a_Нет_x000a_Мы едем отдыхать поездом 549-550 Тольятти -Адлер 6 августа 2021 г. Выражаем благодарность проводнику 4 вагона Чучкаловой Ольге. она очень чуткий и добрый человек. А проводник просто замечательный. едем отдыхать поездом не первый год. но такое впервые )в вагоне чистота. сан обработка постоянно. полы моет даже руками. в туалете чистота. Всегда есть мыло и бумага )всегда провожает и встечает пассажиров ))благодарность от всех пвсссалиров в том числе Королевой Ольги Сергеевны. побольше таких замечательных проводников )))"/>
    <d v="2021-08-06T00:00:00"/>
    <x v="1"/>
    <s v="Адлер"/>
    <s v="Тольятти"/>
    <s v="NULL"/>
    <s v="ЮФО"/>
    <s v="ПФО"/>
    <s v="NULL"/>
    <s v="Otzovik"/>
    <x v="6"/>
  </r>
  <r>
    <n v="17"/>
    <s v="Подвижной состав"/>
    <s v="Работа персонала"/>
    <s v="NULL"/>
    <s v="ДОСТОИНСТВА:_x000a_Удобное время отправления и прибытия_x000a_НЕДОСТАТКИ:_x000a_Старые вагоны_x000a_Выражаю огромную Благодарность проводникам вагона 13 и начальнику поезда 662МА Третьякову Андрею Геннадьевичу! 24 апреля 2022 года ехала по маршруту Кинешма-Москва, вагон 13 место 03. На конечной станции по прибытию в 6:22 Москва Ярославская при выходе обронила банковскую карту. О потере узнала из смс и телефонного звонка, поступивших на мой номер телефона в 6:37 от Начальника поезда Андрея Геннадьевича. Огромное Спасибо за быстрое реагирование и возврат потерянной мною банковской карты в целостности и сохранности! Прошу руководство РЖД отметить и поощрить данных работников за добросовестный труд!_x000a_А также, отдельная благодарность всем проводникам поезда 662 по направлению Москва-Кинешма, Кинешма-Москва. Очень часто пользуюсь этим маршрутом, ездила разными вагонами (платскарт, купе, СВ) и хочу отметить вежливое, внимательное, заботливое отношение проводников и Начальника поезда. В вагонах всегда чисто, уютно, белоснежное постельное белье, что очень приятно! От поездок всегда остаются только положительные впечатления._x000a_Яковлева Н. В."/>
    <d v="2022-04-24T00:00:00"/>
    <x v="1"/>
    <s v="Москва"/>
    <s v="Кинешма"/>
    <s v="NULL"/>
    <s v="ЦФО"/>
    <s v="ЦФО"/>
    <s v="NULL"/>
    <s v="Otzovik"/>
    <x v="7"/>
  </r>
  <r>
    <n v="18"/>
    <s v="Онлайн-сервисы"/>
    <s v="NULL"/>
    <s v="NULL"/>
    <s v="Работа ржд кроме &quot;восторга&quot; ничего не вызывает)) захожу в вагон, говорю - электронная регистрация! Проводница говорит - ждите, счас пойдем к начальнику поезда! Ничего не сделала, но чувствуешь как будто поведут наказывать... Да и вообще - почему я должна куда то идти?! Что за новшество?! Кто ездил с электронной регистрацией знает что у проводников есть списки пассажиров с электронками.. Девочка после меня залазила, аналогично... Проходит минут 15 как отъехали, проводница ходит, раздает всем белье, нам - сидите пока, ждите! Начинает напрягать...._x000a__x000a_Подходит, говорит - все, пойдемте... ((Мммможет ннне нннааадоооо?! )) - Куда??? - К начальнику поезда... - зачем?? - билеты проверять! - а мож он сам к нам придет?... - ну как он придет? С интернетом???? - У вас вообще то должен быть список.. - вы что, на этом поезде никогда не было списков... - я что по вашему первый раз еду на этом поезде?? - ну вы можете дать мне свой паспорт, я сама схожу... - вы слышите какой бред несете?? Естественно я не дам вам свой паспорт..._x000a__x000a_Она говорит, что типа не может нас обслуживать БЕЗ билета... Окей, в полном недоумении идем к начальнику поезда!! По дороге громко возмущаемся... Развлекуха остальным пассажирам!! Идем через вагоны.. Ей проводницы с других вагонов - о, и моих захвати... Хаха, ребят.. Цирк.. Идем колонной... Все смотрят на нас.. &quot;Куда их ведут?! Что натворили?&quot; (навстречу цивилизации и интернету, который подтвердит что у нас есть билеты) Проходим вагонов 10... Жесть в общем... Заходим в ЕГО купе... Сидит деловущий мужик развалившись на кресле... &quot;ну что у нас тут? А у,вас что в на станции нет терминалов?&quot; Оу, представь себе нет... Говорим ему, что на сайте ржд написано что не нужно печатать... И у вас будет список... Гениальный ответ &quot;На заборах тоже много чего пишут!&quot; Проверяй уже, да мы назад..._x000a__x000a_Идем обратно, в легком шоке... И проводница, такая же гениальная как начальник поезда, выдает: Ну зато с начальником поезда познакомились!!!!)))))_x000a__x000a_Да ну?! Это ж была мечта всей моей жизни!!! За это можно простить все!!))) стоит отдать должное, проводница попросила прощения за неудобства когда выдавала белье... Наверное нам не показалось что что-то прошло не так..... Занавес.... Пффф....."/>
    <s v="NULL"/>
    <x v="0"/>
    <s v="NULL"/>
    <s v="NULL"/>
    <s v="NULL"/>
    <s v="NULL"/>
    <s v="NULL"/>
    <s v="NULL"/>
    <s v="NULL"/>
    <x v="0"/>
  </r>
  <r>
    <n v="19"/>
    <s v="Онлайн-сервисы"/>
    <s v="NULL"/>
    <s v="NULL"/>
    <s v="Писать негативный отзыв о РЖД - это даже не спортивно._x000a__x000a_Итак все знают, на личном опыте о крайне ненавязчивом сервисе и дряхлом подвижном составе этого монополиста._x000a__x000a_Редкие подвижки к лучшему удивляют, но сродни исключению из правил._x000a__x000a_Вот одно из них:_x000a__x000a_Заказ билетов через интернет. Удобно (даже очень), современно, в меру глючно._x000a__x000a_И этот билет можно даже распечатать на спец устройстве на любом вокзале! Распечатывать настоятельно рекомендую, исходя из собственного опыта - хоть на сайте и говорится, что можно просто показать эл.б идет на экране смартфона._x000a__x000a_Итак, самое оно: чтобы распечатать билет нужно ввести номер заказа - это просто, можно даже файл не открывать - берем цифры из названия файла: order_1234567890. Тут просто, а дальше - нужно выбрать документ, удостоверяющий личность. Чисто логически понимаем, что выбрать нужно именно тот, на который оформлялся билет - прямо об этом не сказано, здесь можно надолго зависнуть, если не догадаешься. А вот дальше - догадаться вообще нереально, т.к. нужно ввести номер документа... У меня это паспорт. Я ввожу номер, без серии - ошибка. Просто ошибка, без комментариев. Может автомат завис, может ошибся где..._x000a__x000a_Благо был опыт подобного бреда в Сбере, когда после того, как ты перебрав все варианты, ввел правильно - ПОСЛЕ этого появляется памятка &quot;номер документа нужно вводить в следующем формате: серияномер&quot;._x000a__x000a_Здесь то же самое._x000a__x000a_Вот просто добавить эту строчку-памятку и никаких проблем у клиента. Но это не в духе РЖД...)"/>
    <s v="NULL"/>
    <x v="2"/>
    <s v="NULL"/>
    <s v="NULL"/>
    <s v="NULL"/>
    <s v="NULL"/>
    <s v="NULL"/>
    <s v="NULL"/>
    <s v="NULL"/>
    <x v="0"/>
  </r>
  <r>
    <n v="20"/>
    <s v="Онлайн-сервисы"/>
    <s v="NULL"/>
    <s v="NULL"/>
    <s v="ДОСТОИНСТВА:_x000a_Нет_x000a_НЕДОСТАТКИ:_x000a_Одни минусы_x000a_В мобильном приложении ржд приобрёл билеты на поезд со своего профиля, по которому ранее пользовался услугами ржд (без нареканий), в профиле не было заполнено отчество, при посадке на поезд мне было отказано до переоформления билета, за переоформление с меня потребовали дополнительно оплату, но это ещё полбеды, без оплаты отказывались пускать в поезд._x000a__x000a__x000a__x000a_Покупал также обратный билет и по приезду обратился в РЖД, чтобы мне электронный билет скорректировали в соответсвии с изменённым профилем в приложении, изменил ещё в поезде профиль, но на поддержке мне сухо зачитали, что либо я плачу за то что не указал отчество приложении, которое дало мне приобрести билет, либо мне будет отказано в предоставлении транспортных услуг без возврата стоимости билета! Вы серьезно? кто-то вообще в РЖД думает о клиенте? Ужасное отношение, никому не порекомендую, единица вам за приложение!"/>
    <s v="NULL"/>
    <x v="0"/>
    <s v="NULL"/>
    <s v="NULL"/>
    <s v="NULL"/>
    <s v="NULL"/>
    <s v="NULL"/>
    <s v="NULL"/>
    <s v="Otzovik"/>
    <x v="0"/>
  </r>
  <r>
    <n v="21"/>
    <s v="Работа персонала"/>
    <s v="NULL"/>
    <s v="NULL"/>
    <s v="06 июля 2015 года я ехала поездом 005 Владивосток-Сибирцево, в Сибирцево поезд стоит 2 минуты. Во время стоянки проводника не оказалось на месте и из вагона выйти было невозможно, так как дверь для выхода никто не открыл и мне пришлось бегом бежать с вещами в другой вагон и выходить через него. Прошу принять меры и сообщить о результатах рассмотрения, вагон 5, место 5."/>
    <d v="2015-07-06T00:00:00"/>
    <x v="0"/>
    <s v="Владивосток"/>
    <s v="Сибирцево"/>
    <s v="NULL"/>
    <s v="ДФО"/>
    <s v="ДФО"/>
    <s v="NULL"/>
    <s v="NULL"/>
    <x v="4"/>
  </r>
  <r>
    <n v="22"/>
    <s v="Работа персонала"/>
    <s v="NULL"/>
    <s v="NULL"/>
    <s v="Грубый персонал, невежливый."/>
    <s v="NULL"/>
    <x v="0"/>
    <s v="NULL"/>
    <s v="NULL"/>
    <s v="NULL"/>
    <s v="NULL"/>
    <s v="NULL"/>
    <s v="NULL"/>
    <s v="NULL"/>
    <x v="0"/>
  </r>
  <r>
    <n v="23"/>
    <s v="Работа персонала"/>
    <s v="NULL"/>
    <s v="NULL"/>
    <s v="Здравствуйте дорогие читатели!!! Выражаю огромную благодарность проводнику Егоровой Ирине, так как у неё самые чистые вагоны, всегда порядок в уборных, замечательное и тёплое отношение к людям, дисциплинированность и чёткость!!! Да что говорить, в самолётах нет таких замечательных и ответственных работников, как проводники!!!!!!! Ездил на Питер!!! Раньше летал, теперь буду ездить, может ещё раз попаду к такому проводнику!!!"/>
    <s v="NULL"/>
    <x v="1"/>
    <s v="Санкт-Петербург"/>
    <s v="NULL"/>
    <s v="NULL"/>
    <s v="СЗФО"/>
    <s v="NULL"/>
    <s v="NULL"/>
    <s v="NULL"/>
    <x v="0"/>
  </r>
  <r>
    <n v="24"/>
    <s v="Работа персонала"/>
    <s v="NULL"/>
    <s v="NULL"/>
    <s v="Выражаю Благодарность бригаде проводников: Пинаеву Игорю Владимировичу и Пьянковой Наталье Викторовне, которые работали в вагоне №11 поезда 60/59 «Кисловодск-Новокузнецк» с 01.02.2022 по 03.02.2022 года. Я с детьми ехал из Самары до Топок. В вагоне чистота, вежливость и человеческое отношение были на протяжении всей поездки! Благодарю за нелёгкий труд!!!"/>
    <d v="2022-02-03T00:00:00"/>
    <x v="1"/>
    <s v="Кисловодск"/>
    <s v="Новокузнецк"/>
    <s v="Самара"/>
    <s v="СКФО"/>
    <s v="СФО"/>
    <s v="ПФО"/>
    <s v="NULL"/>
    <x v="7"/>
  </r>
  <r>
    <n v="25"/>
    <s v="Работа персонала"/>
    <s v="NULL"/>
    <s v="NULL"/>
    <s v="Спасибо большое проводнице Маликовой Виктории (поезд117/118, вагон 5). Всё просто восхитительно, прекрасный вагон, замечательное обслуживание."/>
    <s v="NULL"/>
    <x v="1"/>
    <s v="Москва"/>
    <s v="Новокузнецк"/>
    <s v="NULL"/>
    <s v="ЦФО"/>
    <s v="СФО"/>
    <s v="NULL"/>
    <s v="NULL"/>
    <x v="0"/>
  </r>
  <r>
    <n v="26"/>
    <s v="Работа персонала"/>
    <s v="NULL"/>
    <s v="NULL"/>
    <s v="Я Феоктистова А.А. выражаю сердечную благодарность за чюткость,помощь и отзывчивость ко мне пенсионерке-инвалиду в поезде138 вагон11 начальнику поезда Степанову Сергею Вячеславичу и проводникам Макогон Светлане и Ильину Павлу._x000a_Это сообщение от моей мамы, я к ним присоединяюсь , немного опаздала встретить ее с поезда , они помогли ей спуститься с вещами , большое спасибо 🤗"/>
    <s v="NULL"/>
    <x v="1"/>
    <s v="Москва"/>
    <s v="Оренбург"/>
    <s v="NULL"/>
    <s v="ЦФО"/>
    <s v="ПФО"/>
    <s v="NULL"/>
    <s v="NULL"/>
    <x v="0"/>
  </r>
  <r>
    <n v="27"/>
    <s v="Работа персонала"/>
    <s v="NULL"/>
    <s v="NULL"/>
    <s v="Очень интересная ситуация с вокзалом выходит...везде установлены рамки металлоискатели, сканы багажа...что на вход, что на выход... Встречала на днях подругу....перед выходом в город, досмотр, образовалась очередь......молодой человек с службы безопасности говорит...&quot;Кто не хочет проходить досмотр, может свернуть налево и выйти так...!!!&quot; Вот тебе и &quot;безопасность&quot;!!!"/>
    <s v="NULL"/>
    <x v="0"/>
    <s v="NULL"/>
    <s v="NULL"/>
    <s v="NULL"/>
    <s v="NULL"/>
    <s v="NULL"/>
    <s v="NULL"/>
    <s v="NULL"/>
    <x v="0"/>
  </r>
  <r>
    <n v="28"/>
    <s v="Работа персонала"/>
    <s v="NULL"/>
    <s v="NULL"/>
    <s v="Чистое бельё, вкусный завтрак._x000a_НЕДОСТАТКИ:_x000a_Нет_x000a_Понравилось обслуживание в поезде Красная стрела. Выражаю благодарность проводнице Быстровой Екатерине за внимание и заботу._x000a_Ехала в Питер ночью с 30 на 31 августа._x000a_Очень осталась довольна сервисом. Большое спасибо!"/>
    <s v="NULL"/>
    <x v="1"/>
    <s v="Москва"/>
    <s v="Санкт-Петербург"/>
    <s v="NULL"/>
    <s v="ЦФО"/>
    <s v="СЗФО"/>
    <s v="NULL"/>
    <s v="Otzovik"/>
    <x v="0"/>
  </r>
  <r>
    <n v="29"/>
    <s v="Работа персонала"/>
    <s v="NULL"/>
    <s v="NULL"/>
    <s v="ДОСТОИНСТВА:_x000a_современный вагон_x000a_НЕДОСТАТКИ:_x000a_проводники_x000a_В 2017 и 2018 годах летом ездил в двухэтажных поездах из Москвы в Казань. Билеты оформлял и оплачивал банковской картой на сайте РЖД. Обратно возвращался на автобусах._x000a__x000a__x000a__x000a_На сайте ржд указано, что постельное белье в купейных и фирменных поездах входит в стоимость билета. Узнал об этом я только сейчас. Оба раза проводники говорили, что постельное белье мол не оплачено и надо оплатить наличными около 300 руб. При оформлении билета нигде не был указан пункт с бельем или без. Хотя деньги и небольшие, но все равно не приятно. То ли проводники РЖД не знают правил, то ли осознанно идут на обман. Скорее всего второй вариант. Также, в элекронном билете отсутствуют сведения об услугах, входящих в оплаченный билет. Почему пассажир должен сам искать эту информацию в интернете? В этом, 2019 году, собираюсь ехать снова, но теперь если спросят, покажу распечатку с официально сайта. Дополняю отзыв: в этом году ездил из Москвы в Казань и обратно. В этом году такого не было, РЖД исправился. Отзыв корректирую. Надеюсь, в будущем РЖД будет так же пресекать мошенничество со стороны персонала."/>
    <d v="2019-01-01T00:00:00"/>
    <x v="0"/>
    <s v="Москва"/>
    <s v="Казань"/>
    <s v="NULL"/>
    <s v="ЦФО"/>
    <s v="ПФО"/>
    <s v="NULL"/>
    <s v="Otzovik"/>
    <x v="1"/>
  </r>
  <r>
    <n v="30"/>
    <s v="Работа персонала"/>
    <s v="NULL"/>
    <s v="NULL"/>
    <s v="ДОСТОИНСТВА:_x000a_Чуткость, внимание, забота, вежливость, взаимовыручка_x000a_НЕДОСТАТКИ:_x000a_отсутствуют_x000a_От чистого сердца я хочу сказать &quot;большое спасибо&quot; начальникам пассажирских поездов №369 и №370 сообщением &quot;Новосибирск-Ташкент&quot;, проводнику вагона №4 поезда №369, инструкторам, сопровождающим поезд №370 02 декабря 2019 года, начальнику вокзала ст. Рубцовск Западно-Сибирской ЖД Фролову Александру Александровичу, диспетчеру вокзала и всем причастным за оперативный поиск и возврат забытых в поезде №369 вагон №4 место №5 рабочих документов. Вы не отвернулись от меня и не пожалели своих сил и своего времени, использовали международные связи, чтобы помочь мне в возврате документов. Прошу принять искреннюю благодарность и добрые пожелания._x000a_С уважением, пассажир поезда №369 Новикова Елена Викторовна. 03.12.2019."/>
    <d v="2019-12-03T00:00:00"/>
    <x v="1"/>
    <s v="Новосибирск"/>
    <s v="Ташкент"/>
    <s v="Рубцовск"/>
    <s v="СФО"/>
    <s v="Узбекистан"/>
    <s v="СФО"/>
    <s v="Otzovik"/>
    <x v="1"/>
  </r>
  <r>
    <n v="31"/>
    <s v="Цена"/>
    <s v="Подвижной состав"/>
    <s v="NULL"/>
    <s v="Здравствуйте, ответьте пожалуйста почему в поездах 51 ,21 , 9, 65, прибытием на Казанский вокзал , нет плацкартных или сидячих вагонов ? Они очень востребованы у населения по цене и для сотрудников РЖД по требованию ! В составах этих поездов только купейные вагоны и в них всегда много свободных мест , перевозят воздух ! Политика ФПК не понятна !"/>
    <s v="NULL"/>
    <x v="0"/>
    <s v="Москва"/>
    <s v="NULL"/>
    <s v="NULL"/>
    <s v="ЦФО"/>
    <s v="NULL"/>
    <s v="NULL"/>
    <s v="NULL"/>
    <x v="0"/>
  </r>
  <r>
    <n v="32"/>
    <s v="Цена"/>
    <s v="Работа персонала"/>
    <s v="NULL"/>
    <s v="18.05.21, совершал поездку в фирменном поезде 001 Волгоград-Москва. Как и раньше мне нравилось путешествовать в вагонах СВ. К великому сожалению почему-то убрали вагоны ТКС, и взамен поставили обычные не комфортные вагоны купе. К сожалению, цена качества не соответствует действительности._x000a_И всё таки, не так всё и плохо. Приятно порадовало питание, повора здесь молодцы 👍Отдельно хочу поблагодарить не только за сервис, но и за отношения к пассажырам, проводницу 14 вагона Порублёву Евгению. Надеюсь руководство ФПК обратит внимание на добросовестных и трудолюбивых сотрудников. 🙂"/>
    <d v="2021-05-18T00:00:00"/>
    <x v="2"/>
    <s v="Волгоград"/>
    <s v="Москва"/>
    <s v="NULL"/>
    <s v="ЮФО"/>
    <s v="ЦФО"/>
    <s v="NULL"/>
    <s v="NULL"/>
    <x v="6"/>
  </r>
  <r>
    <n v="33"/>
    <s v="Цена"/>
    <s v="Подвижной состав"/>
    <s v="NULL"/>
    <s v="Ехала в поезде,,,..номер 1 Москва, - Волгоград, вагоне СВ, условия проезда совершенно не соответствуют тем деньгам которые были уплачены за проезд, я понимаю чио конкурентов у вас нет но не до такой же степени глумиться над пассажирами, даже в советские времена и тяжёлые девяностые СВ был прежде всего комфорт, а сейчас просто мучение не сидеть не лежать очень, очень, очень неудобно, это кто мог додуматься из вагона трансформера сделать СВ, те условия которые предоставлены, совершенно не соответствуют заявленным на сайте, посмотрите пожалуйста сайт что вы заявляет Уважаемые владельцы ФПК"/>
    <s v="NULL"/>
    <x v="0"/>
    <s v="Волгоград"/>
    <s v="Москва"/>
    <s v="NULL"/>
    <s v="ЮФО"/>
    <s v="ЦФО"/>
    <s v="NULL"/>
    <s v="NULL"/>
    <x v="0"/>
  </r>
  <r>
    <n v="34"/>
    <s v="Цена"/>
    <s v="NULL"/>
    <s v="NULL"/>
    <s v="ФПК пламенный привет гр Белазерову джентэльмен вы и ваше окружение спасобны только деньги вытягивать из граждан ни когда в вашей управе не было уважение к народу и не будет"/>
    <s v="NULL"/>
    <x v="0"/>
    <s v="NULL"/>
    <s v="NULL"/>
    <s v="NULL"/>
    <s v="NULL"/>
    <s v="NULL"/>
    <s v="NULL"/>
    <s v="NULL"/>
    <x v="0"/>
  </r>
  <r>
    <n v="35"/>
    <s v="Цена"/>
    <s v="NULL"/>
    <s v="NULL"/>
    <s v="Вообще обнаглели . Пустили 2 поезда фирменных с навязыванием услуг, без которых не продают билеты. Не нужны мне газета, ватные палочки , тапки и не допитание за 750 руб с человека. И естественно купила бы билет в нефирменный поезд, только нет не фирменных вообще на нужное направление и время. Несколько лет назад судились люди с ФПК за это и суд обязывал убирать эти услуги, а им хоть бы что. Вот что значит монополисты и дела нет ни кому."/>
    <s v="NULL"/>
    <x v="0"/>
    <s v="NULL"/>
    <s v="NULL"/>
    <s v="NULL"/>
    <s v="NULL"/>
    <s v="NULL"/>
    <s v="NULL"/>
    <s v="NULL"/>
    <x v="0"/>
  </r>
  <r>
    <n v="36"/>
    <s v="Подвижной состав"/>
    <s v="Цена"/>
    <s v="NULL"/>
    <s v="Едем Поездом 083 МА Москва- Ростов на дону ..Это не поезд, а какая-то &quot; душегубка&quot;. Мало того, что вагоны советские ещё, под нижними полками ящики ещё, в которые не всякий чемодан войдёт, опустить поднятые полки вообще нереально ( мужская сила нужна). Так ещё железные решётки, закрывающие отопление внизу под столиком и в коридорах, свежевыкрашены дешёвой вонючей краской. Воняло этой краской и днём, пока отопление не включали, а уж ночью, когда начали топить- &quot; душегубка&quot; и началась. Угорели натуральным образом. От Москвы до Ростова идёт сутки и 5 часов( почти 2 ночи), цена билета такая же как на новый скоростной поезд. И вагона- ресторана нет в составе поезда. Где совесть у руководства? Никому не рекомендую этот поезд"/>
    <s v="NULL"/>
    <x v="0"/>
    <s v="Москва"/>
    <s v="Ростов-на-Дону"/>
    <s v="NULL"/>
    <s v="ЦФО"/>
    <s v="ЮФО"/>
    <s v="NULL"/>
    <s v="NULL"/>
    <x v="0"/>
  </r>
  <r>
    <n v="37"/>
    <s v="Подвижной состав"/>
    <s v="Работа персонала"/>
    <s v="NULL"/>
    <s v="ДОБРЫЙ ДЕНЬ! Я ездила с подругой в санаторий в г.Ессентуки.Ехали поездами 97/98 Тында Кисловодск в 7 вагоне 27.07.2021 г. и обратно 12.08.2021 Кисловодск Тында в 7 вагоне. Хотим выразить искреннюю благодарность всем работникам этих составов поездов, особенно ПАНТЕЕВОЙ Альбине, ВАНТЕЕВОЙ Альбине При посадке в поезд пассажиров встречают с вежливой улыбкой, в вагоне разъяснили правила поведения в вагоне, пользованию туалетов. В вагоне чисто, свежо, дезинфекции, проверка температуры,,постоянно интересуются, чем помочь???, Машинисты на мой взгляд опытные, состав шел ровно аккуратно, что я раньше никак не замечала в других поездах!Мы провели очень хорошее время в дороге! Спасибо руководству,сотрудникам, машинистам! ЗА ИХ РАБОТУ,ЗДОРОВЬЯ,СЧАСТЬЯ!!!! БЛАГОДАРЯ ИХ ВНИМАНИЮ МЫ ВЕРНУЛИСЬ ДОМОЙ ЖИВЫ И ЗДОРОВЫ!!!!При возможности Просим работников поощрить!!! ЗА ХОРОШУЮ РАБОТУ!!!_x000a_"/>
    <d v="2021-07-27T00:00:00"/>
    <x v="1"/>
    <s v="Ессентуки"/>
    <s v="Кисловодск"/>
    <s v="Тында"/>
    <s v="СКФО"/>
    <s v="СКФО"/>
    <s v="ДФО"/>
    <s v="NULL"/>
    <x v="6"/>
  </r>
  <r>
    <n v="38"/>
    <s v="Подвижной состав"/>
    <s v="NULL"/>
    <s v="NULL"/>
    <s v="22августа 2021г ст.Хоста поезд 128..это просто фууууу!12 вагон грязь и вонь!!влажной уборки за 4 дня поездки не было.6 августа2021 года, поездом 127 ехали в Хосту,был другой проводник,всё было идеально чисто!К сожалению не запомнила фамилию этой очаровательной проводница.Ехали тоже в 12 вагоне,вот она просто молодец!Но дорога домой 22 августа..это просто ужас!!!"/>
    <d v="2021-08-22T00:00:00"/>
    <x v="0"/>
    <s v="Хоста"/>
    <s v="NULL"/>
    <s v="NULL"/>
    <s v="ЮФО"/>
    <s v="NULL"/>
    <s v="NULL"/>
    <s v="NULL"/>
    <x v="6"/>
  </r>
  <r>
    <n v="39"/>
    <s v="Подвижной состав"/>
    <s v="NULL"/>
    <s v="NULL"/>
    <s v="Ездила не раз поездами этой кампании, больше &quot;Стрижами&quot;. Одного не могу понять. В вагонах все кресла установлены в одном направлении, но почему-то эти ребята прицепляют вагоны с сидячими местами в состав таким образом, что все пассажиры сидят не лицом по направлению движения, что было бы естественно, а наоборот, спиной. Т.е. люди едут спиной вперёд. Это очень сильно напрягает, особенно, когда тебе ехать не один час. Но они это делают целенаправленно, независимо от того, в Москву едет поезд или из Москвы. Если в кампании работают профессионалы, неужели так трудно при компановке состава развернуть вагоны грамотно в правильном направлении? Очевидно, это делается специально, чтобы погнобить пассажиров. И при этом на протяжении всего пути по радио издёвкой звучит их лозунг: &quot;Ваши безопасность и комфорт – наши приоритеты!&quot;. О какой безопасности может идти речь, если человек едет спиной?! Это крайне неудобно и это их основная фишка, очевидно! Кроме того, на тихий и плавный ход колёс пассажирам тоже не стоит расчитывать, об этом можно только мечтать, а пока – вынос мозга. Я уже молчу про микроскопические размеры туалетных комнат, в ктр. даже миниатюрный пассажир с трудом вписывается, а людям больших размеров – просто труба!_x000a_Сиденья в поездах не особо дальнего следования (когда ехать не более 4-х часов) тоже оставляют желать. Хотя бы, если спинки сидений были не такими высокими, было бы гораздо удобнее._x000a_Перечислила 4 основных пункта характеристики вагонов. И все 4 отличаются дискомфортом. Единственное, что достойно похвал в поездах – это работа проводников. В команде молодые ребята, приятные, вежливые, внимательные."/>
    <s v="NULL"/>
    <x v="0"/>
    <s v="Москва"/>
    <s v="NULL"/>
    <s v="NULL"/>
    <s v="ЦФО"/>
    <s v="NULL"/>
    <s v="NULL"/>
    <s v="NULL"/>
    <x v="0"/>
  </r>
  <r>
    <n v="40"/>
    <s v="Подвижной состав"/>
    <s v="NULL"/>
    <s v="NULL"/>
    <s v="И так поезд номер 282, сели 7.07.2021г. В данный момент нахожусь на маршруте Адлер-Череповец, в 5 вагоне, как только отъехали сломался сначала один туалет, затем другой, по нужде ходим в другой вагон, не предпринимают не каких действий к устранению неполадок, один унитаз демонтировали и вытащили в тамбур, вторые сутки лежит) (просто отличный сервис) далее... перестал работать кипятильник, потом розетки, на просьбу поднять температуру в вагоне у начальника поезда при опросе, &quot;сказали так надо, по санитарный нормам&quot; категорически не доволен поездкой!!!"/>
    <d v="2021-07-07T00:00:00"/>
    <x v="0"/>
    <s v="Адлер"/>
    <s v="Череповец"/>
    <s v="NULL"/>
    <s v="ЮФО"/>
    <s v="СЗФО"/>
    <s v="NULL"/>
    <s v="NULL"/>
    <x v="6"/>
  </r>
  <r>
    <n v="41"/>
    <s v="Подвижной состав"/>
    <s v="NULL"/>
    <s v="NULL"/>
    <s v="Привет всем хочу пожаловаться на новые вагоны которые выпускает вагоностроительный завод Тверь с душевыми кабинами и с пурифайерами вместо титанов, вагоны отвратительные полки которые предназначены для ручной клади стали ниже когда едешь на второй полке чувствуешь что ты находишься в гробу, пурифайер не достигает 100 градусов воды по Цельсию таким образом вода некипяченая, сырая вагоны ужасные верните нам титаны, полки сделайте выше и сделайте двери нормальными какие были в советское время и уберите эти автоматические двери и ненужную электронику которая садит аккумуляторы в течении суток, уберите гормошку суфле так как вагон невозможно расцепить без участия четверых человек составителей"/>
    <s v="NULL"/>
    <x v="0"/>
    <s v="NULL"/>
    <s v="NULL"/>
    <s v="NULL"/>
    <s v="NULL"/>
    <s v="NULL"/>
    <s v="NULL"/>
    <s v="NULL"/>
    <x v="0"/>
  </r>
  <r>
    <n v="42"/>
    <s v="Подвижной состав"/>
    <s v="NULL"/>
    <s v="NULL"/>
    <s v="Еду из Москвы на 743 поезде «Ласточка» (25.06.2021), практически не работает кондиционер- в вагоне 29 градусов. Зашла, даже вытяжка не работала - в обморок упасть можно от духоты. Поехали, начал дуть воздух вентилятора, но кондиционер не работает - жара в 29-30 градусов стабильно держится. Не дешевые услуги Перевозки - от Москвы до Тулы 1028,80. Утром за 600 р ехала на электричке ЦППК - с вентиляцией и кондиционированием все прекрасно, стабильные 22 градуса. Сделайте кондиционер!"/>
    <d v="2021-06-25T00:00:00"/>
    <x v="0"/>
    <s v="Москва"/>
    <s v="Тула"/>
    <s v="NULL"/>
    <s v="ЦФО"/>
    <s v="ЦФО"/>
    <s v="NULL"/>
    <s v="NULL"/>
    <x v="6"/>
  </r>
  <r>
    <n v="43"/>
    <s v="Подвижной состав"/>
    <s v="NULL"/>
    <s v="NULL"/>
    <s v="Есть новые поезда, стараются сделать все лучше чем в Европе. Правда не везде в России доступны новые поезда, но это лишь начало. Проводники вежливые, опрятные, всегда готовы помочь. В поездах чисто, все работает. Катаюсь в направлении Юга России и в Санкт-Петербург. Радует, что можно доехать до Черного моря за сутки. Слышал планы сделать еще быстрее."/>
    <s v="NULL"/>
    <x v="1"/>
    <s v="Санкт-Петербург"/>
    <s v="NULL"/>
    <s v="NULL"/>
    <s v="СЗФО"/>
    <s v="NULL"/>
    <s v="NULL"/>
    <s v="NULL"/>
    <x v="0"/>
  </r>
  <r>
    <n v="44"/>
    <s v="Подвижной состав"/>
    <s v="NULL"/>
    <s v="NULL"/>
    <s v="Добрый день! По истечении многих лет вновь оказались с женой пассажирами поезда, в этот раз - Москва-Кисловодск. Билеты взяли на второй этаж в вагоне СВ. Очень понравилось: уютное купе, комфортно, чисто, приветливый и внимательный персонал. Функциональные и эргономичные туалетные комнаты. ФПК👍"/>
    <s v="NULL"/>
    <x v="1"/>
    <s v="Москва"/>
    <s v="Кисловодск"/>
    <s v="NULL"/>
    <s v="ЦФО"/>
    <s v="СКФО"/>
    <s v="NULL"/>
    <s v="NULL"/>
    <x v="0"/>
  </r>
  <r>
    <n v="45"/>
    <s v="Подвижной состав"/>
    <s v="NULL"/>
    <s v="NULL"/>
    <s v="Все неплохо, кроме шумности при движении состав. Ехал 16.03.2021 в Нижний Новгорд в Стриже, эт вагон №15, это просто вынос мозга, тауой гул и бесуонечные удары ходовой, которые не услышишь в обычном составе. Что за клесные пары применяются? Или они так изношены?"/>
    <d v="2021-03-16T00:00:00"/>
    <x v="2"/>
    <s v="Москва"/>
    <s v="Нижний Новгород"/>
    <s v="NULL"/>
    <s v="ЦФО"/>
    <s v="ПФО"/>
    <s v="NULL"/>
    <s v="NULL"/>
    <x v="6"/>
  </r>
  <r>
    <n v="46"/>
    <s v="Подвижной состав"/>
    <s v="Онлайн-сервисы"/>
    <s v="NULL"/>
    <s v="Заметно улучшился сервис и качество пассажирских перевозок в поездах ФПК. Хорошая бонусная программа."/>
    <s v="NULL"/>
    <x v="1"/>
    <s v="NULL"/>
    <s v="NULL"/>
    <s v="NULL"/>
    <s v="NULL"/>
    <s v="NULL"/>
    <s v="NULL"/>
    <s v="NULL"/>
    <x v="0"/>
  </r>
  <r>
    <n v="47"/>
    <s v="Подвижной состав"/>
    <s v="Работа персонала"/>
    <s v="NULL"/>
    <s v="Приятно удивлён значительным улучшением состояния вагонов: чисто, в туалете нет не приятных запахов. Проводники приветливые."/>
    <s v="NULL"/>
    <x v="1"/>
    <s v="NULL"/>
    <s v="NULL"/>
    <s v="NULL"/>
    <s v="NULL"/>
    <s v="NULL"/>
    <s v="NULL"/>
    <s v="NULL"/>
    <x v="0"/>
  </r>
  <r>
    <n v="48"/>
    <s v="Подвижной состав"/>
    <s v="NULL"/>
    <s v="NULL"/>
    <s v="Обёртка новая, а в ней, простите, дерьмо старое…"/>
    <s v="NULL"/>
    <x v="0"/>
    <s v="NULL"/>
    <s v="NULL"/>
    <s v="NULL"/>
    <s v="NULL"/>
    <s v="NULL"/>
    <s v="NULL"/>
    <s v="NULL"/>
    <x v="0"/>
  </r>
  <r>
    <n v="49"/>
    <s v="Подвижной состав"/>
    <s v="NULL"/>
    <s v="NULL"/>
    <s v="Совершала поездку с Хабаровска до Москвы в фирменном поезде 001. Стены в купе и туалете в разводах. За двое суток до Москвы из туалета изъяли влажные, спиртовые салфетки для сиденья, туалетная бумага появлялась через три часа после окончания. Кроме проводников в форме, ничего фирменного в этом поезде нет. Хороший, и действительно фирменный, поезд Кисловодск-Москва 003. Все на высшем уровне."/>
    <s v="NULL"/>
    <x v="0"/>
    <s v="Москва"/>
    <s v="Кисловодск"/>
    <s v="Хабаровск"/>
    <s v="ЦФО"/>
    <s v="СКФО"/>
    <s v="ДФО"/>
    <s v="NULL"/>
    <x v="0"/>
  </r>
  <r>
    <n v="50"/>
    <s v="Работа персонала"/>
    <s v="Подвижной состав"/>
    <s v="NULL"/>
    <s v="Все проводники вежливые, обслуживание на высшем уровне, чистота в вагоне!"/>
    <s v="NULL"/>
    <x v="1"/>
    <s v="NULL"/>
    <s v="NULL"/>
    <s v="NULL"/>
    <s v="NULL"/>
    <s v="NULL"/>
    <s v="NULL"/>
    <s v="NULL"/>
    <x v="0"/>
  </r>
  <r>
    <n v="51"/>
    <s v="Подвижной состав"/>
    <s v="NULL"/>
    <s v="NULL"/>
    <s v="За последние пол года резко сократилось качество обслуживания на поездах дальнего следования! А именно чистота вагонов оставляет желать лучшего, грязные вагоны, белье которое выдают, такое ощущение что его пускают по третьему кругу, пледы и подушки вообще молчу! Отопление в поездах так же страдает то холодно то жарко! проводники бедные обложены инструкциями, шушукаются как пытаются сэкономить на всем((( Жалко а ведь 2-3 года назад мне очень нравилось путешествовать поездами, сейчас наверное проще и безопаснее на самолете"/>
    <s v="NULL"/>
    <x v="0"/>
    <s v="NULL"/>
    <s v="NULL"/>
    <s v="NULL"/>
    <s v="NULL"/>
    <s v="NULL"/>
    <s v="NULL"/>
    <s v="NULL"/>
    <x v="0"/>
  </r>
  <r>
    <n v="52"/>
    <s v="Платформы"/>
    <s v="NULL"/>
    <s v="NULL"/>
    <s v="здоровая дура. Ненужно огромный вокзал. Страхолюдина."/>
    <s v="NULL"/>
    <x v="0"/>
    <s v="NULL"/>
    <s v="NULL"/>
    <s v="NULL"/>
    <s v="NULL"/>
    <s v="NULL"/>
    <s v="NULL"/>
    <s v="NULL"/>
    <x v="0"/>
  </r>
  <r>
    <n v="53"/>
    <s v="Работа персонала"/>
    <s v="NULL"/>
    <s v="NULL"/>
    <s v="Претензия_x000a_Белозерову Олегу Валентиновичу_x000a_От Пупышева Михаила Викторовича_x000a_Прошу Вас зазобраться с обстоятельствами произошедшими 03.01. 2022г._x000a_Поезд 16 отправлением Троекурово - Москва 7.53. Вагон 5.стоянка поезда 2 минуты . По прибытии был открыт только 10- й вагон. У нас двое детей возрастом 3 и 2 года.При попытке добежать до открытой двери жена с ребёнком на руках упала и повредила коленную чашечку.я успел поднять второго ребёнка в вагон и помог жене подняться со вторым ребёнком. Проводница 10-го вагона моргала красным машинисту поезда.Но состав набирал скорость.Я остался на перроне.Позвонил тёще чтобы за мной приехало такси.До жены дозвониться не смог. Жена с детьми вынуждена была сойти с поезда в Рязанской области т.к.ключи от дома находились у меня. Теща звонила в Рязанскую область просила знакомых помочь с транспортом.На улице мороз.Дети постоянно плачут. На станции Милославское жена попыталась оформить возврат билетов.Ей было отказано.Мне на работу 04.01.2022. Итог -потеря денег на такси .Пропавшие билеты. Стресс всей семьи, и у жены распухшее колено.Кто понесёт за это ответственность???!!! Мало того, тёща позвонила начальнику поезда 16 Марине Константиновне . Задала вопрос :-почему не сорвали стоп кран? На что М.К.ответила - мы вообще не знали о том что есть ещё один пассажир...Хотя билеты электронные!!! Просим Вас разобраться в сложившейся ситуации. Или мы вынужденны будем обращаться в суд."/>
    <d v="2022-01-03T00:00:00"/>
    <x v="0"/>
    <s v="Троекурово"/>
    <s v="Москва"/>
    <s v="NULL"/>
    <s v="ЦФО"/>
    <s v="ЦФО"/>
    <s v="NULL"/>
    <s v="NULL"/>
    <x v="7"/>
  </r>
  <r>
    <n v="54"/>
    <s v="Онлайн-сервисы"/>
    <s v="NULL"/>
    <s v="NULL"/>
    <s v="Напишу про недостаток клиентоориентированности:_x000a_Есть у ФПК такой сервис &quot;РЖД-бонус&quot;. Так вот на сервисе долгое время копились баллы за поездки, потом возникла ситуация с Коронавирусом и пользоваться услугами РЖД я по понятным причинам практически перестал. И в один прекрасный момент все мои баллы в программе лояльности почему-то сгорели._x000a_Но внимание вопрос... ФПК постоянно присылает на почту рассылки по всяким рекламным акциям и пр. Так неужели так сложно прислать на почту информацию о том, что если Вы &quot;уважаемый клиент&quot; не воспользуетесь своими бонусами или не предпримите других таких-то действий, то бонусы - сгорят..._x000a_Если бы клиентов об этом предупреждали заранее, то и негатив в адрес компании невозникал бы..."/>
    <s v="NULL"/>
    <x v="0"/>
    <s v="NULL"/>
    <s v="NULL"/>
    <s v="NULL"/>
    <s v="NULL"/>
    <s v="NULL"/>
    <s v="NULL"/>
    <s v="NULL"/>
    <x v="0"/>
  </r>
  <r>
    <n v="55"/>
    <s v="Онлайн-сервисы"/>
    <s v="NULL"/>
    <s v="NULL"/>
    <s v="Приобретали билеты в начале июня на август. За 28 дней до отправления поезда пришла смс о том, что маршрут поезда отменён, и я могу сделать возврат билетов либо обменять. По факту оказалось - что обменять возможно только на худшие условия (было 2 человека в одном купе - предлагают плацкарт 2 человека в разных вагонах)._x000a_Либо «просто сделайте возврат и как хотите добирайтесь». Очень огорчил подход компании."/>
    <s v="NULL"/>
    <x v="0"/>
    <s v="NULL"/>
    <s v="NULL"/>
    <s v="NULL"/>
    <s v="NULL"/>
    <s v="NULL"/>
    <s v="NULL"/>
    <s v="NULL"/>
    <x v="0"/>
  </r>
  <r>
    <n v="56"/>
    <s v="Онлайн-сервисы"/>
    <s v="NULL"/>
    <s v="NULL"/>
    <s v="ФПК - компания-призрак! Кто там написал, что они клиентоориентированы?! ))) Указан номер колл-центра, но это номер РЖД! И девочки из колл-центра не могут связать с ФПК (у них нет контактов!) и не могут ответить на вопросы, которые решает ФПК! Как так?!"/>
    <s v="NULL"/>
    <x v="0"/>
    <s v="NULL"/>
    <s v="NULL"/>
    <s v="NULL"/>
    <s v="NULL"/>
    <s v="NULL"/>
    <s v="NULL"/>
    <s v="NULL"/>
    <x v="0"/>
  </r>
  <r>
    <n v="57"/>
    <s v="Онлайн-сервисы"/>
    <s v="NULL"/>
    <s v="NULL"/>
    <s v="Качественная работа. Особенно в плане перевозвратов билетов. Не то, что у авиакомпаний."/>
    <s v="NULL"/>
    <x v="1"/>
    <s v="NULL"/>
    <s v="NULL"/>
    <s v="NULL"/>
    <s v="NULL"/>
    <s v="NULL"/>
    <s v="NULL"/>
    <s v="NULL"/>
    <x v="0"/>
  </r>
  <r>
    <n v="58"/>
    <s v="Онлайн-сервисы"/>
    <s v="NULL"/>
    <s v="NULL"/>
    <s v="Федеральный номер горячей линии не работает, 30 минут ожидания с музыкой и в итоге без ответа - вы это реально называете сервисом?? Укажите на сайте адреса ваших касс в Москве"/>
    <s v="NULL"/>
    <x v="0"/>
    <s v="Москва"/>
    <s v="NULL"/>
    <s v="NULL"/>
    <s v="ЦФО"/>
    <s v="NULL"/>
    <s v="NULL"/>
    <s v="NULL"/>
    <x v="0"/>
  </r>
  <r>
    <n v="59"/>
    <s v="Онлайн-сервисы"/>
    <s v="NULL"/>
    <s v="NULL"/>
    <s v="Заметно улучшился сервис и качество пассажирских перевозок в поездах ФПК. Хорошая бонусная программа."/>
    <s v="NULL"/>
    <x v="1"/>
    <s v="NULL"/>
    <s v="NULL"/>
    <s v="NULL"/>
    <s v="NULL"/>
    <s v="NULL"/>
    <s v="NULL"/>
    <s v="NULL"/>
    <x v="0"/>
  </r>
  <r>
    <n v="60"/>
    <s v="Онлайн-сервисы"/>
    <s v="NULL"/>
    <s v="NULL"/>
    <s v="Перестали начислять бонусы ,на сообщения не отвечают"/>
    <s v="NULL"/>
    <x v="0"/>
    <s v="NULL"/>
    <s v="NULL"/>
    <s v="NULL"/>
    <s v="NULL"/>
    <s v="NULL"/>
    <s v="NULL"/>
    <s v="NULL"/>
    <x v="0"/>
  </r>
  <r>
    <n v="61"/>
    <s v="Онлайн-сервисы"/>
    <s v="NULL"/>
    <s v="NULL"/>
    <s v="Ужасное обслуживание._x000a_Продали билет не на то направление и отказываются вернуть деньги!"/>
    <s v="NULL"/>
    <x v="0"/>
    <s v="NULL"/>
    <s v="NULL"/>
    <s v="NULL"/>
    <s v="NULL"/>
    <s v="NULL"/>
    <s v="NULL"/>
    <s v="NULL"/>
    <x v="0"/>
  </r>
  <r>
    <n v="62"/>
    <s v="Онлайн-сервисы"/>
    <s v="NULL"/>
    <s v="NULL"/>
    <s v="Отвратительно!!! На скоростных электричках &quot;Ласточка&quot;(Смоленск-Москва, Москва-Смоленск) в мобильном приложении РЖД пассажирам при выборе билетов отсутствует информация о направлении движения вагонов поезда. С учетом того что сиденья пассажиров расположены друг напротив друга, не возможно &quot;догадаться&quot; ход движения поезда(вперед-назад)!!!На горячей линии РЖД так же не смогли предоставить информацию о направлении движения поездов &quot;Ласточка&quot; Москва-Смоленск,ссылаясь на то что у них отсутствует такая инфорация. Парадокс"/>
    <s v="NULL"/>
    <x v="0"/>
    <s v="Москва"/>
    <s v="Смоленск"/>
    <s v="NULL"/>
    <s v="ЦФО"/>
    <s v="ЦФО"/>
    <s v="NULL"/>
    <s v="NULL"/>
    <x v="0"/>
  </r>
  <r>
    <n v="63"/>
    <s v="Онлайн-сервисы"/>
    <s v="NULL"/>
    <s v="NULL"/>
    <s v="Тратят деньги на новый сайт который кривой по интерфейсу и проблемы с оплатой, старый включается, но уже тоже не работает_x000a_Зачем деньги тратят если старый работал отлично и был удобный непонятно"/>
    <s v="NULL"/>
    <x v="0"/>
    <s v="NULL"/>
    <s v="NULL"/>
    <s v="NULL"/>
    <s v="NULL"/>
    <s v="NULL"/>
    <s v="NULL"/>
    <s v="NULL"/>
    <x v="0"/>
  </r>
  <r>
    <n v="64"/>
    <s v="Работа персонала"/>
    <s v="Питание"/>
    <s v="NULL"/>
    <s v="Чистое бельё, вкусный завтрак._x000a_НЕДОСТАТКИ:_x000a_Нет_x000a_Понравилось обслуживание в поезде Красная стрела. Выражаю благодарность проводнице Быстровой Екатерине за внимание и заботу._x000a_Ехала в Питер ночью с 30 на 31 августа._x000a_Очень осталась довольна сервисом. Большое спасибо!"/>
    <s v="NULL"/>
    <x v="1"/>
    <s v="Москва"/>
    <s v="Санкт-Петербург"/>
    <s v="NULL"/>
    <s v="ЦФО"/>
    <s v="СЗФО"/>
    <s v="NULL"/>
    <s v="Otzovik"/>
    <x v="0"/>
  </r>
  <r>
    <n v="65"/>
    <s v="Цена"/>
    <s v="Работа персонала"/>
    <s v="Питание"/>
    <s v="Безупречный сервис и качество обслуживания._x000a_Очень милый и приветливый персонал._x000a_Отдельно хочу похвалить и поблагодарить за сервис проводника вагона N7 Шаюк Наталью._x000a_Работа отлажена на все 100%👍_x000a_Паспорт проверила, температуру измерила, ознакомительный инструктаж провела👌Всех накормила._x000a_Всё чётко и оперативно._x000a_Приятно удивило питание , особенно порадовал натуральный зерновой кофе._x000a_На выбор предлагается и чай._x000a_Питание: вода, две булочки, сок, сливки и сахар к чаю/кофе, на выбор паштет или колбаса с/к._x000a_Сопутствующие товары в дорогу._x000a_Тот момент когда цена соответствует качеству!"/>
    <s v="NULL"/>
    <x v="1"/>
    <s v="NULL"/>
    <s v="NULL"/>
    <s v="NULL"/>
    <s v="NULL"/>
    <s v="NULL"/>
    <s v="NULL"/>
    <s v="NULL"/>
    <x v="0"/>
  </r>
  <r>
    <n v="66"/>
    <s v="Работа персонала"/>
    <s v="NULL"/>
    <s v="NULL"/>
    <s v="Очень интересная ситуация с вокзалом выходит...везде установлены рамки металлоискатели, сканы багажа...что на вход, что на выход... Встречала на днях подругу....перед выходом в город, досмотр, образовалась очередь......молодой человек с службы безопасности говорит...&quot;Кто не хочет проходить досмотр, может свернуть налево и выйти так...!!!&quot; Вот тебе и &quot;безопасность&quot;!!!"/>
    <s v="NULL"/>
    <x v="0"/>
    <s v="NULL"/>
    <s v="NULL"/>
    <s v="NULL"/>
    <s v="NULL"/>
    <s v="NULL"/>
    <s v="NULL"/>
    <s v="NULL"/>
    <x v="0"/>
  </r>
  <r>
    <n v="67"/>
    <s v="Работа персонала"/>
    <s v="NULL"/>
    <s v="NULL"/>
    <s v="25.06.2021Отзыв рекомендуют:685_x000a_ДОСТОИНСТВА:_x000a_Вежливость, такт_x000a_НЕДОСТАТКИ:_x000a_Для меня их нет_x000a_Федеральная пассажирская компания РЖД (Россия, Москва) - компания, знакомая с детства, кабы она не называлась. Я не хочу говорить плохих слов о компании, а хочу сказать огромное спасибо только тем людям, которые прекрасно работают в компании и помогают пассажирам спокойно пережить разнообразные трудности в дороге. Таких очень много. Они молодцы. Особо хочу выделить обаятельных проводников, очаровательных вожатых отличного настроения и благополучного пути. Изумительно было бы, если в каждой дороге сопровождали пассажира интересные беседы и душевность проводников. Тогда бы дорога показалась легкой. Приятных поездок."/>
    <d v="2021-06-25T00:00:00"/>
    <x v="1"/>
    <s v="NULL"/>
    <s v="NULL"/>
    <s v="NULL"/>
    <s v="NULL"/>
    <s v="NULL"/>
    <s v="NULL"/>
    <s v="Otzovik"/>
    <x v="6"/>
  </r>
  <r>
    <n v="68"/>
    <s v="Работа персонала"/>
    <s v="NULL"/>
    <s v="NULL"/>
    <s v=". Ехали семьей со станции Тимлюй 30.04 до станции Ярославль на поезде номер 1 в вагоне номер 11, выражаю огромную благодарность проводникам этого вагона. Просто МОЛОДЦЫ!!!! Внимательные и заботливые!!!! Остались очень довольны поездкой, но вот обратная дорога в поезде номер 2 вагона номер 8 с Ярославля 07.05 до Тимлюя не принесла ничего хорошего: проводники странные: целые день включена вентиляция так, что сдувает с верней полки, холодно, говорю выключите кондиционер, проводник мне: вот согласно норм санпина необходимо поддерживать температурный режим. На третьи сутки нашей дороги пришла начальник поезда, обозначила ей проблему, тоже услышала рассказ о нормах и правилах, но после ее визита вентиляция в вагоне стала включатся с умеренной силой и температурой, видимо сразу пользоваться научились!!!! Но самое смешное, за полчаса до прибытия в Красноярск по среди ночи в купе заходит проводник, грохот такой, как будто полувагона разбирают, будит ребёнка, кладёт постель на верхнюю полку, я спрашиваю что это, а она посадка будет. В итоге посадки в Красноярске в наше купе нет. Задала ей вопрос, это что новое правило такое: получила грубый ответ: вас что-то не устраивает!!!! Слов нет - просто ужас!!!! В результате полночи играли с дочерью и мамой!!! Прошу принять меры к этой паре проводников и научить их нормам приличия!!!!!!"/>
    <s v="NULL"/>
    <x v="2"/>
    <s v="Тимлюй"/>
    <s v="Ярославль"/>
    <s v="NULL"/>
    <s v="СФО"/>
    <s v="ЦФО"/>
    <s v="NULL"/>
    <s v="NULL"/>
    <x v="0"/>
  </r>
  <r>
    <n v="69"/>
    <s v="Работа персонала"/>
    <s v="NULL"/>
    <s v="NULL"/>
    <s v="Я ехала 2 марта 2022 года из Москвы а Ессентуки поездом 4, в 1 вагоне. Проводники в вагоне - Андрей и Тамара. На всем протяжении пути было очень комфортно, чистота во всех уголках вагона. В общем, проводники и начальник поезда своим вежливым, ненавязчивым обхождением создали прекрасную атмосферу при поездке. Но я хотела написать отзыв не об этом. Выйдя на станции, у меня было ощущение что что то забыла, что чего то не хватает.. а в конце дня уже позвонили и сказали что я забыла зарядку от телефона! Проводник передал ее работнику ОАО ФПК в Кисловодске Дмитрию, и мы с ним уже договорились где встретиться для передачи забытой мной зарядки. Проводник нашёл способ передать ее, большое спасибо ему и всему коллективу этой замечательной организации!"/>
    <d v="2022-03-02T00:00:00"/>
    <x v="1"/>
    <s v="Москва"/>
    <s v="Ессентуки"/>
    <s v="Кисловодск"/>
    <s v="ЦФО"/>
    <s v="СКФО"/>
    <s v="СКФО"/>
    <s v="NULL"/>
    <x v="7"/>
  </r>
  <r>
    <n v="70"/>
    <s v="Работа персонала"/>
    <s v="NULL"/>
    <s v="NULL"/>
    <s v="Добрый день!_x000a_19-21.11.2021 путешествовал на туристическом поезде номер 924 Москва-Псков-Великий Новгород-Ярославль. Хочу выразить благодарность всем сотрудникам данного поезда за комфортное времяпровождение. Поездка была замечательная, все понравилось!!!_x000a_Особую благодарность хочется выразить коллективу вагона ресторана-караоке, под руководством Александра Александровича (если не ошибаюсь фамилия Грязных)!!! Они просто сделали эту поездку незабываемой!!! Хотелось бы, чтобы этот вагон был на каждом тур-маршруте!!!!!"/>
    <d v="2021-11-21T00:00:00"/>
    <x v="1"/>
    <s v="Москва"/>
    <s v="Великий Новгород"/>
    <s v="Ярославль"/>
    <s v="ЦФО"/>
    <s v="СЗФО"/>
    <s v="ЦФО"/>
    <s v="NULL"/>
    <x v="6"/>
  </r>
  <r>
    <n v="71"/>
    <s v="Работа персонала"/>
    <s v="NULL"/>
    <s v="NULL"/>
    <s v="Здравствуйте, я, Чернышова Ольга Владимировна, от всей души хочу поблагодарить проводника поезда 309, Воркута-Адлер, Дергач Светлану. Она вошла в мою трудную ситуацию, помогла действием и советом, была очень общительная, доброжелательный. Хотелось, чтобы все проводники были такими вежливым, не только к пожилым людям, а ко всем пассажирам. От всей души хочу пожелать Светлане здоровья и профессиональных успехов."/>
    <s v="NULL"/>
    <x v="1"/>
    <s v="Воркута"/>
    <s v="Адлер"/>
    <s v="NULL"/>
    <s v="СЗФО"/>
    <s v="ЮФО"/>
    <s v="NULL"/>
    <s v="NULL"/>
    <x v="0"/>
  </r>
  <r>
    <n v="72"/>
    <s v="Работа персонала"/>
    <s v="NULL"/>
    <s v="NULL"/>
    <s v="Выражаем огромную благодарность проводникам Сапрошиной Ольге и Базяевой Елене, а также начальнику поезда 082 Москва-Улан-Удэ Цыпылову Михаилу за добросовестную работу, чуткое и доброжелательное отношение к пассажирам. Вагон 18, 31 декабря."/>
    <s v="NULL"/>
    <x v="1"/>
    <s v="Москва"/>
    <s v="Улан-Удэ"/>
    <s v="NULL"/>
    <s v="ЦФО"/>
    <s v="ДФО"/>
    <s v="NULL"/>
    <s v="NULL"/>
    <x v="0"/>
  </r>
  <r>
    <n v="73"/>
    <s v="Работа персонала"/>
    <s v="NULL"/>
    <s v="NULL"/>
    <s v="Всем добрый день._x000a_Первый раз в жизни с друзьями отправился в тур на поезде Псков тур поезд._x000a_Очень много положительных впечатлений не только от экскурсий по городам ,а также о работе всего персонала поезда._x000a_Особенно хочу отметить работу всего персонала вагона ресторана караоке.Ребята приветливые,классные,такой атмосферы я давно не видел._x000a_Очень убедительная просьба и на другие туристические маршруты добавить вагон ресторан-караоке.Поездка становится в разы веселей.Удачи вам ребята,терпения,больших премий и хороших адекватных пассажиров.Надеюсь ещё встретимся)))"/>
    <s v="NULL"/>
    <x v="1"/>
    <s v="Псков"/>
    <s v="NULL"/>
    <s v="NULL"/>
    <s v="СЗФО"/>
    <s v="NULL"/>
    <s v="NULL"/>
    <s v="NULL"/>
    <x v="0"/>
  </r>
  <r>
    <n v="74"/>
    <s v="Работа персонала"/>
    <s v="NULL"/>
    <s v="NULL"/>
    <s v="Хотелось бы выразить благодарность проводникам поезда Красноярск-Адлер 127 ЫА Антоновой Татьяне и Антонову Александру. Тактичные, доброжелательные, отзывчивые! Они прекрасно справляются со своими обязанностями. В длительной поездке немаловажно, кто вас обслуживает. Хотелось бы, что бы руководство компании отметило и поблагодарило этих проводников от имени пассажиров!"/>
    <s v="NULL"/>
    <x v="1"/>
    <s v="Красноярск"/>
    <s v="Адлер"/>
    <s v="NULL"/>
    <s v="СФО"/>
    <s v="ЮФО"/>
    <s v="NULL"/>
    <s v="NULL"/>
    <x v="0"/>
  </r>
  <r>
    <n v="75"/>
    <s v="Работа персонала"/>
    <s v="NULL"/>
    <s v="NULL"/>
    <s v="Ехали 09 января поездом 103/104 до Сочи из Москвы в 12 вагоне. Хотим поблагодарить проводницу Галину за хорошую обслуживания за чистоту и профессионализм. Спасибо"/>
    <s v="NULL"/>
    <x v="1"/>
    <s v="Москва"/>
    <s v="Сочи"/>
    <s v="NULL"/>
    <s v="ЦФО"/>
    <s v="ЮФО"/>
    <s v="NULL"/>
    <s v="NULL"/>
    <x v="0"/>
  </r>
  <r>
    <n v="76"/>
    <s v="Работа персонала"/>
    <s v="NULL"/>
    <s v="NULL"/>
    <s v="Благодарю всю вашу команду, ехала поездом 001э и забыла там часы дорогие, браслет, и кольцо. Спасибо,что нашли и вернули. Особенно, Цыплаковой Виктории, всегда была на связи, очень профессиональна! Всего вам доброго!"/>
    <s v="NULL"/>
    <x v="1"/>
    <s v="Владивосток"/>
    <s v="Москва"/>
    <s v="NULL"/>
    <s v="ДФО"/>
    <s v="ЦФО"/>
    <s v="NULL"/>
    <s v="NULL"/>
    <x v="0"/>
  </r>
  <r>
    <n v="77"/>
    <s v="Работа персонала"/>
    <s v="NULL"/>
    <s v="NULL"/>
    <s v="Здравствуйте,пишу отзыв о поезде 532 Адлер- Киров,вагон 9 ,проводник Волкова Светлана Александровна.Прибыли в Киров 17 сентября.Очень замечательный проводник был у нас на всем пути следования,очень внимательная,отзывчивая,добрая.Нам очень повезло с таким проводником..Спасибо что есть такие хорошие люди в компании РЖД."/>
    <s v="NULL"/>
    <x v="1"/>
    <s v="Адлер"/>
    <s v="Киров"/>
    <s v="NULL"/>
    <s v="ЮФО"/>
    <s v="ПФО"/>
    <s v="NULL"/>
    <s v="NULL"/>
    <x v="0"/>
  </r>
  <r>
    <n v="78"/>
    <s v="Работа персонала"/>
    <s v="Подвижной состав"/>
    <s v="NULL"/>
    <s v="Ехала я поездом №15 в вагоне №3 26 апреля из Мурманска в Москву проводниками были 2. красивые девушки МАЛИНИНА ОКСАНА и НОВИКОВА МАРИНА которые были очень приветливы к пассажирам добры,в вагоне чисто отзывчивые на любую просьбу за это хочу сказать им большое спасибо и так же хочу поблагодарить начальника поезда"/>
    <s v="NULL"/>
    <x v="1"/>
    <s v="Мурманск"/>
    <s v="Москва"/>
    <s v="NULL"/>
    <s v="СЗФО"/>
    <s v="ЦФО"/>
    <s v="NULL"/>
    <s v="NULL"/>
    <x v="0"/>
  </r>
  <r>
    <n v="79"/>
    <s v="Работа персонала"/>
    <s v="NULL"/>
    <s v="NULL"/>
    <s v="Благодарим начальника поезда &quot;Казань Премиум&quot; Бердникова Сергея за организацию безупречного сервиса и очень комфортную поездку.Ехали из Казани 12 июня 2021 г. Поезд 001Г,вагон 01&quot;Люкс&quot;.Зашел в купе,поинтересовался все ли хорошо,обьяснил,что пассажиры ваго_x000a_на могут воспользоваться услугой трансфера.Пожелал приятной поездки!_x000a_И еще сердечно благодарим проводниц этого вагона,прекрасных девушек_x000a_Гайнутдинову Татьяну и_x000a_Ахмерову Гульфию за улыбки и доброжелательность!С такой командой продолжили бы путешествие!!!_x000a_Семья Кузнецовых.Москва._x000a_До новых встреч!!!"/>
    <d v="2021-06-12T00:00:00"/>
    <x v="1"/>
    <s v="Москва"/>
    <s v="Казань"/>
    <s v="NULL"/>
    <s v="ЦФО"/>
    <s v="ПФО"/>
    <s v="NULL"/>
    <s v="NULL"/>
    <x v="6"/>
  </r>
  <r>
    <n v="80"/>
    <s v="Работа персонала"/>
    <s v="NULL"/>
    <s v="NULL"/>
    <s v="3.03.22 поезд148Я Москва-Кострома. При посадке начальник поезда избил выпившего пассажира! При разговоре с проводниками, оказалось что бригада вогонного участка Вологда1 фамилия начальника Диев В.И просьба к компании ФПК разобраться с данным инцедентом. Аноним."/>
    <d v="2022-03-03T00:00:00"/>
    <x v="0"/>
    <s v="Москва"/>
    <s v="Кострома"/>
    <s v="NULL"/>
    <s v="ЦФО"/>
    <s v="ЦФО"/>
    <s v="NULL"/>
    <s v="NULL"/>
    <x v="7"/>
  </r>
  <r>
    <n v="81"/>
    <s v="Работа персонала"/>
    <s v="NULL"/>
    <s v="NULL"/>
    <s v="Ехали поездом 152 с Казанского вокзала Москва Анапа 28.09.2021г. Хотим выразить благодарность проводнику Никитину Владимиру за его чуткое отношение к пассажирам, проявленную смекалку при ремонте места 17, 6 вагон. Конечно начальнику поезда за такой коллектив. Спасибо ФПК. С уважение Галата Юрий, Людмила. PS. Просим поощрить проводника Никитина Владимира за хорошую работу."/>
    <d v="2021-09-28T00:00:00"/>
    <x v="1"/>
    <s v="Москва"/>
    <s v="Анапа"/>
    <s v="NULL"/>
    <s v="ЦФО"/>
    <s v="ЮФО"/>
    <s v="NULL"/>
    <s v="NULL"/>
    <x v="6"/>
  </r>
  <r>
    <n v="82"/>
    <s v="Работа персонала"/>
    <s v="NULL"/>
    <s v="NULL"/>
    <s v="30 октября прибыла в Москву поездом 67 Абакан - Москва, хочу поблагодарить за внимание и заботу о безопасном проезде начальника поезда Русяева Василия Владимировича и проводников вагона 9 Нарожного Ивана Николаевича и Лоза Марину Алексеевну за чистоту и порядок в вагоне, за внимание и доброжелательность. Спасибо, будьте все здоровы."/>
    <s v="NULL"/>
    <x v="1"/>
    <s v="Москва"/>
    <s v="Абакан"/>
    <s v="NULL"/>
    <s v="ЦФО"/>
    <s v="СФО"/>
    <s v="NULL"/>
    <s v="NULL"/>
    <x v="0"/>
  </r>
  <r>
    <n v="83"/>
    <s v="Работа персонала"/>
    <s v="NULL"/>
    <s v="NULL"/>
    <s v="Хочу поблагодарить проводницу Кремневу Ирину за добросовестное отношение к своей работе и к пассажирам поезда 084 &quot;Москва-Адлер.Вагон2. Чуткая,чудесный человек человек,было приятное путешествие.Спасибо за таких сотрудников."/>
    <s v="NULL"/>
    <x v="1"/>
    <s v="Москва"/>
    <s v="Адлер"/>
    <s v="NULL"/>
    <s v="ЦФО"/>
    <s v="ЮФО"/>
    <s v="NULL"/>
    <s v="NULL"/>
    <x v="0"/>
  </r>
  <r>
    <n v="84"/>
    <s v="Работа персонала"/>
    <s v="Подвижной состав"/>
    <s v="NULL"/>
    <s v="Приятно удивлён значительным улучшением состояния вагонов: чисто, в туалете нет не приятных запахов. Проводники приветливые."/>
    <s v="NULL"/>
    <x v="1"/>
    <s v="NULL"/>
    <s v="NULL"/>
    <s v="NULL"/>
    <s v="NULL"/>
    <s v="NULL"/>
    <s v="NULL"/>
    <s v="NULL"/>
    <x v="0"/>
  </r>
  <r>
    <n v="85"/>
    <s v="Работа персонала"/>
    <s v="NULL"/>
    <s v="NULL"/>
    <s v="Поезд601вагон3 Рыбинск-Москва.Выражаю благодарность проводнице Трояношко Кристине за приветливость, учтивость,профессионализм.Желаю успешной карьеры."/>
    <s v="NULL"/>
    <x v="1"/>
    <s v="Рыбинск"/>
    <s v="Москва"/>
    <s v="NULL"/>
    <s v="ЦФО"/>
    <s v="ЦФО"/>
    <s v="NULL"/>
    <s v="NULL"/>
    <x v="0"/>
  </r>
  <r>
    <n v="86"/>
    <s v="Работа персонала"/>
    <s v="NULL"/>
    <s v="NULL"/>
    <s v="Поезд Москва- СПб. Ехали с удовольствием . Обслуживание отличное, спасибо большое."/>
    <s v="NULL"/>
    <x v="1"/>
    <s v="Москва"/>
    <s v="Санкт-Петербург"/>
    <s v="NULL"/>
    <s v="ЦФО"/>
    <s v="СЗФО"/>
    <s v="NULL"/>
    <s v="NULL"/>
    <x v="0"/>
  </r>
  <r>
    <n v="87"/>
    <s v="Работа персонала"/>
    <s v="Подвижной состав"/>
    <s v="NULL"/>
    <s v=". Совершил поездку шатки москва поезд 380_x000a_16 вагон, хочу отметить проводника Иванова Евгения доброжилательный и приятный человек , вагон чистый постоянно ходил протирал столы, поручни, сиденья, туалет тоже чистый, поездкой очень доволен"/>
    <s v="NULL"/>
    <x v="1"/>
    <s v="Оренбург"/>
    <s v="Новый Уренгой"/>
    <s v="NULL"/>
    <s v="ПФО"/>
    <s v="УФО"/>
    <s v="NULL"/>
    <s v="NULL"/>
    <x v="0"/>
  </r>
  <r>
    <n v="88"/>
    <s v="Работа персонала"/>
    <s v="Подвижной состав"/>
    <s v="NULL"/>
    <s v="Все проводники вежливые, обслуживание на высшем уровне, чистота в вагоне!"/>
    <s v="NULL"/>
    <x v="1"/>
    <s v="NULL"/>
    <s v="NULL"/>
    <s v="NULL"/>
    <s v="NULL"/>
    <s v="NULL"/>
    <s v="NULL"/>
    <s v="NULL"/>
    <x v="0"/>
  </r>
  <r>
    <n v="89"/>
    <s v="Работа персонала"/>
    <s v="NULL"/>
    <s v="NULL"/>
    <s v="ОЧень доброжелательный коллектив, настоящие профессионалы своего дела, борются за каждого пассажира и работника."/>
    <s v="NULL"/>
    <x v="1"/>
    <s v="NULL"/>
    <s v="NULL"/>
    <s v="NULL"/>
    <s v="NULL"/>
    <s v="NULL"/>
    <s v="NULL"/>
    <s v="NULL"/>
    <x v="0"/>
  </r>
  <r>
    <n v="90"/>
    <s v="Работа персонала"/>
    <s v="NULL"/>
    <s v="NULL"/>
    <s v="Профессиональные сотрудники, можно получить ответ практически на любой вопрос"/>
    <s v="NULL"/>
    <x v="1"/>
    <s v="NULL"/>
    <s v="NULL"/>
    <s v="NULL"/>
    <s v="NULL"/>
    <s v="NULL"/>
    <s v="NULL"/>
    <s v="NULL"/>
    <x v="0"/>
  </r>
  <r>
    <n v="91"/>
    <s v="Работа персонала"/>
    <s v="Подвижной состав"/>
    <s v="NULL"/>
    <s v="Путешествовали на поезде Знаний с 13 по 15 мая в город -герой Волгоград. Замечательное, не забываемое, позитивное путешествие и очень поучительная Экскурсия. Огромное спасибо начальнику поезда Богатовой Галине Сергеевне и проводнику 5 вагона Емельяновой Светлане за комфортный, безопасный проезд, нашему гиду в Волгограде за интереснейшую, профессиональную экскурсию. И, конечно, организаторам этой поездки за творческий подход, увлекательное путешествие и безопасность!_x000a_Бойкова Елена"/>
    <s v="NULL"/>
    <x v="1"/>
    <s v="Волгоград"/>
    <s v="NULL"/>
    <s v="NULL"/>
    <s v="ЮФО"/>
    <s v="NULL"/>
    <s v="NULL"/>
    <s v="NULL"/>
    <x v="0"/>
  </r>
  <r>
    <n v="92"/>
    <s v="Работа персонала"/>
    <s v="NULL"/>
    <s v="NULL"/>
    <s v="Хорошая компания ! Работники не смотря на трудности самоотверженно стараются обеспечить комфортное и безопасное путешествие каждого пассажира. Руководители предприятия внимательно относятся к каждому работнику и создают в коллективе атмосферу доброжелательности не забывая поддерживать порядок и производственную дисциплину"/>
    <s v="NULL"/>
    <x v="1"/>
    <s v="NULL"/>
    <s v="NULL"/>
    <s v="NULL"/>
    <s v="NULL"/>
    <s v="NULL"/>
    <s v="NULL"/>
    <s v="NULL"/>
    <x v="0"/>
  </r>
  <r>
    <m/>
    <m/>
    <m/>
    <m/>
    <m/>
    <m/>
    <x v="3"/>
    <m/>
    <m/>
    <m/>
    <m/>
    <m/>
    <m/>
    <m/>
    <x v="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8"/>
    <n v="1"/>
    <n v="0"/>
    <x v="0"/>
    <n v="1"/>
    <n v="0"/>
    <n v="0"/>
    <n v="1"/>
    <n v="6"/>
    <n v="1"/>
    <n v="0"/>
    <n v="7"/>
    <n v="1"/>
    <n v="0"/>
    <n v="0"/>
    <n v="1"/>
  </r>
  <r>
    <x v="1"/>
    <n v="28"/>
    <n v="10"/>
    <n v="0"/>
    <x v="1"/>
    <n v="14"/>
    <n v="6"/>
    <n v="0"/>
    <n v="20"/>
    <n v="13"/>
    <n v="4"/>
    <n v="0"/>
    <n v="17"/>
    <n v="1"/>
    <n v="0"/>
    <n v="0"/>
    <n v="1"/>
  </r>
  <r>
    <x v="2"/>
    <n v="40"/>
    <n v="9"/>
    <n v="2"/>
    <x v="2"/>
    <n v="32"/>
    <n v="8"/>
    <n v="1"/>
    <n v="41"/>
    <n v="7"/>
    <n v="0"/>
    <n v="1"/>
    <n v="8"/>
    <n v="1"/>
    <n v="1"/>
    <n v="0"/>
    <n v="2"/>
  </r>
  <r>
    <x v="3"/>
    <n v="13"/>
    <n v="3"/>
    <n v="0"/>
    <x v="3"/>
    <n v="2"/>
    <n v="3"/>
    <n v="0"/>
    <n v="5"/>
    <n v="10"/>
    <n v="0"/>
    <n v="0"/>
    <n v="10"/>
    <n v="1"/>
    <n v="0"/>
    <n v="0"/>
    <n v="1"/>
  </r>
  <r>
    <x v="4"/>
    <n v="1"/>
    <n v="2"/>
    <n v="2"/>
    <x v="4"/>
    <n v="0"/>
    <n v="1"/>
    <n v="2"/>
    <n v="3"/>
    <n v="1"/>
    <n v="1"/>
    <n v="0"/>
    <n v="2"/>
    <n v="0"/>
    <n v="0"/>
    <n v="0"/>
    <n v="0"/>
  </r>
  <r>
    <x v="5"/>
    <n v="2"/>
    <n v="0"/>
    <n v="0"/>
    <x v="5"/>
    <n v="0"/>
    <n v="0"/>
    <n v="0"/>
    <n v="0"/>
    <n v="2"/>
    <n v="0"/>
    <n v="0"/>
    <n v="2"/>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795ECC-9193-4661-A1D7-135774D6EF04}" name="Сводная таблица4" cacheId="0" dataOnRows="1" applyNumberFormats="0" applyBorderFormats="0" applyFontFormats="0" applyPatternFormats="0" applyAlignmentFormats="0" applyWidthHeightFormats="1" dataCaption="Значения" updatedVersion="8" minRefreshableVersion="3" useAutoFormatting="1" itemPrintTitles="1" createdVersion="7" indent="0" outline="1" outlineData="1" multipleFieldFilters="0" chartFormat="7">
  <location ref="J27:N31" firstHeaderRow="1" firstDataRow="2" firstDataCol="1"/>
  <pivotFields count="4">
    <pivotField axis="axisCol" multipleItemSelectionAllowed="1" showAll="0" includeNewItemsInFilter="1" sumSubtotal="1" countASubtotal="1">
      <items count="10">
        <item h="1" x="7"/>
        <item h="1" x="4"/>
        <item h="1" x="1"/>
        <item h="1" x="3"/>
        <item h="1" x="6"/>
        <item x="5"/>
        <item x="0"/>
        <item x="2"/>
        <item t="sum"/>
        <item t="countA"/>
      </items>
    </pivotField>
    <pivotField dataField="1" showAll="0"/>
    <pivotField dataField="1" showAll="0"/>
    <pivotField dataField="1" showAll="0"/>
  </pivotFields>
  <rowFields count="1">
    <field x="-2"/>
  </rowFields>
  <rowItems count="3">
    <i>
      <x/>
    </i>
    <i i="1">
      <x v="1"/>
    </i>
    <i i="2">
      <x v="2"/>
    </i>
  </rowItems>
  <colFields count="1">
    <field x="0"/>
  </colFields>
  <colItems count="4">
    <i>
      <x v="5"/>
    </i>
    <i>
      <x v="6"/>
    </i>
    <i>
      <x v="7"/>
    </i>
    <i t="grand">
      <x/>
    </i>
  </colItems>
  <dataFields count="3">
    <dataField name="Сумма по полю Округ_1" fld="1" baseField="0" baseItem="0"/>
    <dataField name="Сумма по полю Округ_2" fld="2" baseField="0" baseItem="0"/>
    <dataField name="Сумма по полю Округ_3" fld="3" baseField="0" baseItem="108193718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229D16-C6FB-4E2E-BA7A-57E27FA12AFF}" name="Сводная таблица2" cacheId="1" applyNumberFormats="0" applyBorderFormats="0" applyFontFormats="0" applyPatternFormats="0" applyAlignmentFormats="0" applyWidthHeightFormats="1" dataCaption="Значения" updatedVersion="8" minRefreshableVersion="3" useAutoFormatting="1" itemPrintTitles="1" createdVersion="7" indent="0" outline="1" outlineData="1" multipleFieldFilters="0">
  <location ref="A5:G11" firstHeaderRow="1" firstDataRow="2" firstDataCol="1"/>
  <pivotFields count="15">
    <pivotField dataField="1" showAll="0"/>
    <pivotField showAll="0"/>
    <pivotField showAll="0"/>
    <pivotField showAll="0"/>
    <pivotField showAll="0"/>
    <pivotField showAll="0"/>
    <pivotField axis="axisRow" countASubtotal="1">
      <items count="5">
        <item x="2"/>
        <item x="0"/>
        <item x="1"/>
        <item x="3"/>
        <item t="countA"/>
      </items>
    </pivotField>
    <pivotField showAll="0"/>
    <pivotField showAll="0"/>
    <pivotField showAll="0"/>
    <pivotField showAll="0"/>
    <pivotField showAll="0"/>
    <pivotField showAll="0"/>
    <pivotField showAll="0"/>
    <pivotField axis="axisCol" showAll="0">
      <items count="10">
        <item h="1" x="4"/>
        <item h="1" x="5"/>
        <item x="3"/>
        <item x="1"/>
        <item x="2"/>
        <item x="6"/>
        <item x="7"/>
        <item h="1" x="8"/>
        <item h="1" x="0"/>
        <item t="default"/>
      </items>
    </pivotField>
  </pivotFields>
  <rowFields count="1">
    <field x="6"/>
  </rowFields>
  <rowItems count="5">
    <i>
      <x/>
    </i>
    <i>
      <x v="1"/>
    </i>
    <i>
      <x v="2"/>
    </i>
    <i>
      <x v="3"/>
    </i>
    <i t="grand">
      <x/>
    </i>
  </rowItems>
  <colFields count="1">
    <field x="14"/>
  </colFields>
  <colItems count="6">
    <i>
      <x v="2"/>
    </i>
    <i>
      <x v="3"/>
    </i>
    <i>
      <x v="4"/>
    </i>
    <i>
      <x v="5"/>
    </i>
    <i>
      <x v="6"/>
    </i>
    <i t="grand">
      <x/>
    </i>
  </colItems>
  <dataFields count="1">
    <dataField name="Количество по полю ID отзыва" fld="0" subtotal="count"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0E85A6-07E7-40DA-913E-C8BE42C3E50C}" name="Сводная таблица13" cacheId="2"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location ref="B40:D57" firstHeaderRow="1" firstDataRow="1" firstDataCol="0"/>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Отзывы!$A:$O">
        <x15:activeTabTopLevelEntity name="[Диапазон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7F0713-7410-44D7-B73B-5A963F8A5700}" name="Сводная таблица11" cacheId="3" applyNumberFormats="0" applyBorderFormats="0" applyFontFormats="0" applyPatternFormats="0" applyAlignmentFormats="0" applyWidthHeightFormats="1" dataCaption="Значения" updatedVersion="8" minRefreshableVersion="3" useAutoFormatting="1" subtotalHiddenItems="1" itemPrintTitles="1" createdVersion="7" indent="0" outline="1" outlineData="1" multipleFieldFilters="0" chartFormat="7">
  <location ref="A18:B27"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Сумма по столбцу ИТОГ" fld="1" baseField="0" baseItem="0"/>
  </dataFields>
  <chartFormats count="2">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st!$D$13:$H$21">
        <x15:activeTabTopLevelEntity name="[Диапазон]"/>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E065AA-2A46-4100-AED5-B0BE75B5F886}" name="Сводная таблица3" cacheId="4" applyNumberFormats="0" applyBorderFormats="0" applyFontFormats="0" applyPatternFormats="0" applyAlignmentFormats="0" applyWidthHeightFormats="1" dataCaption="Значения" updatedVersion="8" minRefreshableVersion="3" useAutoFormatting="1" itemPrintTitles="1" createdVersion="8" indent="0" outline="1" outlineData="1" multipleFieldFilters="0" chartFormat="11">
  <location ref="I47:L50" firstHeaderRow="0" firstDataRow="1" firstDataCol="1"/>
  <pivotFields count="17">
    <pivotField axis="axisRow" multipleItemSelectionAllowed="1" showAll="0">
      <items count="7">
        <item x="3"/>
        <item h="1" x="4"/>
        <item x="5"/>
        <item h="1" x="1"/>
        <item h="1" x="2"/>
        <item h="1" x="0"/>
        <item t="default"/>
      </items>
    </pivotField>
    <pivotField showAll="0"/>
    <pivotField showAll="0"/>
    <pivotField showAll="0"/>
    <pivotField showAll="0">
      <items count="7">
        <item x="5"/>
        <item x="4"/>
        <item x="0"/>
        <item x="3"/>
        <item x="1"/>
        <item x="2"/>
        <item t="default"/>
      </items>
    </pivotField>
    <pivotField showAll="0"/>
    <pivotField showAll="0"/>
    <pivotField showAll="0"/>
    <pivotField dataField="1" showAll="0"/>
    <pivotField showAll="0"/>
    <pivotField showAll="0"/>
    <pivotField showAll="0"/>
    <pivotField dataField="1" showAll="0"/>
    <pivotField showAll="0"/>
    <pivotField showAll="0"/>
    <pivotField showAll="0"/>
    <pivotField dataField="1" showAll="0"/>
  </pivotFields>
  <rowFields count="1">
    <field x="0"/>
  </rowFields>
  <rowItems count="3">
    <i>
      <x/>
    </i>
    <i>
      <x v="2"/>
    </i>
    <i t="grand">
      <x/>
    </i>
  </rowItems>
  <colFields count="1">
    <field x="-2"/>
  </colFields>
  <colItems count="3">
    <i>
      <x/>
    </i>
    <i i="1">
      <x v="1"/>
    </i>
    <i i="2">
      <x v="2"/>
    </i>
  </colItems>
  <dataFields count="3">
    <dataField name="Сумма по полю Всего положительных" fld="8" baseField="0" baseItem="0"/>
    <dataField name="Сумма по полю Всего отрицательных" fld="12" baseField="0" baseItem="0"/>
    <dataField name="Сумма по полю Всего нейтральных" fld="16" baseField="0" baseItem="0"/>
  </dataFields>
  <chartFormats count="3">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Срез_Год" xr10:uid="{CAE15B90-1868-4E03-B6DB-6D641C842299}" sourceName="Год">
  <pivotTables>
    <pivotTable tabId="2" name="Сводная таблица2"/>
  </pivotTables>
  <data>
    <tabular pivotCacheId="277704066" customListSort="0">
      <items count="9">
        <i x="4"/>
        <i x="5"/>
        <i x="3" s="1"/>
        <i x="1" s="1"/>
        <i x="2" s="1"/>
        <i x="6" s="1"/>
        <i x="7" s="1"/>
        <i x="0"/>
        <i x="8"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Срез_Округа" xr10:uid="{E513F22C-E3E1-4FC1-B943-2F3BAD21648E}" sourceName="Округа">
  <pivotTables>
    <pivotTable tabId="2" name="Сводная таблица4"/>
  </pivotTables>
  <data>
    <tabular pivotCacheId="1616349529">
      <items count="8">
        <i x="7"/>
        <i x="4"/>
        <i x="1"/>
        <i x="3"/>
        <i x="6"/>
        <i x="5" s="1"/>
        <i x="0" s="1"/>
        <i x="2"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Срез_Категория" xr10:uid="{7C6C0DFB-CCE7-4317-9141-9E4D02EE3151}" sourceName="Категория">
  <pivotTables>
    <pivotTable tabId="2" name="Сводная таблица3"/>
  </pivotTables>
  <data>
    <tabular pivotCacheId="1673916952">
      <items count="6">
        <i x="3" s="1"/>
        <i x="4"/>
        <i x="5" s="1"/>
        <i x="1"/>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Год" xr10:uid="{095A8EF0-3E8B-4B50-98EB-16F144AC8E93}" cache="Срез_Год" caption="Год" showCaption="0" style="SlicerStyleLight1 2" rowHeight="234950"/>
  <slicer name="Округа" xr10:uid="{B02F1AAA-F578-4018-8759-41CF340943D6}" cache="Срез_Округа" caption="Округа" columnCount="8" showCaption="0" style="SlicerStyleLight1 2" rowHeight="234950"/>
  <slicer name="Категория" xr10:uid="{B9A8157A-AAB2-40CD-A70E-261670601C72}" cache="Срез_Категория" caption="Категория" showCaption="0" style="SlicerStyleLight1 2" rowHeight="234950"/>
</slicer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184EB-149B-4F95-8864-5B2E4AF02469}">
  <sheetPr>
    <tabColor rgb="FFFF0000"/>
  </sheetPr>
  <dimension ref="A1"/>
  <sheetViews>
    <sheetView showGridLines="0" showRowColHeaders="0" tabSelected="1" workbookViewId="0">
      <selection activeCell="I8" sqref="I8"/>
    </sheetView>
  </sheetViews>
  <sheetFormatPr defaultRowHeight="14.4" x14ac:dyDescent="0.3"/>
  <cols>
    <col min="1" max="16384" width="8.88671875" style="5"/>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C05F3-A80D-4E0D-9282-B27D21BEC91A}">
  <dimension ref="A1:Y57"/>
  <sheetViews>
    <sheetView workbookViewId="0">
      <selection activeCell="E24" sqref="E24"/>
    </sheetView>
  </sheetViews>
  <sheetFormatPr defaultRowHeight="14.4" x14ac:dyDescent="0.3"/>
  <cols>
    <col min="1" max="1" width="28.33203125" bestFit="1" customWidth="1"/>
    <col min="2" max="2" width="20.33203125" bestFit="1" customWidth="1"/>
    <col min="3" max="6" width="5" bestFit="1" customWidth="1"/>
    <col min="7" max="8" width="11.33203125" bestFit="1" customWidth="1"/>
    <col min="9" max="9" width="17" bestFit="1" customWidth="1"/>
    <col min="10" max="10" width="35.33203125" bestFit="1" customWidth="1"/>
    <col min="11" max="11" width="34.6640625" bestFit="1" customWidth="1"/>
    <col min="12" max="12" width="32.6640625" bestFit="1" customWidth="1"/>
    <col min="13" max="13" width="5.5546875" bestFit="1" customWidth="1"/>
    <col min="14" max="15" width="11.33203125" bestFit="1" customWidth="1"/>
    <col min="16" max="16" width="4.88671875" bestFit="1" customWidth="1"/>
    <col min="17" max="17" width="11.33203125" bestFit="1" customWidth="1"/>
    <col min="18" max="18" width="5.5546875" bestFit="1" customWidth="1"/>
    <col min="19" max="19" width="11.33203125" bestFit="1" customWidth="1"/>
    <col min="20" max="20" width="19" bestFit="1" customWidth="1"/>
    <col min="21" max="21" width="10.33203125" bestFit="1" customWidth="1"/>
    <col min="22" max="22" width="19.6640625" bestFit="1" customWidth="1"/>
    <col min="23" max="23" width="7.44140625" bestFit="1" customWidth="1"/>
    <col min="24" max="24" width="19.6640625" bestFit="1" customWidth="1"/>
    <col min="25" max="25" width="17" bestFit="1" customWidth="1"/>
    <col min="26" max="26" width="19" bestFit="1" customWidth="1"/>
    <col min="27" max="27" width="8.33203125" bestFit="1" customWidth="1"/>
    <col min="28" max="28" width="11.33203125" bestFit="1" customWidth="1"/>
    <col min="29" max="34" width="22.77734375" bestFit="1" customWidth="1"/>
    <col min="35" max="37" width="27.21875" bestFit="1" customWidth="1"/>
  </cols>
  <sheetData>
    <row r="1" spans="1:17" x14ac:dyDescent="0.3">
      <c r="A1" t="s">
        <v>48</v>
      </c>
      <c r="C1" t="s">
        <v>49</v>
      </c>
      <c r="E1" t="s">
        <v>50</v>
      </c>
      <c r="G1" t="s">
        <v>51</v>
      </c>
    </row>
    <row r="2" spans="1:17" x14ac:dyDescent="0.3">
      <c r="A2">
        <f>COUNT(Отзывы!A:A)</f>
        <v>92</v>
      </c>
      <c r="C2">
        <f>COUNTIF(Отзывы!G:G,"=Положительное")</f>
        <v>49</v>
      </c>
      <c r="E2">
        <f>COUNTIF(Отзывы!G:G,"=Отрицательное")</f>
        <v>39</v>
      </c>
      <c r="G2">
        <f>COUNTIF(Отзывы!G:G,"=Нейтральное")</f>
        <v>4</v>
      </c>
    </row>
    <row r="5" spans="1:17" x14ac:dyDescent="0.3">
      <c r="A5" s="6" t="s">
        <v>55</v>
      </c>
      <c r="B5" s="6" t="s">
        <v>109</v>
      </c>
    </row>
    <row r="6" spans="1:17" x14ac:dyDescent="0.3">
      <c r="A6" s="6" t="s">
        <v>52</v>
      </c>
      <c r="B6">
        <v>2018</v>
      </c>
      <c r="C6">
        <v>2019</v>
      </c>
      <c r="D6">
        <v>2020</v>
      </c>
      <c r="E6">
        <v>2021</v>
      </c>
      <c r="F6">
        <v>2022</v>
      </c>
      <c r="G6" t="s">
        <v>53</v>
      </c>
    </row>
    <row r="7" spans="1:17" x14ac:dyDescent="0.3">
      <c r="A7" s="7" t="s">
        <v>33</v>
      </c>
      <c r="B7" s="8"/>
      <c r="C7" s="8"/>
      <c r="D7" s="8"/>
      <c r="E7" s="8">
        <v>2</v>
      </c>
      <c r="F7" s="8"/>
      <c r="G7" s="8">
        <v>2</v>
      </c>
    </row>
    <row r="8" spans="1:17" x14ac:dyDescent="0.3">
      <c r="A8" s="7" t="s">
        <v>9</v>
      </c>
      <c r="B8" s="8"/>
      <c r="C8" s="8">
        <v>3</v>
      </c>
      <c r="D8" s="8"/>
      <c r="E8" s="8">
        <v>3</v>
      </c>
      <c r="F8" s="8">
        <v>2</v>
      </c>
      <c r="G8" s="8">
        <v>8</v>
      </c>
    </row>
    <row r="9" spans="1:17" x14ac:dyDescent="0.3">
      <c r="A9" s="7" t="s">
        <v>11</v>
      </c>
      <c r="B9" s="8">
        <v>1</v>
      </c>
      <c r="C9" s="8">
        <v>1</v>
      </c>
      <c r="D9" s="8">
        <v>1</v>
      </c>
      <c r="E9" s="8">
        <v>6</v>
      </c>
      <c r="F9" s="8">
        <v>3</v>
      </c>
      <c r="G9" s="8">
        <v>12</v>
      </c>
    </row>
    <row r="10" spans="1:17" x14ac:dyDescent="0.3">
      <c r="A10" s="7" t="s">
        <v>110</v>
      </c>
      <c r="B10" s="8"/>
      <c r="C10" s="8"/>
      <c r="D10" s="8"/>
      <c r="E10" s="8"/>
      <c r="F10" s="8"/>
      <c r="G10" s="8"/>
    </row>
    <row r="11" spans="1:17" x14ac:dyDescent="0.3">
      <c r="A11" s="7" t="s">
        <v>53</v>
      </c>
      <c r="B11" s="8">
        <v>1</v>
      </c>
      <c r="C11" s="8">
        <v>4</v>
      </c>
      <c r="D11" s="8">
        <v>1</v>
      </c>
      <c r="E11" s="8">
        <v>11</v>
      </c>
      <c r="F11" s="8">
        <v>5</v>
      </c>
      <c r="G11" s="8">
        <v>22</v>
      </c>
    </row>
    <row r="13" spans="1:17" x14ac:dyDescent="0.3">
      <c r="D13" t="s">
        <v>107</v>
      </c>
      <c r="E13" t="s">
        <v>92</v>
      </c>
      <c r="F13" t="s">
        <v>93</v>
      </c>
      <c r="G13" t="s">
        <v>94</v>
      </c>
      <c r="H13" t="s">
        <v>108</v>
      </c>
      <c r="I13" t="s">
        <v>56</v>
      </c>
      <c r="J13" t="s">
        <v>6</v>
      </c>
      <c r="K13" t="s">
        <v>35</v>
      </c>
      <c r="L13" t="s">
        <v>30</v>
      </c>
      <c r="M13" t="s">
        <v>26</v>
      </c>
      <c r="N13" t="s">
        <v>20</v>
      </c>
      <c r="O13" t="s">
        <v>49</v>
      </c>
      <c r="P13" t="s">
        <v>50</v>
      </c>
      <c r="Q13" t="s">
        <v>51</v>
      </c>
    </row>
    <row r="14" spans="1:17" x14ac:dyDescent="0.3">
      <c r="D14" t="s">
        <v>97</v>
      </c>
      <c r="E14">
        <f>COUNTIF(Отзывы!K:K,"=ЦФО")</f>
        <v>31</v>
      </c>
      <c r="F14">
        <f>COUNTIF(Отзывы!L:L,"=ЦФО")</f>
        <v>14</v>
      </c>
      <c r="G14">
        <f>COUNTIF(Отзывы!M:M,"=ЦФО")</f>
        <v>1</v>
      </c>
      <c r="H14">
        <f t="shared" ref="H14:H21" si="0">SUM(E14:G14)</f>
        <v>46</v>
      </c>
      <c r="I14">
        <f>COUNTIF(Отзывы!B:D,"=Цена")</f>
        <v>9</v>
      </c>
      <c r="J14">
        <f>COUNTIF(Отзывы!B:D,"=Подвижной состав")</f>
        <v>38</v>
      </c>
      <c r="K14">
        <f>COUNTIF(Отзывы!B:D,"=Работа персонала")</f>
        <v>51</v>
      </c>
      <c r="L14">
        <f>COUNTIF(Отзывы!B:D,"=Онлайн-сервисы")</f>
        <v>16</v>
      </c>
      <c r="M14">
        <f>COUNTIF(Отзывы!B:D,"=Питание")</f>
        <v>5</v>
      </c>
      <c r="N14">
        <f>COUNTIF(Отзывы!B:D,"=Платформы")</f>
        <v>2</v>
      </c>
      <c r="O14">
        <f>GETPIVOTDATA("ID отзыва",$A$5,"Мнение","Положительное")</f>
        <v>12</v>
      </c>
      <c r="P14">
        <f>GETPIVOTDATA("ID отзыва",$A$5,"Мнение","Отрицательное")</f>
        <v>8</v>
      </c>
      <c r="Q14">
        <f>GETPIVOTDATA("ID отзыва",$A$5,"Мнение","Нейтральное")</f>
        <v>2</v>
      </c>
    </row>
    <row r="15" spans="1:17" x14ac:dyDescent="0.3">
      <c r="D15" t="s">
        <v>104</v>
      </c>
      <c r="E15">
        <f>COUNTIF(Отзывы!K:K,"=СЗФО")</f>
        <v>5</v>
      </c>
      <c r="F15">
        <f>COUNTIF(Отзывы!L:L,"=СЗФО")</f>
        <v>5</v>
      </c>
      <c r="G15">
        <f>COUNTIF(Отзывы!M:M,"=СЗФО")</f>
        <v>0</v>
      </c>
      <c r="H15">
        <f t="shared" si="0"/>
        <v>10</v>
      </c>
    </row>
    <row r="16" spans="1:17" x14ac:dyDescent="0.3">
      <c r="D16" t="s">
        <v>103</v>
      </c>
      <c r="E16">
        <f>COUNTIF(Отзывы!K:K,"=ЮФО")</f>
        <v>8</v>
      </c>
      <c r="F16">
        <f>COUNTIF(Отзывы!L:L,"=ЮФО")</f>
        <v>6</v>
      </c>
      <c r="G16">
        <f>COUNTIF(Отзывы!M:M,"=ЮФО")</f>
        <v>0</v>
      </c>
      <c r="H16">
        <f t="shared" si="0"/>
        <v>14</v>
      </c>
    </row>
    <row r="17" spans="1:21" x14ac:dyDescent="0.3">
      <c r="D17" t="s">
        <v>105</v>
      </c>
      <c r="E17">
        <f>COUNTIF(Отзывы!K:K,"=СКФО")</f>
        <v>2</v>
      </c>
      <c r="F17">
        <f>COUNTIF(Отзывы!L:L,"=СКФО")</f>
        <v>4</v>
      </c>
      <c r="G17">
        <f>COUNTIF(Отзывы!M:M,"=СКФО")</f>
        <v>1</v>
      </c>
      <c r="H17">
        <f t="shared" si="0"/>
        <v>7</v>
      </c>
    </row>
    <row r="18" spans="1:21" x14ac:dyDescent="0.3">
      <c r="A18" s="6" t="s">
        <v>52</v>
      </c>
      <c r="B18" t="s">
        <v>115</v>
      </c>
      <c r="D18" t="s">
        <v>95</v>
      </c>
      <c r="E18">
        <f>COUNTIF(Отзывы!K:K,"=ПФО")</f>
        <v>2</v>
      </c>
      <c r="F18">
        <f>COUNTIF(Отзывы!L:L,"=ПФО")</f>
        <v>7</v>
      </c>
      <c r="G18">
        <f>COUNTIF(Отзывы!M:M,"=ПФО")</f>
        <v>1</v>
      </c>
      <c r="H18">
        <f t="shared" si="0"/>
        <v>10</v>
      </c>
    </row>
    <row r="19" spans="1:21" x14ac:dyDescent="0.3">
      <c r="A19" s="7" t="s">
        <v>98</v>
      </c>
      <c r="B19" s="8">
        <v>8</v>
      </c>
      <c r="D19" t="s">
        <v>99</v>
      </c>
      <c r="E19">
        <f>COUNTIF(Отзывы!K:K,"=УФО")</f>
        <v>1</v>
      </c>
      <c r="F19">
        <f>COUNTIF(Отзывы!L:L,"=УФО")</f>
        <v>3</v>
      </c>
      <c r="G19">
        <f>COUNTIF(Отзывы!M:M,"=УФО")</f>
        <v>0</v>
      </c>
      <c r="H19">
        <f t="shared" si="0"/>
        <v>4</v>
      </c>
      <c r="T19" t="s">
        <v>98</v>
      </c>
      <c r="U19" t="e">
        <f>GETPIVOTDATA("Сумма по полю Округ_1",$J$27,"Округа","ДФО")+GETPIVOTDATA("Сумма по полю Округ_2",$J$27,"Округа","ДФО")+GETPIVOTDATA("Сумма по полю Округ_3",$J$27,"Округа","ДФО")</f>
        <v>#REF!</v>
      </c>
    </row>
    <row r="20" spans="1:21" x14ac:dyDescent="0.3">
      <c r="A20" s="7" t="s">
        <v>95</v>
      </c>
      <c r="B20" s="8">
        <v>10</v>
      </c>
      <c r="D20" t="s">
        <v>96</v>
      </c>
      <c r="E20">
        <f>COUNTIF(Отзывы!K:K,"=СФО")</f>
        <v>9</v>
      </c>
      <c r="F20">
        <f>COUNTIF(Отзывы!L:L,"=СФО")</f>
        <v>7</v>
      </c>
      <c r="G20">
        <f>COUNTIF(Отзывы!M:M,"=СФО")</f>
        <v>3</v>
      </c>
      <c r="H20">
        <f t="shared" si="0"/>
        <v>19</v>
      </c>
      <c r="T20" t="s">
        <v>95</v>
      </c>
      <c r="U20" t="e">
        <f>-GETPIVOTDATA("Сумма по полю Округ_1",$J$27,"Округа","ПФО")+GETPIVOTDATA("Сумма по полю Округ_2",$J$27,"Округа","ПФО")+GETPIVOTDATA("Сумма по полю Округ_3",$J$27,"Округа","ПФО")</f>
        <v>#REF!</v>
      </c>
    </row>
    <row r="21" spans="1:21" x14ac:dyDescent="0.3">
      <c r="A21" s="7" t="s">
        <v>104</v>
      </c>
      <c r="B21" s="8">
        <v>10</v>
      </c>
      <c r="D21" t="s">
        <v>98</v>
      </c>
      <c r="E21">
        <f>COUNTIF(Отзывы!K:K,"=ДФО")</f>
        <v>3</v>
      </c>
      <c r="F21">
        <f>COUNTIF(Отзывы!L:L,"=ДФО")</f>
        <v>2</v>
      </c>
      <c r="G21">
        <f>COUNTIF(Отзывы!M:M,"=ДФО")</f>
        <v>3</v>
      </c>
      <c r="H21">
        <f t="shared" si="0"/>
        <v>8</v>
      </c>
      <c r="T21" t="s">
        <v>104</v>
      </c>
      <c r="U21" t="e">
        <f>GETPIVOTDATA("Сумма по полю Округ_1",$J$27,"Округа","СЗФО")+GETPIVOTDATA("Сумма по полю Округ_2",$J$27,"Округа","СЗФО")+GETPIVOTDATA("Сумма по полю Округ_3",$J$27,"Округа","СЗФО")</f>
        <v>#REF!</v>
      </c>
    </row>
    <row r="22" spans="1:21" x14ac:dyDescent="0.3">
      <c r="A22" s="7" t="s">
        <v>105</v>
      </c>
      <c r="B22" s="8">
        <v>7</v>
      </c>
      <c r="T22" t="s">
        <v>105</v>
      </c>
      <c r="U22" t="e">
        <f>GETPIVOTDATA("Сумма по полю Округ_1",$J$27,"Округа","СКФО")+GETPIVOTDATA("Сумма по полю Округ_2",$J$27,"Округа","СКФО")+GETPIVOTDATA("Сумма по полю Округ_3",$J$27,"Округа","СКФО")</f>
        <v>#REF!</v>
      </c>
    </row>
    <row r="23" spans="1:21" x14ac:dyDescent="0.3">
      <c r="A23" s="7" t="s">
        <v>96</v>
      </c>
      <c r="B23" s="8">
        <v>19</v>
      </c>
      <c r="T23" t="s">
        <v>96</v>
      </c>
      <c r="U23" t="e">
        <f>GETPIVOTDATA("Сумма по полю Округ_1",$J$27,"Округа","СФО")+GETPIVOTDATA("Сумма по полю Округ_2",$J$27,"Округа","СФО")+GETPIVOTDATA("Сумма по полю Округ_3",$J$27,"Округа","СФО")</f>
        <v>#REF!</v>
      </c>
    </row>
    <row r="24" spans="1:21" x14ac:dyDescent="0.3">
      <c r="A24" s="7" t="s">
        <v>99</v>
      </c>
      <c r="B24" s="8">
        <v>4</v>
      </c>
      <c r="T24" t="s">
        <v>99</v>
      </c>
      <c r="U24">
        <f>GETPIVOTDATA("Сумма по полю Округ_1",$J$27,"Округа","УФО")+GETPIVOTDATA("Сумма по полю Округ_2",$J$27,"Округа","УФО")+GETPIVOTDATA("Сумма по полю Округ_3",$J$27,"Округа","УФО")</f>
        <v>4</v>
      </c>
    </row>
    <row r="25" spans="1:21" x14ac:dyDescent="0.3">
      <c r="A25" s="7" t="s">
        <v>97</v>
      </c>
      <c r="B25" s="8">
        <v>46</v>
      </c>
      <c r="T25" t="s">
        <v>97</v>
      </c>
      <c r="U25">
        <f>GETPIVOTDATA("Сумма по полю Округ_1",$J$27,"Округа","ЦФО")+GETPIVOTDATA("Сумма по полю Округ_2",$J$27,"Округа","ЦФО")+GETPIVOTDATA("Сумма по полю Округ_3",$J$27,"Округа","ЦФО")</f>
        <v>46</v>
      </c>
    </row>
    <row r="26" spans="1:21" x14ac:dyDescent="0.3">
      <c r="A26" s="7" t="s">
        <v>103</v>
      </c>
      <c r="B26" s="8">
        <v>14</v>
      </c>
      <c r="T26" t="s">
        <v>103</v>
      </c>
      <c r="U26">
        <f>GETPIVOTDATA("Сумма по полю Округ_1",$J$27,"Округа","ЮФО")+GETPIVOTDATA("Сумма по полю Округ_2",$J$27,"Округа","ЮФО")+GETPIVOTDATA("Сумма по полю Округ_3",$J$27,"Округа","ЮФО")</f>
        <v>14</v>
      </c>
    </row>
    <row r="27" spans="1:21" x14ac:dyDescent="0.3">
      <c r="A27" s="7" t="s">
        <v>53</v>
      </c>
      <c r="B27" s="8">
        <v>118</v>
      </c>
      <c r="K27" s="6" t="s">
        <v>109</v>
      </c>
    </row>
    <row r="28" spans="1:21" x14ac:dyDescent="0.3">
      <c r="J28" s="6" t="s">
        <v>114</v>
      </c>
      <c r="K28" t="s">
        <v>99</v>
      </c>
      <c r="L28" t="s">
        <v>97</v>
      </c>
      <c r="M28" t="s">
        <v>103</v>
      </c>
      <c r="N28" t="s">
        <v>53</v>
      </c>
    </row>
    <row r="29" spans="1:21" x14ac:dyDescent="0.3">
      <c r="J29" s="7" t="s">
        <v>111</v>
      </c>
      <c r="K29" s="8">
        <v>1</v>
      </c>
      <c r="L29" s="8">
        <v>31</v>
      </c>
      <c r="M29" s="8">
        <v>8</v>
      </c>
      <c r="N29" s="8">
        <v>40</v>
      </c>
    </row>
    <row r="30" spans="1:21" x14ac:dyDescent="0.3">
      <c r="J30" s="7" t="s">
        <v>112</v>
      </c>
      <c r="K30" s="8">
        <v>3</v>
      </c>
      <c r="L30" s="8">
        <v>14</v>
      </c>
      <c r="M30" s="8">
        <v>6</v>
      </c>
      <c r="N30" s="8">
        <v>23</v>
      </c>
    </row>
    <row r="31" spans="1:21" x14ac:dyDescent="0.3">
      <c r="J31" s="7" t="s">
        <v>113</v>
      </c>
      <c r="K31" s="8">
        <v>0</v>
      </c>
      <c r="L31" s="8">
        <v>1</v>
      </c>
      <c r="M31" s="8">
        <v>0</v>
      </c>
      <c r="N31" s="8">
        <v>1</v>
      </c>
    </row>
    <row r="32" spans="1:21" x14ac:dyDescent="0.3">
      <c r="K32">
        <f>GETPIVOTDATA("Сумма по полю Округ_1",$J$27)+GETPIVOTDATA("Сумма по полю Округ_2",$J$27)+GETPIVOTDATA("Сумма по полю Округ_3",$J$27)</f>
        <v>64</v>
      </c>
    </row>
    <row r="38" spans="2:25" x14ac:dyDescent="0.3">
      <c r="I38" t="s">
        <v>196</v>
      </c>
      <c r="J38" t="s">
        <v>57</v>
      </c>
      <c r="K38" t="s">
        <v>58</v>
      </c>
      <c r="L38" t="s">
        <v>59</v>
      </c>
      <c r="M38" t="s">
        <v>197</v>
      </c>
      <c r="N38" s="22" t="s">
        <v>198</v>
      </c>
      <c r="O38" s="22" t="s">
        <v>199</v>
      </c>
      <c r="P38" s="22" t="s">
        <v>200</v>
      </c>
      <c r="Q38" s="23" t="s">
        <v>201</v>
      </c>
      <c r="R38" s="25" t="s">
        <v>202</v>
      </c>
      <c r="S38" s="25" t="s">
        <v>203</v>
      </c>
      <c r="T38" s="25" t="s">
        <v>204</v>
      </c>
      <c r="U38" s="26" t="s">
        <v>205</v>
      </c>
      <c r="V38" s="28" t="s">
        <v>206</v>
      </c>
      <c r="W38" s="28" t="s">
        <v>207</v>
      </c>
      <c r="X38" s="28" t="s">
        <v>208</v>
      </c>
      <c r="Y38" s="27" t="s">
        <v>209</v>
      </c>
    </row>
    <row r="39" spans="2:25" x14ac:dyDescent="0.3">
      <c r="I39" t="s">
        <v>56</v>
      </c>
      <c r="J39">
        <f>COUNTIF(Отзывы!B:B,"=Цена")</f>
        <v>8</v>
      </c>
      <c r="K39">
        <f>COUNTIF(Отзывы!C:C,"=Цена")</f>
        <v>1</v>
      </c>
      <c r="L39">
        <f>COUNTIF(Отзывы!D:D,"=Цена")</f>
        <v>0</v>
      </c>
      <c r="M39">
        <f>SUM(J39:L39)</f>
        <v>9</v>
      </c>
      <c r="N39" s="24">
        <f>COUNTIFS(Отзывы!$G:$G,"=Положительное",Отзывы!B:B,"=Цена")</f>
        <v>1</v>
      </c>
      <c r="O39" s="24">
        <f>COUNTIFS(Отзывы!$G:$G,"=Положительное",Отзывы!C:C,"=Цена")</f>
        <v>0</v>
      </c>
      <c r="P39" s="24">
        <f>COUNTIFS(Отзывы!$G:$G,"=Положительное",Отзывы!D:D,"=Цена")</f>
        <v>0</v>
      </c>
      <c r="Q39" s="23">
        <f>SUM(N39:P39)</f>
        <v>1</v>
      </c>
      <c r="R39" s="25">
        <f>COUNTIFS(Отзывы!$G:$G,"=Отрицательное",Отзывы!B:B,"=Цена")</f>
        <v>6</v>
      </c>
      <c r="S39" s="25">
        <f>COUNTIFS(Отзывы!$G:$G,"=Отрицательное",Отзывы!C:C,"=Цена")</f>
        <v>1</v>
      </c>
      <c r="T39" s="25">
        <f>COUNTIFS(Отзывы!$G:$G,"=Отрицательное",Отзывы!D:D,"=Цена")</f>
        <v>0</v>
      </c>
      <c r="U39" s="26">
        <f>SUM(R39:T39)</f>
        <v>7</v>
      </c>
      <c r="V39" s="28">
        <f>COUNTIFS(Отзывы!$G:$G,"=Нейтральное",Отзывы!B:B,"=Цена")</f>
        <v>1</v>
      </c>
      <c r="W39" s="28">
        <f>COUNTIFS(Отзывы!$G:$G,"=Нейтральное",Отзывы!C:C,"=Цена")</f>
        <v>0</v>
      </c>
      <c r="X39" s="28">
        <f>COUNTIFS(Отзывы!$G:$G,"=Нейтральное",Отзывы!D:D,"=Цена")</f>
        <v>0</v>
      </c>
      <c r="Y39" s="27">
        <f>SUM(V39:X39)</f>
        <v>1</v>
      </c>
    </row>
    <row r="40" spans="2:25" x14ac:dyDescent="0.3">
      <c r="B40" s="12"/>
      <c r="C40" s="13"/>
      <c r="D40" s="14"/>
      <c r="I40" t="s">
        <v>6</v>
      </c>
      <c r="J40">
        <f>COUNTIF(Отзывы!B:B,"=Подвижной состав")</f>
        <v>28</v>
      </c>
      <c r="K40">
        <f>COUNTIF(Отзывы!C:C,"=Подвижной состав")</f>
        <v>10</v>
      </c>
      <c r="L40">
        <f>COUNTIF(Отзывы!D:D,"=Подвижной состав")</f>
        <v>0</v>
      </c>
      <c r="M40">
        <f t="shared" ref="M40:M44" si="1">SUM(J40:L40)</f>
        <v>38</v>
      </c>
      <c r="N40" s="24">
        <f>COUNTIFS(Отзывы!$G:$G,"=Положительное",Отзывы!B:B,"=Подвижной состав")</f>
        <v>14</v>
      </c>
      <c r="O40" s="24">
        <f>COUNTIFS(Отзывы!$G:$G,"=Положительное",Отзывы!C:C,"=Подвижной состав")</f>
        <v>6</v>
      </c>
      <c r="P40" s="24">
        <f>COUNTIFS(Отзывы!$G:$G,"=Положительное",Отзывы!D:D,"=Подвижной состав")</f>
        <v>0</v>
      </c>
      <c r="Q40" s="23">
        <f t="shared" ref="Q40:Q44" si="2">SUM(N40:P40)</f>
        <v>20</v>
      </c>
      <c r="R40" s="25">
        <f>COUNTIFS(Отзывы!$G:$G,"=Отрицательное",Отзывы!B:B,"=Подвижной состав")</f>
        <v>13</v>
      </c>
      <c r="S40" s="25">
        <f>COUNTIFS(Отзывы!$G:$G,"=Отрицательное",Отзывы!C:C,"=Подвижной состав")</f>
        <v>4</v>
      </c>
      <c r="T40" s="25">
        <f>COUNTIFS(Отзывы!$G:$G,"=Отрицательное",Отзывы!D:D,"=Подвижной состав")</f>
        <v>0</v>
      </c>
      <c r="U40" s="26">
        <f t="shared" ref="U40:U44" si="3">SUM(R40:T40)</f>
        <v>17</v>
      </c>
      <c r="V40" s="28">
        <f>COUNTIFS(Отзывы!$G:$G,"=Нейтральное",Отзывы!B:B,"=Подвижной состав")</f>
        <v>1</v>
      </c>
      <c r="W40" s="28">
        <f>COUNTIFS(Отзывы!$G:$G,"=Нейтральное",Отзывы!C:C,"=Подвижной состав")</f>
        <v>0</v>
      </c>
      <c r="X40" s="28">
        <f>COUNTIFS(Отзывы!$G:$G,"=Нейтральное",Отзывы!D:D,"=Подвижной состав")</f>
        <v>0</v>
      </c>
      <c r="Y40" s="27">
        <f t="shared" ref="Y40:Y44" si="4">SUM(V40:X40)</f>
        <v>1</v>
      </c>
    </row>
    <row r="41" spans="2:25" x14ac:dyDescent="0.3">
      <c r="B41" s="15"/>
      <c r="C41" s="16"/>
      <c r="D41" s="17"/>
      <c r="I41" t="s">
        <v>35</v>
      </c>
      <c r="J41">
        <f>COUNTIF(Отзывы!B:B,"=Работа персонала")</f>
        <v>40</v>
      </c>
      <c r="K41">
        <f>COUNTIF(Отзывы!C:C,"=Работа персонала")</f>
        <v>9</v>
      </c>
      <c r="L41">
        <f>COUNTIF(Отзывы!D:D,"=Работа персонала")</f>
        <v>2</v>
      </c>
      <c r="M41">
        <f t="shared" si="1"/>
        <v>51</v>
      </c>
      <c r="N41" s="24">
        <f>COUNTIFS(Отзывы!$G:$G,"=Положительное",Отзывы!B:B,"=Работа персонала")</f>
        <v>32</v>
      </c>
      <c r="O41" s="24">
        <f>COUNTIFS(Отзывы!$G:$G,"=Положительное",Отзывы!C:C,"=Работа персонала")</f>
        <v>8</v>
      </c>
      <c r="P41" s="24">
        <f>COUNTIFS(Отзывы!$G:$G,"=Положительное",Отзывы!D:D,"=Работа персонала")</f>
        <v>1</v>
      </c>
      <c r="Q41" s="23">
        <f t="shared" si="2"/>
        <v>41</v>
      </c>
      <c r="R41" s="25">
        <f>COUNTIFS(Отзывы!$G:$G,"=Отрицательное",Отзывы!B:B,"=Работа персонала")</f>
        <v>7</v>
      </c>
      <c r="S41" s="25">
        <f>COUNTIFS(Отзывы!$G:$G,"=Отрицательное",Отзывы!C:C,"=Работа персонала")</f>
        <v>0</v>
      </c>
      <c r="T41" s="25">
        <f>COUNTIFS(Отзывы!$G:$G,"=Отрицательное",Отзывы!D:D,"=Работа персонала")</f>
        <v>1</v>
      </c>
      <c r="U41" s="26">
        <f t="shared" si="3"/>
        <v>8</v>
      </c>
      <c r="V41" s="28">
        <f>COUNTIFS(Отзывы!$G:$G,"=Нейтральное",Отзывы!B:B,"=Работа персонала")</f>
        <v>1</v>
      </c>
      <c r="W41" s="28">
        <f>COUNTIFS(Отзывы!$G:$G,"=Нейтральное",Отзывы!C:C,"=Работа персонала")</f>
        <v>1</v>
      </c>
      <c r="X41" s="28">
        <f>COUNTIFS(Отзывы!$G:$G,"=Нейтральное",Отзывы!D:D,"=Работа персонала")</f>
        <v>0</v>
      </c>
      <c r="Y41" s="27">
        <f t="shared" si="4"/>
        <v>2</v>
      </c>
    </row>
    <row r="42" spans="2:25" x14ac:dyDescent="0.3">
      <c r="B42" s="15"/>
      <c r="C42" s="16"/>
      <c r="D42" s="17"/>
      <c r="I42" t="s">
        <v>30</v>
      </c>
      <c r="J42">
        <f>COUNTIF(Отзывы!B:B,"=Онлайн-сервисы")</f>
        <v>13</v>
      </c>
      <c r="K42">
        <f>COUNTIF(Отзывы!C:C,"=Онлайн-сервисы")</f>
        <v>3</v>
      </c>
      <c r="L42">
        <f>COUNTIF(Отзывы!D:D,"=Онлайн-сервисы")</f>
        <v>0</v>
      </c>
      <c r="M42">
        <f t="shared" si="1"/>
        <v>16</v>
      </c>
      <c r="N42" s="24">
        <f>COUNTIFS(Отзывы!$G:$G,"=Положительное",Отзывы!B:B,"=Онлайн-сервисы")</f>
        <v>2</v>
      </c>
      <c r="O42" s="24">
        <f>COUNTIFS(Отзывы!$G:$G,"=Положительное",Отзывы!C:C,"=Онлайн-сервисы")</f>
        <v>3</v>
      </c>
      <c r="P42" s="24">
        <f>COUNTIFS(Отзывы!$G:$G,"=Положительное",Отзывы!D:D,"=Онлайн-сервисы")</f>
        <v>0</v>
      </c>
      <c r="Q42" s="23">
        <f t="shared" si="2"/>
        <v>5</v>
      </c>
      <c r="R42" s="25">
        <f>COUNTIFS(Отзывы!$G:$G,"=Отрицательное",Отзывы!B:B,"=Онлайн-сервисы")</f>
        <v>10</v>
      </c>
      <c r="S42" s="25">
        <f>COUNTIFS(Отзывы!$G:$G,"=Отрицательное",Отзывы!C:C,"=Онлайн-сервисы")</f>
        <v>0</v>
      </c>
      <c r="T42" s="25">
        <f>COUNTIFS(Отзывы!$G:$G,"=Отрицательное",Отзывы!D:D,"=Онлайн-сервисы")</f>
        <v>0</v>
      </c>
      <c r="U42" s="26">
        <f t="shared" si="3"/>
        <v>10</v>
      </c>
      <c r="V42" s="28">
        <f>COUNTIFS(Отзывы!$G:$G,"=Нейтральное",Отзывы!B:B,"=Онлайн-сервисы")</f>
        <v>1</v>
      </c>
      <c r="W42" s="28">
        <f>COUNTIFS(Отзывы!$G:$G,"=Нейтральное",Отзывы!C:C,"=Онлайн-сервисы")</f>
        <v>0</v>
      </c>
      <c r="X42" s="28">
        <f>COUNTIFS(Отзывы!$G:$G,"=Нейтральное",Отзывы!D:D,"=Онлайн-сервисы")</f>
        <v>0</v>
      </c>
      <c r="Y42" s="27">
        <f t="shared" si="4"/>
        <v>1</v>
      </c>
    </row>
    <row r="43" spans="2:25" x14ac:dyDescent="0.3">
      <c r="B43" s="15"/>
      <c r="C43" s="16"/>
      <c r="D43" s="17"/>
      <c r="I43" t="s">
        <v>26</v>
      </c>
      <c r="J43">
        <f>COUNTIF(Отзывы!B:B,"=Питание")</f>
        <v>1</v>
      </c>
      <c r="K43">
        <f>COUNTIF(Отзывы!C:C,"=Питание")</f>
        <v>2</v>
      </c>
      <c r="L43">
        <f>COUNTIF(Отзывы!D:D,"=Питание")</f>
        <v>2</v>
      </c>
      <c r="M43">
        <f t="shared" si="1"/>
        <v>5</v>
      </c>
      <c r="N43" s="24">
        <f>COUNTIFS(Отзывы!$G:$G,"=Положительное",Отзывы!B:B,"=Питание")</f>
        <v>0</v>
      </c>
      <c r="O43" s="24">
        <f>COUNTIFS(Отзывы!$G:$G,"=Положительное",Отзывы!C:C,"=Питание")</f>
        <v>1</v>
      </c>
      <c r="P43" s="24">
        <f>COUNTIFS(Отзывы!$G:$G,"=Положительное",Отзывы!D:D,"=Питание")</f>
        <v>2</v>
      </c>
      <c r="Q43" s="23">
        <f t="shared" si="2"/>
        <v>3</v>
      </c>
      <c r="R43" s="25">
        <f>COUNTIFS(Отзывы!$G:$G,"=Отрицательное",Отзывы!B:B,"=Питание")</f>
        <v>1</v>
      </c>
      <c r="S43" s="25">
        <f>COUNTIFS(Отзывы!$G:$G,"=Отрицательное",Отзывы!C:C,"=Питание")</f>
        <v>1</v>
      </c>
      <c r="T43" s="25">
        <f>COUNTIFS(Отзывы!$G:$G,"=Отрицательное",Отзывы!D:D,"=Питание")</f>
        <v>0</v>
      </c>
      <c r="U43" s="26">
        <f t="shared" si="3"/>
        <v>2</v>
      </c>
      <c r="V43" s="28">
        <f>COUNTIFS(Отзывы!$G:$G,"=Нейтральное",Отзывы!B:B,"=Питание")</f>
        <v>0</v>
      </c>
      <c r="W43" s="28">
        <f>COUNTIFS(Отзывы!$G:$G,"=Нейтральное",Отзывы!C:C,"=Питание")</f>
        <v>0</v>
      </c>
      <c r="X43" s="28">
        <f>COUNTIFS(Отзывы!$G:$G,"=Нейтральное",Отзывы!D:D,"=Питание")</f>
        <v>0</v>
      </c>
      <c r="Y43" s="27">
        <f t="shared" si="4"/>
        <v>0</v>
      </c>
    </row>
    <row r="44" spans="2:25" x14ac:dyDescent="0.3">
      <c r="B44" s="15"/>
      <c r="C44" s="16"/>
      <c r="D44" s="17"/>
      <c r="I44" t="s">
        <v>20</v>
      </c>
      <c r="J44">
        <f>COUNTIF(Отзывы!B:B,"=Платформы")</f>
        <v>2</v>
      </c>
      <c r="K44">
        <f>COUNTIF(Отзывы!C:C,"=Платформы")</f>
        <v>0</v>
      </c>
      <c r="L44">
        <f>COUNTIF(Отзывы!D:D,"=Платформы")</f>
        <v>0</v>
      </c>
      <c r="M44">
        <f t="shared" si="1"/>
        <v>2</v>
      </c>
      <c r="N44" s="24">
        <f>COUNTIFS(Отзывы!$G:$G,"=Положительное",Отзывы!B:B,"=Платформы")</f>
        <v>0</v>
      </c>
      <c r="O44" s="24">
        <f>COUNTIFS(Отзывы!$G:$G,"=Положительное",Отзывы!C:C,"=Платформы")</f>
        <v>0</v>
      </c>
      <c r="P44" s="24">
        <f>COUNTIFS(Отзывы!$G:$G,"=Положительное",Отзывы!D:D,"=Платформы")</f>
        <v>0</v>
      </c>
      <c r="Q44" s="23">
        <f t="shared" si="2"/>
        <v>0</v>
      </c>
      <c r="R44" s="25">
        <f>COUNTIFS(Отзывы!$G:$G,"=Отрицательное",Отзывы!B:B,"=Платформы")</f>
        <v>2</v>
      </c>
      <c r="S44" s="25">
        <f>COUNTIFS(Отзывы!$G:$G,"=Отрицательное",Отзывы!C:C,"=Платформы")</f>
        <v>0</v>
      </c>
      <c r="T44" s="25">
        <f>COUNTIFS(Отзывы!$G:$G,"=Отрицательное",Отзывы!D:D,"=Платформы")</f>
        <v>0</v>
      </c>
      <c r="U44" s="26">
        <f t="shared" si="3"/>
        <v>2</v>
      </c>
      <c r="V44" s="28">
        <f>COUNTIFS(Отзывы!$G:$G,"=Нейтральное",Отзывы!B:B,"=Платформы")</f>
        <v>0</v>
      </c>
      <c r="W44" s="28">
        <f>COUNTIFS(Отзывы!$G:$G,"=Нейтральное",Отзывы!C:C,"=Платформы")</f>
        <v>0</v>
      </c>
      <c r="X44" s="28">
        <f>COUNTIFS(Отзывы!$G:$G,"=Нейтральное",Отзывы!D:D,"=Платформы")</f>
        <v>0</v>
      </c>
      <c r="Y44" s="27">
        <f t="shared" si="4"/>
        <v>0</v>
      </c>
    </row>
    <row r="45" spans="2:25" x14ac:dyDescent="0.3">
      <c r="B45" s="15"/>
      <c r="C45" s="16"/>
      <c r="D45" s="17"/>
    </row>
    <row r="46" spans="2:25" x14ac:dyDescent="0.3">
      <c r="B46" s="15"/>
      <c r="C46" s="16"/>
      <c r="D46" s="17"/>
    </row>
    <row r="47" spans="2:25" x14ac:dyDescent="0.3">
      <c r="B47" s="15"/>
      <c r="C47" s="16"/>
      <c r="D47" s="17"/>
      <c r="I47" s="6" t="s">
        <v>52</v>
      </c>
      <c r="J47" t="s">
        <v>210</v>
      </c>
      <c r="K47" t="s">
        <v>211</v>
      </c>
      <c r="L47" t="s">
        <v>212</v>
      </c>
    </row>
    <row r="48" spans="2:25" x14ac:dyDescent="0.3">
      <c r="B48" s="15"/>
      <c r="C48" s="16"/>
      <c r="D48" s="17"/>
      <c r="I48" s="7" t="s">
        <v>30</v>
      </c>
      <c r="J48" s="8">
        <v>5</v>
      </c>
      <c r="K48" s="8">
        <v>10</v>
      </c>
      <c r="L48" s="8">
        <v>1</v>
      </c>
    </row>
    <row r="49" spans="2:13" x14ac:dyDescent="0.3">
      <c r="B49" s="15"/>
      <c r="C49" s="16"/>
      <c r="D49" s="17"/>
      <c r="I49" s="7" t="s">
        <v>20</v>
      </c>
      <c r="J49" s="8">
        <v>0</v>
      </c>
      <c r="K49" s="8">
        <v>2</v>
      </c>
      <c r="L49" s="8">
        <v>0</v>
      </c>
    </row>
    <row r="50" spans="2:13" x14ac:dyDescent="0.3">
      <c r="B50" s="15"/>
      <c r="C50" s="16"/>
      <c r="D50" s="17"/>
      <c r="I50" s="7" t="s">
        <v>53</v>
      </c>
      <c r="J50" s="8">
        <v>5</v>
      </c>
      <c r="K50" s="8">
        <v>12</v>
      </c>
      <c r="L50" s="8">
        <v>1</v>
      </c>
    </row>
    <row r="51" spans="2:13" x14ac:dyDescent="0.3">
      <c r="B51" s="15"/>
      <c r="C51" s="16"/>
      <c r="D51" s="17"/>
    </row>
    <row r="52" spans="2:13" x14ac:dyDescent="0.3">
      <c r="B52" s="15"/>
      <c r="C52" s="16"/>
      <c r="D52" s="17"/>
    </row>
    <row r="53" spans="2:13" x14ac:dyDescent="0.3">
      <c r="B53" s="15"/>
      <c r="C53" s="16"/>
      <c r="D53" s="17"/>
    </row>
    <row r="54" spans="2:13" x14ac:dyDescent="0.3">
      <c r="B54" s="15"/>
      <c r="C54" s="16"/>
      <c r="D54" s="17"/>
    </row>
    <row r="55" spans="2:13" x14ac:dyDescent="0.3">
      <c r="B55" s="15"/>
      <c r="C55" s="16"/>
      <c r="D55" s="17"/>
    </row>
    <row r="56" spans="2:13" x14ac:dyDescent="0.3">
      <c r="B56" s="15"/>
      <c r="C56" s="16"/>
      <c r="D56" s="17"/>
      <c r="J56">
        <f>GETPIVOTDATA("Сумма по полю Всего положительных",$I$47)</f>
        <v>5</v>
      </c>
      <c r="K56">
        <f>GETPIVOTDATA("Сумма по полю Всего отрицательных",$I$47)</f>
        <v>12</v>
      </c>
      <c r="L56">
        <f>GETPIVOTDATA("Сумма по полю Всего нейтральных",$I$47)</f>
        <v>1</v>
      </c>
      <c r="M56">
        <f>SUM(J56:L56)</f>
        <v>18</v>
      </c>
    </row>
    <row r="57" spans="2:13" x14ac:dyDescent="0.3">
      <c r="B57" s="18"/>
      <c r="C57" s="19"/>
      <c r="D57" s="20"/>
    </row>
  </sheetData>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xr2:uid="{E4F2909F-523B-4DFF-8554-37C9CD5C0CF2}">
          <x14:colorSeries rgb="FF376092"/>
          <x14:colorNegative rgb="FFD00000"/>
          <x14:colorAxis rgb="FF000000"/>
          <x14:colorMarkers rgb="FFD00000"/>
          <x14:colorFirst rgb="FFD00000"/>
          <x14:colorLast rgb="FFD00000"/>
          <x14:colorHigh rgb="FFD00000"/>
          <x14:colorLow rgb="FFD00000"/>
          <x14:sparklines>
            <x14:sparkline>
              <xm:f>Tables!B19:B26</xm:f>
              <xm:sqref>A29</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9EB78-E800-4F42-BA30-43AD53D5FB0C}">
  <dimension ref="A1:Q93"/>
  <sheetViews>
    <sheetView topLeftCell="A16" zoomScaleNormal="100" workbookViewId="0">
      <selection activeCell="O19" sqref="O19"/>
    </sheetView>
  </sheetViews>
  <sheetFormatPr defaultRowHeight="14.4" x14ac:dyDescent="0.3"/>
  <cols>
    <col min="1" max="3" width="8.88671875" style="3"/>
    <col min="4" max="4" width="14.33203125" style="11" customWidth="1"/>
    <col min="5" max="5" width="47.109375" style="3" customWidth="1"/>
    <col min="6" max="6" width="27" style="9" bestFit="1" customWidth="1"/>
    <col min="15" max="15" width="11.44140625" customWidth="1"/>
  </cols>
  <sheetData>
    <row r="1" spans="1:17" ht="43.2" x14ac:dyDescent="0.3">
      <c r="A1" s="29" t="s">
        <v>0</v>
      </c>
      <c r="B1" s="29" t="s">
        <v>57</v>
      </c>
      <c r="C1" s="29" t="s">
        <v>58</v>
      </c>
      <c r="D1" s="30" t="s">
        <v>59</v>
      </c>
      <c r="E1" s="29" t="s">
        <v>1</v>
      </c>
      <c r="F1" s="31" t="s">
        <v>2</v>
      </c>
      <c r="G1" s="29" t="s">
        <v>8</v>
      </c>
      <c r="H1" s="29" t="s">
        <v>60</v>
      </c>
      <c r="I1" s="29" t="s">
        <v>61</v>
      </c>
      <c r="J1" s="29" t="s">
        <v>62</v>
      </c>
      <c r="K1" s="29" t="s">
        <v>92</v>
      </c>
      <c r="L1" s="29" t="s">
        <v>93</v>
      </c>
      <c r="M1" s="29" t="s">
        <v>94</v>
      </c>
      <c r="N1" s="29" t="s">
        <v>13</v>
      </c>
      <c r="O1" s="29" t="s">
        <v>54</v>
      </c>
    </row>
    <row r="2" spans="1:17" ht="388.8" x14ac:dyDescent="0.3">
      <c r="A2" s="3">
        <v>1</v>
      </c>
      <c r="B2" s="3" t="s">
        <v>56</v>
      </c>
      <c r="C2" s="3" t="s">
        <v>6</v>
      </c>
      <c r="D2" s="11" t="s">
        <v>4</v>
      </c>
      <c r="E2" s="2" t="s">
        <v>3</v>
      </c>
      <c r="F2" s="9" t="s">
        <v>4</v>
      </c>
      <c r="G2" s="3" t="s">
        <v>9</v>
      </c>
      <c r="H2" s="3" t="s">
        <v>12</v>
      </c>
      <c r="I2" s="3" t="s">
        <v>4</v>
      </c>
      <c r="J2" s="3" t="s">
        <v>4</v>
      </c>
      <c r="K2" s="3" t="s">
        <v>95</v>
      </c>
      <c r="L2" s="3" t="s">
        <v>4</v>
      </c>
      <c r="M2" s="3" t="s">
        <v>4</v>
      </c>
      <c r="N2" s="3" t="s">
        <v>14</v>
      </c>
      <c r="O2" t="str">
        <f>IF(ISERROR(YEAR(F2)),"Неизвестно",YEAR(F2))</f>
        <v>Неизвестно</v>
      </c>
      <c r="Q2" t="e">
        <f>_xlfn.XMATCH("цена",D2)</f>
        <v>#N/A</v>
      </c>
    </row>
    <row r="3" spans="1:17" ht="302.39999999999998" x14ac:dyDescent="0.3">
      <c r="A3" s="3">
        <v>2</v>
      </c>
      <c r="B3" s="3" t="s">
        <v>56</v>
      </c>
      <c r="C3" s="3" t="s">
        <v>6</v>
      </c>
      <c r="D3" s="11" t="s">
        <v>35</v>
      </c>
      <c r="E3" s="2" t="s">
        <v>5</v>
      </c>
      <c r="F3" s="9">
        <v>43647</v>
      </c>
      <c r="G3" s="3" t="s">
        <v>9</v>
      </c>
      <c r="H3" s="3" t="s">
        <v>63</v>
      </c>
      <c r="I3" s="3" t="s">
        <v>64</v>
      </c>
      <c r="J3" s="3" t="s">
        <v>4</v>
      </c>
      <c r="K3" s="3" t="s">
        <v>96</v>
      </c>
      <c r="L3" s="3" t="s">
        <v>97</v>
      </c>
      <c r="M3" s="3" t="s">
        <v>4</v>
      </c>
      <c r="N3" s="3" t="s">
        <v>14</v>
      </c>
      <c r="O3">
        <f t="shared" ref="O3:O66" si="0">IF(ISERROR(YEAR(F3)),"Неизвестно",YEAR(F3))</f>
        <v>2019</v>
      </c>
    </row>
    <row r="4" spans="1:17" ht="72" x14ac:dyDescent="0.3">
      <c r="A4" s="3">
        <v>3</v>
      </c>
      <c r="B4" s="3" t="s">
        <v>6</v>
      </c>
      <c r="C4" s="3" t="s">
        <v>4</v>
      </c>
      <c r="D4" s="11" t="s">
        <v>4</v>
      </c>
      <c r="E4" s="4" t="s">
        <v>7</v>
      </c>
      <c r="F4" s="9" t="s">
        <v>4</v>
      </c>
      <c r="G4" s="3" t="s">
        <v>9</v>
      </c>
      <c r="H4" s="3" t="s">
        <v>63</v>
      </c>
      <c r="I4" s="3" t="s">
        <v>65</v>
      </c>
      <c r="J4" s="3" t="s">
        <v>4</v>
      </c>
      <c r="K4" s="3" t="s">
        <v>96</v>
      </c>
      <c r="L4" s="3" t="s">
        <v>96</v>
      </c>
      <c r="M4" s="3" t="s">
        <v>4</v>
      </c>
      <c r="N4" s="3" t="s">
        <v>14</v>
      </c>
      <c r="O4" t="str">
        <f t="shared" si="0"/>
        <v>Неизвестно</v>
      </c>
    </row>
    <row r="5" spans="1:17" ht="331.2" x14ac:dyDescent="0.3">
      <c r="A5" s="3">
        <v>4</v>
      </c>
      <c r="B5" s="3" t="s">
        <v>6</v>
      </c>
      <c r="C5" s="3" t="s">
        <v>30</v>
      </c>
      <c r="D5" s="11" t="s">
        <v>35</v>
      </c>
      <c r="E5" s="2" t="s">
        <v>10</v>
      </c>
      <c r="F5" s="9" t="s">
        <v>4</v>
      </c>
      <c r="G5" s="3" t="s">
        <v>11</v>
      </c>
      <c r="H5" s="3" t="s">
        <v>64</v>
      </c>
      <c r="I5" s="3" t="s">
        <v>67</v>
      </c>
      <c r="J5" s="3" t="s">
        <v>66</v>
      </c>
      <c r="K5" s="3" t="s">
        <v>97</v>
      </c>
      <c r="L5" s="3" t="s">
        <v>96</v>
      </c>
      <c r="M5" s="3" t="s">
        <v>98</v>
      </c>
      <c r="N5" s="3" t="s">
        <v>14</v>
      </c>
      <c r="O5" t="str">
        <f t="shared" si="0"/>
        <v>Неизвестно</v>
      </c>
    </row>
    <row r="6" spans="1:17" ht="230.4" x14ac:dyDescent="0.3">
      <c r="A6" s="3">
        <v>5</v>
      </c>
      <c r="B6" s="3" t="s">
        <v>6</v>
      </c>
      <c r="C6" s="3" t="s">
        <v>35</v>
      </c>
      <c r="D6" s="11" t="s">
        <v>4</v>
      </c>
      <c r="E6" s="3" t="s">
        <v>15</v>
      </c>
      <c r="F6" s="9">
        <v>43889</v>
      </c>
      <c r="G6" s="3" t="s">
        <v>11</v>
      </c>
      <c r="H6" s="3" t="s">
        <v>68</v>
      </c>
      <c r="I6" s="3" t="s">
        <v>69</v>
      </c>
      <c r="J6" s="3" t="s">
        <v>4</v>
      </c>
      <c r="K6" s="3" t="s">
        <v>99</v>
      </c>
      <c r="L6" s="3" t="s">
        <v>97</v>
      </c>
      <c r="M6" s="3" t="s">
        <v>4</v>
      </c>
      <c r="N6" s="3" t="s">
        <v>14</v>
      </c>
      <c r="O6">
        <f t="shared" si="0"/>
        <v>2020</v>
      </c>
    </row>
    <row r="7" spans="1:17" ht="409.6" x14ac:dyDescent="0.3">
      <c r="A7" s="3">
        <v>6</v>
      </c>
      <c r="B7" s="3" t="s">
        <v>6</v>
      </c>
      <c r="C7" s="3" t="s">
        <v>35</v>
      </c>
      <c r="D7" s="11" t="s">
        <v>4</v>
      </c>
      <c r="E7" s="2" t="s">
        <v>16</v>
      </c>
      <c r="F7" s="9">
        <v>43443</v>
      </c>
      <c r="G7" s="3" t="s">
        <v>11</v>
      </c>
      <c r="H7" s="3" t="s">
        <v>66</v>
      </c>
      <c r="I7" s="3" t="s">
        <v>70</v>
      </c>
      <c r="J7" s="3" t="s">
        <v>4</v>
      </c>
      <c r="K7" s="3" t="s">
        <v>98</v>
      </c>
      <c r="L7" s="3" t="s">
        <v>96</v>
      </c>
      <c r="M7" s="3" t="s">
        <v>4</v>
      </c>
      <c r="N7" s="3" t="s">
        <v>14</v>
      </c>
      <c r="O7">
        <f t="shared" si="0"/>
        <v>2018</v>
      </c>
    </row>
    <row r="8" spans="1:17" ht="409.6" x14ac:dyDescent="0.3">
      <c r="A8" s="3">
        <v>7</v>
      </c>
      <c r="B8" s="3" t="s">
        <v>6</v>
      </c>
      <c r="C8" s="3" t="s">
        <v>4</v>
      </c>
      <c r="D8" s="11" t="s">
        <v>4</v>
      </c>
      <c r="E8" s="2" t="s">
        <v>17</v>
      </c>
      <c r="F8" s="9" t="s">
        <v>4</v>
      </c>
      <c r="G8" s="3" t="s">
        <v>9</v>
      </c>
      <c r="H8" s="3" t="s">
        <v>67</v>
      </c>
      <c r="I8" s="3" t="s">
        <v>64</v>
      </c>
      <c r="J8" s="3" t="s">
        <v>71</v>
      </c>
      <c r="K8" s="3" t="s">
        <v>96</v>
      </c>
      <c r="L8" s="3" t="s">
        <v>97</v>
      </c>
      <c r="M8" s="3" t="s">
        <v>96</v>
      </c>
      <c r="N8" s="3" t="s">
        <v>14</v>
      </c>
      <c r="O8" t="str">
        <f t="shared" si="0"/>
        <v>Неизвестно</v>
      </c>
    </row>
    <row r="9" spans="1:17" ht="302.39999999999998" x14ac:dyDescent="0.3">
      <c r="A9" s="3">
        <v>8</v>
      </c>
      <c r="B9" s="3" t="s">
        <v>6</v>
      </c>
      <c r="C9" s="3" t="s">
        <v>4</v>
      </c>
      <c r="D9" s="11" t="s">
        <v>4</v>
      </c>
      <c r="E9" s="2" t="s">
        <v>18</v>
      </c>
      <c r="F9" s="9" t="s">
        <v>4</v>
      </c>
      <c r="G9" s="3" t="s">
        <v>11</v>
      </c>
      <c r="H9" s="3" t="s">
        <v>63</v>
      </c>
      <c r="I9" s="3" t="s">
        <v>72</v>
      </c>
      <c r="J9" s="3" t="s">
        <v>73</v>
      </c>
      <c r="K9" s="3" t="s">
        <v>96</v>
      </c>
      <c r="L9" s="3" t="s">
        <v>100</v>
      </c>
      <c r="M9" s="3" t="s">
        <v>96</v>
      </c>
      <c r="N9" s="3" t="s">
        <v>14</v>
      </c>
      <c r="O9" t="str">
        <f t="shared" si="0"/>
        <v>Неизвестно</v>
      </c>
    </row>
    <row r="10" spans="1:17" ht="409.6" x14ac:dyDescent="0.3">
      <c r="A10" s="3">
        <v>9</v>
      </c>
      <c r="B10" s="3" t="s">
        <v>6</v>
      </c>
      <c r="C10" s="3" t="s">
        <v>30</v>
      </c>
      <c r="D10" s="11" t="s">
        <v>26</v>
      </c>
      <c r="E10" s="2" t="s">
        <v>19</v>
      </c>
      <c r="F10" s="9" t="s">
        <v>4</v>
      </c>
      <c r="G10" s="3" t="s">
        <v>11</v>
      </c>
      <c r="H10" s="3" t="s">
        <v>74</v>
      </c>
      <c r="I10" s="3" t="s">
        <v>63</v>
      </c>
      <c r="J10" s="3" t="s">
        <v>4</v>
      </c>
      <c r="K10" s="3" t="s">
        <v>96</v>
      </c>
      <c r="L10" s="3" t="s">
        <v>96</v>
      </c>
      <c r="M10" s="3" t="s">
        <v>4</v>
      </c>
      <c r="N10" s="3" t="s">
        <v>14</v>
      </c>
      <c r="O10" t="str">
        <f t="shared" si="0"/>
        <v>Неизвестно</v>
      </c>
    </row>
    <row r="11" spans="1:17" ht="28.8" x14ac:dyDescent="0.3">
      <c r="A11" s="3">
        <v>10</v>
      </c>
      <c r="B11" s="3" t="s">
        <v>20</v>
      </c>
      <c r="C11" s="3" t="s">
        <v>4</v>
      </c>
      <c r="D11" s="11" t="s">
        <v>4</v>
      </c>
      <c r="E11" s="1" t="s">
        <v>21</v>
      </c>
      <c r="F11" s="9" t="s">
        <v>4</v>
      </c>
      <c r="G11" s="3" t="s">
        <v>9</v>
      </c>
      <c r="H11" s="3" t="s">
        <v>4</v>
      </c>
      <c r="I11" s="3" t="s">
        <v>4</v>
      </c>
      <c r="J11" s="3" t="s">
        <v>4</v>
      </c>
      <c r="K11" s="3" t="s">
        <v>4</v>
      </c>
      <c r="L11" s="3" t="s">
        <v>4</v>
      </c>
      <c r="M11" s="3" t="s">
        <v>4</v>
      </c>
      <c r="N11" s="3" t="s">
        <v>213</v>
      </c>
      <c r="O11" t="str">
        <f t="shared" si="0"/>
        <v>Неизвестно</v>
      </c>
    </row>
    <row r="12" spans="1:17" ht="409.6" x14ac:dyDescent="0.3">
      <c r="A12" s="3">
        <v>11</v>
      </c>
      <c r="B12" s="3" t="s">
        <v>6</v>
      </c>
      <c r="C12" s="3" t="s">
        <v>35</v>
      </c>
      <c r="D12" s="11" t="s">
        <v>4</v>
      </c>
      <c r="E12" s="2" t="s">
        <v>22</v>
      </c>
      <c r="F12" s="9">
        <v>42250</v>
      </c>
      <c r="G12" s="3" t="s">
        <v>11</v>
      </c>
      <c r="H12" s="3" t="s">
        <v>75</v>
      </c>
      <c r="I12" s="3" t="s">
        <v>76</v>
      </c>
      <c r="J12" s="3" t="s">
        <v>4</v>
      </c>
      <c r="K12" s="3" t="s">
        <v>97</v>
      </c>
      <c r="L12" s="3" t="s">
        <v>101</v>
      </c>
      <c r="M12" s="3" t="s">
        <v>4</v>
      </c>
      <c r="N12" s="3" t="s">
        <v>215</v>
      </c>
      <c r="O12">
        <f t="shared" si="0"/>
        <v>2015</v>
      </c>
    </row>
    <row r="13" spans="1:17" ht="374.4" x14ac:dyDescent="0.3">
      <c r="A13" s="3">
        <v>12</v>
      </c>
      <c r="B13" s="3" t="s">
        <v>6</v>
      </c>
      <c r="C13" s="3" t="s">
        <v>26</v>
      </c>
      <c r="D13" s="11" t="s">
        <v>4</v>
      </c>
      <c r="E13" s="4" t="s">
        <v>23</v>
      </c>
      <c r="F13" s="9">
        <v>42602</v>
      </c>
      <c r="G13" s="3" t="s">
        <v>9</v>
      </c>
      <c r="H13" s="3" t="s">
        <v>77</v>
      </c>
      <c r="I13" s="3" t="s">
        <v>78</v>
      </c>
      <c r="J13" s="3" t="s">
        <v>4</v>
      </c>
      <c r="K13" s="3" t="s">
        <v>96</v>
      </c>
      <c r="L13" s="3" t="s">
        <v>99</v>
      </c>
      <c r="M13" s="3" t="s">
        <v>4</v>
      </c>
      <c r="N13" s="3" t="s">
        <v>216</v>
      </c>
      <c r="O13">
        <f t="shared" si="0"/>
        <v>2016</v>
      </c>
    </row>
    <row r="14" spans="1:17" ht="316.8" x14ac:dyDescent="0.3">
      <c r="A14" s="3">
        <v>13</v>
      </c>
      <c r="B14" s="3" t="s">
        <v>6</v>
      </c>
      <c r="C14" s="3" t="s">
        <v>4</v>
      </c>
      <c r="D14" s="11" t="s">
        <v>4</v>
      </c>
      <c r="E14" s="2" t="s">
        <v>24</v>
      </c>
      <c r="F14" s="9" t="s">
        <v>4</v>
      </c>
      <c r="G14" s="3" t="s">
        <v>9</v>
      </c>
      <c r="H14" s="3" t="s">
        <v>64</v>
      </c>
      <c r="I14" s="3" t="s">
        <v>79</v>
      </c>
      <c r="J14" s="3" t="s">
        <v>4</v>
      </c>
      <c r="K14" s="3" t="s">
        <v>97</v>
      </c>
      <c r="L14" s="3" t="s">
        <v>102</v>
      </c>
      <c r="M14" s="3" t="s">
        <v>4</v>
      </c>
      <c r="N14" s="3" t="s">
        <v>215</v>
      </c>
      <c r="O14" t="str">
        <f t="shared" si="0"/>
        <v>Неизвестно</v>
      </c>
    </row>
    <row r="15" spans="1:17" ht="409.6" x14ac:dyDescent="0.3">
      <c r="A15" s="3">
        <v>14</v>
      </c>
      <c r="B15" s="3" t="s">
        <v>6</v>
      </c>
      <c r="C15" s="3" t="s">
        <v>4</v>
      </c>
      <c r="D15" s="11" t="s">
        <v>4</v>
      </c>
      <c r="E15" s="2" t="s">
        <v>25</v>
      </c>
      <c r="F15" s="9" t="s">
        <v>4</v>
      </c>
      <c r="G15" s="3" t="s">
        <v>11</v>
      </c>
      <c r="H15" s="3" t="s">
        <v>64</v>
      </c>
      <c r="I15" s="3" t="s">
        <v>80</v>
      </c>
      <c r="J15" s="3" t="s">
        <v>4</v>
      </c>
      <c r="K15" s="3" t="s">
        <v>97</v>
      </c>
      <c r="L15" s="3" t="s">
        <v>95</v>
      </c>
      <c r="M15" s="3" t="s">
        <v>4</v>
      </c>
      <c r="N15" s="3" t="s">
        <v>214</v>
      </c>
      <c r="O15" t="str">
        <f t="shared" si="0"/>
        <v>Неизвестно</v>
      </c>
    </row>
    <row r="16" spans="1:17" ht="216" x14ac:dyDescent="0.3">
      <c r="A16" s="3">
        <v>15</v>
      </c>
      <c r="B16" s="3" t="s">
        <v>26</v>
      </c>
      <c r="C16" s="3" t="s">
        <v>4</v>
      </c>
      <c r="D16" s="11" t="s">
        <v>4</v>
      </c>
      <c r="E16" s="2" t="s">
        <v>27</v>
      </c>
      <c r="F16" s="9">
        <v>43817</v>
      </c>
      <c r="G16" s="3" t="s">
        <v>9</v>
      </c>
      <c r="H16" s="3" t="s">
        <v>81</v>
      </c>
      <c r="I16" s="3" t="s">
        <v>82</v>
      </c>
      <c r="J16" s="3" t="s">
        <v>4</v>
      </c>
      <c r="K16" s="3" t="s">
        <v>103</v>
      </c>
      <c r="L16" s="3" t="s">
        <v>99</v>
      </c>
      <c r="M16" s="3" t="s">
        <v>4</v>
      </c>
      <c r="N16" s="3" t="s">
        <v>214</v>
      </c>
      <c r="O16">
        <f t="shared" si="0"/>
        <v>2019</v>
      </c>
    </row>
    <row r="17" spans="1:15" ht="230.4" x14ac:dyDescent="0.3">
      <c r="A17" s="3">
        <v>16</v>
      </c>
      <c r="B17" s="3" t="s">
        <v>6</v>
      </c>
      <c r="C17" s="3" t="s">
        <v>35</v>
      </c>
      <c r="D17" s="11" t="s">
        <v>4</v>
      </c>
      <c r="E17" s="2" t="s">
        <v>28</v>
      </c>
      <c r="F17" s="9">
        <v>44414</v>
      </c>
      <c r="G17" s="3" t="s">
        <v>11</v>
      </c>
      <c r="H17" s="3" t="s">
        <v>81</v>
      </c>
      <c r="I17" s="3" t="s">
        <v>83</v>
      </c>
      <c r="J17" s="3" t="s">
        <v>4</v>
      </c>
      <c r="K17" s="3" t="s">
        <v>103</v>
      </c>
      <c r="L17" s="3" t="s">
        <v>95</v>
      </c>
      <c r="M17" s="3" t="s">
        <v>4</v>
      </c>
      <c r="N17" s="3" t="s">
        <v>47</v>
      </c>
      <c r="O17">
        <f t="shared" si="0"/>
        <v>2021</v>
      </c>
    </row>
    <row r="18" spans="1:15" ht="409.6" x14ac:dyDescent="0.3">
      <c r="A18" s="3">
        <v>17</v>
      </c>
      <c r="B18" s="3" t="s">
        <v>6</v>
      </c>
      <c r="C18" s="3" t="s">
        <v>35</v>
      </c>
      <c r="D18" s="11" t="s">
        <v>4</v>
      </c>
      <c r="E18" s="2" t="s">
        <v>29</v>
      </c>
      <c r="F18" s="9">
        <v>44675</v>
      </c>
      <c r="G18" s="3" t="s">
        <v>11</v>
      </c>
      <c r="H18" s="3" t="s">
        <v>64</v>
      </c>
      <c r="I18" s="3" t="s">
        <v>84</v>
      </c>
      <c r="J18" s="3" t="s">
        <v>4</v>
      </c>
      <c r="K18" s="3" t="s">
        <v>97</v>
      </c>
      <c r="L18" s="3" t="s">
        <v>97</v>
      </c>
      <c r="M18" s="3" t="s">
        <v>4</v>
      </c>
      <c r="N18" s="3" t="s">
        <v>47</v>
      </c>
      <c r="O18">
        <f t="shared" si="0"/>
        <v>2022</v>
      </c>
    </row>
    <row r="19" spans="1:15" ht="409.6" x14ac:dyDescent="0.3">
      <c r="A19" s="3">
        <v>18</v>
      </c>
      <c r="B19" s="3" t="s">
        <v>30</v>
      </c>
      <c r="C19" s="3" t="s">
        <v>4</v>
      </c>
      <c r="D19" s="11" t="s">
        <v>4</v>
      </c>
      <c r="E19" s="2" t="s">
        <v>31</v>
      </c>
      <c r="F19" s="9" t="s">
        <v>4</v>
      </c>
      <c r="G19" s="3" t="s">
        <v>9</v>
      </c>
      <c r="H19" s="3" t="s">
        <v>4</v>
      </c>
      <c r="I19" s="3" t="s">
        <v>4</v>
      </c>
      <c r="J19" s="3" t="s">
        <v>4</v>
      </c>
      <c r="K19" s="3" t="s">
        <v>4</v>
      </c>
      <c r="L19" s="3" t="s">
        <v>4</v>
      </c>
      <c r="M19" s="3" t="s">
        <v>4</v>
      </c>
      <c r="N19" s="3" t="s">
        <v>14</v>
      </c>
      <c r="O19" t="str">
        <f t="shared" si="0"/>
        <v>Неизвестно</v>
      </c>
    </row>
    <row r="20" spans="1:15" ht="409.6" x14ac:dyDescent="0.3">
      <c r="A20" s="3">
        <v>19</v>
      </c>
      <c r="B20" s="3" t="s">
        <v>30</v>
      </c>
      <c r="C20" s="3" t="s">
        <v>4</v>
      </c>
      <c r="D20" s="11" t="s">
        <v>4</v>
      </c>
      <c r="E20" s="2" t="s">
        <v>32</v>
      </c>
      <c r="F20" s="9" t="s">
        <v>4</v>
      </c>
      <c r="G20" s="3" t="s">
        <v>33</v>
      </c>
      <c r="H20" s="3" t="s">
        <v>4</v>
      </c>
      <c r="I20" s="3" t="s">
        <v>4</v>
      </c>
      <c r="J20" s="3" t="s">
        <v>4</v>
      </c>
      <c r="K20" s="3" t="s">
        <v>4</v>
      </c>
      <c r="L20" s="3" t="s">
        <v>4</v>
      </c>
      <c r="M20" s="3" t="s">
        <v>4</v>
      </c>
      <c r="N20" s="3" t="s">
        <v>214</v>
      </c>
      <c r="O20" t="str">
        <f t="shared" si="0"/>
        <v>Неизвестно</v>
      </c>
    </row>
    <row r="21" spans="1:15" ht="388.8" x14ac:dyDescent="0.3">
      <c r="A21" s="3">
        <v>20</v>
      </c>
      <c r="B21" s="3" t="s">
        <v>30</v>
      </c>
      <c r="C21" s="3" t="s">
        <v>4</v>
      </c>
      <c r="D21" s="11" t="s">
        <v>4</v>
      </c>
      <c r="E21" s="2" t="s">
        <v>34</v>
      </c>
      <c r="F21" s="9" t="s">
        <v>4</v>
      </c>
      <c r="G21" s="3" t="s">
        <v>9</v>
      </c>
      <c r="H21" s="3" t="s">
        <v>4</v>
      </c>
      <c r="I21" s="3" t="s">
        <v>4</v>
      </c>
      <c r="J21" s="3" t="s">
        <v>4</v>
      </c>
      <c r="K21" s="3" t="s">
        <v>4</v>
      </c>
      <c r="L21" s="3" t="s">
        <v>4</v>
      </c>
      <c r="M21" s="3" t="s">
        <v>4</v>
      </c>
      <c r="N21" s="3" t="s">
        <v>47</v>
      </c>
      <c r="O21" t="str">
        <f t="shared" si="0"/>
        <v>Неизвестно</v>
      </c>
    </row>
    <row r="22" spans="1:15" ht="129.6" x14ac:dyDescent="0.3">
      <c r="A22" s="3">
        <v>21</v>
      </c>
      <c r="B22" s="3" t="s">
        <v>35</v>
      </c>
      <c r="C22" s="3" t="s">
        <v>4</v>
      </c>
      <c r="D22" s="11" t="s">
        <v>4</v>
      </c>
      <c r="E22" s="2" t="s">
        <v>36</v>
      </c>
      <c r="F22" s="9">
        <v>42191</v>
      </c>
      <c r="G22" s="3" t="s">
        <v>9</v>
      </c>
      <c r="H22" s="3" t="s">
        <v>66</v>
      </c>
      <c r="I22" s="3" t="s">
        <v>85</v>
      </c>
      <c r="J22" s="3" t="s">
        <v>4</v>
      </c>
      <c r="K22" s="3" t="s">
        <v>98</v>
      </c>
      <c r="L22" s="3" t="s">
        <v>98</v>
      </c>
      <c r="M22" s="3" t="s">
        <v>4</v>
      </c>
      <c r="N22" s="3" t="s">
        <v>213</v>
      </c>
      <c r="O22">
        <f t="shared" si="0"/>
        <v>2015</v>
      </c>
    </row>
    <row r="23" spans="1:15" ht="43.2" x14ac:dyDescent="0.3">
      <c r="A23" s="3">
        <v>22</v>
      </c>
      <c r="B23" s="3" t="s">
        <v>35</v>
      </c>
      <c r="C23" s="3" t="s">
        <v>4</v>
      </c>
      <c r="D23" s="11" t="s">
        <v>4</v>
      </c>
      <c r="E23" s="1" t="s">
        <v>37</v>
      </c>
      <c r="F23" s="9" t="s">
        <v>4</v>
      </c>
      <c r="G23" s="3" t="s">
        <v>9</v>
      </c>
      <c r="H23" s="3" t="s">
        <v>4</v>
      </c>
      <c r="I23" s="3" t="s">
        <v>4</v>
      </c>
      <c r="J23" s="3" t="s">
        <v>4</v>
      </c>
      <c r="K23" s="3" t="s">
        <v>4</v>
      </c>
      <c r="L23" s="3" t="s">
        <v>4</v>
      </c>
      <c r="M23" s="3" t="s">
        <v>4</v>
      </c>
      <c r="N23" s="3" t="s">
        <v>213</v>
      </c>
      <c r="O23" t="str">
        <f t="shared" si="0"/>
        <v>Неизвестно</v>
      </c>
    </row>
    <row r="24" spans="1:15" ht="144" x14ac:dyDescent="0.3">
      <c r="A24" s="3">
        <v>23</v>
      </c>
      <c r="B24" s="3" t="s">
        <v>35</v>
      </c>
      <c r="C24" s="3" t="s">
        <v>4</v>
      </c>
      <c r="D24" s="11" t="s">
        <v>4</v>
      </c>
      <c r="E24" s="2" t="s">
        <v>38</v>
      </c>
      <c r="F24" s="9" t="s">
        <v>4</v>
      </c>
      <c r="G24" s="3" t="s">
        <v>11</v>
      </c>
      <c r="H24" s="3" t="s">
        <v>39</v>
      </c>
      <c r="I24" s="3" t="s">
        <v>4</v>
      </c>
      <c r="J24" s="3" t="s">
        <v>4</v>
      </c>
      <c r="K24" s="3" t="s">
        <v>104</v>
      </c>
      <c r="L24" s="3" t="s">
        <v>4</v>
      </c>
      <c r="M24" s="3" t="s">
        <v>4</v>
      </c>
      <c r="N24" s="3" t="s">
        <v>213</v>
      </c>
      <c r="O24" t="str">
        <f t="shared" si="0"/>
        <v>Неизвестно</v>
      </c>
    </row>
    <row r="25" spans="1:15" ht="115.2" x14ac:dyDescent="0.3">
      <c r="A25" s="3">
        <v>24</v>
      </c>
      <c r="B25" s="3" t="s">
        <v>35</v>
      </c>
      <c r="C25" s="3" t="s">
        <v>4</v>
      </c>
      <c r="D25" s="11" t="s">
        <v>4</v>
      </c>
      <c r="E25" s="2" t="s">
        <v>40</v>
      </c>
      <c r="F25" s="9">
        <v>44595</v>
      </c>
      <c r="G25" s="3" t="s">
        <v>11</v>
      </c>
      <c r="H25" s="3" t="s">
        <v>86</v>
      </c>
      <c r="I25" s="3" t="s">
        <v>87</v>
      </c>
      <c r="J25" s="3" t="s">
        <v>80</v>
      </c>
      <c r="K25" s="3" t="s">
        <v>105</v>
      </c>
      <c r="L25" s="3" t="s">
        <v>96</v>
      </c>
      <c r="M25" s="3" t="s">
        <v>95</v>
      </c>
      <c r="N25" s="3" t="s">
        <v>213</v>
      </c>
      <c r="O25">
        <f t="shared" si="0"/>
        <v>2022</v>
      </c>
    </row>
    <row r="26" spans="1:15" ht="57.6" x14ac:dyDescent="0.3">
      <c r="A26" s="3">
        <v>25</v>
      </c>
      <c r="B26" s="3" t="s">
        <v>35</v>
      </c>
      <c r="C26" s="3" t="s">
        <v>4</v>
      </c>
      <c r="D26" s="11" t="s">
        <v>4</v>
      </c>
      <c r="E26" s="2" t="s">
        <v>41</v>
      </c>
      <c r="F26" s="9" t="s">
        <v>4</v>
      </c>
      <c r="G26" s="3" t="s">
        <v>11</v>
      </c>
      <c r="H26" s="3" t="s">
        <v>64</v>
      </c>
      <c r="I26" s="3" t="s">
        <v>87</v>
      </c>
      <c r="J26" s="3" t="s">
        <v>4</v>
      </c>
      <c r="K26" s="3" t="s">
        <v>97</v>
      </c>
      <c r="L26" s="3" t="s">
        <v>96</v>
      </c>
      <c r="M26" s="3" t="s">
        <v>4</v>
      </c>
      <c r="N26" s="3" t="s">
        <v>213</v>
      </c>
      <c r="O26" t="str">
        <f t="shared" si="0"/>
        <v>Неизвестно</v>
      </c>
    </row>
    <row r="27" spans="1:15" ht="144" x14ac:dyDescent="0.3">
      <c r="A27" s="3">
        <v>26</v>
      </c>
      <c r="B27" s="3" t="s">
        <v>35</v>
      </c>
      <c r="C27" s="3" t="s">
        <v>4</v>
      </c>
      <c r="D27" s="11" t="s">
        <v>4</v>
      </c>
      <c r="E27" s="2" t="s">
        <v>42</v>
      </c>
      <c r="F27" s="9" t="s">
        <v>4</v>
      </c>
      <c r="G27" s="3" t="s">
        <v>11</v>
      </c>
      <c r="H27" s="3" t="s">
        <v>64</v>
      </c>
      <c r="I27" s="3" t="s">
        <v>88</v>
      </c>
      <c r="J27" s="3" t="s">
        <v>4</v>
      </c>
      <c r="K27" s="3" t="s">
        <v>97</v>
      </c>
      <c r="L27" s="3" t="s">
        <v>95</v>
      </c>
      <c r="M27" s="3" t="s">
        <v>4</v>
      </c>
      <c r="N27" s="3" t="s">
        <v>213</v>
      </c>
      <c r="O27" t="str">
        <f t="shared" si="0"/>
        <v>Неизвестно</v>
      </c>
    </row>
    <row r="28" spans="1:15" ht="129.6" x14ac:dyDescent="0.3">
      <c r="A28" s="3">
        <v>27</v>
      </c>
      <c r="B28" s="3" t="s">
        <v>35</v>
      </c>
      <c r="C28" s="3" t="s">
        <v>4</v>
      </c>
      <c r="D28" s="11" t="s">
        <v>4</v>
      </c>
      <c r="E28" s="2" t="s">
        <v>43</v>
      </c>
      <c r="F28" s="9" t="s">
        <v>4</v>
      </c>
      <c r="G28" s="3" t="s">
        <v>9</v>
      </c>
      <c r="H28" s="3" t="s">
        <v>4</v>
      </c>
      <c r="I28" s="3" t="s">
        <v>4</v>
      </c>
      <c r="J28" s="3" t="s">
        <v>4</v>
      </c>
      <c r="K28" s="3" t="s">
        <v>4</v>
      </c>
      <c r="L28" s="3" t="s">
        <v>4</v>
      </c>
      <c r="M28" s="3" t="s">
        <v>4</v>
      </c>
      <c r="N28" s="3" t="s">
        <v>213</v>
      </c>
      <c r="O28" t="str">
        <f t="shared" si="0"/>
        <v>Неизвестно</v>
      </c>
    </row>
    <row r="29" spans="1:15" ht="129.6" x14ac:dyDescent="0.3">
      <c r="A29" s="3">
        <v>28</v>
      </c>
      <c r="B29" s="3" t="s">
        <v>35</v>
      </c>
      <c r="C29" s="3" t="s">
        <v>4</v>
      </c>
      <c r="D29" s="11" t="s">
        <v>4</v>
      </c>
      <c r="E29" s="2" t="s">
        <v>44</v>
      </c>
      <c r="F29" s="9" t="s">
        <v>4</v>
      </c>
      <c r="G29" s="3" t="s">
        <v>11</v>
      </c>
      <c r="H29" s="3" t="s">
        <v>64</v>
      </c>
      <c r="I29" s="3" t="s">
        <v>39</v>
      </c>
      <c r="J29" s="3" t="s">
        <v>4</v>
      </c>
      <c r="K29" s="3" t="s">
        <v>97</v>
      </c>
      <c r="L29" s="3" t="s">
        <v>104</v>
      </c>
      <c r="M29" s="3" t="s">
        <v>4</v>
      </c>
      <c r="N29" s="3" t="s">
        <v>47</v>
      </c>
      <c r="O29" t="str">
        <f t="shared" si="0"/>
        <v>Неизвестно</v>
      </c>
    </row>
    <row r="30" spans="1:15" ht="409.6" x14ac:dyDescent="0.3">
      <c r="A30" s="3">
        <v>29</v>
      </c>
      <c r="B30" s="3" t="s">
        <v>35</v>
      </c>
      <c r="C30" s="3" t="s">
        <v>4</v>
      </c>
      <c r="D30" s="11" t="s">
        <v>4</v>
      </c>
      <c r="E30" s="2" t="s">
        <v>45</v>
      </c>
      <c r="F30" s="9">
        <v>43466</v>
      </c>
      <c r="G30" s="3" t="s">
        <v>9</v>
      </c>
      <c r="H30" s="3" t="s">
        <v>64</v>
      </c>
      <c r="I30" s="3" t="s">
        <v>89</v>
      </c>
      <c r="J30" s="3" t="s">
        <v>4</v>
      </c>
      <c r="K30" s="3" t="s">
        <v>97</v>
      </c>
      <c r="L30" s="3" t="s">
        <v>95</v>
      </c>
      <c r="M30" s="3" t="s">
        <v>4</v>
      </c>
      <c r="N30" s="3" t="s">
        <v>47</v>
      </c>
      <c r="O30">
        <f t="shared" si="0"/>
        <v>2019</v>
      </c>
    </row>
    <row r="31" spans="1:15" ht="316.8" x14ac:dyDescent="0.3">
      <c r="A31" s="3">
        <v>30</v>
      </c>
      <c r="B31" s="3" t="s">
        <v>35</v>
      </c>
      <c r="C31" s="3" t="s">
        <v>4</v>
      </c>
      <c r="D31" s="11" t="s">
        <v>4</v>
      </c>
      <c r="E31" s="2" t="s">
        <v>46</v>
      </c>
      <c r="F31" s="10">
        <v>43802</v>
      </c>
      <c r="G31" s="3" t="s">
        <v>11</v>
      </c>
      <c r="H31" s="3" t="s">
        <v>63</v>
      </c>
      <c r="I31" s="3" t="s">
        <v>90</v>
      </c>
      <c r="J31" s="3" t="s">
        <v>91</v>
      </c>
      <c r="K31" s="3" t="s">
        <v>96</v>
      </c>
      <c r="L31" s="3" t="s">
        <v>106</v>
      </c>
      <c r="M31" s="3" t="s">
        <v>96</v>
      </c>
      <c r="N31" s="3" t="s">
        <v>47</v>
      </c>
      <c r="O31">
        <f t="shared" si="0"/>
        <v>2019</v>
      </c>
    </row>
    <row r="32" spans="1:15" ht="115.2" x14ac:dyDescent="0.3">
      <c r="A32" s="3">
        <v>31</v>
      </c>
      <c r="B32" s="3" t="s">
        <v>56</v>
      </c>
      <c r="C32" s="3" t="s">
        <v>6</v>
      </c>
      <c r="D32" s="11" t="s">
        <v>4</v>
      </c>
      <c r="E32" s="3" t="s">
        <v>116</v>
      </c>
      <c r="F32" s="9" t="s">
        <v>4</v>
      </c>
      <c r="G32" s="3" t="s">
        <v>9</v>
      </c>
      <c r="H32" s="3" t="s">
        <v>64</v>
      </c>
      <c r="I32" s="3" t="s">
        <v>4</v>
      </c>
      <c r="J32" s="3" t="s">
        <v>4</v>
      </c>
      <c r="K32" s="3" t="s">
        <v>97</v>
      </c>
      <c r="L32" s="3" t="s">
        <v>4</v>
      </c>
      <c r="M32" s="3" t="s">
        <v>4</v>
      </c>
      <c r="N32" s="3" t="s">
        <v>213</v>
      </c>
      <c r="O32" t="str">
        <f t="shared" si="0"/>
        <v>Неизвестно</v>
      </c>
    </row>
    <row r="33" spans="1:15" ht="201.6" x14ac:dyDescent="0.3">
      <c r="A33" s="3">
        <v>32</v>
      </c>
      <c r="B33" s="3" t="s">
        <v>56</v>
      </c>
      <c r="C33" s="3" t="s">
        <v>35</v>
      </c>
      <c r="D33" s="11" t="s">
        <v>4</v>
      </c>
      <c r="E33" s="3" t="s">
        <v>117</v>
      </c>
      <c r="F33" s="9">
        <v>44334</v>
      </c>
      <c r="G33" s="3" t="s">
        <v>33</v>
      </c>
      <c r="H33" s="3" t="s">
        <v>118</v>
      </c>
      <c r="I33" s="3" t="s">
        <v>64</v>
      </c>
      <c r="J33" s="3" t="s">
        <v>4</v>
      </c>
      <c r="K33" s="3" t="s">
        <v>103</v>
      </c>
      <c r="L33" s="3" t="s">
        <v>97</v>
      </c>
      <c r="M33" s="3" t="s">
        <v>4</v>
      </c>
      <c r="N33" s="3" t="s">
        <v>213</v>
      </c>
      <c r="O33">
        <f t="shared" si="0"/>
        <v>2021</v>
      </c>
    </row>
    <row r="34" spans="1:15" ht="201.6" x14ac:dyDescent="0.3">
      <c r="A34" s="3">
        <v>33</v>
      </c>
      <c r="B34" s="3" t="s">
        <v>56</v>
      </c>
      <c r="C34" s="3" t="s">
        <v>6</v>
      </c>
      <c r="D34" s="11" t="s">
        <v>4</v>
      </c>
      <c r="E34" s="3" t="s">
        <v>119</v>
      </c>
      <c r="F34" s="9" t="s">
        <v>4</v>
      </c>
      <c r="G34" s="3" t="s">
        <v>9</v>
      </c>
      <c r="H34" s="3" t="s">
        <v>118</v>
      </c>
      <c r="I34" s="3" t="s">
        <v>64</v>
      </c>
      <c r="J34" s="3" t="s">
        <v>4</v>
      </c>
      <c r="K34" s="3" t="s">
        <v>103</v>
      </c>
      <c r="L34" s="3" t="s">
        <v>97</v>
      </c>
      <c r="M34" s="3" t="s">
        <v>4</v>
      </c>
      <c r="N34" s="3" t="s">
        <v>4</v>
      </c>
      <c r="O34" t="str">
        <f t="shared" si="0"/>
        <v>Неизвестно</v>
      </c>
    </row>
    <row r="35" spans="1:15" ht="72" x14ac:dyDescent="0.3">
      <c r="A35" s="3">
        <v>34</v>
      </c>
      <c r="B35" s="3" t="s">
        <v>56</v>
      </c>
      <c r="C35" s="3" t="s">
        <v>4</v>
      </c>
      <c r="D35" s="11" t="s">
        <v>4</v>
      </c>
      <c r="E35" s="3" t="s">
        <v>120</v>
      </c>
      <c r="F35" s="9" t="s">
        <v>4</v>
      </c>
      <c r="G35" s="3" t="s">
        <v>9</v>
      </c>
      <c r="H35" s="3" t="s">
        <v>4</v>
      </c>
      <c r="I35" s="3" t="s">
        <v>4</v>
      </c>
      <c r="J35" s="3" t="s">
        <v>4</v>
      </c>
      <c r="K35" s="3" t="s">
        <v>4</v>
      </c>
      <c r="L35" s="3" t="s">
        <v>4</v>
      </c>
      <c r="M35" s="3" t="s">
        <v>4</v>
      </c>
      <c r="N35" s="3" t="s">
        <v>4</v>
      </c>
      <c r="O35" t="str">
        <f t="shared" si="0"/>
        <v>Неизвестно</v>
      </c>
    </row>
    <row r="36" spans="1:15" ht="144" x14ac:dyDescent="0.3">
      <c r="A36" s="3">
        <v>35</v>
      </c>
      <c r="B36" s="3" t="s">
        <v>56</v>
      </c>
      <c r="C36" s="3" t="s">
        <v>4</v>
      </c>
      <c r="D36" s="11" t="s">
        <v>4</v>
      </c>
      <c r="E36" s="3" t="s">
        <v>121</v>
      </c>
      <c r="F36" s="9" t="s">
        <v>4</v>
      </c>
      <c r="G36" s="3" t="s">
        <v>9</v>
      </c>
      <c r="H36" s="3" t="s">
        <v>4</v>
      </c>
      <c r="I36" s="3" t="s">
        <v>4</v>
      </c>
      <c r="J36" s="3" t="s">
        <v>4</v>
      </c>
      <c r="K36" s="3" t="s">
        <v>4</v>
      </c>
      <c r="L36" s="3" t="s">
        <v>4</v>
      </c>
      <c r="M36" s="3" t="s">
        <v>4</v>
      </c>
      <c r="N36" s="3" t="s">
        <v>4</v>
      </c>
      <c r="O36" t="str">
        <f t="shared" si="0"/>
        <v>Неизвестно</v>
      </c>
    </row>
    <row r="37" spans="1:15" ht="230.4" x14ac:dyDescent="0.3">
      <c r="A37" s="3">
        <v>36</v>
      </c>
      <c r="B37" s="3" t="s">
        <v>6</v>
      </c>
      <c r="C37" s="3" t="s">
        <v>56</v>
      </c>
      <c r="D37" s="11" t="s">
        <v>4</v>
      </c>
      <c r="E37" s="3" t="s">
        <v>122</v>
      </c>
      <c r="F37" s="9" t="s">
        <v>4</v>
      </c>
      <c r="G37" s="3" t="s">
        <v>9</v>
      </c>
      <c r="H37" s="3" t="s">
        <v>64</v>
      </c>
      <c r="I37" s="3" t="s">
        <v>123</v>
      </c>
      <c r="J37" s="3" t="s">
        <v>4</v>
      </c>
      <c r="K37" s="3" t="s">
        <v>97</v>
      </c>
      <c r="L37" s="3" t="s">
        <v>103</v>
      </c>
      <c r="M37" s="3" t="s">
        <v>4</v>
      </c>
      <c r="N37" s="3" t="s">
        <v>213</v>
      </c>
      <c r="O37" t="str">
        <f t="shared" si="0"/>
        <v>Неизвестно</v>
      </c>
    </row>
    <row r="38" spans="1:15" ht="316.8" x14ac:dyDescent="0.3">
      <c r="A38" s="3">
        <v>37</v>
      </c>
      <c r="B38" s="3" t="s">
        <v>6</v>
      </c>
      <c r="C38" s="3" t="s">
        <v>35</v>
      </c>
      <c r="D38" s="11" t="s">
        <v>4</v>
      </c>
      <c r="E38" s="3" t="s">
        <v>124</v>
      </c>
      <c r="F38" s="9">
        <v>44404</v>
      </c>
      <c r="G38" s="3" t="s">
        <v>11</v>
      </c>
      <c r="H38" s="3" t="s">
        <v>125</v>
      </c>
      <c r="I38" s="3" t="s">
        <v>86</v>
      </c>
      <c r="J38" s="3" t="s">
        <v>126</v>
      </c>
      <c r="K38" s="3" t="s">
        <v>105</v>
      </c>
      <c r="L38" s="3" t="s">
        <v>105</v>
      </c>
      <c r="M38" s="3" t="s">
        <v>98</v>
      </c>
      <c r="N38" s="3" t="s">
        <v>213</v>
      </c>
      <c r="O38">
        <f t="shared" si="0"/>
        <v>2021</v>
      </c>
    </row>
    <row r="39" spans="1:15" ht="115.2" x14ac:dyDescent="0.3">
      <c r="A39" s="3">
        <v>38</v>
      </c>
      <c r="B39" s="3" t="s">
        <v>6</v>
      </c>
      <c r="C39" s="3" t="s">
        <v>4</v>
      </c>
      <c r="D39" s="11" t="s">
        <v>4</v>
      </c>
      <c r="E39" s="3" t="s">
        <v>127</v>
      </c>
      <c r="F39" s="9">
        <v>44430</v>
      </c>
      <c r="G39" s="3" t="s">
        <v>9</v>
      </c>
      <c r="H39" s="3" t="s">
        <v>128</v>
      </c>
      <c r="I39" s="3" t="s">
        <v>4</v>
      </c>
      <c r="J39" s="3" t="s">
        <v>4</v>
      </c>
      <c r="K39" s="3" t="s">
        <v>103</v>
      </c>
      <c r="L39" s="3" t="s">
        <v>4</v>
      </c>
      <c r="M39" s="3" t="s">
        <v>4</v>
      </c>
      <c r="N39" s="3" t="s">
        <v>213</v>
      </c>
      <c r="O39">
        <f t="shared" si="0"/>
        <v>2021</v>
      </c>
    </row>
    <row r="40" spans="1:15" ht="409.6" x14ac:dyDescent="0.3">
      <c r="A40" s="3">
        <v>39</v>
      </c>
      <c r="B40" s="3" t="s">
        <v>6</v>
      </c>
      <c r="C40" s="3" t="s">
        <v>4</v>
      </c>
      <c r="D40" s="11" t="s">
        <v>4</v>
      </c>
      <c r="E40" s="3" t="s">
        <v>129</v>
      </c>
      <c r="F40" s="9" t="s">
        <v>4</v>
      </c>
      <c r="G40" s="3" t="s">
        <v>9</v>
      </c>
      <c r="H40" s="3" t="s">
        <v>64</v>
      </c>
      <c r="I40" s="3" t="s">
        <v>4</v>
      </c>
      <c r="J40" s="3" t="s">
        <v>4</v>
      </c>
      <c r="K40" s="3" t="s">
        <v>97</v>
      </c>
      <c r="L40" s="3" t="s">
        <v>4</v>
      </c>
      <c r="M40" s="3" t="s">
        <v>4</v>
      </c>
      <c r="N40" s="3" t="s">
        <v>213</v>
      </c>
      <c r="O40" t="str">
        <f t="shared" si="0"/>
        <v>Неизвестно</v>
      </c>
    </row>
    <row r="41" spans="1:15" ht="172.8" x14ac:dyDescent="0.3">
      <c r="A41" s="3">
        <v>40</v>
      </c>
      <c r="B41" s="3" t="s">
        <v>6</v>
      </c>
      <c r="C41" s="3" t="s">
        <v>4</v>
      </c>
      <c r="D41" s="11" t="s">
        <v>4</v>
      </c>
      <c r="E41" s="3" t="s">
        <v>130</v>
      </c>
      <c r="F41" s="9">
        <v>44384</v>
      </c>
      <c r="G41" s="3" t="s">
        <v>9</v>
      </c>
      <c r="H41" s="3" t="s">
        <v>81</v>
      </c>
      <c r="I41" s="3" t="s">
        <v>131</v>
      </c>
      <c r="J41" s="3" t="s">
        <v>4</v>
      </c>
      <c r="K41" s="3" t="s">
        <v>103</v>
      </c>
      <c r="L41" s="3" t="s">
        <v>104</v>
      </c>
      <c r="M41" s="3" t="s">
        <v>4</v>
      </c>
      <c r="N41" s="3" t="s">
        <v>213</v>
      </c>
      <c r="O41">
        <f t="shared" si="0"/>
        <v>2021</v>
      </c>
    </row>
    <row r="42" spans="1:15" ht="230.4" x14ac:dyDescent="0.3">
      <c r="A42" s="3">
        <v>41</v>
      </c>
      <c r="B42" s="3" t="s">
        <v>6</v>
      </c>
      <c r="C42" s="3" t="s">
        <v>4</v>
      </c>
      <c r="D42" s="11" t="s">
        <v>4</v>
      </c>
      <c r="E42" s="3" t="s">
        <v>132</v>
      </c>
      <c r="F42" s="9" t="s">
        <v>4</v>
      </c>
      <c r="G42" s="3" t="s">
        <v>9</v>
      </c>
      <c r="H42" s="3" t="s">
        <v>4</v>
      </c>
      <c r="I42" s="3" t="s">
        <v>4</v>
      </c>
      <c r="J42" s="3" t="s">
        <v>4</v>
      </c>
      <c r="K42" s="3" t="s">
        <v>4</v>
      </c>
      <c r="L42" s="3" t="s">
        <v>4</v>
      </c>
      <c r="M42" s="3" t="s">
        <v>4</v>
      </c>
      <c r="N42" s="3" t="s">
        <v>213</v>
      </c>
      <c r="O42" t="str">
        <f t="shared" si="0"/>
        <v>Неизвестно</v>
      </c>
    </row>
    <row r="43" spans="1:15" ht="158.4" x14ac:dyDescent="0.3">
      <c r="A43" s="3">
        <v>42</v>
      </c>
      <c r="B43" s="3" t="s">
        <v>6</v>
      </c>
      <c r="C43" s="3" t="s">
        <v>4</v>
      </c>
      <c r="D43" s="11" t="s">
        <v>4</v>
      </c>
      <c r="E43" s="3" t="s">
        <v>133</v>
      </c>
      <c r="F43" s="9">
        <v>44372</v>
      </c>
      <c r="G43" s="3" t="s">
        <v>9</v>
      </c>
      <c r="H43" s="3" t="s">
        <v>64</v>
      </c>
      <c r="I43" s="3" t="s">
        <v>75</v>
      </c>
      <c r="J43" s="3" t="s">
        <v>4</v>
      </c>
      <c r="K43" s="3" t="s">
        <v>97</v>
      </c>
      <c r="L43" s="3" t="s">
        <v>97</v>
      </c>
      <c r="M43" s="3" t="s">
        <v>4</v>
      </c>
      <c r="N43" s="3" t="s">
        <v>213</v>
      </c>
      <c r="O43">
        <f t="shared" si="0"/>
        <v>2021</v>
      </c>
    </row>
    <row r="44" spans="1:15" ht="115.2" x14ac:dyDescent="0.3">
      <c r="A44" s="3">
        <v>43</v>
      </c>
      <c r="B44" s="3" t="s">
        <v>6</v>
      </c>
      <c r="C44" s="3" t="s">
        <v>4</v>
      </c>
      <c r="D44" s="11" t="s">
        <v>4</v>
      </c>
      <c r="E44" s="3" t="s">
        <v>134</v>
      </c>
      <c r="F44" s="9" t="s">
        <v>4</v>
      </c>
      <c r="G44" s="3" t="s">
        <v>11</v>
      </c>
      <c r="H44" s="3" t="s">
        <v>39</v>
      </c>
      <c r="I44" s="3" t="s">
        <v>4</v>
      </c>
      <c r="J44" s="3" t="s">
        <v>4</v>
      </c>
      <c r="K44" s="3" t="s">
        <v>104</v>
      </c>
      <c r="L44" s="3" t="s">
        <v>4</v>
      </c>
      <c r="M44" s="3" t="s">
        <v>4</v>
      </c>
      <c r="N44" s="3" t="s">
        <v>213</v>
      </c>
      <c r="O44" t="str">
        <f t="shared" si="0"/>
        <v>Неизвестно</v>
      </c>
    </row>
    <row r="45" spans="1:15" ht="100.8" x14ac:dyDescent="0.3">
      <c r="A45" s="3">
        <v>44</v>
      </c>
      <c r="B45" s="3" t="s">
        <v>6</v>
      </c>
      <c r="C45" s="3" t="s">
        <v>4</v>
      </c>
      <c r="D45" s="11" t="s">
        <v>4</v>
      </c>
      <c r="E45" s="21" t="s">
        <v>135</v>
      </c>
      <c r="F45" s="9" t="s">
        <v>4</v>
      </c>
      <c r="G45" s="3" t="s">
        <v>11</v>
      </c>
      <c r="H45" s="3" t="s">
        <v>64</v>
      </c>
      <c r="I45" s="3" t="s">
        <v>86</v>
      </c>
      <c r="J45" s="3" t="s">
        <v>4</v>
      </c>
      <c r="K45" s="3" t="s">
        <v>97</v>
      </c>
      <c r="L45" s="3" t="s">
        <v>105</v>
      </c>
      <c r="M45" s="3" t="s">
        <v>4</v>
      </c>
      <c r="N45" s="3" t="s">
        <v>213</v>
      </c>
      <c r="O45" t="str">
        <f t="shared" si="0"/>
        <v>Неизвестно</v>
      </c>
    </row>
    <row r="46" spans="1:15" ht="86.4" x14ac:dyDescent="0.3">
      <c r="A46" s="3">
        <v>45</v>
      </c>
      <c r="B46" s="3" t="s">
        <v>6</v>
      </c>
      <c r="C46" s="3" t="s">
        <v>4</v>
      </c>
      <c r="D46" s="11" t="s">
        <v>4</v>
      </c>
      <c r="E46" s="3" t="s">
        <v>136</v>
      </c>
      <c r="F46" s="9">
        <v>44271</v>
      </c>
      <c r="G46" s="3" t="s">
        <v>33</v>
      </c>
      <c r="H46" s="3" t="s">
        <v>64</v>
      </c>
      <c r="I46" s="3" t="s">
        <v>12</v>
      </c>
      <c r="J46" s="3" t="s">
        <v>4</v>
      </c>
      <c r="K46" s="3" t="s">
        <v>97</v>
      </c>
      <c r="L46" s="3" t="s">
        <v>95</v>
      </c>
      <c r="M46" s="3" t="s">
        <v>4</v>
      </c>
      <c r="N46" s="3" t="s">
        <v>213</v>
      </c>
      <c r="O46">
        <f t="shared" si="0"/>
        <v>2021</v>
      </c>
    </row>
    <row r="47" spans="1:15" ht="43.2" x14ac:dyDescent="0.3">
      <c r="A47" s="3">
        <v>46</v>
      </c>
      <c r="B47" s="3" t="s">
        <v>6</v>
      </c>
      <c r="C47" s="3" t="s">
        <v>30</v>
      </c>
      <c r="D47" s="11" t="s">
        <v>4</v>
      </c>
      <c r="E47" s="3" t="s">
        <v>137</v>
      </c>
      <c r="F47" s="9" t="s">
        <v>4</v>
      </c>
      <c r="G47" s="3" t="s">
        <v>11</v>
      </c>
      <c r="H47" s="3" t="s">
        <v>4</v>
      </c>
      <c r="I47" s="3" t="s">
        <v>4</v>
      </c>
      <c r="J47" s="3" t="s">
        <v>4</v>
      </c>
      <c r="K47" s="3" t="s">
        <v>4</v>
      </c>
      <c r="L47" s="3" t="s">
        <v>4</v>
      </c>
      <c r="M47" s="3" t="s">
        <v>4</v>
      </c>
      <c r="N47" s="3" t="s">
        <v>213</v>
      </c>
      <c r="O47" t="str">
        <f t="shared" si="0"/>
        <v>Неизвестно</v>
      </c>
    </row>
    <row r="48" spans="1:15" ht="43.2" x14ac:dyDescent="0.3">
      <c r="A48" s="3">
        <v>47</v>
      </c>
      <c r="B48" s="3" t="s">
        <v>6</v>
      </c>
      <c r="C48" s="3" t="s">
        <v>35</v>
      </c>
      <c r="D48" s="11" t="s">
        <v>4</v>
      </c>
      <c r="E48" s="3" t="s">
        <v>138</v>
      </c>
      <c r="F48" s="9" t="s">
        <v>4</v>
      </c>
      <c r="G48" s="3" t="s">
        <v>11</v>
      </c>
      <c r="H48" s="3" t="s">
        <v>4</v>
      </c>
      <c r="I48" s="3" t="s">
        <v>4</v>
      </c>
      <c r="J48" s="3" t="s">
        <v>4</v>
      </c>
      <c r="K48" s="3" t="s">
        <v>4</v>
      </c>
      <c r="L48" s="3" t="s">
        <v>4</v>
      </c>
      <c r="M48" s="3" t="s">
        <v>4</v>
      </c>
      <c r="N48" s="3" t="s">
        <v>213</v>
      </c>
      <c r="O48" t="str">
        <f t="shared" si="0"/>
        <v>Неизвестно</v>
      </c>
    </row>
    <row r="49" spans="1:15" ht="43.2" x14ac:dyDescent="0.3">
      <c r="A49" s="3">
        <v>48</v>
      </c>
      <c r="B49" s="3" t="s">
        <v>6</v>
      </c>
      <c r="C49" s="3" t="s">
        <v>4</v>
      </c>
      <c r="D49" s="11" t="s">
        <v>4</v>
      </c>
      <c r="E49" s="3" t="s">
        <v>139</v>
      </c>
      <c r="F49" s="9" t="s">
        <v>4</v>
      </c>
      <c r="G49" s="3" t="s">
        <v>9</v>
      </c>
      <c r="H49" s="3" t="s">
        <v>4</v>
      </c>
      <c r="I49" s="3" t="s">
        <v>4</v>
      </c>
      <c r="J49" s="3" t="s">
        <v>4</v>
      </c>
      <c r="K49" s="3" t="s">
        <v>4</v>
      </c>
      <c r="L49" s="3" t="s">
        <v>4</v>
      </c>
      <c r="M49" s="3" t="s">
        <v>4</v>
      </c>
      <c r="N49" s="3" t="s">
        <v>213</v>
      </c>
      <c r="O49" t="str">
        <f t="shared" si="0"/>
        <v>Неизвестно</v>
      </c>
    </row>
    <row r="50" spans="1:15" ht="129.6" x14ac:dyDescent="0.3">
      <c r="A50" s="3">
        <v>49</v>
      </c>
      <c r="B50" s="3" t="s">
        <v>6</v>
      </c>
      <c r="C50" s="3" t="s">
        <v>4</v>
      </c>
      <c r="D50" s="11" t="s">
        <v>4</v>
      </c>
      <c r="E50" s="3" t="s">
        <v>140</v>
      </c>
      <c r="F50" s="9" t="s">
        <v>4</v>
      </c>
      <c r="G50" s="3" t="s">
        <v>9</v>
      </c>
      <c r="H50" s="3" t="s">
        <v>64</v>
      </c>
      <c r="I50" s="3" t="s">
        <v>86</v>
      </c>
      <c r="J50" s="3" t="s">
        <v>141</v>
      </c>
      <c r="K50" s="3" t="s">
        <v>97</v>
      </c>
      <c r="L50" s="3" t="s">
        <v>105</v>
      </c>
      <c r="M50" s="3" t="s">
        <v>98</v>
      </c>
      <c r="N50" s="3" t="s">
        <v>213</v>
      </c>
      <c r="O50" t="str">
        <f t="shared" si="0"/>
        <v>Неизвестно</v>
      </c>
    </row>
    <row r="51" spans="1:15" ht="43.2" x14ac:dyDescent="0.3">
      <c r="A51" s="3">
        <v>50</v>
      </c>
      <c r="B51" s="3" t="s">
        <v>35</v>
      </c>
      <c r="C51" s="3" t="s">
        <v>6</v>
      </c>
      <c r="D51" s="11" t="s">
        <v>4</v>
      </c>
      <c r="E51" s="3" t="s">
        <v>142</v>
      </c>
      <c r="F51" s="9" t="s">
        <v>4</v>
      </c>
      <c r="G51" s="3" t="s">
        <v>11</v>
      </c>
      <c r="H51" s="3" t="s">
        <v>4</v>
      </c>
      <c r="I51" s="3" t="s">
        <v>4</v>
      </c>
      <c r="J51" s="3" t="s">
        <v>4</v>
      </c>
      <c r="K51" s="3" t="s">
        <v>4</v>
      </c>
      <c r="L51" s="3" t="s">
        <v>4</v>
      </c>
      <c r="M51" s="3" t="s">
        <v>4</v>
      </c>
      <c r="N51" s="3" t="s">
        <v>213</v>
      </c>
      <c r="O51" t="str">
        <f t="shared" si="0"/>
        <v>Неизвестно</v>
      </c>
    </row>
    <row r="52" spans="1:15" ht="172.8" x14ac:dyDescent="0.3">
      <c r="A52" s="3">
        <v>51</v>
      </c>
      <c r="B52" s="3" t="s">
        <v>6</v>
      </c>
      <c r="C52" s="3" t="s">
        <v>4</v>
      </c>
      <c r="D52" s="11" t="s">
        <v>4</v>
      </c>
      <c r="E52" s="3" t="s">
        <v>143</v>
      </c>
      <c r="F52" s="9" t="s">
        <v>4</v>
      </c>
      <c r="G52" s="3" t="s">
        <v>9</v>
      </c>
      <c r="H52" s="3" t="s">
        <v>4</v>
      </c>
      <c r="I52" s="3" t="s">
        <v>4</v>
      </c>
      <c r="J52" s="3" t="s">
        <v>4</v>
      </c>
      <c r="K52" s="3" t="s">
        <v>4</v>
      </c>
      <c r="L52" s="3" t="s">
        <v>4</v>
      </c>
      <c r="M52" s="3" t="s">
        <v>4</v>
      </c>
      <c r="N52" s="3" t="s">
        <v>213</v>
      </c>
      <c r="O52" t="str">
        <f t="shared" si="0"/>
        <v>Неизвестно</v>
      </c>
    </row>
    <row r="53" spans="1:15" ht="28.8" x14ac:dyDescent="0.3">
      <c r="A53" s="3">
        <v>52</v>
      </c>
      <c r="B53" s="3" t="s">
        <v>20</v>
      </c>
      <c r="C53" s="3" t="s">
        <v>4</v>
      </c>
      <c r="D53" s="11" t="s">
        <v>4</v>
      </c>
      <c r="E53" s="3" t="s">
        <v>144</v>
      </c>
      <c r="F53" s="9" t="s">
        <v>4</v>
      </c>
      <c r="G53" s="3" t="s">
        <v>9</v>
      </c>
      <c r="H53" s="3" t="s">
        <v>4</v>
      </c>
      <c r="I53" s="3" t="s">
        <v>4</v>
      </c>
      <c r="J53" s="3" t="s">
        <v>4</v>
      </c>
      <c r="K53" s="3" t="s">
        <v>4</v>
      </c>
      <c r="L53" s="3" t="s">
        <v>4</v>
      </c>
      <c r="M53" s="3" t="s">
        <v>4</v>
      </c>
      <c r="N53" s="3" t="s">
        <v>213</v>
      </c>
      <c r="O53" t="str">
        <f t="shared" si="0"/>
        <v>Неизвестно</v>
      </c>
    </row>
    <row r="54" spans="1:15" ht="409.6" x14ac:dyDescent="0.3">
      <c r="A54" s="3">
        <v>53</v>
      </c>
      <c r="B54" s="3" t="s">
        <v>35</v>
      </c>
      <c r="C54" s="3" t="s">
        <v>4</v>
      </c>
      <c r="D54" s="11" t="s">
        <v>4</v>
      </c>
      <c r="E54" s="3" t="s">
        <v>145</v>
      </c>
      <c r="F54" s="9">
        <v>44564</v>
      </c>
      <c r="G54" s="3" t="s">
        <v>9</v>
      </c>
      <c r="H54" s="3" t="s">
        <v>146</v>
      </c>
      <c r="I54" s="3" t="s">
        <v>64</v>
      </c>
      <c r="J54" s="3" t="s">
        <v>4</v>
      </c>
      <c r="K54" s="3" t="s">
        <v>97</v>
      </c>
      <c r="L54" s="3" t="s">
        <v>97</v>
      </c>
      <c r="M54" s="3" t="s">
        <v>4</v>
      </c>
      <c r="N54" s="3" t="s">
        <v>214</v>
      </c>
      <c r="O54">
        <f t="shared" si="0"/>
        <v>2022</v>
      </c>
    </row>
    <row r="55" spans="1:15" ht="259.2" x14ac:dyDescent="0.3">
      <c r="A55" s="3">
        <v>54</v>
      </c>
      <c r="B55" s="3" t="s">
        <v>30</v>
      </c>
      <c r="C55" s="3" t="s">
        <v>4</v>
      </c>
      <c r="D55" s="11" t="s">
        <v>4</v>
      </c>
      <c r="E55" s="3" t="s">
        <v>147</v>
      </c>
      <c r="F55" s="9" t="s">
        <v>4</v>
      </c>
      <c r="G55" s="3" t="s">
        <v>9</v>
      </c>
      <c r="H55" s="3" t="s">
        <v>4</v>
      </c>
      <c r="I55" s="3" t="s">
        <v>4</v>
      </c>
      <c r="J55" s="3" t="s">
        <v>4</v>
      </c>
      <c r="K55" s="3" t="s">
        <v>4</v>
      </c>
      <c r="L55" s="3" t="s">
        <v>4</v>
      </c>
      <c r="M55" s="3" t="s">
        <v>4</v>
      </c>
      <c r="N55" s="3" t="s">
        <v>213</v>
      </c>
      <c r="O55" t="str">
        <f t="shared" si="0"/>
        <v>Неизвестно</v>
      </c>
    </row>
    <row r="56" spans="1:15" ht="129.6" x14ac:dyDescent="0.3">
      <c r="A56" s="3">
        <v>55</v>
      </c>
      <c r="B56" s="3" t="s">
        <v>30</v>
      </c>
      <c r="C56" s="3" t="s">
        <v>4</v>
      </c>
      <c r="D56" s="11" t="s">
        <v>4</v>
      </c>
      <c r="E56" s="3" t="s">
        <v>148</v>
      </c>
      <c r="F56" s="9" t="s">
        <v>4</v>
      </c>
      <c r="G56" s="3" t="s">
        <v>9</v>
      </c>
      <c r="H56" s="3" t="s">
        <v>4</v>
      </c>
      <c r="I56" s="3" t="s">
        <v>4</v>
      </c>
      <c r="J56" s="3" t="s">
        <v>4</v>
      </c>
      <c r="K56" s="3" t="s">
        <v>4</v>
      </c>
      <c r="L56" s="3" t="s">
        <v>4</v>
      </c>
      <c r="M56" s="3" t="s">
        <v>4</v>
      </c>
      <c r="N56" s="3" t="s">
        <v>213</v>
      </c>
      <c r="O56" t="str">
        <f t="shared" si="0"/>
        <v>Неизвестно</v>
      </c>
    </row>
    <row r="57" spans="1:15" ht="86.4" x14ac:dyDescent="0.3">
      <c r="A57" s="3">
        <v>56</v>
      </c>
      <c r="B57" s="3" t="s">
        <v>30</v>
      </c>
      <c r="C57" s="3" t="s">
        <v>4</v>
      </c>
      <c r="D57" s="11" t="s">
        <v>4</v>
      </c>
      <c r="E57" s="3" t="s">
        <v>149</v>
      </c>
      <c r="F57" s="9" t="s">
        <v>4</v>
      </c>
      <c r="G57" s="3" t="s">
        <v>9</v>
      </c>
      <c r="H57" s="3" t="s">
        <v>4</v>
      </c>
      <c r="I57" s="3" t="s">
        <v>4</v>
      </c>
      <c r="J57" s="3" t="s">
        <v>4</v>
      </c>
      <c r="K57" s="3" t="s">
        <v>4</v>
      </c>
      <c r="L57" s="3" t="s">
        <v>4</v>
      </c>
      <c r="M57" s="3" t="s">
        <v>4</v>
      </c>
      <c r="N57" s="3" t="s">
        <v>213</v>
      </c>
      <c r="O57" t="str">
        <f t="shared" si="0"/>
        <v>Неизвестно</v>
      </c>
    </row>
    <row r="58" spans="1:15" ht="28.8" x14ac:dyDescent="0.3">
      <c r="A58" s="3">
        <v>57</v>
      </c>
      <c r="B58" s="3" t="s">
        <v>30</v>
      </c>
      <c r="C58" s="3" t="s">
        <v>4</v>
      </c>
      <c r="D58" s="11" t="s">
        <v>4</v>
      </c>
      <c r="E58" s="3" t="s">
        <v>150</v>
      </c>
      <c r="F58" s="9" t="s">
        <v>4</v>
      </c>
      <c r="G58" s="3" t="s">
        <v>11</v>
      </c>
      <c r="H58" s="3" t="s">
        <v>4</v>
      </c>
      <c r="I58" s="3" t="s">
        <v>4</v>
      </c>
      <c r="J58" s="3" t="s">
        <v>4</v>
      </c>
      <c r="K58" s="3" t="s">
        <v>4</v>
      </c>
      <c r="L58" s="3" t="s">
        <v>4</v>
      </c>
      <c r="M58" s="3" t="s">
        <v>4</v>
      </c>
      <c r="N58" s="3" t="s">
        <v>213</v>
      </c>
      <c r="O58" t="str">
        <f t="shared" si="0"/>
        <v>Неизвестно</v>
      </c>
    </row>
    <row r="59" spans="1:15" ht="57.6" x14ac:dyDescent="0.3">
      <c r="A59" s="3">
        <v>58</v>
      </c>
      <c r="B59" s="3" t="s">
        <v>30</v>
      </c>
      <c r="C59" s="3" t="s">
        <v>4</v>
      </c>
      <c r="D59" s="11" t="s">
        <v>4</v>
      </c>
      <c r="E59" s="3" t="s">
        <v>151</v>
      </c>
      <c r="F59" s="9" t="s">
        <v>4</v>
      </c>
      <c r="G59" s="3" t="s">
        <v>9</v>
      </c>
      <c r="H59" s="3" t="s">
        <v>64</v>
      </c>
      <c r="I59" s="3" t="s">
        <v>4</v>
      </c>
      <c r="J59" s="3" t="s">
        <v>4</v>
      </c>
      <c r="K59" s="3" t="s">
        <v>97</v>
      </c>
      <c r="L59" s="3" t="s">
        <v>4</v>
      </c>
      <c r="M59" s="3" t="s">
        <v>4</v>
      </c>
      <c r="N59" s="3" t="s">
        <v>213</v>
      </c>
      <c r="O59" t="str">
        <f t="shared" si="0"/>
        <v>Неизвестно</v>
      </c>
    </row>
    <row r="60" spans="1:15" ht="43.2" x14ac:dyDescent="0.3">
      <c r="A60" s="3">
        <v>59</v>
      </c>
      <c r="B60" s="3" t="s">
        <v>30</v>
      </c>
      <c r="C60" s="3" t="s">
        <v>4</v>
      </c>
      <c r="D60" s="11" t="s">
        <v>4</v>
      </c>
      <c r="E60" s="3" t="s">
        <v>137</v>
      </c>
      <c r="F60" s="9" t="s">
        <v>4</v>
      </c>
      <c r="G60" s="3" t="s">
        <v>11</v>
      </c>
      <c r="H60" s="3" t="s">
        <v>4</v>
      </c>
      <c r="I60" s="3" t="s">
        <v>4</v>
      </c>
      <c r="J60" s="3" t="s">
        <v>4</v>
      </c>
      <c r="K60" s="3" t="s">
        <v>4</v>
      </c>
      <c r="L60" s="3" t="s">
        <v>4</v>
      </c>
      <c r="M60" s="3" t="s">
        <v>4</v>
      </c>
      <c r="N60" s="3" t="s">
        <v>213</v>
      </c>
      <c r="O60" t="str">
        <f t="shared" si="0"/>
        <v>Неизвестно</v>
      </c>
    </row>
    <row r="61" spans="1:15" ht="28.8" x14ac:dyDescent="0.3">
      <c r="A61" s="3">
        <v>60</v>
      </c>
      <c r="B61" s="3" t="s">
        <v>30</v>
      </c>
      <c r="C61" s="3" t="s">
        <v>4</v>
      </c>
      <c r="D61" s="11" t="s">
        <v>4</v>
      </c>
      <c r="E61" s="3" t="s">
        <v>152</v>
      </c>
      <c r="F61" s="9" t="s">
        <v>4</v>
      </c>
      <c r="G61" s="3" t="s">
        <v>9</v>
      </c>
      <c r="H61" s="3" t="s">
        <v>4</v>
      </c>
      <c r="I61" s="3" t="s">
        <v>4</v>
      </c>
      <c r="J61" s="3" t="s">
        <v>4</v>
      </c>
      <c r="K61" s="3" t="s">
        <v>4</v>
      </c>
      <c r="L61" s="3" t="s">
        <v>4</v>
      </c>
      <c r="M61" s="3" t="s">
        <v>4</v>
      </c>
      <c r="N61" s="3" t="s">
        <v>213</v>
      </c>
      <c r="O61" t="str">
        <f t="shared" si="0"/>
        <v>Неизвестно</v>
      </c>
    </row>
    <row r="62" spans="1:15" ht="43.2" x14ac:dyDescent="0.3">
      <c r="A62" s="3">
        <v>61</v>
      </c>
      <c r="B62" s="3" t="s">
        <v>30</v>
      </c>
      <c r="C62" s="3" t="s">
        <v>4</v>
      </c>
      <c r="D62" s="11" t="s">
        <v>4</v>
      </c>
      <c r="E62" s="3" t="s">
        <v>153</v>
      </c>
      <c r="F62" s="9" t="s">
        <v>4</v>
      </c>
      <c r="G62" s="3" t="s">
        <v>9</v>
      </c>
      <c r="H62" s="3" t="s">
        <v>4</v>
      </c>
      <c r="I62" s="3" t="s">
        <v>4</v>
      </c>
      <c r="J62" s="3" t="s">
        <v>4</v>
      </c>
      <c r="K62" s="3" t="s">
        <v>4</v>
      </c>
      <c r="L62" s="3" t="s">
        <v>4</v>
      </c>
      <c r="M62" s="3" t="s">
        <v>4</v>
      </c>
      <c r="N62" s="3" t="s">
        <v>213</v>
      </c>
      <c r="O62" t="str">
        <f t="shared" si="0"/>
        <v>Неизвестно</v>
      </c>
    </row>
    <row r="63" spans="1:15" ht="172.8" x14ac:dyDescent="0.3">
      <c r="A63" s="3">
        <v>62</v>
      </c>
      <c r="B63" s="3" t="s">
        <v>30</v>
      </c>
      <c r="C63" s="3" t="s">
        <v>4</v>
      </c>
      <c r="D63" s="11" t="s">
        <v>4</v>
      </c>
      <c r="E63" s="3" t="s">
        <v>154</v>
      </c>
      <c r="F63" s="9" t="s">
        <v>4</v>
      </c>
      <c r="G63" s="3" t="s">
        <v>9</v>
      </c>
      <c r="H63" s="3" t="s">
        <v>64</v>
      </c>
      <c r="I63" s="3" t="s">
        <v>155</v>
      </c>
      <c r="J63" s="3" t="s">
        <v>4</v>
      </c>
      <c r="K63" s="3" t="s">
        <v>97</v>
      </c>
      <c r="L63" s="3" t="s">
        <v>97</v>
      </c>
      <c r="M63" s="3" t="s">
        <v>4</v>
      </c>
      <c r="N63" s="3" t="s">
        <v>213</v>
      </c>
      <c r="O63" t="str">
        <f t="shared" si="0"/>
        <v>Неизвестно</v>
      </c>
    </row>
    <row r="64" spans="1:15" ht="72" x14ac:dyDescent="0.3">
      <c r="A64" s="3">
        <v>63</v>
      </c>
      <c r="B64" s="3" t="s">
        <v>30</v>
      </c>
      <c r="C64" s="3" t="s">
        <v>4</v>
      </c>
      <c r="D64" s="11" t="s">
        <v>4</v>
      </c>
      <c r="E64" s="3" t="s">
        <v>156</v>
      </c>
      <c r="F64" s="9" t="s">
        <v>4</v>
      </c>
      <c r="G64" s="3" t="s">
        <v>9</v>
      </c>
      <c r="H64" s="3" t="s">
        <v>4</v>
      </c>
      <c r="I64" s="3" t="s">
        <v>4</v>
      </c>
      <c r="J64" s="3" t="s">
        <v>4</v>
      </c>
      <c r="K64" s="3" t="s">
        <v>4</v>
      </c>
      <c r="L64" s="3" t="s">
        <v>4</v>
      </c>
      <c r="M64" s="3" t="s">
        <v>4</v>
      </c>
      <c r="N64" s="3" t="s">
        <v>214</v>
      </c>
      <c r="O64" t="str">
        <f t="shared" si="0"/>
        <v>Неизвестно</v>
      </c>
    </row>
    <row r="65" spans="1:15" ht="129.6" x14ac:dyDescent="0.3">
      <c r="A65" s="3">
        <v>64</v>
      </c>
      <c r="B65" s="3" t="s">
        <v>35</v>
      </c>
      <c r="C65" s="3" t="s">
        <v>26</v>
      </c>
      <c r="D65" s="11" t="s">
        <v>4</v>
      </c>
      <c r="E65" s="3" t="s">
        <v>44</v>
      </c>
      <c r="F65" s="9" t="s">
        <v>4</v>
      </c>
      <c r="G65" s="3" t="s">
        <v>11</v>
      </c>
      <c r="H65" s="3" t="s">
        <v>64</v>
      </c>
      <c r="I65" s="3" t="s">
        <v>39</v>
      </c>
      <c r="J65" s="3" t="s">
        <v>4</v>
      </c>
      <c r="K65" s="3" t="s">
        <v>97</v>
      </c>
      <c r="L65" s="3" t="s">
        <v>104</v>
      </c>
      <c r="M65" s="3" t="s">
        <v>4</v>
      </c>
      <c r="N65" s="3" t="s">
        <v>47</v>
      </c>
      <c r="O65" t="str">
        <f t="shared" si="0"/>
        <v>Неизвестно</v>
      </c>
    </row>
    <row r="66" spans="1:15" ht="230.4" x14ac:dyDescent="0.3">
      <c r="A66" s="3">
        <v>65</v>
      </c>
      <c r="B66" s="3" t="s">
        <v>56</v>
      </c>
      <c r="C66" s="3" t="s">
        <v>35</v>
      </c>
      <c r="D66" s="11" t="s">
        <v>26</v>
      </c>
      <c r="E66" s="3" t="s">
        <v>157</v>
      </c>
      <c r="F66" s="9" t="s">
        <v>4</v>
      </c>
      <c r="G66" s="3" t="s">
        <v>11</v>
      </c>
      <c r="H66" s="3" t="s">
        <v>4</v>
      </c>
      <c r="I66" s="3" t="s">
        <v>4</v>
      </c>
      <c r="J66" s="3" t="s">
        <v>4</v>
      </c>
      <c r="K66" s="3" t="s">
        <v>4</v>
      </c>
      <c r="L66" s="3" t="s">
        <v>4</v>
      </c>
      <c r="M66" s="3" t="s">
        <v>4</v>
      </c>
      <c r="N66" s="3" t="s">
        <v>213</v>
      </c>
      <c r="O66" t="str">
        <f t="shared" si="0"/>
        <v>Неизвестно</v>
      </c>
    </row>
    <row r="67" spans="1:15" ht="129.6" x14ac:dyDescent="0.3">
      <c r="A67" s="3">
        <v>66</v>
      </c>
      <c r="B67" s="3" t="s">
        <v>35</v>
      </c>
      <c r="C67" s="3" t="s">
        <v>4</v>
      </c>
      <c r="D67" s="11" t="s">
        <v>4</v>
      </c>
      <c r="E67" s="3" t="s">
        <v>43</v>
      </c>
      <c r="F67" s="9" t="s">
        <v>4</v>
      </c>
      <c r="G67" s="3" t="s">
        <v>9</v>
      </c>
      <c r="H67" s="3" t="s">
        <v>4</v>
      </c>
      <c r="I67" s="3" t="s">
        <v>4</v>
      </c>
      <c r="J67" s="3" t="s">
        <v>4</v>
      </c>
      <c r="K67" s="3" t="s">
        <v>4</v>
      </c>
      <c r="L67" s="3" t="s">
        <v>4</v>
      </c>
      <c r="M67" s="3" t="s">
        <v>4</v>
      </c>
      <c r="N67" s="3" t="s">
        <v>4</v>
      </c>
      <c r="O67" t="str">
        <f t="shared" ref="O67:O93" si="1">IF(ISERROR(YEAR(F67)),"Неизвестно",YEAR(F67))</f>
        <v>Неизвестно</v>
      </c>
    </row>
    <row r="68" spans="1:15" ht="288" x14ac:dyDescent="0.3">
      <c r="A68" s="3">
        <v>67</v>
      </c>
      <c r="B68" s="3" t="s">
        <v>35</v>
      </c>
      <c r="C68" s="3" t="s">
        <v>4</v>
      </c>
      <c r="D68" s="11" t="s">
        <v>4</v>
      </c>
      <c r="E68" s="3" t="s">
        <v>158</v>
      </c>
      <c r="F68" s="9">
        <v>44372</v>
      </c>
      <c r="G68" s="3" t="s">
        <v>11</v>
      </c>
      <c r="H68" s="3" t="s">
        <v>4</v>
      </c>
      <c r="I68" s="3" t="s">
        <v>4</v>
      </c>
      <c r="J68" s="3" t="s">
        <v>4</v>
      </c>
      <c r="K68" s="3" t="s">
        <v>4</v>
      </c>
      <c r="L68" s="3" t="s">
        <v>4</v>
      </c>
      <c r="M68" s="3" t="s">
        <v>4</v>
      </c>
      <c r="N68" s="3" t="s">
        <v>47</v>
      </c>
      <c r="O68">
        <f t="shared" si="1"/>
        <v>2021</v>
      </c>
    </row>
    <row r="69" spans="1:15" ht="409.6" x14ac:dyDescent="0.3">
      <c r="A69" s="3">
        <v>68</v>
      </c>
      <c r="B69" s="3" t="s">
        <v>35</v>
      </c>
      <c r="C69" s="3" t="s">
        <v>4</v>
      </c>
      <c r="D69" s="11" t="s">
        <v>4</v>
      </c>
      <c r="E69" s="3" t="s">
        <v>159</v>
      </c>
      <c r="F69" s="9" t="s">
        <v>4</v>
      </c>
      <c r="G69" s="3" t="s">
        <v>33</v>
      </c>
      <c r="H69" s="3" t="s">
        <v>160</v>
      </c>
      <c r="I69" s="3" t="s">
        <v>161</v>
      </c>
      <c r="J69" s="3" t="s">
        <v>4</v>
      </c>
      <c r="K69" s="3" t="s">
        <v>96</v>
      </c>
      <c r="L69" s="3" t="s">
        <v>97</v>
      </c>
      <c r="M69" s="3" t="s">
        <v>4</v>
      </c>
      <c r="N69" s="3" t="s">
        <v>213</v>
      </c>
      <c r="O69" t="str">
        <f t="shared" si="1"/>
        <v>Неизвестно</v>
      </c>
    </row>
    <row r="70" spans="1:15" ht="244.8" x14ac:dyDescent="0.3">
      <c r="A70" s="3">
        <v>69</v>
      </c>
      <c r="B70" s="3" t="s">
        <v>35</v>
      </c>
      <c r="C70" s="3" t="s">
        <v>4</v>
      </c>
      <c r="D70" s="11" t="s">
        <v>4</v>
      </c>
      <c r="E70" s="3" t="s">
        <v>162</v>
      </c>
      <c r="F70" s="9">
        <v>44622</v>
      </c>
      <c r="G70" s="3" t="s">
        <v>11</v>
      </c>
      <c r="H70" s="3" t="s">
        <v>64</v>
      </c>
      <c r="I70" s="3" t="s">
        <v>125</v>
      </c>
      <c r="J70" s="3" t="s">
        <v>86</v>
      </c>
      <c r="K70" s="3" t="s">
        <v>97</v>
      </c>
      <c r="L70" s="3" t="s">
        <v>105</v>
      </c>
      <c r="M70" s="3" t="s">
        <v>105</v>
      </c>
      <c r="N70" s="3" t="s">
        <v>213</v>
      </c>
      <c r="O70">
        <f t="shared" si="1"/>
        <v>2022</v>
      </c>
    </row>
    <row r="71" spans="1:15" ht="187.2" x14ac:dyDescent="0.3">
      <c r="A71" s="3">
        <v>70</v>
      </c>
      <c r="B71" s="3" t="s">
        <v>35</v>
      </c>
      <c r="C71" s="3" t="s">
        <v>4</v>
      </c>
      <c r="D71" s="11" t="s">
        <v>4</v>
      </c>
      <c r="E71" s="3" t="s">
        <v>163</v>
      </c>
      <c r="F71" s="9">
        <v>44521</v>
      </c>
      <c r="G71" s="3" t="s">
        <v>11</v>
      </c>
      <c r="H71" s="3" t="s">
        <v>64</v>
      </c>
      <c r="I71" s="3" t="s">
        <v>164</v>
      </c>
      <c r="J71" s="3" t="s">
        <v>161</v>
      </c>
      <c r="K71" s="3" t="s">
        <v>97</v>
      </c>
      <c r="L71" s="3" t="s">
        <v>104</v>
      </c>
      <c r="M71" s="3" t="s">
        <v>97</v>
      </c>
      <c r="N71" s="3" t="s">
        <v>213</v>
      </c>
      <c r="O71">
        <f t="shared" si="1"/>
        <v>2021</v>
      </c>
    </row>
    <row r="72" spans="1:15" ht="144" x14ac:dyDescent="0.3">
      <c r="A72" s="3">
        <v>71</v>
      </c>
      <c r="B72" s="3" t="s">
        <v>35</v>
      </c>
      <c r="C72" s="3" t="s">
        <v>4</v>
      </c>
      <c r="D72" s="11" t="s">
        <v>4</v>
      </c>
      <c r="E72" s="3" t="s">
        <v>165</v>
      </c>
      <c r="F72" s="9" t="s">
        <v>4</v>
      </c>
      <c r="G72" s="3" t="s">
        <v>11</v>
      </c>
      <c r="H72" s="3" t="s">
        <v>166</v>
      </c>
      <c r="I72" s="3" t="s">
        <v>81</v>
      </c>
      <c r="J72" s="3" t="s">
        <v>4</v>
      </c>
      <c r="K72" s="3" t="s">
        <v>104</v>
      </c>
      <c r="L72" s="3" t="s">
        <v>103</v>
      </c>
      <c r="M72" s="3" t="s">
        <v>4</v>
      </c>
      <c r="N72" s="3" t="s">
        <v>213</v>
      </c>
      <c r="O72" t="str">
        <f t="shared" si="1"/>
        <v>Неизвестно</v>
      </c>
    </row>
    <row r="73" spans="1:15" ht="86.4" x14ac:dyDescent="0.3">
      <c r="A73" s="3">
        <v>72</v>
      </c>
      <c r="B73" s="3" t="s">
        <v>35</v>
      </c>
      <c r="C73" s="3" t="s">
        <v>4</v>
      </c>
      <c r="D73" s="11" t="s">
        <v>4</v>
      </c>
      <c r="E73" s="3" t="s">
        <v>167</v>
      </c>
      <c r="F73" s="9" t="s">
        <v>4</v>
      </c>
      <c r="G73" s="3" t="s">
        <v>11</v>
      </c>
      <c r="H73" s="3" t="s">
        <v>64</v>
      </c>
      <c r="I73" s="3" t="s">
        <v>168</v>
      </c>
      <c r="J73" s="3" t="s">
        <v>4</v>
      </c>
      <c r="K73" s="3" t="s">
        <v>97</v>
      </c>
      <c r="L73" s="3" t="s">
        <v>98</v>
      </c>
      <c r="M73" s="3" t="s">
        <v>4</v>
      </c>
      <c r="N73" s="3" t="s">
        <v>213</v>
      </c>
      <c r="O73" t="str">
        <f t="shared" si="1"/>
        <v>Неизвестно</v>
      </c>
    </row>
    <row r="74" spans="1:15" ht="216" x14ac:dyDescent="0.3">
      <c r="A74" s="3">
        <v>73</v>
      </c>
      <c r="B74" s="3" t="s">
        <v>35</v>
      </c>
      <c r="C74" s="3" t="s">
        <v>4</v>
      </c>
      <c r="D74" s="11" t="s">
        <v>4</v>
      </c>
      <c r="E74" s="3" t="s">
        <v>169</v>
      </c>
      <c r="F74" s="9" t="s">
        <v>4</v>
      </c>
      <c r="G74" s="3" t="s">
        <v>11</v>
      </c>
      <c r="H74" s="3" t="s">
        <v>170</v>
      </c>
      <c r="I74" s="3" t="s">
        <v>4</v>
      </c>
      <c r="J74" s="3" t="s">
        <v>4</v>
      </c>
      <c r="K74" s="3" t="s">
        <v>104</v>
      </c>
      <c r="L74" s="3" t="s">
        <v>4</v>
      </c>
      <c r="M74" s="3" t="s">
        <v>4</v>
      </c>
      <c r="N74" s="3" t="s">
        <v>213</v>
      </c>
      <c r="O74" t="str">
        <f t="shared" si="1"/>
        <v>Неизвестно</v>
      </c>
    </row>
    <row r="75" spans="1:15" ht="129.6" x14ac:dyDescent="0.3">
      <c r="A75" s="3">
        <v>74</v>
      </c>
      <c r="B75" s="3" t="s">
        <v>35</v>
      </c>
      <c r="C75" s="3" t="s">
        <v>4</v>
      </c>
      <c r="D75" s="11" t="s">
        <v>4</v>
      </c>
      <c r="E75" s="3" t="s">
        <v>171</v>
      </c>
      <c r="F75" s="9" t="s">
        <v>4</v>
      </c>
      <c r="G75" s="3" t="s">
        <v>11</v>
      </c>
      <c r="H75" s="3" t="s">
        <v>70</v>
      </c>
      <c r="I75" s="3" t="s">
        <v>81</v>
      </c>
      <c r="J75" s="3" t="s">
        <v>4</v>
      </c>
      <c r="K75" s="3" t="s">
        <v>96</v>
      </c>
      <c r="L75" s="3" t="s">
        <v>103</v>
      </c>
      <c r="M75" s="3" t="s">
        <v>4</v>
      </c>
      <c r="N75" s="3" t="s">
        <v>213</v>
      </c>
      <c r="O75" t="str">
        <f t="shared" si="1"/>
        <v>Неизвестно</v>
      </c>
    </row>
    <row r="76" spans="1:15" ht="57.6" x14ac:dyDescent="0.3">
      <c r="A76" s="3">
        <v>75</v>
      </c>
      <c r="B76" s="3" t="s">
        <v>35</v>
      </c>
      <c r="C76" s="3" t="s">
        <v>4</v>
      </c>
      <c r="D76" s="11" t="s">
        <v>4</v>
      </c>
      <c r="E76" s="3" t="s">
        <v>172</v>
      </c>
      <c r="F76" s="9" t="s">
        <v>4</v>
      </c>
      <c r="G76" s="3" t="s">
        <v>11</v>
      </c>
      <c r="H76" s="3" t="s">
        <v>64</v>
      </c>
      <c r="I76" s="3" t="s">
        <v>173</v>
      </c>
      <c r="J76" s="3" t="s">
        <v>4</v>
      </c>
      <c r="K76" s="3" t="s">
        <v>97</v>
      </c>
      <c r="L76" s="3" t="s">
        <v>103</v>
      </c>
      <c r="M76" s="3" t="s">
        <v>4</v>
      </c>
      <c r="N76" s="3" t="s">
        <v>213</v>
      </c>
      <c r="O76" t="str">
        <f t="shared" si="1"/>
        <v>Неизвестно</v>
      </c>
    </row>
    <row r="77" spans="1:15" ht="72" x14ac:dyDescent="0.3">
      <c r="A77" s="3">
        <v>76</v>
      </c>
      <c r="B77" s="3" t="s">
        <v>35</v>
      </c>
      <c r="C77" s="3" t="s">
        <v>4</v>
      </c>
      <c r="D77" s="11" t="s">
        <v>4</v>
      </c>
      <c r="E77" s="3" t="s">
        <v>174</v>
      </c>
      <c r="F77" s="9" t="s">
        <v>4</v>
      </c>
      <c r="G77" s="3" t="s">
        <v>11</v>
      </c>
      <c r="H77" s="3" t="s">
        <v>66</v>
      </c>
      <c r="I77" s="3" t="s">
        <v>64</v>
      </c>
      <c r="J77" s="3" t="s">
        <v>4</v>
      </c>
      <c r="K77" s="3" t="s">
        <v>98</v>
      </c>
      <c r="L77" s="3" t="s">
        <v>97</v>
      </c>
      <c r="M77" s="3" t="s">
        <v>4</v>
      </c>
      <c r="N77" s="3" t="s">
        <v>213</v>
      </c>
      <c r="O77" t="str">
        <f t="shared" si="1"/>
        <v>Неизвестно</v>
      </c>
    </row>
    <row r="78" spans="1:15" ht="115.2" x14ac:dyDescent="0.3">
      <c r="A78" s="3">
        <v>77</v>
      </c>
      <c r="B78" s="3" t="s">
        <v>35</v>
      </c>
      <c r="C78" s="3" t="s">
        <v>4</v>
      </c>
      <c r="D78" s="11" t="s">
        <v>4</v>
      </c>
      <c r="E78" s="3" t="s">
        <v>175</v>
      </c>
      <c r="F78" s="9" t="s">
        <v>4</v>
      </c>
      <c r="G78" s="3" t="s">
        <v>11</v>
      </c>
      <c r="H78" s="3" t="s">
        <v>81</v>
      </c>
      <c r="I78" s="3" t="s">
        <v>176</v>
      </c>
      <c r="J78" s="3" t="s">
        <v>4</v>
      </c>
      <c r="K78" s="3" t="s">
        <v>103</v>
      </c>
      <c r="L78" s="3" t="s">
        <v>95</v>
      </c>
      <c r="M78" s="3" t="s">
        <v>4</v>
      </c>
      <c r="N78" s="3" t="s">
        <v>213</v>
      </c>
      <c r="O78" t="str">
        <f t="shared" si="1"/>
        <v>Неизвестно</v>
      </c>
    </row>
    <row r="79" spans="1:15" ht="115.2" x14ac:dyDescent="0.3">
      <c r="A79" s="3">
        <v>78</v>
      </c>
      <c r="B79" s="3" t="s">
        <v>35</v>
      </c>
      <c r="C79" s="3" t="s">
        <v>6</v>
      </c>
      <c r="D79" s="11" t="s">
        <v>4</v>
      </c>
      <c r="E79" s="3" t="s">
        <v>177</v>
      </c>
      <c r="F79" s="9" t="s">
        <v>4</v>
      </c>
      <c r="G79" s="3" t="s">
        <v>11</v>
      </c>
      <c r="H79" s="3" t="s">
        <v>178</v>
      </c>
      <c r="I79" s="3" t="s">
        <v>64</v>
      </c>
      <c r="J79" s="3" t="s">
        <v>4</v>
      </c>
      <c r="K79" s="3" t="s">
        <v>104</v>
      </c>
      <c r="L79" s="3" t="s">
        <v>97</v>
      </c>
      <c r="M79" s="3" t="s">
        <v>4</v>
      </c>
      <c r="N79" s="3" t="s">
        <v>213</v>
      </c>
      <c r="O79" t="str">
        <f t="shared" si="1"/>
        <v>Неизвестно</v>
      </c>
    </row>
    <row r="80" spans="1:15" ht="230.4" x14ac:dyDescent="0.3">
      <c r="A80" s="3">
        <v>79</v>
      </c>
      <c r="B80" s="3" t="s">
        <v>35</v>
      </c>
      <c r="C80" s="3" t="s">
        <v>4</v>
      </c>
      <c r="D80" s="11" t="s">
        <v>4</v>
      </c>
      <c r="E80" s="3" t="s">
        <v>179</v>
      </c>
      <c r="F80" s="9">
        <v>44359</v>
      </c>
      <c r="G80" s="3" t="s">
        <v>11</v>
      </c>
      <c r="H80" s="3" t="s">
        <v>64</v>
      </c>
      <c r="I80" s="3" t="s">
        <v>89</v>
      </c>
      <c r="J80" s="3" t="s">
        <v>4</v>
      </c>
      <c r="K80" s="3" t="s">
        <v>97</v>
      </c>
      <c r="L80" s="3" t="s">
        <v>95</v>
      </c>
      <c r="M80" s="3" t="s">
        <v>4</v>
      </c>
      <c r="N80" s="3" t="s">
        <v>213</v>
      </c>
      <c r="O80">
        <f t="shared" si="1"/>
        <v>2021</v>
      </c>
    </row>
    <row r="81" spans="1:15" ht="86.4" x14ac:dyDescent="0.3">
      <c r="A81" s="3">
        <v>80</v>
      </c>
      <c r="B81" s="3" t="s">
        <v>35</v>
      </c>
      <c r="C81" s="3" t="s">
        <v>4</v>
      </c>
      <c r="D81" s="11" t="s">
        <v>4</v>
      </c>
      <c r="E81" s="3" t="s">
        <v>180</v>
      </c>
      <c r="F81" s="9">
        <v>44623</v>
      </c>
      <c r="G81" s="3" t="s">
        <v>9</v>
      </c>
      <c r="H81" s="3" t="s">
        <v>64</v>
      </c>
      <c r="I81" s="3" t="s">
        <v>181</v>
      </c>
      <c r="J81" s="3" t="s">
        <v>4</v>
      </c>
      <c r="K81" s="3" t="s">
        <v>97</v>
      </c>
      <c r="L81" s="3" t="s">
        <v>97</v>
      </c>
      <c r="M81" s="3" t="s">
        <v>4</v>
      </c>
      <c r="N81" s="3" t="s">
        <v>213</v>
      </c>
      <c r="O81">
        <f t="shared" si="1"/>
        <v>2022</v>
      </c>
    </row>
    <row r="82" spans="1:15" ht="129.6" x14ac:dyDescent="0.3">
      <c r="A82" s="3">
        <v>81</v>
      </c>
      <c r="B82" s="3" t="s">
        <v>35</v>
      </c>
      <c r="C82" s="3" t="s">
        <v>4</v>
      </c>
      <c r="D82" s="11" t="s">
        <v>4</v>
      </c>
      <c r="E82" s="3" t="s">
        <v>182</v>
      </c>
      <c r="F82" s="9">
        <v>44467</v>
      </c>
      <c r="G82" s="3" t="s">
        <v>11</v>
      </c>
      <c r="H82" s="3" t="s">
        <v>64</v>
      </c>
      <c r="I82" s="3" t="s">
        <v>183</v>
      </c>
      <c r="J82" s="3" t="s">
        <v>4</v>
      </c>
      <c r="K82" s="3" t="s">
        <v>97</v>
      </c>
      <c r="L82" s="3" t="s">
        <v>103</v>
      </c>
      <c r="M82" s="3" t="s">
        <v>4</v>
      </c>
      <c r="N82" s="3" t="s">
        <v>213</v>
      </c>
      <c r="O82">
        <f t="shared" si="1"/>
        <v>2021</v>
      </c>
    </row>
    <row r="83" spans="1:15" ht="115.2" x14ac:dyDescent="0.3">
      <c r="A83" s="3">
        <v>82</v>
      </c>
      <c r="B83" s="3" t="s">
        <v>35</v>
      </c>
      <c r="C83" s="3" t="s">
        <v>4</v>
      </c>
      <c r="D83" s="11" t="s">
        <v>4</v>
      </c>
      <c r="E83" s="3" t="s">
        <v>184</v>
      </c>
      <c r="F83" s="9" t="s">
        <v>4</v>
      </c>
      <c r="G83" s="3" t="s">
        <v>11</v>
      </c>
      <c r="H83" s="3" t="s">
        <v>64</v>
      </c>
      <c r="I83" s="3" t="s">
        <v>185</v>
      </c>
      <c r="J83" s="3" t="s">
        <v>4</v>
      </c>
      <c r="K83" s="3" t="s">
        <v>97</v>
      </c>
      <c r="L83" s="3" t="s">
        <v>96</v>
      </c>
      <c r="M83" s="3" t="s">
        <v>4</v>
      </c>
      <c r="N83" s="3" t="s">
        <v>213</v>
      </c>
      <c r="O83" t="str">
        <f t="shared" si="1"/>
        <v>Неизвестно</v>
      </c>
    </row>
    <row r="84" spans="1:15" ht="72" x14ac:dyDescent="0.3">
      <c r="A84" s="3">
        <v>83</v>
      </c>
      <c r="B84" s="3" t="s">
        <v>35</v>
      </c>
      <c r="C84" s="3" t="s">
        <v>4</v>
      </c>
      <c r="D84" s="11" t="s">
        <v>4</v>
      </c>
      <c r="E84" s="3" t="s">
        <v>186</v>
      </c>
      <c r="F84" s="9" t="s">
        <v>4</v>
      </c>
      <c r="G84" s="3" t="s">
        <v>11</v>
      </c>
      <c r="H84" s="3" t="s">
        <v>64</v>
      </c>
      <c r="I84" s="3" t="s">
        <v>81</v>
      </c>
      <c r="J84" s="3" t="s">
        <v>4</v>
      </c>
      <c r="K84" s="3" t="s">
        <v>97</v>
      </c>
      <c r="L84" s="3" t="s">
        <v>103</v>
      </c>
      <c r="M84" s="3" t="s">
        <v>4</v>
      </c>
      <c r="N84" s="3" t="s">
        <v>4</v>
      </c>
      <c r="O84" t="str">
        <f t="shared" si="1"/>
        <v>Неизвестно</v>
      </c>
    </row>
    <row r="85" spans="1:15" ht="43.2" x14ac:dyDescent="0.3">
      <c r="A85" s="3">
        <v>84</v>
      </c>
      <c r="B85" s="3" t="s">
        <v>35</v>
      </c>
      <c r="C85" s="3" t="s">
        <v>6</v>
      </c>
      <c r="D85" s="11" t="s">
        <v>4</v>
      </c>
      <c r="E85" s="3" t="s">
        <v>138</v>
      </c>
      <c r="F85" s="9" t="s">
        <v>4</v>
      </c>
      <c r="G85" s="3" t="s">
        <v>11</v>
      </c>
      <c r="H85" s="3" t="s">
        <v>4</v>
      </c>
      <c r="I85" s="3" t="s">
        <v>4</v>
      </c>
      <c r="J85" s="3" t="s">
        <v>4</v>
      </c>
      <c r="K85" s="3" t="s">
        <v>4</v>
      </c>
      <c r="L85" s="3" t="s">
        <v>4</v>
      </c>
      <c r="M85" s="3" t="s">
        <v>4</v>
      </c>
      <c r="N85" s="3" t="s">
        <v>4</v>
      </c>
      <c r="O85" t="str">
        <f t="shared" si="1"/>
        <v>Неизвестно</v>
      </c>
    </row>
    <row r="86" spans="1:15" ht="72" x14ac:dyDescent="0.3">
      <c r="A86" s="3">
        <v>85</v>
      </c>
      <c r="B86" s="3" t="s">
        <v>35</v>
      </c>
      <c r="C86" s="3" t="s">
        <v>4</v>
      </c>
      <c r="D86" s="11" t="s">
        <v>4</v>
      </c>
      <c r="E86" s="3" t="s">
        <v>187</v>
      </c>
      <c r="F86" s="9" t="s">
        <v>4</v>
      </c>
      <c r="G86" s="3" t="s">
        <v>11</v>
      </c>
      <c r="H86" s="3" t="s">
        <v>188</v>
      </c>
      <c r="I86" s="3" t="s">
        <v>64</v>
      </c>
      <c r="J86" s="3" t="s">
        <v>4</v>
      </c>
      <c r="K86" s="3" t="s">
        <v>97</v>
      </c>
      <c r="L86" s="3" t="s">
        <v>97</v>
      </c>
      <c r="M86" s="3" t="s">
        <v>4</v>
      </c>
      <c r="N86" s="3" t="s">
        <v>4</v>
      </c>
      <c r="O86" t="str">
        <f t="shared" si="1"/>
        <v>Неизвестно</v>
      </c>
    </row>
    <row r="87" spans="1:15" ht="43.2" x14ac:dyDescent="0.3">
      <c r="A87" s="3">
        <v>86</v>
      </c>
      <c r="B87" s="3" t="s">
        <v>35</v>
      </c>
      <c r="C87" s="3" t="s">
        <v>4</v>
      </c>
      <c r="D87" s="11" t="s">
        <v>4</v>
      </c>
      <c r="E87" s="3" t="s">
        <v>189</v>
      </c>
      <c r="F87" s="9" t="s">
        <v>4</v>
      </c>
      <c r="G87" s="3" t="s">
        <v>11</v>
      </c>
      <c r="H87" s="3" t="s">
        <v>64</v>
      </c>
      <c r="I87" s="3" t="s">
        <v>39</v>
      </c>
      <c r="J87" s="3" t="s">
        <v>4</v>
      </c>
      <c r="K87" s="3" t="s">
        <v>97</v>
      </c>
      <c r="L87" s="3" t="s">
        <v>104</v>
      </c>
      <c r="M87" s="3" t="s">
        <v>4</v>
      </c>
      <c r="N87" s="3" t="s">
        <v>4</v>
      </c>
      <c r="O87" t="str">
        <f t="shared" si="1"/>
        <v>Неизвестно</v>
      </c>
    </row>
    <row r="88" spans="1:15" ht="86.4" x14ac:dyDescent="0.3">
      <c r="A88" s="3">
        <v>87</v>
      </c>
      <c r="B88" s="3" t="s">
        <v>35</v>
      </c>
      <c r="C88" s="3" t="s">
        <v>6</v>
      </c>
      <c r="D88" s="11" t="s">
        <v>4</v>
      </c>
      <c r="E88" s="3" t="s">
        <v>190</v>
      </c>
      <c r="F88" s="9" t="s">
        <v>4</v>
      </c>
      <c r="G88" s="3" t="s">
        <v>11</v>
      </c>
      <c r="H88" s="3" t="s">
        <v>88</v>
      </c>
      <c r="I88" s="3" t="s">
        <v>191</v>
      </c>
      <c r="J88" s="3" t="s">
        <v>4</v>
      </c>
      <c r="K88" s="3" t="s">
        <v>95</v>
      </c>
      <c r="L88" s="3" t="s">
        <v>99</v>
      </c>
      <c r="M88" s="3" t="s">
        <v>4</v>
      </c>
      <c r="N88" s="3" t="s">
        <v>4</v>
      </c>
      <c r="O88" t="str">
        <f t="shared" si="1"/>
        <v>Неизвестно</v>
      </c>
    </row>
    <row r="89" spans="1:15" ht="43.2" x14ac:dyDescent="0.3">
      <c r="A89" s="3">
        <v>88</v>
      </c>
      <c r="B89" s="3" t="s">
        <v>35</v>
      </c>
      <c r="C89" s="3" t="s">
        <v>6</v>
      </c>
      <c r="D89" s="11" t="s">
        <v>4</v>
      </c>
      <c r="E89" s="3" t="s">
        <v>142</v>
      </c>
      <c r="F89" s="9" t="s">
        <v>4</v>
      </c>
      <c r="G89" s="3" t="s">
        <v>11</v>
      </c>
      <c r="H89" s="3" t="s">
        <v>4</v>
      </c>
      <c r="I89" s="3" t="s">
        <v>4</v>
      </c>
      <c r="J89" s="3" t="s">
        <v>4</v>
      </c>
      <c r="K89" s="3" t="s">
        <v>4</v>
      </c>
      <c r="L89" s="3" t="s">
        <v>4</v>
      </c>
      <c r="M89" s="3" t="s">
        <v>4</v>
      </c>
      <c r="N89" s="3" t="s">
        <v>4</v>
      </c>
      <c r="O89" t="str">
        <f t="shared" si="1"/>
        <v>Неизвестно</v>
      </c>
    </row>
    <row r="90" spans="1:15" ht="43.2" x14ac:dyDescent="0.3">
      <c r="A90" s="3">
        <v>89</v>
      </c>
      <c r="B90" s="3" t="s">
        <v>35</v>
      </c>
      <c r="C90" s="3" t="s">
        <v>4</v>
      </c>
      <c r="D90" s="11" t="s">
        <v>4</v>
      </c>
      <c r="E90" s="3" t="s">
        <v>192</v>
      </c>
      <c r="F90" s="9" t="s">
        <v>4</v>
      </c>
      <c r="G90" s="3" t="s">
        <v>11</v>
      </c>
      <c r="H90" s="3" t="s">
        <v>4</v>
      </c>
      <c r="I90" s="3" t="s">
        <v>4</v>
      </c>
      <c r="J90" s="3" t="s">
        <v>4</v>
      </c>
      <c r="K90" s="3" t="s">
        <v>4</v>
      </c>
      <c r="L90" s="3" t="s">
        <v>4</v>
      </c>
      <c r="M90" s="3" t="s">
        <v>4</v>
      </c>
      <c r="N90" s="3" t="s">
        <v>4</v>
      </c>
      <c r="O90" t="str">
        <f t="shared" si="1"/>
        <v>Неизвестно</v>
      </c>
    </row>
    <row r="91" spans="1:15" ht="43.2" x14ac:dyDescent="0.3">
      <c r="A91" s="3">
        <v>90</v>
      </c>
      <c r="B91" s="3" t="s">
        <v>35</v>
      </c>
      <c r="C91" s="3" t="s">
        <v>4</v>
      </c>
      <c r="D91" s="11" t="s">
        <v>4</v>
      </c>
      <c r="E91" s="3" t="s">
        <v>193</v>
      </c>
      <c r="F91" s="9" t="s">
        <v>4</v>
      </c>
      <c r="G91" s="3" t="s">
        <v>11</v>
      </c>
      <c r="H91" s="3" t="s">
        <v>4</v>
      </c>
      <c r="I91" s="3" t="s">
        <v>4</v>
      </c>
      <c r="J91" s="3" t="s">
        <v>4</v>
      </c>
      <c r="K91" s="3" t="s">
        <v>4</v>
      </c>
      <c r="L91" s="3" t="s">
        <v>4</v>
      </c>
      <c r="M91" s="3" t="s">
        <v>4</v>
      </c>
      <c r="N91" s="3" t="s">
        <v>4</v>
      </c>
      <c r="O91" t="str">
        <f t="shared" si="1"/>
        <v>Неизвестно</v>
      </c>
    </row>
    <row r="92" spans="1:15" ht="172.8" x14ac:dyDescent="0.3">
      <c r="A92" s="3">
        <v>91</v>
      </c>
      <c r="B92" s="3" t="s">
        <v>35</v>
      </c>
      <c r="C92" s="3" t="s">
        <v>6</v>
      </c>
      <c r="D92" s="11" t="s">
        <v>4</v>
      </c>
      <c r="E92" s="3" t="s">
        <v>194</v>
      </c>
      <c r="F92" s="9" t="s">
        <v>4</v>
      </c>
      <c r="G92" s="3" t="s">
        <v>11</v>
      </c>
      <c r="H92" s="3" t="s">
        <v>118</v>
      </c>
      <c r="I92" s="3" t="s">
        <v>4</v>
      </c>
      <c r="J92" s="3" t="s">
        <v>4</v>
      </c>
      <c r="K92" s="3" t="s">
        <v>103</v>
      </c>
      <c r="L92" s="3" t="s">
        <v>4</v>
      </c>
      <c r="M92" s="3" t="s">
        <v>4</v>
      </c>
      <c r="N92" s="3" t="s">
        <v>213</v>
      </c>
      <c r="O92" t="str">
        <f t="shared" si="1"/>
        <v>Неизвестно</v>
      </c>
    </row>
    <row r="93" spans="1:15" ht="115.2" x14ac:dyDescent="0.3">
      <c r="A93" s="3">
        <v>92</v>
      </c>
      <c r="B93" s="3" t="s">
        <v>35</v>
      </c>
      <c r="C93" s="3" t="s">
        <v>4</v>
      </c>
      <c r="D93" s="11" t="s">
        <v>4</v>
      </c>
      <c r="E93" s="3" t="s">
        <v>195</v>
      </c>
      <c r="F93" s="9" t="s">
        <v>4</v>
      </c>
      <c r="G93" s="3" t="s">
        <v>11</v>
      </c>
      <c r="H93" s="3" t="s">
        <v>4</v>
      </c>
      <c r="I93" s="3" t="s">
        <v>4</v>
      </c>
      <c r="J93" s="3" t="s">
        <v>4</v>
      </c>
      <c r="K93" s="3" t="s">
        <v>4</v>
      </c>
      <c r="L93" s="3" t="s">
        <v>4</v>
      </c>
      <c r="M93" s="3" t="s">
        <v>4</v>
      </c>
      <c r="N93" s="3" t="s">
        <v>4</v>
      </c>
      <c r="O93" t="str">
        <f t="shared" si="1"/>
        <v>Неизвестно</v>
      </c>
    </row>
  </sheetData>
  <autoFilter ref="A1:O1" xr:uid="{BFF9EB78-E800-4F42-BA30-43AD53D5FB0C}"/>
  <conditionalFormatting sqref="G1:G1048576">
    <cfRule type="containsText" dxfId="2" priority="3" operator="containsText" text="Отрицательное">
      <formula>NOT(ISERROR(SEARCH("Отрицательное",G1)))</formula>
    </cfRule>
    <cfRule type="containsText" dxfId="1" priority="2" operator="containsText" text="Положительное">
      <formula>NOT(ISERROR(SEARCH("Положительное",G1)))</formula>
    </cfRule>
    <cfRule type="containsText" dxfId="0" priority="1" operator="containsText" text="Нейтральное">
      <formula>NOT(ISERROR(SEARCH("Нейтральное",G1)))</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  x m l n s : x s d = " h t t p : / / w w w . w 3 . o r g / 2 0 0 1 / X M L S c h e m a "   x m l n s : x s i = " h t t p : / / w w w . w 3 . o r g / 2 0 0 1 / X M L S c h e m a - i n s t a n c e "   x m l n s = " h t t p : / / m i c r o s o f t . d a t a . v i s u a l i z a t i o n . C l i e n t . E x c e l / 1 . 0 " > < T o u r s > < T o u r   N a m e = " 17>@  1 "   I d = " { 6 2 6 B C 0 1 7 - C D 7 2 - 4 C E D - 8 7 A F - C F 7 7 D A 0 2 E 4 8 0 } "   T o u r I d = " c 7 c 0 7 3 8 2 - 3 e 3 f - 4 6 b f - 9 3 4 9 - 0 0 6 e a 8 2 4 9 b b c "   X m l V e r = " 6 "   M i n X m l V e r = " 3 " > < D e s c r i p t i o n > 2548B5  745AL  >?8A0=85  >17>@0< / D e s c r i p t i o n > < I m a g e > i V B O R w 0 K G g o A A A A N S U h E U g A A A N Q A A A B 1 C A Y A A A A 2 n s 9 T A A A A A X N S R 0 I A r s 4 c 6 Q A A A A R n Q U 1 B A A C x j w v 8 Y Q U A A A A J c E h Z c w A A A 2 A A A A N g A b T C 1 p 0 A A F W s S U R B V H h e 5 b 3 3 c 1 x J l u 9 3 C g X v P Q g Q J O h 9 0 z T b O 7 L d u J 1 9 M 7 O r W K t V v N X u + 0 F a 7 Z O e / o C n D Y U U I e k n / Q H 6 Q T + 9 i N W L j X 0 7 M 9 0 z 7 Z v d T b L Z 9 G Q 3 P Q k Q J L z 3 Q B W M z u f k T d S t Q h U I 0 A A g 9 8 t I 1 q 1 b F 1 X 3 Z u Y 3 j 8 m T J y O / / e b M n P w r w Y 9 f P S h f 3 Y j I x N S M z M 7 O W p m b m 5 P y g h k 5 3 B i z a 3 i f D p n O L w d 8 R S Q i c q U z R 3 9 z V q 5 0 5 Q S f r H 1 E 9 M Z f 3 z Q h e d l z k p W V F Z x 1 4 D M K O N W a L 2 O x L I l G o 5 K d n S 0 F B R E Z 6 T h r n / 1 r Q O S 3 x / 9 1 E O q 9 w 3 v k 8 x u 5 M j P j y A R B s i K z c n T r Z H D F k y U T i M 9 E J C c 6 J 1 / c z J O Z O d c B V x v w Y C m P 9 9 6 O y X n S T E 9 P G 1 k 8 Z n i f k 6 P P J J K d F Z E v b x f I r D 4 f x I N Y e X l R m e j 9 1 0 E q f X y t 1 G e 4 F O b n S 2 n t Y f n s e o 5 1 B C + Z t l X F 5 s k E Y d K R J t P 5 5 Y K v 6 B 7 J k u 8 7 c u T T G / l r h k w g 9 f E a S m e C o 2 R M z y b q Y 1 q U P D o w j Y + P 2 m e j o y P u s 5 l p O d 2 a o / U 6 Y Y M V 9 U y d T 0 5 O S 1 7 l Y c n J K 0 7 b R s 9 S S Z b d z x i 2 b t 4 o 0 w V 7 Z X g s P i + Z K O U F 0 7 K x Y t q u o S N M x K m K B H z H e R w 4 e z / X S m 3 J r O x v c G r l W k V W Z E 4 6 R q L B u 2 S 0 D i Q k U l 5 0 1 q R P Y W G x v S 8 r r 7 B X p N E L G 2 I S n 5 6 z A W s u q G / q f m o q L l K w U y o 3 H L B r n 1 V E P n h G V b 7 G u n X S O d U g 8 X h C K k G S 4 t x Z m V I u U c K o K Z 6 R A w 3 x h y b S X e 1 w G 8 u n 5 d 5 g V G 7 2 5 M j T V q l R H V p 3 1 s R M r f t B b b w w U P f S A R U 2 V 3 l G n X l 1 0 K N j O F u a + 7 N l b / 2 0 n L u f Z w T M 1 h / J i m Z L f u 6 4 j P V c C 6 5 8 t h D 5 4 M T Z Z 4 5 Q m 7 c d l N b u i J I p P k 8 k X 0 A 6 0 m R n z c m h 9 V N q 4 4 j p / 0 V K v D B 6 x 6 J S k j c r g x N Z o h q M N F X M 6 G t E Z v Q y V L m J e J a p R U 8 j o v r s q C p H t k 2 p a h q V S / o 8 L 2 + c k v P t u X K g P i 6 F u X N m + 4 G x G H W T X H / U l + p 7 S p a o q T 2 g f y x L / z 7 P b L T 3 d k y Z o + J c G 7 Z j V H L U 3 i o q i s h w x 7 n g 6 m c H z x y h G j c / L x 1 9 c 8 s i U / g c H e D d 7 W 5 E v t 6 d L T t r n d T Z U D 6 j I 7 L I s d v 5 8 q 6 O 2 D f 1 s 9 b B b C W i s y + e V e x d F 5 P 6 0 o U P O D K V Z Q O M x 7 V u V W t V y l c V J c 7 h p P j y V o E d v 7 9 z y q T Y s T s 4 L L K M V H g A R 7 u e L V J F P n y G C F W 2 / n k Z G X l 4 M n m 8 u W X K 3 M N 8 d L M n W 5 o q Z + T r O 3 n B p / / 6 k K t 1 8 Z b W S S q G J 7 O k N D + Z b G O j I 1 J c U i q Y T H m B 5 v j Z T U c q J F V W V k T 6 x 6 N y s S P f S J W f H 5 H x 7 m e H V M 8 M o Z Z L p n R E S k W 1 j r b 9 4 1 k 6 o g Y n n m K g i j 3 K Y 2 y r n p Z N l S m G p w K H T k F O 4 p u p e + w l p B F V 7 E 2 r F r U x b / f m y N v b p 0 y q X + / J l Y 6 R X E e q P C V V z 7 N B K n 0 0 n v j p L o V V 2 4 x M 3 i 3 + O M g E e t U O e J x k O t w 4 J f s b 4 j Z X 4 W 2 S x w n t w h k d C I / 6 a 4 2 q 8 q a D J 5 N X e y G T r 3 t P J r A p 8 K o y B z c 4 E Z F d t X E 5 u n X c B s D J q T n J r 9 i n n y a 3 6 9 N Y d C h J e / 6 p K c X V m 2 R q u s Q a B v e s b 0 x P G v / q k f o e 8 F V P G l V F M 1 J R O C d 5 S i T I 9 O K G m D w f R G c 8 C A n y L b x 3 m 0 g M o F 1 Y u k a y 5 B 2 1 A W 0 i V s / h X K g v m Z H i v I V / m w n 8 H X + / T v / O k w K y L g a k z q R K q 6 l p F z X B Z G + 4 r j n M z 3 a D 3 e n W X C V W r n 3 n 3 r o p a 7 v 4 b K 7 k l W 2 b b 9 e n t T z 1 E 7 u T 0 x X a I A 8 n m d a V z t g I W 1 G 4 0 O h + 3 C j U 3 7 n c n i N l B b P m b u 4 a U T u i L d c + 4 z l S U a e d e X e d G i L a 6 Z B q Z W q r v L 5 5 I Q F T J e j l j l z 5 8 l a + u b 6 j S k T c 2 n 2 q t u K d 8 6 g r m Z Y a J X g m 8 L v c Y 7 3 W D y F Z 2 J S 8 f x D y 9 R m x P b k 2 G k R S T E 5 O m O Y A M W N K N k A 7 4 O D 5 5 H q e 2 q h R t c 8 m H K n m i l X C 5 S x o 4 6 e q / O 7 k u Z Q m e X q Q X X 5 I Y r H p p H C i p Z I J M A p 3 D E f l R k + O N f C T w k s q J U r z 5 y x K g g l l J k l z t b N P z 0 Y W V S n p o H T O L Z V x u d W X o 8 8 Q f P A Q e F H v A c m h 1 W R x h B 7 n 7 u e a n R g G E v H I 1 m Q n B C o d U m i p w J V O n Y + N D E p p W b l M K 2 H G p 2 b l d E e 5 f c 6 9 + F f K 9 p o Z a R 7 I s 7 m q u d F L 9 t n T C C X U + U d o p t V D X t V B m Z h 4 N D J 5 3 O 7 N t o n Z J + V 8 2 F M X k y t d u a Y O M N o f u 7 3 y H k N I 8 p a S x H X j B F D R c C y c u Z c r r 2 2 a s j m n d O A 6 p M 9 y M T M z r Z L S R 1 l E 5 L O b + c H x Q l I V 5 6 n K O J t t E R s y 9 o N 9 9 r T h q b S h C m s P q i o x 8 9 B k i v I 9 I W y t V p V x + X 1 l y Y B M g N 9 Y D T K B a Z V 0 a a r C J O U l V U W x u x a r A 8 g E q Z a L r K x w K F P y D 4 T b j D I 6 N a f t q e 2 K A C 3 a k 7 b t 1 3 p Z h h B f G y h b t 0 s l 0 9 x D O y B A 2 G L i k s 9 U F X u W g b r 3 U t O U S U g f t + j V P E g U U 7 J N T Y w 9 0 H E B q Y g U W Q 6 Q P B M T 4 8 E 7 v I L h 2 l 9 I q l l u S F 9 n Z u Y k C q m e M j x 1 T o n R 8 f y k q H G P p Z I J 8 B H 2 D E T 6 X F W Q z F c + G y h T + 6 0 k I A t O m M s d O V I R 2 F H E 8 G F T F R Q W 2 f v Y 1 M I J 3 D C 4 d j w l m P h B K C g o l K k p p 2 K j V m o L 2 L F H u K 1 o 0 x n T O l T N V M M 2 t f 3 X f P n 9 t x e e m v 6 U W 3 k g r d 2 U j j y L E e p p B + F A G P 1 X l 7 B A M d O 8 1 I N A / X k b J x 3 a h 6 M Z l 3 p k w s T 4 u B K 3 0 I 4 / v V l g H T A M b 0 t R i K g w z M 1 I b v y W O 3 4 K 8 N T Y U K U N B 3 S U c 1 I p T K Z 0 e B b J R D U 0 l E 7 L S x t d b N 1 S y B T 2 5 i 0 X i 5 E J e D I x 9 5 R q e 4 V d 9 G F 4 M g E m u d P B t y u q H 8 1 I m c 5 5 e u a n n h o b a m Q E j 9 H D O S G e d u C h I y B 3 z 7 p p u d W b b e r q U j A 6 t b C z 8 / c e i z k Z + v v 7 g q P F g W s f Y Y J b H X I B H 4 3 e N r h w b Z V v H 1 T O c F t t r H A 2 M e D V j u 1 9 R K b N S / F 0 4 K m w o X I r D i S F F X m E j 0 H q + 2 c B L C t h T o h H g 0 i p c 0 a L A S H j N S c P Y v I 8 F n O D F 6 r d s x w w R w W 5 w l h f P m O T y m G E J R / q q G + z 1 o G o z d e F I z L c k T s z I Z u S + s R a L f q 0 6 U 6 v n V J U t X l J q t 6 z S C a w u c o R A O f J c k B n T Z 2 c T Q c i N t I h J 9 e 5 + p c D l v m n g g i R M C Y n J o I j h z 1 1 c X O U N F V M K 8 H d P N 2 O m t h 8 O / P X W U p C 8 0 Z G 6 v V d + n 6 y V s q a t 6 E m 4 q X z q h 7 w x H k U A r E 6 9 2 k A a 7 B Y y E i n X 8 7 T s m B w Y I m S L F N d s J z d 1 / m S Q Z u l I L W Z 8 g s K Z G z M 5 a I A D W U z M h 5 z K 5 6 R m H d V U t 3 o z g m c K Y 5 U s 0 F n i E 0 r 4 0 J 9 Y y 2 W y E f f X X z 4 n v m E U V C 9 X 0 Z H Z z J G k X s 8 C r k e F v W l 0 2 o z Z N m k c L 5 2 B P J G o E 7 R + R v K p t V + y b L O s Z Q Y u E w g j o 7 Y v 8 W k E + u R s F 2 m 5 y J S G q w o z o 2 q N N f 3 F C Z s H w W 4 0 X P z l j Y Z n S 6 a g j k u J o 9 T E Y / H J C f H S U H W V R X r v Y 9 r f e L e p + 6 + v Z s r z 2 + I y 4 U 2 V v 2 q 2 j e D d 5 e Y w F k p j r b Z 3 6 1 F r G l C S d H + + S h y T y g Q J t B q k I l O 8 / p m Z 9 d k q S C Y V a M Z N 6 + 3 D 7 B z O O o a j c r 9 N I b 5 U s A k 6 y t N U x a q s 9 g j e r c 4 1 6 E 6 E Z N I U O u O G u 2 A K m C Y Z 3 p U o H j p 0 w X v M g N i p 9 p R 0 3 o / 2 R m q A P U P 1 R J p 6 E E d Q k J s x y 9 u F d i q 4 N G Y S m h t / 9 l Z H V h n 4 l K W 2 x F c v f Z A N 1 i T / / I q 9 y 8 g E l g N A n k Q l b 5 O J R M J H 7 8 7 d U o 6 O 9 q k u 6 t L r l 2 7 J r 2 9 C a 9 Y f K R D O l u v 2 p q f H T V E j C 8 f k A k s 9 X G 5 j k l T J G J O Q K L J 8 R F 3 8 I i g P Z a C v B Q y A c s 3 k Q G o f x P j Y 9 b O Y H R k 2 F 6 9 R H t 3 + 4 Q t t c f O 4 h b c 2 q u I D E / V 2 T 2 t y X 8 f n 7 6 0 x C Z b O U S y s m U 2 f 7 f E Y j E j 1 G p L p 8 b y a V m v u j 7 q y N D Q k J S U l K h E S g z 9 o 6 O j c u / e f a m t r d H O M S s 1 N T U y M D A g v S O z 0 j q 1 P r h q e c B I 3 6 5 S Z j E X e b m q e y 9 s d E s 6 e k a z L J G M W / I R A n U U 8 q x R Y 1 q d 5 v 0 L n V 4 S x s f G p L D I R V S k A l U T 9 z 5 O i O V + L + 2 I Z I p r e 5 P o h S S a g y r l y 3 U A 6 x u P q t o X x E L O 6 g A 7 H V d p N S 1 l + f 3 6 D A t X E K 8 2 H o N C 8 P i R U 7 b b 7 C Y q 2 h e w X A I l F u Y l s J i r O B 3 o e L t q V d W Y H J S r V 6 9 J W V l Z E p k A K s v u 3 b u k q q p K q q t r 5 F Z r t 1 5 X K j u a q u Y l z X L h v W 9 E i G c C B r 1 H T f G s t A 0 l 6 1 Y s 8 k v t 3 b x D D e Q 0 N s + N H j c v l Z q b M B 3 S k Y m 5 L l J K M 4 n M / N N y y Q Q g 0 9 T k p M S V L C M 6 Y N H O k I m 5 r Y r 8 x A D B V 6 8 v 0 8 F V j 4 Y m y t z J N Y Y 1 S S j C y c J O C J B K p q W Q q 6 Z o 1 o x y n w u h J D 9 9 x D Q d r C R v R i q L Z m x h H / Y R L u d D 6 2 P 2 9 9 3 d 3 V J a W m q k S Y c 7 t 5 u D I y c B a s v J Q x d V Y 5 s l C W 5 Z e m q E + 4 N A i j K k 0 1 d B d H r q f B J o G 0 4 m E M 6 R M F j k N z U 5 I c N D g 1 a f Y Z y + l 2 c D D r Y W c O q U W / a / G A Y G + o M j U Z W 3 U w Y m o m o 7 B S d C W E L z z K t 6 5 O / L y 8 + X w s I i K a + s t H O A u S 0 G r z e a n C p Y U z I r O + v c / f I 4 c 3 N r r / v q H d F S a 6 f k V z 1 n F R 0 m U y r S n c 9 N M X x R f f a s i 9 v K 1 R Z t M D C i H T w V p A x 7 e 9 u k v N w U l + f X x + W 5 + r g t O o Q a o 7 0 t 8 u 3 J U 6 r K 1 d o o m g 5 j q g b t 3 Z e I i o a c 3 d 0 9 F t H O o k K P t x / R 2 8 Z 8 F N E F 4 d t g B W w 4 h d n G y h m T F n f 6 s m 3 R J M j L L 7 A F f q m 3 P 6 a S J R 1 J S U y z G C o q X I d H P V t X v 0 7 K s / p s 4 A k j F g h G t A z a E o 9 e G L T f u N p O 3 h k R 8 C o J v o 2 R g H m 5 O T Y V 0 K N S G 0 8 g T g 4 + 7 R 9 F S v E Q a 6 c w Z 2 Y P v 1 a K S n 4 b T c M S K h 2 B w m B 5 + B t b J m W 6 5 X d S X x I z 9 Q O b B x D S k g k v b J i S a 9 0 L Y + K 2 a O c d H x 2 S j R s 3 y C u v v h y c T Y Y P 6 Q l 7 q M C l y 5 d l + / Z t J p G Y C w q v B K 4 r d q N r O n h J l g k s g j z U G L M B g O s a 8 g d M T S N P o A e Z a 9 t V 7 S M / H s 6 Q s L s 9 t Q q P 6 i A C l h N 5 k Q R 9 P l B S W q b t F r w J w L J 7 A m G x h a i f 7 O w c 1 T r w i s 7 J / X u t d j 3 S y G N b I C U 9 s J 0 9 O u / f s V f L Q 6 8 / c + q u c 6 P z Z l a / z / e b t V L W l M z M K V q v o 1 p i E j c d U j s G o y z k 4 X X j h n r p H s u R S t W / 8 X b 1 q f p C Q p B 0 K M w l x / n c Q i N e c f V O l 9 l K k 9 P p q + f U 3 V z r r L 8 + O y X 5 q q p 4 0 G E 2 N T W Z u / r e Q N S 8 g m S i 9 X i u Q a W M n v M g 1 7 l P q s l I 7 B 0 Q q F / Y R I B G q l O C M G j 0 j C a + b M / G A i P W O l V R B 0 J r l B g M z t x 3 z 7 x P J b Q P g 0 N 1 G g y p a x 7 U 1 c O A O a T U g c 6 r c I D d O D w g Q F 6 e I 0 J N b Z 3 + n R s w w w h / V 2 4 Q p Y F k q 6 2 t l u + / d 6 t 3 X Y x g R J 9 R f 0 e / i 3 e D o 8 s L k X r S W F O E m o 5 U L E E y J c 6 h X m H j e O N 8 o m i 3 N O o x n Y o O e j 7 w D q U D U d v p c P 3 a d d m 9 p c 5 s L W 9 X h N E 5 k m W u X F B Y k m w Y E y E 9 m 1 1 q H X d w I j n B v o e 5 g A P U K m l a g 3 k q B g Q m h i E J N h z z N x x D u O c a 4 t K k d i D 2 n Y c 5 H B R 7 l T R + b R P A L m J 1 L q j V 6 8 P z U O W q r s W C d U m P A x A k 3 E Z h a T 0 x u d C Z w r w T x I r H 4 k Z w k m L a e b X z z l 2 6 L i e / u 6 j f Z 6 c M q I w l x c W y c + c O 6 x c v N 2 m b 6 a P d V p X W q d M R m 1 x f S 9 C 7 o f J X v 2 R F W T h I 2 H 7 C R Q 7 S k 8 q B 0 d d 3 b k b 3 g c k 8 c 7 M C F t F l A g R M l 3 B k X N U U 7 A I Q 9 g a i Z j B x y m 9 8 3 x G M / v W x B S p a X 1 + v F O V F p F I N 6 + c a Z s y D l h r f R p o v w M T l R C x i G w u Q Q y H s P O G a w x u S C Q / 5 P O h o O B y Y w 0 k F 3 5 f O u + m R m 5 f Z D f 8 w c O p X A j h B a L O i I r c z h 4 d F X A S S x 0 d e F B W X 2 L P c a W 6 V w w d 2 y a s v H Z D B w Q G 5 2 9 Z l / e C D j 4 / L r e Z 7 2 s 5 q P / V 0 2 6 A T 1 d + b m X W D W g M e P 3 3 U y R g D V 3 J / W q 0 S + f T M 9 5 l r f w W R X b 5 X O / S 0 i n n n L v c q w V L J x e P w K Z 0 c Q 5 1 U W p m Q S g Q f U T A 8 P G z e P A / O f 6 H f Q y p i H A C o a 3 6 n Q 4 / z 9 3 P U t o n L 3 b t 3 p U n V P U B O 7 5 n Z S J K H b k t V 3 E b W u T m 1 H 1 T y T a k U w R l y p y + q R H I q K 6 C D Y b D n q N 2 R k 5 c r s 6 p G o V 5 R H 0 g A R n U 6 Y i p 8 2 M / n e r 9 8 b / B 1 G Y F 6 l m r / P Q z S 3 c / I 8 J D M 5 p b b S m E P B p s S v S 4 1 j I k 2 n V D J V R i s l e I 9 J D 3 2 1 X E 5 8 t b r d s 4 / O / N 9 0 d w i O X Y r q h I 6 L q 9 t H J N j N 6 M S m Z u W h q r H J 3 k f B Z F P z 6 4 N Q s 0 W 7 F X D N Z b k 4 U s l U O p 7 D z o P I 7 w f L J E M 6 d Q t D 0 8 o Q l x Y N p A 1 f E M b b U 6 2 b d t q 5 w G L 5 E 6 2 J B p / g x r 8 b B y Q C e f P n 5 d D h w 4 F 7 y B a 7 o K l C z 6 d G M C p E Y 9 N q g q U I D 7 G u B / F H w Q 6 G W o T c X B Y E z g C 4 o x B + r 1 L T W r J s n Q c B o + D W K k I x / A x S G j j m V 0 1 N D S o 9 q l L J Q Z 4 D s L L G F B y c l 1 9 J 2 d K 0 v Y N G v b y 5 R 9 k 7 9 7 d 8 s k 1 N s + L 6 2 A z L e V 5 k z a B 3 l j z c P N 9 j x t p F J + V R 2 H V F q 3 E Z F U v F Y t 9 x u I 7 T y Y 6 6 m J k A q h u f o 7 n / M n P T L K E y Q T C Z A K p Z C K d M L 8 F I O P G j R v d m w C Q i X v y 5 C V r a t i N T g c K k w m k k g l J Z y R J A Y M O Z M J J Q X A s 8 2 t I p 2 I 1 2 p d K J s D v 0 8 E f B + j g Y X g y j Y + N m r f P O y k g E 0 4 J D 5 7 j 2 2 9 P 6 e e J Z w + T C f i 2 j 6 Q h f k 0 x A 6 9 I R + / S B q I n D S U U P X F 1 y 1 S 8 w E Y q K s 6 X p Q A P F f N G 4 c s 7 U q I F U u G J 5 / H H P z 8 i X 9 4 u k v b h 5 L E l v C 3 L n n X J a h 6 j L x 5 C T 7 q u 0 W y z v z w I m 4 H k 3 F d L f 1 R e 3 T S V 1 s E R h n c V E 0 I E U Y m 4 x v X O a x g j q p Z 6 i U J 6 5 0 d F e b D 7 4 K M A F W 8 h C d x r Y Y o t B c J u c X D k y F t y 8 W J y c k v 6 Q y o 2 r K + 3 8 z h n i J s D T H v g E X W r e h N 9 a r X K m p B Q K v H n C e W x F F I R P 8 a c S 5 g k 1 4 M J z X R g 1 P T z O G y o R k d H U t D 5 q w L 3 M Z l U A S 5 3 X N V 8 3 h D a H 4 k l 5 H 7 0 J f j 1 2 5 Z c q d a O 7 T s U 2 9 5 c b M + V k c F B c y x g H + H u P b w h T T h B C N H A H U f n 4 D d Z z g B 8 t i J A x y 1 R G 6 9 f 7 R H A B O 6 j A g m x 1 A E s H f j L 3 o l 8 b Y N Q I y i I 9 M i E 3 E C 1 C 2 P T J m d / e n B f q W A q o 6 u r S / 6 3 / + w 3 w H a / Q b R H G v 6 t C l Z 9 Y j e n s P K h 1 T 1 G 8 u M p q h n e s 0 z w c X G o e + y o 5 3 M f M A H L a l H A h C i f g y G 1 T 7 C d w v B L y P l t 9 j n a l H 9 P + n u 7 p K G B 1 a R u T u z I t k k p L S 9 P c m e n I v x M 2 B C p I 7 w H z 8 O V D D h M o g L c 3 7 x v K B y e D 6 U a G h y w c 3 2 9 3 f Z + M T D p 6 s H f p J J h O S C 8 q k j 6 F 8 Q C z k t k f c 6 3 / / f T 7 n g R l G t 9 d f f 0 B O 8 W w t d X d X W 1 / L t 3 d 2 v n s b e K i A x q O / H p w L D K L T 2 / m m X V J V Q k b 5 0 1 K h X m y 4 P A Z K Y H a 3 A I L 6 K D k 2 c P d S w d Z u P j p k 5 d b M s x L x t S w A P v H X 8 P k b 6 9 m 0 x Q V p L i 5 E j 9 3 v O 3 B m W o 9 Z T c n d o o d X V 1 w V l n O 9 G 5 i A x Y D H R i r / q w R 9 J i 4 J f D I z b H F O 8 Z A 2 w c z b m q 6 l q b 1 w n X I z Y X k e K A u g 5 n H + J v w h O y y w H R G 3 1 j q n 7 q T 2 H D I d 3 9 z 8 5 n P t L n / O e / T 0 5 Y y b N z H 6 k g / 3 k Y 4 f s i 1 I m J X u b f p j v P B G d d 3 a A W o 3 E M j 6 6 + m N J W 4 p Z W r 9 C n U k n 0 I F L t U 7 s J t c s 7 C o i 9 I 3 r B / x U j x e b K a d k S 2 i C s Y e 6 6 5 e 0 u L 5 y T F z e 6 o N c w U o k U B k 4 O H B j M R X 1 y L V f + 8 Y t W O b S 1 z L x 6 I 1 P O U w i 4 7 S F V Q x m d l + I 5 e x C R g H + m T A Q l x i 0 V + f k F 1 m k 9 u B c i x e n E Y W J 6 8 D n R 3 s s B D p M t K q 2 r s 3 t t I 2 o G K K T 7 u B K J O / L S H 5 S X F s n X V x N S E a S T i s U l y e 5 3 7 h W b E T D v h k e S N V T 1 d Y H d p 1 / B r x C r y Q S 3 m V E p / W u l y y p L q I i O Q o t L J s 6 n 1 j 3 S g n V A q G M Q i 8 Z k m U T R T L u 8 u W X c 7 C T m f S a 6 L t k E L B O m + / b t t o 5 O v N v F d t e R a X z w 5 a 0 8 O 2 b + x o P f J N 8 C y 9 m x u Z h / Q v 2 K I A X W 7 5 C O I a 5 x f 3 + 3 b 1 Y 6 2 9 t k e j o m W b N T 0 t P d / c A M r A B V r 7 u z X Q b 6 n U 2 U C k Z e / + j h P A w e t m 2 M v 2 A J S E c m Q B 0 T 7 b 1 U I M 3 5 3 b g + I 4 G 3 1 T U 1 d p 6 M s p c 7 m T O z t / O g Z W c j 2 U G H d 0 g N m G W d 2 d k z y b s Y U r / Y j C B 8 7 2 U l h S 5 k K t R l x s x 5 w / y l e 7 9 a i H x + / k r 6 n r w C y C 9 r k K E x t 1 k a o 6 d X A z y 5 j m y d N D U C P T 0 M p E t Y Z Q N M D u K e P X X q t D R t b J T R s X E L W Q k 3 B C o d H O D r I R e q G V + T r g L 4 f j o O O 6 P n h K Q A 4 T H M 6 P f 0 9 M p Y t M 7 c 1 N h K + B R Y A K e y y Y 5 H R o a l p C Q x S Z w O z M 9 w z 0 g f Q n L S g X v l n j N J F + 5 x X O 1 B 7 8 R Y D v h 9 O j a p k l G v k F S 9 3 V 1 S q X Z K c p L / B D q H s 2 R d 4 K R x g 1 2 i I V C / b / Z l S 0 X + r C X j Z L d 8 L 6 n O 3 c t R 1 X p u P o s T U R 4 + / T P L Y 3 A 2 8 J t 7 9 + 6 R t r Y 2 t Q X 7 Z P 8 B t 2 o 7 L O 3 5 T S b g Z y L 5 c u J O V D + f t k n e F 9 a P y c k 7 E S l V b b a u 5 s H a w Z P C w h Z a Q c T n y q y j U E m e R B 7 x m H Z k r R f v f Q s j l U z A R z b n 5 L i 1 N b t 2 7 V z Q A Z E 0 r 1 t u b d f 4 I P l X H f D 6 + V i / L 7 8 + p e R w M W f / z z + d k h c O q k G s q K m p N g 8 e y x 1 8 v F x s K j Z / X K B q l x 8 g M o F 7 B p n I B C A M 3 k w k Y j p Q F 5 A J 1 T M d k H J E l A / p o E T O 8 I H + P r W x n C T m 9 y E T 8 J 2 2 u r Z u n k y p b c J b T y Y A m Y a H E z d G P o k G t W / Z P r R r J J K k 9 r E 8 f i q h g Q t 5 O D x u 3 2 6 W 5 5 5 7 T t Y 3 N N j 7 l p Z W 2 a P E u n T p k t 0 X 6 7 k G + h I p B q 5 f v 7 F g 2 5 3 s w P M 6 P B r 6 k V W A N j 8 N s T o F G 3 R h o 7 n 3 B x o m t E M y o i 3 u b v b g 7 w Y H h 7 Q D z i 2 6 f k m v D P 2 / E K 8 1 j d j d M R F L Z 3 3 / y E v S 3 N x i 5 P j p a 1 s s q Q h B n m O j T g V j l P f G M / o 9 Y E 6 L i c w w o S 1 a Q I E 0 5 l 7 5 P s 4 R Z p Q R e t 3 o U L 9 k T f V L X t x 5 w L B 1 / H e F g X s d b 6 V X Y z 0 g G + o R Y U B R v Z / y i i o Z i h f y 1 Q 9 E a h 2 m q 9 J U K e z n 7 y B e 9 2 j i + Y s g W x D E z P M X J d l L 7 m / K K 8 p N s u / e v V N 6 e 3 t V w 9 h p 5 1 E r S 8 p K b a 6 P v 9 2 y Z c u C + + c 9 p 2 j / c B 9 b 6 Z J 4 4 l W A H 8 A 9 i T x K V G V o q M y X P h 2 V U q U R k e T p g I H P 5 O C L L x w O z q T H D 5 f O m 6 Q i o S L b v I S R J T M y E 5 u U T z 7 9 T O Z m 4 / O O i x 0 7 t s u n n 3 4 u 6 + u d r Q B x r g 6 4 h X Z e M o a l U X j e y s N L I + 6 T j j o 4 0 G f n w u u C e r o 6 j S x 0 K g t 8 1 e v K K i r N B e 8 N d q S v / 6 5 U 4 K 3 M t G G a B 6 S o K 0 G i Z S 1 Y M p 8 K V N j w V j T L g Z O c i X u J K Z d 8 p A g S J w x S B 3 g w h U J w 8 f 3 7 b U m S G 4 e E f 1 9 S w m Q x t r P 7 P t V v Z G Q y y 1 Y s p / a l l c a q J r p 0 C e G T K 4 D 5 o J d V 3 T p 3 7 r x W r P P m + D V E N F I m Q t l o q p 0 6 U 2 c D t 2 / f k Q M H n r N j 3 L y M 2 q w Z + r 9 / c 8 q M 7 N 0 l r Z a A 5 f 3 3 3 l W p d F e u X L n q r t W G J A G L B x L p h S A a 3 B O J 3 + d Z W v q W p r 9 X V F Y v e H a i C r K z o z b q e / v C I z V K f L G O z v e m U z d x p 3 s Q s u Q X Y f a P M b l r h 0 l A 9 b O J y k X A c / u t a l I R z h p b X e y m J k A 4 5 I q A V y S O B / N R m e B D l v h N p h w Y F N 9 S O 5 s 7 v N r l d q D k O U x K c X I V i g m A 1 S i 5 J Y 3 W 8 L 5 T + d f X N k 3 K t a v X V a f e N 6 8 y 7 a m b t r 9 J d X W n o r B 4 Y R K R M D B 8 U w n H x t X / 5 0 9 y 5 M X 6 X v t s J F D l d u z Y Z i T y 9 + U n b o G 3 N / i M e 4 R g N D K l v X d M 2 g a z 5 u 2 U P l V d w O D g o K l 3 d A r S Z X E t 4 D u 8 + l h U X G y D T D p 4 t d I D 2 8 f f W x j E z v H d 3 B c E C h M r b L e E U a l q G r e T L p V y O M b u 5 f 9 4 0 s g X X n Y P U u + N + 0 q 9 t 8 v 3 9 Z 7 c I + v g k G u E o I 7 u 3 L m T d h A s T t O W P J f 7 3 o i 0 D f C q R d 8 f a G A X e b d y G 9 x t H U / q a y t Z t A b T n X 7 y Z S 6 L z u M q w F c + r x j 1 6 x r W J c 3 R 5 G f P K J m S c 2 K n w + S k W 2 b t E T 6 m 8 Q 4 e P B C 8 S w a e J T x t 9 + + 3 m 5 3 h g a T 4 3 e 8 + k s 8 / / 2 J + V / N w B / W k 8 A Q D + 5 o K p b 5 s 1 l b y M v p W V V f b e U Z e 1 L t I J E v V t 1 K 5 f 7 f F / n 5 o o N + I 5 J F u V S 2 d L 9 2 c 1 e j o s K q I C R u T j h 2 O n W M + C m J R D 0 y I Z k o B 5 l F b M p t k g + H 6 9 8 8 2 O j I i p / 7 X V 4 1 8 1 1 O 2 0 v G E s N + Z c V l + e T a W n g D u 6 8 X 1 b j 7 p x I m T 5 n Q g 7 V p z S 4 v s 3 7 / f z q d i f H x h e y c G m z n L m Y G T Y 2 i c z e T 0 d / Q j Z s C 4 h y m L K E 7 u b y t V I l 9 c u J b o d S u J o p 1 a a d N m M 9 A A V M T m y r i M t V 8 w 6 Q T C h O C a s J H v w T X M Y V y 8 e F n e e u s N a 0 g P l k 6 3 t 7 k s o w 2 N D b J P i b M Y M H p p f N S + G z d u S n / / g L z y y k v 2 W U v L X c n N z V F J 5 T x R m U C G U + a q 7 F j v L X w / H k g O O v u D c P Z e z n w M I P W U S Z 3 F 9 c 2 0 Q W k Q m g R 8 3 f H 7 O D J m V T L i E t / Q t N n O L w a L c p 9 K v k e I g g p I O B a B w a m A c N 7 O 4 1 4 h I o M U 6 8 S I x C 9 Q u 7 O n p 8 f s o / A A l A l 4 + F L J h j M o S y X m 2 O S s n L i d J W N D P V J Q V C I v b R i T Y z e i 8 s L 6 U T l + W + t 7 d l r 2 7 c q s O j 5 J r J o N x U A f J g x o 7 s u y B C c g 9 b P 2 9 v T p d 5 E g E G 3 d u j r L N h Q G a t a P f v y e l f s 6 I j 4 I z G 9 g Z x 3 7 8 m u p r q m e J x O w 4 E 3 t n E z a p g P e u / 6 + H i M T p C S A l V l + B g K k o 3 8 e 7 I 3 U Z w N 0 Q t z a f b 2 J Z 2 B F q s d i E 8 V 0 9 D C Z A O 7 x W G z K 7 g V H B i o i Z O J 7 c D Y g 9 V A P h w a d R C S 0 B 6 J z 3 / 1 9 A w s I z / W o q 9 i d 1 z o S 9 w X 6 V a 0 N R z l Q 7 5 c v f S 9 D o x O y b d s 2 6 e z s l C + / P C Z t b a o B L I F M o C h F m r K Q k W c h a u / e g I v d y y + u U P U z 4 m x A / d f c n 1 D F 0 / W 5 l S i r Z k O l I 5 R a J K Y q p U P q e h s P O j 6 r b J n E v X i B n A S J 7 8 w L R T W / + u r L p o I t h n v 3 2 k w t P H L 0 T a m s W L i s 4 d r V G 1 J T W x u 8 c / f P k m 2 A S l Z Z V W M R D R C o s k r v K 0 i K i V P D S y o M c p I 5 p o L r U D e r q h P O D 6 L Y k R Z g M X U t j R C U C p U E r P R N 7 c B u x W z E 1 l 6 h H p a V u 0 B b p g M g U U V l l Z Q W 5 5 s 0 C w M v m / V T / a 1 d 9 V n 6 N 4 l 6 n g u 8 b R 6 o e s / t 3 y d 1 1 R U y I 9 m y e f N m W 6 K R S e V O x T f f H J c N G z Y E 7 x y 4 V + 4 d S W z e S b 0 Z 9 6 t z t k S G N 7 Z L C e e 1 + H 6 2 0 m X V b K i g N u z h P b z R m g 6 1 d X U 2 Q o X t a j p u T X W V f P D B 7 0 x d 2 7 B x g 1 y 7 f t 2 + E 2 n T o y M n f w P o 1 G f O + L D / h f j i y 6 9 U C i U v E k w F K l 8 Y k M S v J 3 r 1 f z l p v 4 u d 5 E f X k Z E h J 5 3 s n Q O q E Z O n S A M 6 B 2 C w S F V n L 3 d k 2 8 Q 2 3 s e h A U f a d C C g 1 E / E h o G t x n d C l l S k e u 7 C v 8 0 z / d O 5 A b v H M B g w w t 8 V X i S Y K h 3 x U C K x Q T Q g W z r V N x O w a d O t X G Z w Q N r S Z f h W + 2 5 9 Q 0 I e 6 G V 9 S Q u v 7 l b 5 z Z U t C 4 2 S F Y K b g H P w S U X C M + t h M C I V q g 7 + w e d n L c e D B y s 9 N 2 3 a Z P n z v v r q G 7 l z p 9 l 2 3 v v s 8 y / N q M U W + + a b k 6 a u I P l Q P 3 B c p I I G K C o q t K U B i 8 G v W Q K s T S J x C G A 5 x D f / 8 a U F n a a k p M x + 9 / / 4 t c s t R 7 6 M M X F S C 2 m A X Y H 7 m 9 E / D A J s n 6 t 3 0 w M M C M x D Z Y K 3 Q d O B 7 0 4 l K t f r j Q b v F g I P 3 p + 9 6 u x E V M Z w n C G k s k 6 r 8 B m L Q K o U Z J 6 o u b n Z r g 1 V 2 Z J x 5 e o 1 m 4 v z Q O r z X a P 8 J r + v B S U P Z 4 S 7 m 7 n 5 r L n 8 T 4 m H E y K u I K L / 9 r / / + 3 9 I Q 7 Q n W r L z i 5 V E R T I R o y P M y R u b J 2 1 X c Z L y t w 9 G 5 3 P S A e L v S I L P Y r q c c r c I j U W F 5 F A Y G R m 1 p R N 1 d b W q V m w y t Q / X N B O x F R X l l l 8 c q X P 6 9 B k p L i 6 W a e 2 c d B K O w x h X S T H Q P y D 9 / f 3 W 4 X B K p I J O m 5 v n 8 i / c b b 4 t 9 Q 2 N 8 5 I I u w S V C U L x 9 9 h Z 2 B S m 8 2 u H f n O X T y + s x N V B Y 2 B s R j u A V o V e T y f l b 7 i u q 6 P d C B i f G L J F e J 6 g q a Q A e A P 9 J C / S I t 0 1 0 3 g H U 0 Z 6 7 t U v R y e W M Z w 3 E F x q z 7 E 4 v J b b t 6 S q p t Z s L 3 9 / g I 7 N f b H + i u Q s E K 6 w c O G q X C Q n A 0 a 6 + 3 o Q N j Q 2 a t 2 p G h r c p y c y b d D e 2 S u 9 s R L Z W B 6 T 3 l E S i R I D q u 2 q I 4 H F U m q d z + l r a U m u 1 g + V r F + w g u U h x o 9 H B 4 M M + / 4 A I r y J 4 n 5 r y 5 S U a G d r G 0 5 4 s l h v k w 6 n W v O U a H k y H K m f d / P 6 U R K C 4 U 3 y o B G Q h t g T 1 V V V Z k d 5 V c u j t 7 t H D h 0 6 I P v 2 7 T W y d X Q s d I B 8 / P G n Z k M h + b b t S M 5 x / s 7 / d d k 6 j h F L G 3 9 d f b 1 1 g N T J V x q c 6 8 o K I j I e T / T k b L 3 3 o V G V B t G N N h r 7 t U 2 A V 9 Q n O j D w H Y t F h n R s C o s T v W r L d a S H Z v c P 5 t R S p Z f f Q Z D v Y b 7 M g / c 0 z I b c N v u 9 T V u 3 y T / 8 0 0 3 7 z O b n V C L j u O j q d J u d Q T b A B D X X U 6 + t r a 0 2 o H 3 0 0 c f m Y M n k l X w Q e J a w 1 O M Z e E 4 G j v X 1 t T q g T l v k R W E O 7 n L u W y 8 K 7 t 8 d z s l U b G k h a 4 8 b a r a s z j / W r 7 C E P G w 3 + Y g I p B K F J P I g 1 b a i 7 h g O J n L X L 0 h m S e X j 7 i Y W j I r F C z g 8 N G w q H X p 5 o 4 5 + u N m v X r 1 u 9 s 1 X X 3 2 t j Z B w b + P g o D F P n P h 2 n n h 0 G O y n o 0 f f k q o q J 2 2 6 O j u c + q R g f g a E U 2 T x f X 4 e h n v C u 8 f v g U k l G m o u E d g W p K v X l h X n 2 S 4 f 4 2 M L I y A g q V + t y / d C s t S 9 a n 0 H R C J d v v y 9 S b r p m W m 5 c e O G n Q + D D v u f / 7 9 / k s a S R B y h D 3 W C K F 4 y / M M f b 7 d X g D T k u 6 u r a 0 0 d 8 4 T H N X 7 x 8 n V p 6 Z q 0 E K I x v f 8 f / / h H s n 7 9 w 2 3 j A / j O M K F w 2 d O W O T l 5 e h y 3 Z K G b K v R c + F 9 A J j o H x / E 4 j o m V / x f 9 6 / 9 O V b 4 V R l l B V C q L c k 1 K W U V o 8 b i l Z o m f x / H Y q R 0 t 0 6 4 Q u E 1 9 O B I k P H + l R V 4 / 2 G Q d 7 4 M P P 5 J 3 3 z l q k e f E 4 l 2 7 d t 0 a i t w E R K V f 0 o 7 3 1 l t v L g h 3 Q Z U r L y + T r 7 8 5 4 S Q E T g P 9 P j o q 9 h L B t 8 W q 7 v C Z H z 0 h F w S E t B x D Q j x 6 X M P n T j V z C w 9 R u S 6 0 T M n B D a T / S o w W / F 1 Z y r 3 g s O j u 7 J w n F N / x d / / v F f n F i 8 n z Y X g b j x 3 7 R o m U N 2 / U M z F 9 4 c J F / Y 4 Z l b q d d n 8 8 2 / H j J + V n P / u J v p 7 Q 5 y g y 8 q V m Y E q F X 6 K P K s f 9 8 x w 8 F 5 L 7 y F u v S T S v W M q K c u b V 4 E f B l R + u S s P 6 x P M R 4 Y H E 4 / f s v R 6 r b i c t v b Q N E p v U c 9 q X 9 J V B j O P i Q q Y S F n + m J 4 H I s c s 3 E r 1 5 h b C x t l K m B 7 u k P l C N P K F 4 v X S t V b q z d s y f y 4 S G U q 0 8 v Q T R / 3 x j 3 F S x E / c r 5 G D D p F y / e M I 6 U b E a x 8 8 f O j j f E I D R m V n 6 H l X z d u 7 a Y R J p M d y 8 d V u 2 h 1 K M Q a r 1 D e u s g / u R n H v l N / w r 6 O 7 q l N q 6 d S a V J p W E 2 F T e d v F g B 4 w C V V v 4 G 2 y R 0 r K K B W q S j 7 + b 0 e c x m y Q Y u S E 2 6 t 3 g 8 K j c v d s q b 7 7 5 e t K S e I 8 R N e R R K Y e H R + T M m X P 2 W z / 5 8 f v z 3 8 P S l H v 3 7 s m e P Z k n v V F d / T I P D 5 6 V 4 G V U Z A g J s L / 2 N z y a q o W N y 3 w V r n b A 7 0 A g X 2 g / C u 3 b 0 j 0 p n a O 5 M q Q 2 K Z u w M Y i x y H N W S 4 k S a t e u Z E / l S i D 9 s P + E U V z i P F 0 3 b 9 6 0 z h D G z s 1 1 l o 2 o 6 A H 5 5 Z B a n S N R 8 d v Y + H U 5 F 9 r z 5 Z V X X r Y g 2 N 0 q m V L t J U b W 9 T r 6 E T n w I D K B M J l A a + s 9 m 6 u B T K g m Y R K x s 4 Q H 1 w A 6 G 3 s e Q a a u D m d / 4 D q / 1 z s l s f H e e Q m G B P D f E w b e Q I p d p 2 V I n / O T T z 6 V 3 / / + E 4 m q X b h l y y Z V s d 5 P S y Z A t l b I g G 3 5 3 n v v m G T y Z A I 4 Y P C U 3 r x 5 K z i T D O d c W P j d 3 O v 5 8 x f n y Q Q e l U z g 3 N n z 8 2 T y o I 7 9 a 7 h U F a i U b 2 A N 2 p x K s G B g D j 6 L L D Y H 8 w S x K j b U 3 b s t F s J D 0 k O v C j F S M n f E f B G e s F e b p j J u d t x U M W P L 1 g F L P c C 6 d S 4 n O W D k v H T p e z O U z 5 4 7 L 7 d U y j C q g c 7 O L r n T 3 C x b t 2 6 R Y 1 9 9 4 x p h G W C C G O M b + A l b V L V 7 d 5 v 1 H p z E B R A O d 3 0 Y e f n B Y r 7 s H O m d L J b Z 3 M Q k L m t + I H u m 9 V H Y M P w W d c Q c 0 6 / + 6 B e 2 9 W i 6 l F y Z w P 2 m A 2 T E U 9 r S 0 m w S F W 8 n Y D k M U x D h C X F v B y K p X 3 0 1 E U k C H n a D b g / m E g + / 8 H z w z h H I L 5 X n m H p O v K I C u j j F l z b o P e k r x 7 4 U F e a G e t z K / V s V C Q W J 6 D x j 2 n l q t S E J S 8 G + C X v n A H s C p e 7 K B 7 b X x L U y 3 f G d 3 m Q 1 C j D X 5 O P 6 2 F 4 G R w J 2 w + 9 + 9 3 t z L u z c s c P m n F 5 T c h w 7 9 p X N X / 3 6 1 7 + V 3 t C q U A 8 y x G r 7 z I N Y t J s 3 3 b w S g D Q 8 D 2 E 9 G O 2 M 6 D Q o W Y a w Y y A y 2 V m H h g a U F H n m Y e s f H L V 8 6 H 4 x H i q V l 0 5 M D B M 2 l A q + E 1 R W V J p q Y 3 M y j x F I a y Q h 6 5 B Y g v 7 J J 5 / J h o 2 N J v 1 w 4 m A r M U 3 B 5 P g P P 1 w x u x M 7 M g w W O D 4 K 2 P w b b y z w x F B Z O H + M l I b Q P H 9 c S U X o F A 4 S / V Q / p y 7 d d e 7 v F v a b l U D 0 r / / u 3 6 / 4 P F S B d q y a 0 g L T 6 y u 0 Y Y i T Q w 1 j a T N e u D B Y D B d O r c y m Y + R 4 8 L s S U m 3 e K e E T P 6 4 v H r N R F w P 5 0 q X L U q 2 E Y l 6 K 0 J e w a g S p U X f M V a 6 G f 5 1 t O j 2 T N J L n K 1 / Z w i a c c B L D / / z 5 C y a F 6 F g W r R C o U d 5 Y 9 / M / d A L U I j o r 1 / d O F M j 6 6 g I b Z f k M e F v M A x X L 2 w z + G s D 3 I h l e f / 2 1 J F X r c Y F 6 w M B H 5 U K C Y 7 O B a E G Z b G l a b / Z N f b 1 L + 8 Z a s Y K C P D t m k D A p p 2 3 1 s O C 5 U D / 9 G j g P y O H X z f G a p T o V q j Z T F I V K a L O n t P 4 3 l G s / U c F q T g m b h 8 p T D U j v P 0 3 / e 5 J l V S R U T t D 5 s G P C w P Z J B Q s B K R 4 s H Q j v 2 p c O 5 7 q r 5 9 U t R j O W U B A L x / x M O t C h 1 6 m k R I U i y U s q U v N a o K 7 i H S Q C n Q Q j Y W n h n Q j s N t G v E g 8 b D u c J G Y q A X w a O V E M 1 x S b j X u m Y Y Z j N 5 P 7 E w H v m l s J E f B J g 0 + 1 U 5 E f n T N o S Z o W 3 k P k 8 J B e x i g w g C I T W u 3 e D q 5 c O p h K Y 3 v h c 1 U q C o i F x K h h E z I N n k s e l D W A w Y Q D j n E k 0 u 0 Y / N + I F 1 6 6 S h N K W C d F r B Q s V F Q 5 e X Q y s z P T h S a S q S g X b Y A L y n B s i 2 d a R W V B Y X e 2 c A 7 Z l f 5 q Y N w / 2 j m X k K y x c u K y C q I x 0 e P H F F 2 y E 7 O 1 1 N g f w 7 u W q q m q p 1 I 7 H K N / S y 0 6 G i Q a G P K i 4 q J r I 2 P v 3 7 8 s X X x x T d S q R w B E w J + V V S I D k R C 3 1 S W N W C u w C 6 V V S 6 p X B i f c 4 P J A q q M + V q g U w Q C w V T J 7 f b 2 u 3 g e X t t 4 8 s k L i O F O I G K 0 8 Y 6 k G P m a j n M y M Q / 4 i W m C c d R Q c n q 7 L k P r c S x X w h K 1 3 i M 0 5 F I 9 5 r q X i l U Q 3 j O T e 6 p 4 K N m o H P p 8 0 q 0 0 8 / O 2 Y d 0 O + q w a T j Z 5 9 9 P u + c S A W j J R 0 d 1 X C p Q L L h + i 8 p L Z H T 3 5 4 0 A 9 r p 8 s n o m 8 i z h o Y 4 / A 6 2 H K F S E J K 1 Q i w B f / f d t + 2 V B X h 4 L J G s 9 / T 6 G z d v y Y c f / s 5 G Z s j 5 B z / 7 q Z w + n T n I N w y y H f n s T o + C n b V x u d n j l p j 3 9 K Q n D f Y U 9 w q o Y w i D L d b e 3 p 6 k G V A P x F 2 i X m 7 V 5 0 V l 9 m T 1 o B 2 o R z J f Y V O y x s w n a A G 8 M t A w R z d P K p N O j k y 8 F q i u 7 v v b S p Z V U f k m p n A q R C z 2 D q R W a D p c u n R R X m s a S 8 q R l 4 q m C k d U U H / g D 0 0 l + 1 5 1 c + Y s 6 K A A F S U d 7 t x p U c J 9 I Y O D a u Q G D e f h O y U d K h 2 + + f q E H D z 8 g q k f e J 7 C + L 4 j W 1 7 c G J e + / j 7 r a H g c W e i Y z u O G w 4 N 7 J d K D + M P t O 3 b Y g P D T n / 7 Y n A G / / e 2 H t i v 9 7 t 2 u 3 h 4 E H D q k 9 n p U k E 9 v e w 1 p C O Y s f R r k T g c W M n 7 / / R V b 2 F l R U W G D G M + E t x D H B s 6 Z r 7 4 + L q + 9 9 n L a e E k P 1 x 9 I 1 + x J g s q J Q 4 c U A o 4 8 2 K Q z N q F L 0 O y o k 1 o m m d x r i d r o q 4 H I 1 z / c e v Q a X y a o r 1 e 3 r z c V y 4 1 G i Y r z C B 8 D E s n X q o 1 D t H l 4 C Y c H + 9 K S v P L Y 7 T y z V 9 j F / e 3 t M W t 8 5 m + K 1 G h G B e z r 6 5 f 9 + 5 9 L I j F R 4 C d P f i u H D x + y j v 7 d / U K z m 5 j r A o z O b B I w G s M 5 k f h x 7 p 3 v O X b s a w t L 8 u f C N g 4 k R A 0 g B A p i c A 9 0 s l R H x F J A n S x l 8 H n c w I 1 + 5 u w 5 K V e b i S i M T N E Q t C f P l c 7 G a 1 b 1 t q i 4 y O q i O o g D D C e 7 B F 5 7 4 B m p x 0 G 1 G Y k 9 d M t b S A g 6 a Z 9 x 3 e D A o O S r e s 6 c H t H 6 e P 9 O 3 c 2 R m T i L K u P y 5 u v b n 6 i t m Q n 6 i z T Q y h a 2 x a S T U z k P 6 i B U H v Y G 3 k B A p D l A D Q l H S t N Q 5 B 5 / Q + 0 t U F t V a o 2 L b f K b 3 3 w o / / I v v z X X M F L x g w 9 + b 6 o I b n o 6 K W F I G z c 2 y r H j p + X L O 8 W W i f X e Y L a F M g E b n f X 7 w 2 T C j v n 9 7 z + W j z 7 6 R A n q l u w D 7 r d z O G o T j f / 4 3 a C O p j P W 0 a L B p B o T r A 9 D J r A a Z A J I 9 6 N H 3 p K X X n p x 0 d A i B q N M n X j z l s 3 m 9 I F M h B J R 7 2 E y M V W A 9 s D f u 2 Q 2 b o D l n J N U i Y E X K U 5 C H i Q V I V P U O X 9 H G j g v q Z y 9 7 P r b S p b o 3 / z d / / g P 6 T 9 6 s m V j T Z l V B I 2 1 W E d h O X V V d Z 3 k 5 z k 3 9 K V 2 9 8 q u D 2 9 v n 5 T m w F W O B G n R Y y Q C e Q + I t j h 7 5 r S 8 / / 5 7 S q L t 5 m z A 3 s E I x q P E K x 0 b f Z 4 d D O + M 1 c l s 8 W Z V a p I 7 h L a d 3 O z N M a m H p B r Q 7 2 b j 6 h 9 a R m X 7 n g P y 6 s G E e 5 k 9 p a 6 2 T 8 v 2 O h 0 s t F E r 5 n p k K r t K x g a 7 z G Z 6 E q 7 u J w 3 2 F h 4 f G z a 3 e C Z 1 e S m g k 3 t 1 2 E c x 0 P 6 o g c R J k i Y N U t A f s v S 6 4 R G X y t p p M F z t 3 O b z L v R g 2 Q Z l n H k 8 / X d v g O 9 U r U L L 5 k 2 1 S f 1 t p c r K y 8 Q A 1 B F E g j D p 4 E l m l T u d v i O i + r 2 m x C F H H q o g 3 8 n 2 M / w l 0 o u F h z / 8 8 I N d y 1 o o D 7 7 b z 1 M R A 3 f i 1 A V L d 8 x y 7 T C 2 V c d l h 6 p 9 u 2 p j N s c 1 P J V l 0 g f S / u q V M m k s 6 E u y J 5 i o f W F z r q o y o 6 b v N 2 5 s k v L c C S m t a r A w n a c B 7 E A f X j Z D F t x 7 w 6 Q s S 6 N n L w u u P T 1 o A w Y 1 v K s W y a 6 D m 5 d I u M T J D E U d M g 1 B V 4 B I T I A 7 S e W k F X s y c z 6 q 0 g j J l C V 6 H g J a T 1 g d 6 F C q / 6 9 C w U t D p U 5 M L J 5 r j y U R d a r m s b G Y V 8 E 8 z t z L s 2 1 o z t x L 7 E s E q O w P P / r c J M e u X b t s 7 o T g 2 W + / / c 4 + C + P r u 2 U y U f l K 8 C 4 Z t 4 M o D L L 8 Q J Z w 1 A Z q q w 8 X C u e 7 o P G L i o r n i Y Y a N D r Q K Q c P H T A 7 y s + P r R W w y P D L m 3 k 2 Y O B 8 K V I F Y G u w q R y o z h u S j m t f 2 X K X h 0 U m L Y T z B P i S S o 1 j y I D U o o 0 o S P R 5 R 0 S I S J C H 4 G A m e Z 0 E c 5 P g R J 5 z n I 0 E D P r Z S p f I N 1 f u r A q d m y o K Z F 1 l q c 1 d u B l 6 N w K G O z z H V D C g 4 2 I j h T 5 e F K 9 v m p C C X J 6 S f V i z Z U e N q p c x N V x P n b a A U p w T G z b v k H O d i 7 v J 8 R w i 9 Q A x h u z k T t 8 I t B a D 2 w w s b u T n G O O Z B Y A e G M x j M 4 V S k j s l t 2 / f l t 1 K 8 r W A L 5 R I r 2 2 K W S L / d G h p a T H 7 b 8 e O H W k J s V T 0 9 n T P O y I 8 I A o a g m 9 v R x p U u k R U O a 8 x F g r q T x N t T 4 J Q Q o 6 Q b J C K a z h v 4 U j T s 3 L 6 L t f F p K g g W 1 5 5 x W 3 q s N J Y N Z W v b y x m j e T d p 4 s 1 G J U I J k c T E 6 g P g p q l w R F B m 9 m m y i C N X n n t D U u z j D r I 9 8 W 0 8 y 8 G T y Y w F o v Y g k b I 5 D 2 U g L U 6 T H Z C e r x S r L g N g + 1 W k H A T 4 5 N y t 8 U F 1 t 7 p j c q n 1 / N s 1 S z H K 4 1 v b u f J 5 q q Z j G Q C Z 8 9 d k M b G D Y 9 E J p B K J h B 2 b n g y J Q j l j 3 G J D 8 v 4 K C u M V U M o K D R 3 u T k c 9 L Z x S j j S x a R j 2 L 2 n 7 N 6 d n D F p J W E D 7 W q U s Z g T 7 R i i v G Y C q h P p j C 0 h S 3 H 6 j c n S 4 Y Z K p T D Y N h R 8 f i M q 5 f U 7 b J 6 E E K L U n O E P A r b W K V U z U e X o Z 8 S U + T k l O p 4 v S C y P P O 0 E o K x M B 4 / q w / L B x Z n 5 u M O r X T l 2 T G 7 u B 4 F a u t C W I 8 1 L z J + + G D Z W u n m l x f D L X / y h L b F 5 F K R r W 1 s d n A Y Q i P Y 2 F U 7 / j t c J l W R 5 O k j x P V 6 1 J i r C i K e v k I l 2 s O X 8 c z N S W x S X s t K i B f 1 t p c q q 2 V A U K o n O l y 7 t L u A z k l c i U X D Z 7 t 7 a m B T X l w o q 1 q O p c m Y + g i I c 9 p O r x u / G x l r 5 8 l a + f K 4 q 5 M 5 Q 5 P p S w V 5 M Z G J y 6 o j T 4 7 1 q 6 o G R j e o H e I 7 j N 6 Z N I m W X N M w v 4 w h j Y 0 X y 3 6 c D t 7 m 7 b n p J 1 z 4 I f M f 6 8 s W / B 4 m L e p V p S c l S w L M D s 5 e G B k 2 y e 3 e 5 J x u v 1 C E E 4 j p I 5 V S 5 K V u S j 2 3 l J Z f l w 0 A y B X / j 5 q j c 7 i d o C h U F 2 p 6 r a E M p r d O c X a F C d V L h 4 d g 0 3 w A e j E B M u N o 8 g x b i + v J z 0 n u c g v Y x E H Z D 7 o H 2 o W x 5 Y 3 M i d R g b c x E 5 f n T b p B x Y H 5 O h q S z Z t y 4 m h / S Y n 6 4 r m Z G t V d o o w f W Z g G Q Z H B m z p e c + X R c Z e M I Y G h y 0 z 3 C 5 T 8 y l n 7 / J p g X 0 x 9 I t U w F E e B N A e u 2 + y z X B g P I w q b n S g d 8 O g 6 1 W u 0 e T p V 9 M O 3 j q Y L E c e C c M A w z r 3 7 w 0 9 4 B M v k A S V H B I B 5 g f p F Y g E v d A 3 y B i w p F L C a j n C T O b Z l 7 L 3 s 9 a V l n f v 1 a j R I 5 f b U 7 f k i u A l 7 b U W k V h V J q h q R U C / M g F C G N h d j 4 M P F P H m x c P r G W r F p L A o O r R A c N 7 I b E / 1 F L B Z t X p d p Z n 4 r a 7 q 1 W 2 5 T Z b Q p K a u n r 5 7 d l 2 O b J N G 1 x H z R z t O F V V L n L 7 R H P u g o 3 Q w J F t s S T p 6 U E n Z N k J i w k J P C 2 o 3 i I z w / f M I 0 q u Q e r q S Y C l D y N q r 3 R 3 d 0 l H e 5 c + 4 4 w O C k P y y 1 / 9 I r h i e f D t m D p I e k A U I 4 Z K J v o B x 8 R D I v l 9 f + C 8 L T z N z 1 d b a s z U P C Q S k m p S 6 w N H 0 H c t T s U m S q K 2 M l c O v e i 2 L F o N P K a x 7 u F w t t l F K o R t k F S M a S W m g h C j B w E C s c c r y + Q H 1 O 7 x I L 3 x c v D W 1 i l h y / 5 U R F W t q K 9 v k o n q o 1 J a W i K f f / q J v L 2 j U G p r 6 0 z 1 K C 0 p M 9 W F J R w H 1 i f s K Y / a Y i Y 6 d W Q O 3 o e B q k g c 3 D v v v G 1 h U s M z 5 e b + J 8 q D y I z l R H U v B j x t B A z f u n 1 L r l 6 9 K h 9 9 / K m 0 9 s 3 J n d h O e f O t N 2 x 1 M q m u H w W Z y e S I Z P a S H T s p x b a q S D N P N p N O 2 F X 6 y j Y 4 h B k R P G y p o f U f 0 o l i k 7 z 6 X V t 3 P H g z h C c J y 8 q 7 W k W r 0 T x 4 V G S m + a i q Y P n F w + B E s 3 M 4 h A N q S Z q Z o p k 9 E K / i W s 6 g k m k 7 S 1 F p u f z B H / z U V B U 2 G y B f O D k k G G X L y s u S Q q Q 8 2 C 7 T 1 L 3 g f R h 0 p J x Q 2 m e / A w e T 0 f z O n e Y W G R x y O T S o O 6 I D m C A P L 1 X P B H e 9 k w a n v j s t R 4 8 e k Y b 6 B o t 6 r 9 7 7 c x m W W v n x X u 3 Y K i W / + + 6 c L W Z 8 W L C i N h 0 8 e Z w d x A S t i / Q f G O i 3 A c Z 9 7 s g E S f C g d n a 0 2 T U U s 5 n 0 G t S / X h Y h K J l Q 9 / R D r e / i t H 1 t p U r Q p K t X 2 u 6 3 W Q W m s 6 N o c N z b 6 b C p M j H 5 m A m e A o Q i e W C v P o w N g u 2 2 W 2 2 y V N A 5 4 7 Y f k a q Z q v o x o r P X L 5 O 4 R F i z P k o f b 9 l g V X A m H H 7 + k F w 4 f 8 G S t Z B X k E h 5 S E U e j f A m 0 q l A Y n 7 4 4 e 8 t k v 3 K l S u y Z f M m c z z 4 q B G i 4 l / f E r N n I m X A G 2 + 8 O t 8 W D w M y y 6 b m D / R k s q I E g E w u U S c R 4 m S S y g 2 I 4 y S U O S T 0 W i I n / D k W O 9 p 5 L S 1 9 L p U b E o o h O r V / r X S J n L j W 8 h D N / f h Q X Z Q r 9 a V u V w U a N l z h L L 9 g e T z H 6 Z A a O Z E O L z d N m Z v b I 1 c l D V l q H w U s c r z d k y 0 j s S w p k y 4 Z 7 b y u o y t b 5 7 x v z g l A V D m E Y l I U E I 2 Q u v M f w N O G 5 y 4 M H B 1 0 H q L S A R 3 G f + 9 i o J 7 I / Z A p p R i 5 2 M n 1 / q t F b C L u m 6 1 o j h x 9 y 1 S v R w W 2 D p E j v k 2 B I w D v H S k g k y c F 6 r L l 4 T M p 6 t K F j e p 3 5 C r R b P B S + x Q P I J o N 0 T a n 1 H 6 a V r u L 1 G H 1 d W X y / A u r M 6 H r E f 2 b / + F / W v F E l 2 G M x 9 U Q 7 m q z / Z 1 8 1 i M P V C Z G o 0 y j J L k k / H w O I K X z n I 0 U C b Q N Z c t L G 2 P z T g n s L / J R b K i Y S b n S A W m W y e P m g Q p H / o Q N S o b a 8 n z L g 9 H Q u F 5 + p 6 M / j d z X 3 2 / 3 T Z Q 8 x + s b G i Q + 3 i c 9 Y y S I T H Y o s N l y b f 6 Q e f K Y b y P R p Y t f i 1 j o F H W C 3 c T + W L W 1 1 f a 9 m c D f k L i S k J x w I C 4 d m Y S X L E z 8 + c 9 / p r / V s 2 A 9 E p 0 V 5 x A Z c 3 / y k x + Z 5 H p U k E D F J / s 0 Q n E y I J Y n E w V P J r / P C I / k 4 T M j l p I O l z 3 O k i x V K y w g N i A b d t W Z V l X f 9 d X y S K i E f v N I c g 7 G 1 c C q 2 l C + k J W I i m 1 W i c Q r c J 2 j O K j o z M C 4 B 5 u V X E e 3 T d m 6 q F R 8 1 5 p r z g i I M j q V Z S t 7 z + g 5 k L q v r N + n d b l g d x A 8 T j t 3 7 Z T 6 h n p 7 L g Y H 8 v p 9 9 N G n M j 3 a I R s q F 3 b S n t Y f 5 D f f D c i V g T o j 0 4 W L F 6 1 j Q 4 r P j 1 + Q r 7 6 7 J u + / / 6 7 a M q 9 a A k h y W C w G l q h c u 3 b D Q q C 8 R D i m a u G W L Z t V V T w o Z 8 + e U 5 K O y s d K U v Z h 4 h o k K Y s r W U F N t q h H B R 4 3 v n e w 3 + 1 0 7 w j k i i O R P 3 Y T u Z A X 0 r H c n c 8 h k 8 0 1 m R r n g m g h k p E r + B w b D + n l v o 8 g A f K h u z w c q 1 m i f / v 3 / 0 E l l B 6 t Y s m Z i 8 v w o B v V S U R y + f v v L Q s S l U x 2 o f C G 0 a l g 3 g g p x Y 4 d 5 Q U E R j p y + W U d H u N x N l v m 9 x w I t u X v u k a j 0 j G c 9 V g m S 8 n c s 2 F D o 0 0 e X 7 h w S d 5 5 5 6 h K m U J T W 1 k H V a X 3 6 L M 1 e R S W 1 U h R a Z U O b T m y d V 2 u d K v x P T U V t 8 H k / t 0 7 8 r a q X i z n p l N h 5 5 A Z i j z t d M h 0 K h n n C o s K 5 I M P P r a F g X R u d i A h 5 I m 6 3 f f c X p N O 1 C 3 T E Z C X J J d v v P G a p Z h O n S d a D l i x y 3 1 C E A Z E 8 p y H J a G T P k 4 6 Y V u x n A N 1 D o 8 d 5 C L n u 3 n v A p J w j u + B O P w d 9 2 y T v j r I t g 9 F Z G g c a a U S S s / l E 9 S 7 n d 1 Z F v a v l S y R k 9 f v L q 7 f r B C 2 l E Z t 6 0 h G U k B + O K L E t 2 / f a o 1 C x V K p S 8 X x 5 l y Z U B I t F W Q j Y i L 4 U Y C X j Q W N h w 8 f l G + + V l v l j 3 6 x o N O T k o z 1 V G E w 0 U z 0 B c 4 S d i P B n v Q R A 9 6 O 8 o A A q E i W f a i 6 2 t z r 6 a B 9 k R 5 s u R 0 Y x U d H x + x v y G v B P l k v v f S C 9 Q E G g c 1 K e L 9 x 3 M P C q W X J E t i R J 5 B G v C J Z p q Z k S u 8 f V R D C O O J A I N z f M 5 b P 0 D s m I I 5 F m 2 j b s 3 q X 7 4 l E o n L u 3 p x E I e w k E R X O f v o 3 v 3 j T + s h q I 5 B Q q 4 / e 1 t u W P 4 F K o U A i c s D h M S M 0 K R x M u R Q g c c L 2 1 Y M w o q o g T g P U w Y v t u b J O J R / S z j X i 4 g 0 1 E Y v Y T i E z Y y w k b J J L l 3 4 w X R r P J R 2 e H T C I H Z y e i 8 r p V i c B s P d m 5 9 z 3 M t e F P b g 5 8 F x C Q i S F X 7 g Y B h K A z s i G B + y 6 u G P 7 t r T 3 x y k 6 J J 8 d / + Z k s J R 8 x u w 9 / W W 5 f u O m 7 Y l V X s b u 9 G 7 x 4 M P a T X R + f j B 8 H 9 Q b I F o E 1 z c q n E G l k q l w R i a n / n l C c b 9 4 K X G H Q z p U P M j F e V z l J B i 9 3 3 Z f 4 n k N s q d 2 U t o G + L t p s 5 9 2 7 1 n d + S e P y M k b a 0 N C R b R i N p X m a m f J N d F O 8 a O b D / U H v q G W A l S c b 9 v J Q 5 7 Z k P f I i s w Z g c J R E R X 5 M b l 5 4 h + 1 E 6 6 X 5 1 R V w j 5 J 1 3 n Z B 5 e z b I L G f S N d P l a 7 C U O 6 q W m j V F R W W C 6 7 5 o n 1 M h x y 4 Q O c J E R + M A 2 w q R I S L / 3 5 m p t b L N f 5 c / v 2 p S U D W 6 U i L X F H Z 0 c h Y q 7 Z H q j W d F L + h m x C e P a + / / 6 q / P S n P 7 L O v h z 4 7 0 s F 7 e S l k h G G 9 / o 6 / z 5 U y O m B A 4 N N H F j Z j C q I K o f 3 j / t E U l + 9 e s 0 + u 9 2 j d u / w j O R F Y j I 0 5 i T U r l 2 N s m v P w p x + q 4 H o v 1 M J R W d Y 7 c L I 1 X H 7 u m X V o d P 6 j s s r I z Z e q n D + 8 q W A 7 W p e 2 V M r r U M P J l R j + a z k D F 6 U y Z x 6 8 0 Z l R 6 Z l 8 P p H 8 u a b r 1 q E A v b A 2 b P n L T Q H l Q y 1 y 3 X 9 i K o 7 0 5 K j H Z F A X p b a T + f U y M u H d 8 v u 3 b v M f r r X e k 8 m o j X S H 0 u z 0 5 / a d T z q w f U x I / R y Q M o z J D m p x w A 7 N o Y J D 4 G O n / h W 9 j + 3 z + o Q 8 A w Q C B s V c B 5 p V 1 p a Z O R Y i i Y A C e j o q G v p B i s j k 1 4 T f j X 7 S Y s n k S / X 1 C Z s u d s q F 9 X m x F Z G G y n Q O v S S i 9 9 h Q C X H I c 6 I G 1 0 6 g C n B J m L 6 + z N x l U 5 x e e v I 8 w v 6 0 2 o V V f n + 5 1 V 3 S v i y r j R P d f x 2 t R s q k k g F 6 D i o U O n m V 9 K B h s A m a 9 r Y m N Z J k Q o k x 1 i 2 I x N g P d W P X 9 l o v 8 d 9 Q B S T N t q J i S t D p c O w / q d / + m f r A G f P n L M k J D g C R q P r p K 7 E L e c G D A S x s R 7 p m i g 1 1 S U d y J H R + I D o 7 3 R A O r h R X e T D D z + S s v J S 2 7 6 G 3 y b n H Z 5 B p i R Q I S 1 k R w l E 3 f B 3 O A C + + e a E q n 8 3 5 N S 3 p 9 X O G r c l J v 6 Z P d g n q 1 6 / g 5 A n v I / e 8 Z D 6 L F 5 7 g A i p p H L F H 7 t X l r B X l J d Z N i X s z 5 0 7 d 5 o X E 0 2 A O E L u k 8 L m 4 w V a 5 5 N K o v Y h F x n C I I Y z I i c 7 I j t 3 o e 4 l + t F q l m W O i U 8 W f R G 2 V m k K K t I 1 g g c j J z n t T p 4 8 F Z x 5 M B h 5 A Y + 6 n I B Y M D E 2 b G p G K h j R S U l G A G d P T 6 / 8 2 Z / / q e z d s y d I E d Z t Q a 2 l o e x I g M 7 Z u H 6 D d e B M K C 9 w Z C L f e 0 d H u 9 y 5 c 8 d S m 1 E X S w H k + a M / + o W U F B e b 6 v T 1 1 8 f t P B 2 f O S m S T p 4 9 e 8 F S s U E w O i U b J P C K a / + v / p u / l D / 4 g 5 + Y l C I 4 F h c 2 9 / L 5 F 8 f k z T d e M w I W 6 X f j t U S t T Y V J I U + e x c h k 1 8 1 K b 1 + / 3 R t L N E 6 d + s 6 0 A O 4 F 9 d i u C 9 r / + x + u 2 A D L 5 g U 9 o 8 7 5 Y W 5 y N R G w n 3 7 2 h y 5 9 2 1 p B 9 G / / / X 9 Y 8 c 0 C F i u l 0 R m 5 d 7 9 N R y 3 2 b n L q k G 9 A V K 0 D B / Z b j r 4 H q S Z 0 R N b K h N 2 2 G P 6 4 r R 9 k p R D 7 9 + L 6 E b l 8 + f K 8 o y Q V T I 7 W q e Q p D t 0 H a h Q j 7 b a N 1 U q e 5 N G b r + D 3 c X 6 k i z y f i 4 3 K 7 M h 9 2 7 S A 7 E w Q B E c G H Y n v Y o 4 F K Z P u X j x 4 Z i R S R 3 u H f k + X S u h 2 v T 7 L l t 1 T D 2 y W A D H 4 D g Y L 9 h V G L c W T i K s f + L k / 7 E / q f e O G D f a 7 k C P V V u J c 6 i s k 4 N U f u + L J 5 I n i N m T g N 1 i i w V Y 6 S P 1 b N 2 8 p 4 V 2 a M a 5 H 2 v N 5 S 0 u r S S 0 G p N j 0 n K w v n Z L e E R 2 0 l F D 7 9 m 9 P 6 j + r X S K n b t 5 7 U P 9 a U d A 2 G w q m 9 c 4 i 1 s i M Y h R A Z 4 V I / d o Q l d r Z F g P q I T o 3 6 k Q q e G C e H z X r f F u y 1 E D P n 7 r z g e T l Z F k I T 6 b U X 5 9 9 + r m 8 / c 7 R B a P 1 w O C A t D T f N f U l X Z 5 0 c K 0 r W + 4 P J a u g s Z F u e X 3 b 3 L x U D Q N X O S E 8 7 e 2 d t s M 9 n T E d G O n Z i b C k x N l q d G o G I b y F Y S J i Q 0 F S 8 q 9 n A j F / b M 5 G x 8 b G I W r + h R c O B 5 + 6 7 6 b 4 Y 8 C 1 j k h a z L O X I J N F P 0 A U f S W 0 C S J z / u z Z s 7 J / / 3 5 T 8 U j p l q c 2 W U 1 d j U l S N u N j u y N s J n Z Z x K 0 O y R o 3 b p I f 2 u b k t d e e k 8 Y N m e c o V w N r S u U D t D u N M K L q h n l 5 t N K 9 2 g O Z 2 K O o S k d U 5 k 8 W w 8 D g o O n d 6 e C 7 V l X R j L y b o g p m Z 8 3 K l k 0 b b D S G T H Q Q v H a Q G f 2 e i W Z C g b Z u 3 5 p W 9 a k o r z C v Y H u 7 2 6 0 w H X b V T Z s K S s A t r 5 S f H S 5 N S y b A f d D 5 t 2 7 d b P N c B N 6 m 7 g 9 F p D s q p y c T g E S p 9 h B A + p E y O R V E S 6 D y E e Y E m Q D P e P L E t 0 r U R I x c K p k c i Z J V v F Q y U Y f 3 7 r W q z f l f Z M f O 7 R a W x W d 4 + P z f M P j t 3 r t b 7 r X e l 3 P n z t u z 8 D 0 T O q D c 1 X P Y q L T e 8 B j S a W b N k Q m s O Q k F t P 6 l I S 9 m k 5 B s c e I M Y O e O x s 2 L i g L J b D l 1 m r k a w M 6 F q f v r L g Z W + H 5 1 v l W O 7 C W K I G K h O 2 f P n L e R 0 6 s 6 h 5 4 / a D Y K d l T 4 e 3 t H s 6 Q 6 C I H i / g g 1 O n L k j Q W T s o 8 D d F p s H O Z q U A m p g y t X r t k E L h s O Z J J e Y S C 1 S A v 2 v D 4 P 4 D s Z q F j X l Q 5 0 9 m + O n z R b y s M T y R d H n I X E w m Z i W c b t 2 8 0 2 Z 4 a r n 7 k 5 S I 1 K b j G K S C F t T 4 J e q e + J 8 Q m 7 b l 3 9 O n O w 4 J Q g 3 z s S H 7 t 1 M G u D H D q 4 X X b s W h u u 8 j B W N a d E p h J R D Y / G Y B K S D k p l 8 x 6 R j 2 E M I F h v b + a F d r h a l 0 o m U F k 4 K / v r 4 1 J Y k C 8 X z l + 0 K I Q j R 9 + U 9 9 5 / 1 0 K I 6 m p r z R n h b Z A w W g c T 6 h s N / q T I B P h t 7 o H 0 0 t + p i s d u g k 1 N G 0 y i L I V M g P C l H T u 2 B e / c d 2 L 8 p w P k Y J O C T U 0 b 5 5 / b k y h M n M R x i E x 6 f P b M W b X p O m X / c 8 / J F b X b N q h N B p l 8 a B E T z t 5 m s q L H / A 6 p u i 9 d v G y b h v t J f p w k h E f h k N i x W 8 k U 9 J e 1 V N a c y u f R N c u m A M z 0 u / i t o a F h 6 e z o t P s G V D p x c 5 l U v z g J V J Y A b V O L 6 w M Y 5 H g S D x 7 c b + / x l t 3 Q z v f d 6 T P S 0 9 d r H s b w u i 2 P 5 x s T y S v L y 8 v M P f 0 g I B H 5 7 Y f B y M i Y / P K X f y j P 7 X / O 4 v G W S l 7 U V i Z 7 0 8 0 3 U Q P Y K X w W B v X 8 y i s v m W c Q D c E T C S l H J D w S E i K w n I J X 1 D t e + e y D D z 7 U 9 y 5 I m A D d f X v 3 m p P h f l u b q f I d n R 0 2 S H G 9 S S h e t V x V d R C 1 G V W P 9 X B I L n L R 4 w C 6 2 Z M j L 7 2 Y e c f 6 1 U b k u 1 v 3 1 5 z K 5 1 E l o 0 I q Z g x R V B p c q 9 g Z z I N 4 + 4 X G Q B q F v X k 0 O M G p e L G W g u 9 a 8 y y B J c b / v / z L b + R P / u S / s o 7 E d 3 / 2 2 Z f y / v v v 2 H W o L 1 e + / 0 H K K 8 p N e m Y C t s j r q h 7 l L 1 F i L A d 0 5 N 9 9 + J H F C X q J s V T w f B C K J R y p 0 o x n v X X z p n z + x V f y N 3 / z b 0 2 t D e P T T 9 3 e W j g 0 a m p x G t R a E G 5 7 W 4 d F a y B Z C N o d H 5 + U a H a W H F C y 4 8 V j Q O x T d Y 0 l K U 0 b N x o x h l W 9 J G A 3 J 9 u F W B m Z g n L j x k 1 H I j 3 m f u m c / A 0 h U n 3 D E 3 J / I C p / / l f / x t 3 U G s S a J h S o n B 0 x G 4 p R H z X M k 4 n i v X / o 1 + G 9 W e k c q D V 4 k p a C K 5 0 5 s m d d X C Z V q P 1 w 8 Z z U N 6 y z 1 G W k v S J T D y O 0 / y 1 A R 8 E 9 v W / f 3 u B M M u j 0 z A P x d 7 h 7 H y e Q 1 D g 8 d u 9 e 3 k I 6 B h k 8 d + / / 6 L 1 5 F 3 k q v l U V c u + e X T o 4 u X v m b / w r h Q G l p 7 v b 6 t 6 p b U 6 9 4 z P s I Z x I H J P G i 8 j z H 6 5 c M X u I J S 1 f H z 8 t R 9 9 6 R X p V J S Z I F x W O w Z G / R x O B Q N P x a W t L 1 n T Z A k I t J G L p V q U g G u + X 5 s F C + d M / / 5 l 5 K N c q 1 q Q N F S 5 n r 3 W q 7 T Q t J d o x 8 W J R y T a a 0 R D 6 S g N C J p Z 1 e 3 C e v Y i W C p a 2 E 0 n B Z g B s 6 4 + x j 3 T 7 2 c 9 + a u u Q w m Q C f E 7 U x L E v v w 7 O J A N H y Y + 0 4 2 J Y Y w M + T j C g Y K c t F 4 R K o Y 5 m I h P o 7 + s 3 k h h 5 A q L w 6 g s e N w Y q n o 9 2 w A 5 i M p Z j n A u s s C Y Q + P g 3 J 9 x q 5 e 0 7 7 H 6 n J q e k c d 8 7 Q l J / 1 r x B J L Q O R y Z n N 6 H W D a s 6 T S 4 N g n i N Y P q 9 n V 2 d U p 4 f l / H Z A o u K y G Z 1 Z 5 p + s l b K m r W h P D b v 3 W 6 V T 2 M T I W 1 k 0 s K M u T + m 4 Z k j u X r l q h 1 z L l 2 2 p E x A c 7 q t h G K r n H P 3 c 6 3 D P C j E C R V z / 4 F 9 8 3 F 0 6 U B I E O F P j x P k m m B K Y a m g 0 9 7 U e j v 1 3 R m 1 O d c H Z 5 N B n W F f 4 e X j u X j v S 5 h Q F G w v V F p U 4 3 / 5 L 7 + R f / 7 n X 1 t e C y T W u n W 1 t v z m Z Z X M 5 T r o I E n G d E B B N Z 2 c U j X 8 f l S K 6 g 9 I V X W N T K m t 5 s i k x K E d 9 R g w u c t W N k g r S I Z E v t Y e k 8 6 h O f m T v / i 5 X b O W E f n u d t u a V v n A w E B c R l u + M 0 8 T e j q d 3 a t 8 x J P h 5 u Y Y I t E x 0 P / J o s S 8 B 6 p R J t d 6 G N h R w 5 M M M 8 s L U 0 L 9 Y w K S K I R U k I k I a c J + V I 8 L d P K P P v p Y J W A i f 0 U 6 c F 3 / Q L 9 8 d + q 0 v P H G 6 2 a r p E Y 6 A K 4 D n 3 / + h R w + f F g J 5 f I / A F 4 p F i 6 k H X 7 + f U A u P d T P k F y c 9 6 R L J i F R 5 A y E e P m 6 R + b k e l d U h n r b Z P / W c i n K m d E R X S V d Q K q + E f 2 b y T 4 p y C + Q 4 Y l p u c 5 Y N O v y 9 P 3 q j 9 9 X r W N p c Z y r C e 2 K S R J r T Z b K i h z b s Y I J T t S o e Z W A k Y 2 i D c c x H e z O 7 W Z z S B Q U 5 K v a d s g 6 A P v T 0 r i L 4 c U N i a X z 4 f 2 R H g T U v / W N 6 y 2 L U B h 4 A y N Z 2 X L l h 6 v S P + Y 6 3 + M A o / 0 e H S S + / u o b k 9 y Z w L 6 2 s z N z 8 t 5 7 7 5 r U W Y x M / f 1 9 l k D T k y l M G i t a t / 7 Y x 1 h C M u f 6 5 j 3 t E H x u 5 x L X E / v X 1 9 t v N h F k Q k U s K q u R m 9 1 R u d y W J Q N a N 7 R h / 6 h K 0 m 4 W P P 5 g A 8 H 1 r o h K q L j E V F J h M h U r m d L 1 j b V W 1 r z K 5 z F W U G U e H 0 g 1 b 0 d Z c S O c V w F L V G 1 5 7 b V X 5 l U 2 p B P q I C 5 w v E W Z E H a Y s V h w O a i p r r Y l 7 s z X t L X d N 6 n 1 y c e f y e j I k E j 9 m / L B N 3 d s K 5 6 T L Y / H 6 7 d R J f W 2 7 V s X u L j D Y C k J y z l S v X U e n k y s 5 P 3 q q + M 2 M H g S h I u p Z S l S J 6 l 4 g m m Z J x v H k E x L X A e / 2 Z J t + u x E u Z O w k s 9 p r 2 m Z j M 9 I + 6 D L K 3 E D A u m 5 P c 8 d l O a 7 7 U Y m u 1 7 L n / / X D 5 e 5 d j W w 5 p 0 S 4 T I 8 5 6 I D 8 C g Z q U L G q y c Y I z i v f q T 1 B V c s n Z 5 1 V R j M L O o D 4 Z T O p G / 2 u L X M L W a Y / c c d X V / f Y O Q k Q S f R B 8 W V 6 6 R + s 9 u D l + 1 w e l J y h z 8 M G B j Y c I x J T g + e k X p g 3 2 B S i W 0 K w q f S w d c J 9 Y T 9 w 3 3 r W + 3 o E C e Z P E a A e X U u V J L I w 2 s g l f S 8 E S s o J 5 u z J a e s U Y n h p Z Z r J 0 e q G V l X H J f z 9 6 J 6 H L f 3 9 w c i E i v c q s e O T G + 8 d T h t X 1 i r J X L 6 T v t j U k Z W B n N 9 9 2 R c 9 X I 6 E x H Y p O V y 2 W 6 y b A 4 D j x 9 R 3 9 h U k M v Z G S 5 q H X C O C c o P f / + F 7 H / 1 x 5 K f G 7 V 8 E h 7 h X H / L X f K R C j Y s u 3 7 j j s T r j k h + Q c L r + K j f 2 9 f X a 0 s x Q G 5 u j h n 4 T E o T C 9 e 0 q c k m S 3 l O A H E 8 7 E j f Y 9 t h 8 5 w + f c 6 8 m q X m i O C j h J 3 k S 9 h + c h 5 A J U V w b v 7 V C t f q K 0 Q K X p 1 U S h C J a 8 N k g j S m I t q A 6 E r 2 y E 0 Z z 2 m Q 6 R h B v X n y p 3 / 5 9 E g n E D n z l B E K z H T f s c V p B M l C H A r Z c 5 h k Z P K X 2 f g c H Z 2 Z F M Z h A a l 8 B w u / 4 o E j Z 0 X j 5 p 1 S k u / O P 0 5 C e a Q m 5 N x e H b f t d h 4 F d 1 t b b Y 4 G y R t 2 u t D x 3 a v 9 b 8 f A v + e Z k f B k d f V L T / h M q T F P n H D x J A o f J 4 j E O U c g l / a L c 6 5 A l J P N O Y 4 4 8 + e D Q N g M Z E L N a y w Z l / a B a a k t m p Z 3 / v j P 7 f 6 e J j w 1 N l Q Y 0 d o t R g h C U 9 i d A 1 U H m 6 m m t t q k l X 5 o j c Z o m C i + U y Q 6 D S r g r l 0 7 p f n m 9 / K f / t M / 2 j a h W 6 s T d g l E 0 D 9 7 Z L C x d h j s K r + c B D L p Q N Q B Z M I Z Q p i P f 6 Z E S T y n e + Z Z m 3 C + c v W 6 S v E q k 2 j 6 k X 6 m n 0 M S J E s q K e x c 8 r F T 5 7 Q + O Y Y Q f K 7 n r I 7 1 v R U 9 P n 3 X e V 3 d 3 z s C O S L x O Q R a S K a C a E w m J 2 O y r m h S j v 7 q T 4 M n f b o Q O d P 8 9 E k o M B O P S f Z Q p 0 k n U o 6 x N B 3 b a P u O 7 R J V i e T d 6 U g n L 6 E o 4 W M K 8 K 8 4 E y 5 e v C z r d 7 4 q 9 8 Y S q 3 1 T l 3 g 8 D L T P 2 U 7 1 q T j c G J O K w u W x F p J 4 d H Z 2 C Q k q n 3 / + k N l M / r N 0 r w w 8 R J y c O X P e E l p S d 5 x P V 5 K l U X A c O g d R T C p 5 M s 6 T c l b O q U 0 0 E f P k h F R O 3 e M V 8 k A q m Z t W 1 T s g l z k g 1 I b S 1 7 y s m P z s l z + W 0 v L F 9 z 5 e q 1 B C d T y V h A J Z I 7 0 S G x 2 0 O R Y 6 B 9 E A u F n J M E T G I U c s Z 1 8 5 Y g V E 4 t g T i l f 9 r j C 5 G M m / v C 6 S V + x y 3 r 2 q E o Y N q x 8 V X 9 3 J k 1 g Q i B t G V E + x B y 8 Z j 9 j w j H R m H L / c F E u 7 d Q 8 d H t B h W d p + 4 8 Y t J c i b J p 3 9 Z 2 F y h N 9 j P 9 6 9 e 9 d U 3 Q M H m D t L X O e L I w 4 F E i Q f O / U u c e y I 5 d 4 j t S 7 e j 8 r Y F N 8 R l k 7 B M W S y 9 7 w S Y a G E m i c T x I r J g R 2 V c v j o + 3 b P T y O e i n m o T G W u R F W 8 4 n J b e k A S e T L w 0 L i E K r H K k x H Z z V n p K y X w C t p n p n o k G t t 5 q l z B N b + x D k P d q U 3 a V + b h O 1 1 q W Q q a y m Y k N z p n G 8 H N / 5 0 W 2 7 x t J C L t w 2 4 X x I 5 b Z 6 U y b 0 q u d i Z L E H 9 / H O M y Z 6 E h E Q p H j 7 7 F u G C f I R l 4 L r x l 7 Y P u n D 0 z R Y 8 Z X N Y 3 N p o 0 H x j o C z 4 P F + q D a / k b R 4 j E 3 / t j v S 4 4 R i p R l 5 T u 4 V k Z n e Q 8 a l x A H F 7 t W o i j r 9 p O n J 8 n 0 3 y J y Y t 7 q u U F J V N q O z 9 V 5 e x T L K E 8 7 l 0 4 Y W m 8 y E 0 Q z Y 7 a x O 5 L L 7 4 Q S C U 8 g S q l A q n k J R Y B n F 5 K 2 X u t D X f s S u d w V K 5 0 5 2 o l R W R f f V z W l b p 1 O h 5 W a d q x P c K f g d T 3 H r / + 6 q b s 3 7 1 J b v Y v T C k G i n N n Z X P B f T l 5 r 1 i K S l T t 0 Z 9 g 1 G N 1 c Z W q h m U F s z I 8 E Z H s e K + M j 4 9 K r G C T v l d 1 l U 3 l I J 2 7 M S M d u T F 4 f 7 h x U u b i o / L x l 6 d F Y s N S W V U p h w 4 d l L x c l y s i U f w A o s f 6 h w k J p a + c h 8 z 6 P i G Z 3 D k K U o n Q I v c 3 k A k i h Y 8 d 0 T h m P R O S E m J B t K b S C Y v T e / O X f 2 F 1 8 D Q j c r b l 6 S c U i L X d t J 0 u W A i o X c A C M p m T w e n g i O V s q g X q n 5 F J X 3 n P P z s X k d F Y R M 7 d z 9 P O Y 0 y T l 1 T 9 K s 1 L Z J H 1 r 9 r P + H / + f S b 4 z x m l 2 7 o G 5 H x 7 k R S V E i H v q p / v e X P z p I y N 9 F u s X M G 2 n 0 t e Y U n w c X C N / e e v p 6 P z u / 6 U e + 8 / 4 6 R d 4 0 7 I S P s l e f + V L Z I T q I V T c d F j N 1 8 H W b g m T C R / P q z e Z S I T E u v U X b e F p y c R m 6 C 5 z w I p x W t A K p m N O / t J J V N T + Y Q O X t n y F / / t 0 + m E S I U S q t O 1 w j O A q b Y b l g O b S V Z U w K L C I o t Q Z 7 G a c 1 A E p A q k l S O X e 6 V j p k q q L 2 8 H 7 m j e 6 7 8 d t d O 2 h Y 0 7 l S D Q g 8 i U A N / r O j w J K J 8 / t N 9 C c 0 h 2 a V v x a E s c P 3 7 C c k f U 1 q 2 T Y 7 c g t F 4 P L a y V 3 D X 2 J n T e v d r / w W v w 3 p 3 Q V 1 c K s n F + z F n K s i 2 V T u 2 c U G L d 7 I n K r h o 2 7 X Z E c W Q K H S s x v L Q y w g S k 4 v 1 k f F b O 3 3 N k g k S o g t 4 B 4 Y g U S K b g v a l 3 g W Q i S W V R b k T + 7 K / / j B t 9 J v B M E Q p M 3 L s u 8 d i U e b w I v 8 G 1 T G 6 K T Z v c b n 1 e D Z w n E k T z U o q i 7 + l E R D u j K n 5 8 Z V a K 1 E 5 z p I m Y o 6 B Y J R V Y n F S e P B w n q p j r O E c H I 4 c f y / j Z j r O o q E D y C / K l q 6 N L d u / Z n f R 3 3 M 8 3 z T g 0 7 K 2 9 D w 6 g i 1 3 m X i G A f R B c 4 9 7 b s Z Z 8 J d R h Y h b 1 m H M U c t 1 d 7 8 6 W V 5 p U L T Q C O a K 4 z 9 3 x v H S a J x P H S K A 5 O d u a r f c V I p G 9 a p k n k b e n I F a g 5 g U O i P y c i P z V 3 z 5 9 c 0 2 L I X L u G S M U G G s l Q e W c L W Z j u Y N t 0 z k w q P Z V t l R V V t i r n / Q N S y s j l B Y m i c l t h 0 1 G p P O 1 0 S Y j G i Q h X f J b W x n N 7 a f s + g Q c i T K D D 9 N X N z b F 0 P C w X L x w U Y 6 + f d S u B N q v + d + O b / d G 5 e 5 A 1 N 5 q d w 9 O 0 / H 9 K + f s k 9 B x 8 O q L / k N S l e X N m B O E c 1 G V T C 9 v n F S y 6 K c B m c I k s v e e K B B K V b x B t d u u d r r t O M N k M i k F g Y x M A a E 4 D i S T I 5 R K p v y o / O V f P x t q X g I i / z 8 6 e x I D w n 9 8 9 Q A A A A B J R U 5 E r k J g g g = = < / I m a g e > < / T o u r > < / T o u r s > < / V i s u a l i z a t i o n > 
</file>

<file path=customXml/item2.xml>��< ? x m l   v e r s i o n = " 1 . 0 "   e n c o d i n g = " u t f - 1 6 " ? > < V i s u a l i z a t i o n L S t a t e   x m l n s : x s d = " h t t p : / / w w w . w 3 . o r g / 2 0 0 1 / X M L S c h e m a "   x m l n s : x s i = " h t t p : / / w w w . w 3 . o r g / 2 0 0 1 / X M L S c h e m a - i n s t a n c e "   x m l n s = " h t t p : / / m i c r o s o f t . d a t a . v i s u a l i z a t i o n . C l i e n t . E x c e l . L S t a t e / 1 . 0 " > < c g > H 4 s I A A A A A A A E A N V a 2 2 4 b 1 x X 9 F Y K A 3 q L h u V 8 M i Y Y U 1 4 U B p T B S J M g r I d I 2 Y Y p M R S p 2 + 2 T L D 3 0 J a i d A X p I W i Q M E f V V s q 5 C l 2 P 6 F 4 Z f k F 7 r O 7 C H N y 5 C a o U l J E a A R N T N n z v C s f V l 7 7 f P 7 2 b u N 6 w / 3 W q W v G v v d Z q e 9 W e Y R K 5 c a 7 d 1 O v d m + u 1 k + 6 N 1 Z d + X r 1 Y 1 t / L t T 6 + 1 0 2 h / X d u 8 1 S h j U 7 l 5 7 2 K 1 v l u / 1 e l 9 e q 1 Q e P H g Q P Z B R Z / 9 u R T D G K 1 9 8 s v N X 3 L l X K w 9 v b p 5 / 8 3 q z 3 e 3 V 2 r u N c n X j V p d G D k f t N X f 3 O 9 3 O n V 5 U r / V q 0 V f N 7 k G t 1 f x H r Y d X j + 4 2 O r J e C e + P k a X 7 m + X r f z t o 7 P 9 9 c + 0 G W / N b 4 b j t 1 m 7 w N c e T z 9 v J 8 U / J U Y x 8 V i P 3 b O F R n 9 d a B 4 3 S v d 3 N c m / / I L z V n x u d T x v d T u s g z N q d + L / U 6 m 2 W l Y w 8 0 1 p o w a z m X k t e L r W w t k p E l m t l j X f e K s O 8 w l L j / t u d L w 9 a t V 6 j f r t V S 7 7 4 z c 7 + X q 2 H E 1 v 1 + n 6 j 2 6 3 G 3 8 c n / c f x W f w 2 f o H f V / h 8 + l E p / i l + 2 3 + M z y f 9 p x u V q U E b 6 e i b z U a r j h f t 9 v Y B Y u l h t 3 m t 3 W y l 3 6 d U G V z I n G S j Q q M G N 8 0 Z / b x / G B / F L / q P 8 I L v 8 H v W / z q 8 Z n w S v y 7 F p z h 9 F L 8 u 8 L i x 7 z Z 4 i c r E V 6 q M g T E D C + e 0 E 4 Z z 5 q R 3 C m s + w E I q r Y R T x l h v n C M s t u p 7 z f a N J k w L 6 A r A P b W s W V h 8 + O r P W d g M 7 C f X s R p f h d U f R w M W V 0 m c B 3 9 v Z b g k S x z N J q 4 H x 4 R 7 3 v h w 1 9 M m E o 4 b 4 0 0 4 e M E 9 w e 1 Z p J l 0 n n n P B W d e p n D n c L 1 n / X / C h t + s x u V G H j 6 J 6 T y L C N 6 E F 3 o D / 3 / a f 3 Q F 3 C y s u 5 H a K S 6 x 9 s L 5 N O R h 3 Z V X y n C m v b Z M c p k 7 5 I 0 s z f J D 3 c j D J 9 e 9 G s + 9 + P 3 V W 3 s R M W Y N U o 1 l D h E u 2 H Y S 4 m z k h N Y a F z 1 C n c 2 9 8 t 8 g V J / h 9 5 T S z f J X f 2 K C S Q T m W P 5 z 2 H 2 w / c P w a o n d H / W f l v D P r + G N k Q w P + 1 8 X e N x C S a Z Y m P t 4 w C 2 G z I O 4 C H G O Q F Y W Y B h a R 1 b D 0 b w C v 2 A K T h U A l z Y y X L M h 6 x A 6 N + T / D k w C g L + I j 5 Y P 9 8 j D c 2 M z 0 w Z m X q j G F 4 A m U h Q S 1 Q R r H C J L a Y z 4 J X F N S n J 0 Z k E 2 C a y Z 8 v g R 0 j L D w B 8 J b S c i H 8 7 D C J x Q g g 8 Y T I 6 U 9 h 9 y b C B + A s c 5 o Q y y f N w z p 8 l t A d U 4 c z y 8 / K I d f o x k J g w / Y C K 5 c R y A W M 8 Z N + 8 x E Q 7 V j w L Z Y A 5 n c / L 7 z K 9 6 S Y j M W P h J 4 G b c d j X w U Z F 3 R j A c Q P V Q c Y 3 g Y 6 y S 1 i o F j M w g Q u Z g / Z k I r Z T 3 z 5 h x U A u l f 6 + M l x R K i 1 s U E h E e i f f j i L S I Q C r W w y l / M 7 m g 6 d T I Z x q A w b h V J k c 6 I 8 f y 6 J 1 a q 5 u v V N c q c s 5 r J M q Q Q L m P j E P 6 J L f 9 t F O r b 7 c 6 u / c z q 0 A w E f D v 0 / 7 h e v x j f A x C c g x i 8 m v / C Y 4 v S + u l + I f + v x B b j + P T 3 D a C I i 7 / M 8 e t Y G Z S X O K F C 8 y v l E f N i H H Q G b 8 m E r j 9 d B q G M V B i h m G Q S V C S V m O G k V v C Q T 0 j h d E a e o 1 X Q j o x 4 N Q K X N t B S 2 D K S G d s q C 9 z h / i T + H 8 w m U Q P I d 9 + C d b 1 C L n 4 1 S o i / e z Z J i P 5 T C M J I T 4 8 5 j g e v u k l c e 6 M F I y K 0 z o u t D X C S x D h l A R D f H O A B c U o Y 9 4 a b d K K M 1 e I n 7 d m U 0 J Q Q X 3 t 3 F X O N o 1 J s K 4 O J r k D / l 8 + 2 9 k Z c 8 P s + B y k y P M U I / g 4 B F o c S b 6 l B L F g E Q V L U c J K C b p G h X M q D U o f e S E 4 5 5 p z I e H o + X 3 8 W f w K d S g y w f I d e v j o S Y O Y Y 1 c j W g V e D J V z 4 r 0 X K c j m t p E A 6 h Z q Y s r r Q 4 A X h B Z p n U P 8 S y K 0 s 2 l 2 T 8 p j g 4 o Z S h W A t z K / / P 5 z / 0 n Q F 5 a P a v r g A p g m I 1 J p / e J L o U J 4 e n J P Y m t E + H A G 2 J L Q O 4 p 2 2 p 8 Z i x K 5 k 7 V C U l Z e C h R d 2 i h k g v f 9 F g f R 0 S o r r V Y u S e I 5 k / V 3 S V / l G L L v I a B H E 2 P 5 0 E 9 N U c A I r o L a P 5 2 S E x x Q F F t r v V b v q 2 L 0 v Z x l H A C p I A 2 z A i k 5 Y 5 F W m I c z Z h v n 2 X / A P s s W u R z Y M E I r u e I H S Y / I m p o b 7 V F C W 8 e Q P 9 9 n T W c A s 7 b K I 3 E W Y c a / J G 1 M d A + X 7 2 T D R x d w r j 9 Y 1 v Q E J x E i K n 2 I I l H N R F e n 4 a f y a E F N E k Y A e m Q N c 0 w K g U I p 1 V e 4 5 K i n E W t B z a F / o X b K X R 5 9 m 7 Q c X q H e Q I c 7 C P m o i 1 b Q 4 8 6 c p o B x / I i C 7 S T + L R R u F 0 6 m M i I u c P D K c q u Y T W B I i y D E W g i U i j n H J d S v I k X Q j A V a Y d S d M e N k 5 L 3 M l S 9 E e 7 a o p 0 1 x F 2 6 J u E t y F l E g c s t l 9 L p 1 x A 0 L F T A y K / T / A c 8 1 P J I e T M j A G 7 X n + T v d / 0 W h f 9 Z / G l o C q + p 3 T 0 1 R w P W m x l 4 N q T m g Y C R q S G E F G j J C k J Y I F B S S I d p x 2 O q D D S g U C H O o E F N f M 7 e A O L M S n H m h G m f M N u l 4 U 7 d c w r o X c s A 0 I 1 K G o 7 w 4 l A d R f Y z q x m m + X L D u c J F l X m N T C e f O a D G g Q u D B m i t Q I M M Q h A s 4 4 L f I e W d B a 4 t f I s 0 c r U I X n J q i g A N O j b 0 k M b C Q M a S d B o r G R I b w e U I l p s h M x u C T E p U K U j p D M R y N f G L Q M K E F a R P a h t A l P U c / S o I n D 3 c n Y U M S 5 G Y J Y d l b J r h y + W n T c 8 T s F 0 n v I e y B w B Y 7 F K v Y v U E C w f L 5 9 N z p C p j S T 3 j l x / E 7 1 N Z h 4 8 Z J e O l S / E 3 o n m B D 0 y F t a B y P Q 3 N i 2 E J 9 / 2 k y l a D j Q 0 r V S W M w 6 Q g F Z K A C O u y j 8 Q y 9 o f x q 8 j l L t U J C d c 7 M 4 + s a 2 j q X j U U h h / Z D Z x 0 6 M b W D 4 K w 4 Q 5 F + e 7 G I r m U E v q w V D A A 9 Y p + y a S c j S B o W s d 5 j 0 y 6 0 p N x F D T Y 6 I Z C / w R H 6 4 f K 9 c e z x B b z v G Q J E 2 K z 7 + s J L m L l I V 2 6 F P a M T O 8 2 r / w e / p l k x p C 4 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3.xml>��< ? x m l   v e r s i o n = " 1 . 0 "   e n c o d i n g = " u t f - 1 6 " ? > < T o u r   x m l n s : x s d = " h t t p : / / w w w . w 3 . o r g / 2 0 0 1 / X M L S c h e m a "   x m l n s : x s i = " h t t p : / / w w w . w 3 . o r g / 2 0 0 1 / X M L S c h e m a - i n s t a n c e "   N a m e = " 17>@  1 "   D e s c r i p t i o n = " 2548B5  745AL  >?8A0=85  >17>@0"   x m l n s = " h t t p : / / m i c r o s o f t . d a t a . v i s u a l i z a t i o n . e n g i n e . t o u r s / 1 . 0 " > < S c e n e s > < S c e n e   C u s t o m M a p G u i d = " 0 0 0 0 0 0 0 0 - 0 0 0 0 - 0 0 0 0 - 0 0 0 0 - 0 0 0 0 0 0 0 0 0 0 0 0 "   C u s t o m M a p I d = " 0 0 0 0 0 0 0 0 - 0 0 0 0 - 0 0 0 0 - 0 0 0 0 - 0 0 0 0 0 0 0 0 0 0 0 0 "   S c e n e I d = " 8 6 0 1 2 c 8 3 - 9 0 1 5 - 4 7 b 6 - b 5 1 9 - 9 8 f 3 9 2 e f d b c 9 " > < T r a n s i t i o n > M o v e T o < / T r a n s i t i o n > < E f f e c t > S t a t i o n < / E f f e c t > < T h e m e > B i n g R o a d < / T h e m e > < T h e m e W i t h L a b e l > f a l s e < / T h e m e W i t h L a b e l > < F l a t M o d e E n a b l e d > f a l s e < / F l a t M o d e E n a b l e d > < D u r a t i o n > 1 0 0 0 0 0 0 0 0 < / D u r a t i o n > < T r a n s i t i o n D u r a t i o n > 3 0 0 0 0 0 0 0 < / T r a n s i t i o n D u r a t i o n > < S p e e d > 0 . 5 < / S p e e d > < F r a m e > < C a m e r a > < L a t i t u d e > 5 4 . 9 5 6 9 4 6 4 1 5 0 4 3 0 2 1 < / L a t i t u d e > < L o n g i t u d e > 5 8 . 7 2 0 9 6 0 0 5 1 5 2 1 9 3 5 < / L o n g i t u d e > < R o t a t i o n > 0 < / R o t a t i o n > < P i v o t A n g l e > - 0 . 0 2 8 4 9 5 8 4 7 4 3 6 7 4 8 2 6 7 < / P i v o t A n g l e > < D i s t a n c e > 1 . 5 < / D i s t a n c e > < / C a m e r a > < I m a g e > i V B O R w 0 K G g o A A A A N S U h E U g A A A N Q A A A B 1 C A Y A A A A 2 n s 9 T A A A A A X N S R 0 I A r s 4 c 6 Q A A A A R n Q U 1 B A A C x j w v 8 Y Q U A A A A J c E h Z c w A A A 2 A A A A N g A b T C 1 p 0 A A F W s S U R B V H h e 5 b 3 3 c 1 x J l u 9 3 C g X v P Q g Q J O h 9 0 z T b O 7 L d u J 1 9 M 7 O r W K t V v N X u + 0 F a 7 Z O e / o C n D Y U U I e k n / Q H 6 Q T + 9 i N W L j X 0 7 M 9 0 z 7 Z v d T b L Z 9 G Q 3 P Q k Q J L z 3 Q B W M z u f k T d S t Q h U I 0 A A g 9 8 t I 1 q 1 b F 1 X 3 Z u Y 3 j 8 m T J y O / / e b M n P w r w Y 9 f P S h f 3 Y j I x N S M z M 7 O W p m b m 5 P y g h k 5 3 B i z a 3 i f D p n O L w d 8 R S Q i c q U z R 3 9 z V q 5 0 5 Q S f r H 1 E 9 M Z f 3 z Q h e d l z k p W V F Z x 1 4 D M K O N W a L 2 O x L I l G o 5 K d n S 0 F B R E Z 6 T h r n / 1 r Q O S 3 x / 9 1 E O q 9 w 3 v k 8 x u 5 M j P j y A R B s i K z c n T r Z H D F k y U T i M 9 E J C c 6 J 1 / c z J O Z O d c B V x v w Y C m P 9 9 6 O y X n S T E 9 P G 1 k 8 Z n i f k 6 P P J J K d F Z E v b x f I r D 4 f x I N Y e X l R m e j 9 1 0 E q f X y t 1 G e 4 F O b n S 2 n t Y f n s e o 5 1 B C + Z t l X F 5 s k E Y d K R J t P 5 5 Y K v 6 B 7 J k u 8 7 c u T T G / l r h k w g 9 f E a S m e C o 2 R M z y b q Y 1 q U P D o w j Y + P 2 m e j o y P u s 5 l p O d 2 a o / U 6 Y Y M V 9 U y d T 0 5 O S 1 7 l Y c n J K 0 7 b R s 9 S S Z b d z x i 2 b t 4 o 0 w V 7 Z X g s P i + Z K O U F 0 7 K x Y t q u o S N M x K m K B H z H e R w 4 e z / X S m 3 J r O x v c G r l W k V W Z E 4 6 R q L B u 2 S 0 D i Q k U l 5 0 1 q R P Y W G x v S 8 r r 7 B X p N E L G 2 I S n 5 6 z A W s u q G / q f m o q L l K w U y o 3 H L B r n 1 V E P n h G V b 7 G u n X S O d U g 8 X h C K k G S 4 t x Z m V I u U c K o K Z 6 R A w 3 x h y b S X e 1 w G 8 u n 5 d 5 g V G 7 2 5 M j T V q l R H V p 3 1 s R M r f t B b b w w U P f S A R U 2 V 3 l G n X l 1 0 K N j O F u a + 7 N l b / 2 0 n L u f Z w T M 1 h / J i m Z L f u 6 4 j P V c C 6 5 8 t h D 5 4 M T Z Z 4 5 Q m 7 c d l N b u i J I p P k 8 k X 0 A 6 0 m R n z c m h 9 V N q 4 4 j p / 0 V K v D B 6 x 6 J S k j c r g x N Z o h q M N F X M 6 G t E Z v Q y V L m J e J a p R U 8 j o v r s q C p H t k 2 p a h q V S / o 8 L 2 + c k v P t u X K g P i 6 F u X N m + 4 G x G H W T X H / U l + p 7 S p a o q T 2 g f y x L / z 7 P b L T 3 d k y Z o + J c G 7 Z j V H L U 3 i o q i s h w x 7 n g 6 m c H z x y h G j c / L x 1 9 c 8 s i U / g c H e D d 7 W 5 E v t 6 d L T t r n d T Z U D 6 j I 7 L I s d v 5 8 q 6 O 2 D f 1 s 9 b B b C W i s y + e V e x d F 5 P 6 0 o U P O D K V Z Q O M x 7 V u V W t V y l c V J c 7 h p P j y V o E d v 7 9 z y q T Y s T s 4 L L K M V H g A R 7 u e L V J F P n y G C F W 2 / n k Z G X l 4 M n m 8 u W X K 3 M N 8 d L M n W 5 o q Z + T r O 3 n B p / / 6 k K t 1 8 Z b W S S q G J 7 O k N D + Z b G O j I 1 J c U i q Y T H m B 5 v j Z T U c q J F V W V k T 6 x 6 N y s S P f S J W f H 5 H x 7 m e H V M 8 M o Z Z L p n R E S k W 1 j r b 9 4 1 k 6 o g Y n n m K g i j 3 K Y 2 y r n p Z N l S m G p w K H T k F O 4 p u p e + w l p B F V 7 E 2 r F r U x b / f m y N v b p 0 y q X + / J l Y 6 R X E e q P C V V z 7 N B K n 0 0 n v j p L o V V 2 4 x M 3 i 3 + O M g E e t U O e J x k O t w 4 J f s b 4 j Z X 4 W 2 S x w n t w h k d C I / 6 a 4 2 q 8 q a D J 5 N X e y G T r 3 t P J r A p 8 K o y B z c 4 E Z F d t X E 5 u n X c B s D J q T n J r 9 i n n y a 3 6 9 N Y d C h J e / 6 p K c X V m 2 R q u s Q a B v e s b 0 x P G v / q k f o e 8 F V P G l V F M 1 J R O C d 5 S i T I 9 O K G m D w f R G c 8 C A n y L b x 3 m 0 g M o F 1 Y u k a y 5 B 2 1 A W 0 i V s / h X K g v m Z H i v I V / m w n 8 H X + / T v / O k w K y L g a k z q R K q 6 l p F z X B Z G + 4 r j n M z 3 a D 3 e n W X C V W r n 3 n 3 r o p a 7 v 4 b K 7 k l W 2 b b 9 e n t T z 1 E 7 u T 0 x X a I A 8 n m d a V z t g I W 1 G 4 0 O h + 3 C j U 3 7 n c n i N l B b P m b u 4 a U T u i L d c + 4 z l S U a e d e X e d G i L a 6 Z B q Z W q r v L 5 5 I Q F T J e j l j l z 5 8 l a + u b 6 j S k T c 2 n 2 q t u K d 8 6 g r m Z Y a J X g m 8 L v c Y 7 3 W D y F Z 2 J S 8 f x D y 9 R m x P b k 2 G k R S T E 5 O m O Y A M W N K N k A 7 4 O D 5 5 H q e 2 q h R t c 8 m H K n m i l X C 5 S x o 4 6 e q / O 7 k u Z Q m e X q Q X X 5 I Y r H p p H C i p Z I J M A p 3 D E f l R k + O N f C T w k s q J U r z 5 y x K g g l l J k l z t b N P z 0 Y W V S n p o H T O L Z V x u d W X o 8 8 Q f P A Q e F H v A c m h 1 W R x h B 7 n 7 u e a n R g G E v H I 1 m Q n B C o d U m i p w J V O n Y + N D E p p W b l M K 2 H G p 2 b l d E e 5 f c 6 9 + F f K 9 p o Z a R 7 I s 7 m q u d F L 9 t n T C C X U + U d o p t V D X t V B m Z h 4 N D J 5 3 O 7 N t o n Z J + V 8 2 F M X k y t d u a Y O M N o f u 7 3 y H k N I 8 p a S x H X j B F D R c C y c u Z c r r 2 2 a s j m n d O A 6 p M 9 y M T M z r Z L S R 1 l E 5 L O b + c H x Q l I V 5 6 n K O J t t E R s y 9 o N 9 9 r T h q b S h C m s P q i o x 8 9 B k i v I 9 I W y t V p V x + X 1 l y Y B M g N 9 Y D T K B a Z V 0 a a r C J O U l V U W x u x a r A 8 g E q Z a L r K x w K F P y D 4 T b j D I 6 N a f t q e 2 K A C 3 a k 7 b t 1 3 p Z h h B f G y h b t 0 s l 0 9 x D O y B A 2 G L i k s 9 U F X u W g b r 3 U t O U S U g f t + j V P E g U U 7 J N T Y w 9 0 H E B q Y g U W Q 6 Q P B M T 4 8 E 7 v I L h 2 l 9 I q l l u S F 9 n Z u Y k C q m e M j x 1 T o n R 8 f y k q H G P p Z I J 8 B H 2 D E T 6 X F W Q z F c + G y h T + 6 0 k I A t O m M s d O V I R 2 F H E 8 G F T F R Q W 2 f v Y 1 M I J 3 D C 4 d j w l m P h B K C g o l K k p p 2 K j V m o L 2 L F H u K 1 o 0 x n T O l T N V M M 2 t f 3 X f P n 9 t x e e m v 6 U W 3 k g r d 2 U j j y L E e p p B + F A G P 1 X l 7 B A M d O 8 1 I N A / X k b J x 3 a h 6 M Z l 3 p k w s T 4 u B K 3 0 I 4 / v V l g H T A M b 0 t R i K g w z M 1 I b v y W O 3 4 K 8 N T Y U K U N B 3 S U c 1 I p T K Z 0 e B b J R D U 0 l E 7 L S x t d b N 1 S y B T 2 5 i 0 X i 5 E J e D I x 9 5 R q e 4 V d 9 G F 4 M g E m u d P B t y u q H 8 1 I m c 5 5 e u a n n h o b a m Q E j 9 H D O S G e d u C h I y B 3 z 7 p p u d W b b e r q U j A 6 t b C z 8 / c e i z k Z + v v 7 g q P F g W s f Y Y J b H X I B H 4 3 e N r h w b Z V v H 1 T O c F t t r H A 2 M e D V j u 1 9 R K b N S / F 0 4 K m w o X I r D i S F F X m E j 0 H q + 2 c B L C t h T o h H g 0 i p c 0 a L A S H j N S c P Y v I 8 F n O D F 6 r d s x w w R w W 5 w l h f P m O T y m G E J R / q q G + z 1 o G o z d e F I z L c k T s z I Z u S + s R a L f q 0 6 U 6 v n V J U t X l J q t 6 z S C a w u c o R A O f J c k B n T Z 2 c T Q c i N t I h J 9 e 5 + p c D l v m n g g i R M C Y n J o I j h z 1 1 c X O U N F V M K 8 H d P N 2 O m t h 8 O / P X W U p C 8 0 Z G 6 v V d + n 6 y V s q a t 6 E m 4 q X z q h 7 w x H k U A r E 6 9 2 k A a 7 B Y y E i n X 8 7 T s m B w Y I m S L F N d s J z d 1 / m S Q Z u l I L W Z 8 g s K Z G z M 5 a I A D W U z M h 5 z K 5 6 R m H d V U t 3 o z g m c K Y 5 U s 0 F n i E 0 r 4 0 J 9 Y y 2 W y E f f X X z 4 n v m E U V C 9 X 0 Z H Z z J G k X s 8 C r k e F v W l 0 2 o z Z N m k c L 5 2 B P J G o E 7 R + R v K p t V + y b L O s Z Q Y u E w g j o 7 Y v 8 W k E + u R s F 2 m 5 y J S G q w o z o 2 q N N f 3 F C Z s H w W 4 0 X P z l j Y Z n S 6 a g j k u J o 9 T E Y / H J C f H S U H W V R X r v Y 9 r f e L e p + 6 + v Z s r z 2 + I y 4 U 2 V v 2 q 2 j e D d 5 e Y w F k p j r b Z 3 6 1 F r G l C S d H + + S h y T y g Q J t B q k I l O 8 / p m Z 9 d k q S C Y V a M Z N 6 + 3 D 7 B z O O o a j c r 9 N I b 5 U s A k 6 y t N U x a q s 9 g j e r c 4 1 6 E 6 E Z N I U O u O G u 2 A K m C Y Z 3 p U o H j p 0 w X v M g N i p 9 p R 0 3 o / 2 R m q A P U P 1 R J p 6 E E d Q k J s x y 9 u F d i q 4 N G Y S m h t / 9 l Z H V h n 4 l K W 2 x F c v f Z A N 1 i T / / I q 9 y 8 g E l g N A n k Q l b 5 O J R M J H 7 8 7 d U o 6 O 9 q k u 6 t L r l 2 7 J r 2 9 C a 9 Y f K R D O l u v 2 p q f H T V E j C 8 f k A k s 9 X G 5 j k l T J G J O Q K L J 8 R F 3 8 I i g P Z a C v B Q y A c s 3 k Q G o f x P j Y 9 b O Y H R k 2 F 6 9 R H t 3 + 4 Q t t c f O 4 h b c 2 q u I D E / V 2 T 2 t y X 8 f n 7 6 0 x C Z b O U S y s m U 2 f 7 f E Y j E j 1 G p L p 8 b y a V m v u j 7 q y N D Q k J S U l K h E S g z 9 o 6 O j c u / e f a m t r d H O M S s 1 N T U y M D A g v S O z 0 j q 1 P r h q e c B I 3 6 5 S Z j E X e b m q e y 9 s d E s 6 e k a z L J G M W / I R A n U U 8 q x R Y 1 q d 5 v 0 L n V 4 S x s f G p L D I R V S k A l U T 9 z 5 O i O V + L + 2 I Z I p r e 5 P o h S S a g y r l y 3 U A 6 x u P q t o X x E L O 6 g A 7 H V d p N S 1 l + f 3 6 D A t X E K 8 2 H o N C 8 P i R U 7 b b 7 C Y q 2 h e w X A I l F u Y l s J i r O B 3 o e L t q V d W Y H J S r V 6 9 J W V l Z E p k A K s v u 3 b u k q q p K q q t r 5 F Z r t 1 5 X K j u a q u Y l z X L h v W 9 E i G c C B r 1 H T f G s t A 0 l 6 1 Y s 8 k v t 3 b x D D e Q 0 N s + N H j c v l Z q b M B 3 S k Y m 5 L l J K M 4 n M / N N y y Q Q g 0 9 T k p M S V L C M 6 Y N H O k I m 5 r Y r 8 x A D B V 6 8 v 0 8 F V j 4 Y m y t z J N Y Y 1 S S j C y c J O C J B K p q W Q q 6 Z o 1 o x y n w u h J D 9 9 x D Q d r C R v R i q L Z m x h H / Y R L u d D 6 2 P 2 9 9 3 d 3 V J a W m q k S Y c 7 t 5 u D I y c B a s v J Q x d V Y 5 s l C W 5 Z e m q E + 4 N A i j K k 0 1 d B d H r q f B J o G 0 4 m E M 6 R M F j k N z U 5 I c N D g 1 a f Y Z y + l 2 c D D r Y W c O q U W / a / G A Y G + o M j U Z W 3 U w Y m o m o 7 B S d C W E L z z K t 6 5 O / L y 8 + X w s I i K a + s t H O A u S 0 G r z e a n C p Y U z I r O + v c / f I 4 c 3 N r r / v q H d F S a 6 f k V z 1 n F R 0 m U y r S n c 9 N M X x R f f a s i 9 v K 1 R Z t M D C i H T w V p A x 7 e 9 u k v N w U l + f X x + W 5 + r g t O o Q a o 7 0 t 8 u 3 J U 6 r K 1 d o o m g 5 j q g b t 3 Z e I i o a c 3 d 0 9 F t H O o k K P t x / R 2 8 Z 8 F N E F 4 d t g B W w 4 h d n G y h m T F n f 6 s m 3 R J M j L L 7 A F f q m 3 P 6 a S J R 1 J S U y z G C o q X I d H P V t X v 0 7 K s / p s 4 A k j F g h G t A z a E o 9 e G L T f u N p O 3 h k R 8 C o J v o 2 R g H m 5 O T Y V 0 K N S G 0 8 g T g 4 + 7 R 9 F S v E Q a 6 c w Z 2 Y P v 1 a K S n 4 b T c M S K h 2 B w m B 5 + B t b J m W 6 5 X d S X x I z 9 Q O b B x D S k g k v b J i S a 9 0 L Y + K 2 a O c d H x 2 S j R s 3 y C u v v h y c T Y Y P 6 Q l 7 q M C l y 5 d l + / Z t J p G Y C w q v B K 4 r d q N r O n h J l g k s g j z U G L M B g O s a 8 g d M T S N P o A e Z a 9 t V 7 S M / H s 6 Q s L s 9 t Q q P 6 i A C l h N 5 k Q R 9 P l B S W q b t F r w J w L J 7 A m G x h a i f 7 O w c 1 T r w i s 7 J / X u t d j 3 S y G N b I C U 9 s J 0 9 O u / f s V f L Q 6 8 / c + q u c 6 P z Z l a / z / e b t V L W l M z M K V q v o 1 p i E j c d U j s G o y z k 4 X X j h n r p H s u R S t W / 8 X b 1 q f p C Q p B 0 K M w l x / n c Q i N e c f V O l 9 l K k 9 P p q + f U 3 V z r r L 8 + O y X 5 q q p 4 0 G E 2 N T W Z u / r e Q N S 8 g m S i 9 X i u Q a W M n v M g 1 7 l P q s l I 7 B 0 Q q F / Y R I B G q l O C M G j 0 j C a + b M / G A i P W O l V R B 0 J r l B g M z t x 3 z 7 x P J b Q P g 0 N 1 G g y p a x 7 U 1 c O A O a T U g c 6 r c I D d O D w g Q F 6 e I 0 J N b Z 3 + n R s w w w h / V 2 4 Q p Y F k q 6 2 t l u + / d 6 t 3 X Y x g R J 9 R f 0 e / i 3 e D o 8 s L k X r S W F O E m o 5 U L E E y J c 6 h X m H j e O N 8 o m i 3 N O o x n Y o O e j 7 w D q U D U d v p c P 3 a d d m 9 p c 5 s L W 9 X h N E 5 k m W u X F B Y k m w Y E y E 9 m 1 1 q H X d w I j n B v o e 5 g A P U K m l a g 3 k q B g Q m h i E J N h z z N x x D u O c a 4 t K k d i D 2 n Y c 5 H B R 7 l T R + b R P A L m J 1 L q j V 6 8 P z U O W q r s W C d U m P A x A k 3 E Z h a T 0 x u d C Z w r w T x I r H 4 k Z w k m L a e b X z z l 2 6 L i e / u 6 j f Z 6 c M q I w l x c W y c + c O 6 x c v N 2 m b 6 a P d V p X W q d M R m 1 x f S 9 C 7 o f J X v 2 R F W T h I 2 H 7 C R Q 7 S k 8 q B 0 d d 3 b k b 3 g c k 8 c 7 M C F t F l A g R M l 3 B k X N U U 7 A I Q 9 g a i Z j B x y m 9 8 3 x G M / v W x B S p a X 1 + v F O V F p F I N 6 + c a Z s y D l h r f R p o v w M T l R C x i G w u Q Q y H s P O G a w x u S C Q / 5 P O h o O B y Y w 0 k F 3 5 f O u + m R m 5 f Z D f 8 w c O p X A j h B a L O i I r c z h 4 d F X A S S x 0 d e F B W X 2 L P c a W 6 V w w d 2 y a s v H Z D B w Q G 5 2 9 Z l / e C D j 4 / L r e Z 7 2 s 5 q P / V 0 2 6 A T 1 d + b m X W D W g M e P 3 3 U y R g D V 3 J / W q 0 S + f T M 9 5 l r f w W R X b 5 X O / S 0 i n n n L v c q w V L J x e P w K Z 0 c Q 5 1 U W p m Q S g Q f U T A 8 P G z e P A / O f 6 H f Q y p i H A C o a 3 6 n Q 4 / z 9 3 P U t o n L 3 b t 3 p U n V P U B O 7 5 n Z S J K H b k t V 3 E b W u T m 1 H 1 T y T a k U w R l y p y + q R H I q K 6 C D Y b D n q N 2 R k 5 c r s 6 p G o V 5 R H 0 g A R n U 6 Y i p 8 2 M / n e r 9 8 b / B 1 G Y F 6 l m r / P Q z S 3 c / I 8 J D M 5 p b b S m E P B p s S v S 4 1 j I k 2 n V D J V R i s l e I 9 J D 3 2 1 X E 5 8 t b r d s 4 / O / N 9 0 d w i O X Y r q h I 6 L q 9 t H J N j N 6 M S m Z u W h q r H J 3 k f B Z F P z 6 4 N Q s 0 W 7 F X D N Z b k 4 U s l U O p 7 D z o P I 7 w f L J E M 6 d Q t D 0 8 o Q l x Y N p A 1 f E M b b U 6 2 b d t q 5 w G L 5 E 6 2 J B p / g x r 8 b B y Q C e f P n 5 d D h w 4 F 7 y B a 7 o K l C z 6 d G M C p E Y 9 N q g q U I D 7 G u B / F H w Q 6 G W o T c X B Y E z g C 4 o x B + r 1 L T W r J s n Q c B o + D W K k I x / A x S G j j m V 0 1 N D S o 9 q l L J Q Z 4 D s L L G F B y c l 1 9 J 2 d K 0 v Y N G v b y 5 R 9 k 7 9 7 d 8 s k 1 N s + L 6 2 A z L e V 5 k z a B 3 l j z c P N 9 j x t p F J + V R 2 H V F q 3 E Z F U v F Y t 9 x u I 7 T y Y 6 6 m J k A q h u f o 7 n / M n P T L K E y Q T C Z A K p Z C K d M L 8 F I O P G j R v d m w C Q i X v y 5 C V r a t i N T g c K k w m k k g l J Z y R J A Y M O Z M J J Q X A s 8 2 t I p 2 I 1 2 p d K J s D v 0 8 E f B + j g Y X g y j Y + N m r f P O y k g E 0 4 J D 5 7 j 2 2 9 P 6 e e J Z w + T C f i 2 j 6 Q h f k 0 x A 6 9 I R + / S B q I n D S U U P X F 1 y 1 S 8 w E Y q K s 6 X p Q A P F f N G 4 c s 7 U q I F U u G J 5 / H H P z 8 i X 9 4 u k v b h 5 L E l v C 3 L n n X J a h 6 j L x 5 C T 7 q u 0 W y z v z w I m 4 H k 3 F d L f 1 R e 3 T S V 1 s E R h n c V E 0 I E U Y m 4 x v X O a x g j q p Z 6 i U J 6 5 0 d F e b D 7 4 K M A F W 8 h C d x r Y Y o t B c J u c X D k y F t y 8 W J y c k v 6 Q y o 2 r K + 3 8 z h n i J s D T H v g E X W r e h N 9 a r X K m p B Q K v H n C e W x F F I R P 8 a c S 5 g k 1 4 M J z X R g 1 P T z O G y o R k d H U t D 5 q w L 3 M Z l U A S 5 3 X N V 8 3 h D a H 4 k l 5 H 7 0 J f j 1 2 5 Z c q d a O 7 T s U 2 9 5 c b M + V k c F B c y x g H + H u P b w h T T h B C N H A H U f n 4 D d Z z g B 8 t i J A x y 1 R G 6 9 f 7 R H A B O 6 j A g m x 1 A E s H f j L 3 o l 8 b Y N Q I y i I 9 M i E 3 E C 1 C 2 P T J m d / e n B f q W A q o 6 u r S / 6 3 / + w 3 w H a / Q b R H G v 6 t C l Z 9 Y j e n s P K h 1 T 1 G 8 u M p q h n e s 0 z w c X G o e + y o 5 3 M f M A H L a l H A h C i f g y G 1 T 7 C d w v B L y P l t 9 j n a l H 9 P + n u 7 p K G B 1 a R u T u z I t k k p L S 9 P c m e n I v x M 2 B C p I 7 w H z 8 O V D D h M o g L c 3 7 x v K B y e D 6 U a G h y w c 3 2 9 3 f Z + M T D p 6 s H f p J J h O S C 8 q k j 6 F 8 Q C z k t k f c 6 3 / / f T 7 n g R l G t 9 d f f 0 B O 8 W w t d X d X W 1 / L t 3 d 2 v n s b e K i A x q O / H p w L D K L T 2 / m m X V J V Q k b 5 0 1 K h X m y 4 P A Z K Y H a 3 A I L 6 K D k 2 c P d S w d Z u P j p k 5 d b M s x L x t S w A P v H X 8 P k b 6 9 m 0 x Q V p L i 5 E j 9 3 v O 3 B m W o 9 Z T c n d o o d X V 1 w V l n O 9 G 5 i A x Y D H R i r / q w R 9 J i 4 J f D I z b H F O 8 Z A 2 w c z b m q 6 l q b 1 w n X I z Y X k e K A u g 5 n H + J v w h O y y w H R G 3 1 j q n 7 q T 2 H D I d 3 9 z 8 5 n P t L n / O e / T 0 5 Y y b N z H 6 k g / 3 k Y 4 f s i 1 I m J X u b f p j v P B G d d 3 a A W o 3 E M j 6 6 + m N J W 4 p Z W r 9 C n U k n 0 I F L t U 7 s J t c s 7 C o i 9 I 3 r B / x U j x e b K a d k S 2 i C s Y e 6 6 5 e 0 u L 5 y T F z e 6 o N c w U o k U B k 4 O H B j M R X 1 y L V f + 8 Y t W O b S 1 z L x 6 I 1 P O U w i 4 7 S F V Q x m d l + I 5 e x C R g H + m T A Q l x i 0 V + f k F 1 m k 9 u B c i x e n E Y W J 6 8 D n R 3 s s B D p M t K q 2 r s 3 t t I 2 o G K K T 7 u B K J O / L S H 5 S X F s n X V x N S E a S T i s U l y e 5 3 7 h W b E T D v h k e S N V T 1 d Y H d p 1 / B r x C r y Q S 3 m V E p / W u l y y p L q I i O Q o t L J s 6 n 1 j 3 S g n V A q G M Q i 8 Z k m U T R T L u 8 u W X c 7 C T m f S a 6 L t k E L B O m + / b t t o 5 O v N v F d t e R a X z w 5 a 0 8 O 2 b + x o P f J N 8 C y 9 m x u Z h / Q v 2 K I A X W 7 5 C O I a 5 x f 3 + 3 b 1 Y 6 2 9 t k e j o m W b N T 0 t P d / c A M r A B V r 7 u z X Q b 6 n U 2 U C k Z e / + j h P A w e t m 2 M v 2 A J S E c m Q B 0 T 7 b 1 U I M 3 5 3 b g + I 4 G 3 1 T U 1 d p 6 M s p c 7 m T O z t / O g Z W c j 2 U G H d 0 g N m G W d 2 d k z y b s Y U r / Y j C B 8 7 2 U l h S 5 k K t R l x s x 5 w / y l e 7 9 a i H x + / k r 6 n r w C y C 9 r k K E x t 1 k a o 6 d X A z y 5 j m y d N D U C P T 0 M p E t Y Z Q N M D u K e P X X q t D R t b J T R s X E L W Q k 3 B C o d H O D r I R e q G V + T r g L 4 f j o O O 6 P n h K Q A 4 T H M 6 P f 0 9 M p Y t M 7 c 1 N h K + B R Y A K e y y Y 5 H R o a l p C Q x S Z w O z M 9 w z 0 g f Q n L S g X v l n j N J F + 5 x X O 1 B 7 8 R Y D v h 9 O j a p k l G v k F S 9 3 V 1 S q X Z K c p L / B D q H s 2 R d 4 K R x g 1 2 i I V C / b / Z l S 0 X + r C X j Z L d 8 L 6 n O 3 c t R 1 X p u P o s T U R 4 + / T P L Y 3 A 2 8 J t 7 9 + 6 R t r Y 2 t Q X 7 Z P 8 B t 2 o 7 L O 3 5 T S b g Z y L 5 c u J O V D + f t k n e F 9 a P y c k 7 E S l V b b a u 5 s H a w Z P C w h Z a Q c T n y q y j U E m e R B 7 x m H Z k r R f v f Q s j l U z A R z b n 5 L i 1 N b t 2 7 V z Q A Z E 0 r 1 t u b d f 4 I P l X H f D 6 + V i / L 7 8 + p e R w M W f / z z + d k h c O q k G s q K m p N g 8 e y x 1 8 v F x s K j Z / X K B q l x 8 g M o F 7 B p n I B C A M 3 k w k Y j p Q F 5 A J 1 T M d k H J E l A / p o E T O 8 I H + P r W x n C T m 9 y E T 8 J 2 2 u r Z u n k y p b c J b T y Y A m Y a H E z d G P o k G t W / Z P r R r J J K k 9 r E 8 f i q h g Q t 5 O D x u 3 2 6 W 5 5 5 7 T t Y 3 N N j 7 l p Z W 2 a P E u n T p k t 0 X 6 7 k G + h I p B q 5 f v 7 F g 2 5 3 s w P M 6 P B r 6 k V W A N j 8 N s T o F G 3 R h o 7 n 3 B x o m t E M y o i 3 u b v b g 7 w Y H h 7 Q D z i 2 6 f k m v D P 2 / E K 8 1 j d j d M R F L Z 3 3 / y E v S 3 N x i 5 P j p a 1 s s q Q h B n m O j T g V j l P f G M / o 9 Y E 6 L i c w w o S 1 a Q I E 0 5 l 7 5 P s 4 R Z p Q R e t 3 o U L 9 k T f V L X t x 5 w L B 1 / H e F g X s d b 6 V X Y z 0 g G + o R Y U B R v Z / y i i o Z i h f y 1 Q 9 E a h 2 m q 9 J U K e z n 7 y B e 9 2 j i + Y s g W x D E z P M X J d l L 7 m / K K 8 p N s u / e v V N 6 e 3 t V w 9 h p 5 1 E r S 8 p K b a 6 P v 9 2 y Z c u C + + c 9 p 2 j / c B 9 b 6 Z J 4 4 l W A H 8 A 9 i T x K V G V o q M y X P h 2 V U q U R k e T p g I H P 5 O C L L x w O z q T H D 5 f O m 6 Q i o S L b v I S R J T M y E 5 u U T z 7 9 T O Z m 4 / O O i x 0 7 t s u n n 3 4 u 6 + u d r Q B x r g 6 4 h X Z e M o a l U X j e y s N L I + 6 T j j o 4 0 G f n w u u C e r o 6 j S x 0 K g t 8 1 e v K K i r N B e 8 N d q S v / 6 5 U 4 K 3 M t G G a B 6 S o K 0 G i Z S 1 Y M p 8 K V N j w V j T L g Z O c i X u J K Z d 8 p A g S J w x S B 3 g w h U J w 8 f 3 7 b U m S G 4 e E f 1 9 S w m Q x t r P 7 P t V v Z G Q y y 1 Y s p / a l l c a q J r p 0 C e G T K 4 D 5 o J d V 3 T p 3 7 r x W r P P m + D V E N F I m Q t l o q p 0 6 U 2 c D t 2 / f k Q M H n r N j 3 L y M 2 q w Z + r 9 / c 8 q M 7 N 0 l r Z a A 5 f 3 3 3 l W p d F e u X L n q r t W G J A G L B x L p h S A a 3 B O J 3 + d Z W v q W p r 9 X V F Y v e H a i C r K z o z b q e / v C I z V K f L G O z v e m U z d x p 3 s Q s u Q X Y f a P M b l r h 0 l A 9 b O J y k X A c / u t a l I R z h p b X e y m J k A 4 5 I q A V y S O B / N R m e B D l v h N p h w Y F N 9 S O 5 s 7 v N r l d q D k O U x K c X I V i g m A 1 S i 5 J Y 3 W 8 L 5 T + d f X N k 3 K t a v X V a f e N 6 8 y 7 a m b t r 9 J d X W n o r B 4 Y R K R M D B 8 U w n H x t X / 5 0 9 y 5 M X 6 X v t s J F D l d u z Y Z i T y 9 + U n b o G 3 N / i M e 4 R g N D K l v X d M 2 g a z 5 u 2 U P l V d w O D g o K l 3 d A r S Z X E t 4 D u 8 + l h U X G y D T D p 4 t d I D 2 8 f f W x j E z v H d 3 B c E C h M r b L e E U a l q G r e T L p V y O M b u 5 f 9 4 0 s g X X n Y P U u + N + 0 q 9 t 8 v 3 9 Z 7 c I + v g k G u E o I 7 u 3 L m T d h A s T t O W P J f 7 3 o i 0 D f C q R d 8 f a G A X e b d y G 9 x t H U / q a y t Z t A b T n X 7 y Z S 6 L z u M q w F c + r x j 1 6 x r W J c 3 R 5 G f P K J m S c 2 K n w + S k W 2 b t E T 6 m 8 Q 4 e P B C 8 S w a e J T x t 9 + + 3 m 5 3 h g a T 4 3 e 8 + k s 8 / / 2 J + V / N w B / W k 8 A Q D + 5 o K p b 5 s 1 l b y M v p W V V f b e U Z e 1 L t I J E v V t 1 K 5 f 7 f F / n 5 o o N + I 5 J F u V S 2 d L 9 2 c 1 e j o s K q I C R u T j h 2 O n W M + C m J R D 0 y I Z k o B 5 l F b M p t k g + H 6 9 8 8 2 O j I i p / 7 X V 4 1 8 1 1 O 2 0 v G E s N + Z c V l + e T a W n g D u 6 8 X 1 b j 7 p x I m T 5 n Q g 7 V p z S 4 v s 3 7 / f z q d i f H x h e y c G m z n L m Y G T Y 2 i c z e T 0 d / Q j Z s C 4 h y m L K E 7 u b y t V I l 9 c u J b o d S u J o p 1 a a d N m M 9 A A V M T m y r i M t V 8 w 6 Q T C h O C a s J H v w T X M Y V y 8 e F n e e u s N a 0 g P l k 6 3 t 7 k s o w 2 N D b J P i b M Y M H p p f N S + G z d u S n / / g L z y y k v 2 W U v L X c n N z V F J 5 T x R m U C G U + a q 7 F j v L X w / H k g O O v u D c P Z e z n w M I P W U S Z 3 F 9 c 2 0 Q W k Q m g R 8 3 f H 7 O D J m V T L i E t / Q t N n O L w a L c p 9 K v k e I g g p I O B a B w a m A c N 7 O 4 1 4 h I o M U 6 8 S I x C 9 Q u 7 O n p 8 f s o / A A l A l 4 + F L J h j M o S y X m 2 O S s n L i d J W N D P V J Q V C I v b R i T Y z e i 8 s L 6 U T l + W + t 7 d l r 2 7 c q s O j 5 J r J o N x U A f J g x o 7 s u y B C c g 9 b P 2 9 v T p d 5 E g E G 3 d u j r L N h Q G a t a P f v y e l f s 6 I j 4 I z G 9 g Z x 3 7 8 m u p r q m e J x O w 4 E 3 t n E z a p g P e u / 6 + H i M T p C S A l V l + B g K k o 3 8 e 7 I 3 U Z w N 0 Q t z a f b 2 J Z 2 B F q s d i E 8 V 0 9 D C Z A O 7 x W G z K 7 g V H B i o i Z O J 7 c D Y g 9 V A P h w a d R C S 0 B 6 J z 3 / 1 9 A w s I z / W o q 9 i d 1 z o S 9 w X 6 V a 0 N R z l Q 7 5 c v f S 9 D o x O y b d s 2 6 e z s l C + / P C Z t b a o B L I F M o C h F m r K Q k W c h a u / e g I v d y y + u U P U z 4 m x A / d f c n 1 D F 0 / W 5 l S i r Z k O l I 5 R a J K Y q p U P q e h s P O j 6 r b J n E v X i B n A S J 7 8 w L R T W / + u r L p o I t h n v 3 2 k w t P H L 0 T a m s W L i s 4 d r V G 1 J T W x u 8 c / f P k m 2 A S l Z Z V W M R D R C o s k r v K 0 i K i V P D S y o M c p I 5 p o L r U D e r q h P O D 6 L Y k R Z g M X U t j R C U C p U E r P R N 7 c B u x W z E 1 l 6 h H p a V u 0 B b p g M g U U V l l Z Q W 5 5 s 0 C w M v m / V T / a 1 d 9 V n 6 N 4 l 6 n g u 8 b R 6 o e s / t 3 y d 1 1 R U y I 9 m y e f N m W 6 K R S e V O x T f f H J c N G z Y E 7 x y 4 V + 4 d S W z e S b 0 Z 9 6 t z t k S G N 7 Z L C e e 1 + H 6 2 0 m X V b K i g N u z h P b z R m g 6 1 d X U 2 Q o X t a j p u T X W V f P D B 7 0 x d 2 7 B x g 1 y 7 f t 2 + E 2 n T o y M n f w P o 1 G f O + L D / h f j i y 6 9 U C i U v E k w F K l 8 Y k M S v J 3 r 1 f z l p v 4 u d 5 E f X k Z E h J 5 3 s n Q O q E Z O n S A M 6 B 2 C w S F V n L 3 d k 2 8 Q 2 3 s e h A U f a d C C g 1 E / E h o G t x n d C l l S k e u 7 C v 8 0 z / d O 5 A b v H M B g w w t 8 V X i S Y K h 3 x U C K x Q T Q g W z r V N x O w a d O t X G Z w Q N r S Z f h W + 2 5 9 Q 0 I e 6 G V 9 S Q u v 7 l b 5 z Z U t C 4 2 S F Y K b g H P w S U X C M + t h M C I V q g 7 + w e d n L c e D B y s 9 N 2 3 a Z P n z v v r q G 7 l z p 9 l 2 3 v v s 8 y / N q M U W + + a b k 6 a u I P l Q P 3 B c p I I G K C o q t K U B i 8 G v W Q K s T S J x C G A 5 x D f / 8 a U F n a a k p M x + 9 / / 4 t c s t R 7 6 M M X F S C 2 m A X Y H 7 m 9 E / D A J s n 6 t 3 0 w M M C M x D Z Y K 3 Q d O B 7 0 4 l K t f r j Q b v F g I P 3 p + 9 6 u x E V M Z w n C G k s k 6 r 8 B m L Q K o U Z J 6 o u b n Z r g 1 V 2 Z J x 5 e o 1 m 4 v z Q O r z X a P 8 J r + v B S U P Z 4 S 7 m 7 n 5 r L n 8 T 4 m H E y K u I K L / 9 r / / + 3 9 I Q 7 Q n W r L z i 5 V E R T I R o y P M y R u b J 2 1 X c Z L y t w 9 G 5 3 P S A e L v S I L P Y r q c c r c I j U W F 5 F A Y G R m 1 p R N 1 d b W q V m w y t Q / X N B O x F R X l l l 8 c q X P 6 9 B k p L i 6 W a e 2 c d B K O w x h X S T H Q P y D 9 / f 3 W 4 X B K p I J O m 5 v n 8 i / c b b 4 t 9 Q 2 N 8 5 I I u w S V C U L x 9 9 h Z 2 B S m 8 2 u H f n O X T y + s x N V B Y 2 B s R j u A V o V e T y f l b 7 i u q 6 P d C B i f G L J F e J 6 g q a Q A e A P 9 J C / S I t 0 1 0 3 g H U 0 Z 6 7 t U v R y e W M Z w 3 E F x q z 7 E 4 v J b b t 6 S q p t Z s L 3 9 / g I 7 N f b H + i u Q s E K 6 w c O G q X C Q n A 0 a 6 + 3 o Q N j Q 2 a t 2 p G h r c p y c y b d D e 2 S u 9 s R L Z W B 6 T 3 l E S i R I D q u 2 q I 4 H F U m q d z + l r a U m u 1 g + V r F + w g u U h x o 9 H B 4 M M + / 4 A I r y J 4 n 5 r y 5 S U a G d r G 0 5 4 s l h v k w 6 n W v O U a H k y H K m f d / P 6 U R K C 4 U 3 y o B G Q h t g T 1 V V V Z k d 5 V c u j t 7 t H D h 0 6 I P v 2 7 T W y d X Q s d I B 8 / P G n Z k M h + b b t S M 5 x / s 7 / d d k 6 j h F L G 3 9 d f b 1 1 g N T J V x q c 6 8 o K I j I e T / T k b L 3 3 o V G V B t G N N h r 7 t U 2 A V 9 Q n O j D w H Y t F h n R s C o s T v W r L d a S H Z v c P 5 t R S p Z f f Q Z D v Y b 7 M g / c 0 z I b c N v u 9 T V u 3 y T / 8 0 0 3 7 z O b n V C L j u O j q d J u d Q T b A B D X X U 6 + t r a 0 2 o H 3 0 0 c f m Y M n k l X w Q e J a w 1 O M Z e E 4 G j v X 1 t T q g T l v k R W E O 7 n L u W y 8 K 7 t 8 d z s l U b G k h a 4 8 b a r a s z j / W r 7 C E P G w 3 + Y g I p B K F J P I g 1 b a i 7 h g O J n L X L 0 h m S e X j 7 i Y W j I r F C z g 8 N G w q H X p 5 o 4 5 + u N m v X r 1 u 9 s 1 X X 3 2 t j Z B w b + P g o D F P n P h 2 n n h 0 G O y n o 0 f f k q o q J 2 2 6 O j u c + q R g f g a E U 2 T x f X 4 e h n v C u 8 f v g U k l G m o u E d g W p K v X l h X n 2 S 4 f 4 2 M L I y A g q V + t y / d C s t S 9 a n 0 H R C J d v v y 9 S b r p m W m 5 c e O G n Q + D D v u f / 7 9 / k s a S R B y h D 3 W C K F 4 y / M M f b 7 d X g D T k u 6 u r a 0 0 d 8 4 T H N X 7 x 8 n V p 6 Z q 0 E K I x v f 8 f / / h H s n 7 9 w 2 3 j A / j O M K F w 2 d O W O T l 5 e h y 3 Z K G b K v R c + F 9 A J j o H x / E 4 j o m V / x f 9 6 / 9 O V b 4 V R l l B V C q L c k 1 K W U V o 8 b i l Z o m f x / H Y q R 0 t 0 6 4 Q u E 1 9 O B I k P H + l R V 4 / 2 G Q d 7 4 M P P 5 J 3 3 z l q k e f E 4 l 2 7 d t 0 a i t w E R K V f 0 o 7 3 1 l t v L g h 3 Q Z U r L y + T r 7 8 5 4 S Q E T g P 9 P j o q 9 h L B t 8 W q 7 v C Z H z 0 h F w S E t B x D Q j x 6 X M P n T j V z C w 9 R u S 6 0 T M n B D a T / S o w W / F 1 Z y r 3 g s O j u 7 J w n F N / x d / / v F f n F i 8 n z Y X g b j x 3 7 R o m U N 2 / U M z F 9 4 c J F / Y 4 Z l b q d d n 8 8 2 / H j J + V n P / u J v p 7 Q 5 y g y 8 q V m Y E q F X 6 K P K s f 9 8 x w 8 F 5 L 7 y F u v S T S v W M q K c u b V 4 E f B l R + u S s P 6 x P M R 4 Y H E 4 / f s v R 6 r b i c t v b Q N E p v U c 9 q X 9 J V B j O P i Q q Y S F n + m J 4 H I s c s 3 E r 1 5 h b C x t l K m B 7 u k P l C N P K F 4 v X S t V b q z d s y f y 4 S G U q 0 8 v Q T R / 3 x j 3 F S x E / c r 5 G D D p F y / e M I 6 U b E a x 8 8 f O j j f E I D R m V n 6 H l X z d u 7 a Y R J p M d y 8 d V u 2 h 1 K M Q a r 1 D e u s g / u R n H v l N / w r 6 O 7 q l N q 6 d S a V J p W E 2 F T e d v F g B 4 w C V V v 4 G 2 y R 0 r K K B W q S j 7 + b 0 e c x m y Q Y u S E 2 6 t 3 g 8 K j c v d s q b 7 7 5 e t K S e I 8 R N e R R K Y e H R + T M m X P 2 W z / 5 8 f v z 3 8 P S l H v 3 7 s m e P Z k n v V F d / T I P D 5 6 V 4 G V U Z A g J s L / 2 N z y a q o W N y 3 w V r n b A 7 0 A g X 2 g / C u 3 b 0 j 0 p n a O 5 M q Q 2 K Z u w M Y i x y H N W S 4 k S a t e u Z E / l S i D 9 s P + E U V z i P F 0 3 b 9 6 0 z h D G z s 1 1 l o 2 o 6 A H 5 5 Z B a n S N R 8 d v Y + H U 5 F 9 r z 5 Z V X X r Y g 2 N 0 q m V L t J U b W 9 T r 6 E T n w I D K B M J l A a + s 9 m 6 u B T K g m Y R K x s 4 Q H 1 w A 6 G 3 s e Q a a u D m d / 4 D q / 1 z s l s f H e e Q m G B P D f E w b e Q I p d p 2 V I n / O T T z 6 V 3 / / + E 4 m q X b h l y y Z V s d 5 P S y Z A t l b I g G 3 5 3 n v v m G T y Z A I 4 Y P C U 3 r x 5 K z i T D O d c W P j d 3 O v 5 8 x f n y Q Q e l U z g 3 N n z 8 2 T y o I 7 9 a 7 h U F a i U b 2 A N 2 p x K s G B g D j 6 L L D Y H 8 w S x K j b U 3 b s t F s J D 0 k O v C j F S M n f E f B G e s F e b p j J u d t x U M W P L 1 g F L P c C 6 d S 4 n O W D k v H T p e z O U z 5 4 7 L 7 d U y j C q g c 7 O L r n T 3 C x b t 2 6 R Y 1 9 9 4 x p h G W C C G O M b + A l b V L V 7 d 5 v 1 H p z E B R A O d 3 0 Y e f n B Y r 7 s H O m d L J b Z 3 M Q k L m t + I H u m 9 V H Y M P w W d c Q c 0 6 / + 6 B e 2 9 W i 6 l F y Z w P 2 m A 2 T E U 9 r S 0 m w S F W 8 n Y D k M U x D h C X F v B y K p X 3 0 1 E U k C H n a D b g / m E g + / 8 H z w z h H I L 5 X n m H p O v K I C u j j F l z b o P e k r x 7 4 U F e a G e t z K / V s V C Q W J 6 D x j 2 n l q t S E J S 8 G + C X v n A H s C p e 7 K B 7 b X x L U y 3 f G d 3 m Q 1 C j D X 5 O P 6 2 F 4 G R w J 2 w + 9 + 9 3 t z L u z c s c P m n F 5 T c h w 7 9 p X N X / 3 6 1 7 + V 3 t C q U A 8 y x G r 7 z I N Y t J s 3 3 b w S g D Q 8 D 2 E 9 G O 2 M 6 D Q o W Y a w Y y A y 2 V m H h g a U F H n m Y e s f H L V 8 6 H 4 x H i q V l 0 5 M D B M 2 l A q + E 1 R W V J p q Y 3 M y j x F I a y Q h 6 5 B Y g v 7 J J 5 / J h o 2 N J v 1 w 4 m A r M U 3 B 5 P g P P 1 w x u x M 7 M g w W O D 4 K 2 P w b b y z w x F B Z O H + M l I b Q P H 9 c S U X o F A 4 S / V Q / p y 7 d d e 7 v F v a b l U D 0 r / / u 3 6 / 4 P F S B d q y a 0 g L T 6 y u 0 Y Y i T Q w 1 j a T N e u D B Y D B d O r c y m Y + R 4 8 L s S U m 3 e K e E T P 6 4 v H r N R F w P 5 0 q X L U q 2 E Y l 6 K 0 J e w a g S p U X f M V a 6 G f 5 1 t O j 2 T N J L n K 1 / Z w i a c c B L D / / z 5 C y a F 6 F g W r R C o U d 5 Y 9 / M / d A L U I j o r 1 / d O F M j 6 6 g I b Z f k M e F v M A x X L 2 w z + G s D 3 I h l e f / 2 1 J F X r c Y F 6 w M B H 5 U K C Y 7 O B a E G Z b G l a b / Z N f b 1 L + 8 Z a s Y K C P D t m k D A p p 2 3 1 s O C 5 U D / 9 G j g P y O H X z f G a p T o V q j Z T F I V K a L O n t P 4 3 l G s / U c F q T g m b h 8 p T D U j v P 0 3 / e 5 J l V S R U T t D 5 s G P C w P Z J B Q s B K R 4 s H Q j v 2 p c O 5 7 q r 5 9 U t R j O W U B A L x / x M O t C h 1 6 m k R I U i y U s q U v N a o K 7 i H S Q C n Q Q j Y W n h n Q j s N t G v E g 8 b D u c J G Y q A X w a O V E M 1 x S b j X u m Y Y Z j N 5 P 7 E w H v m l s J E f B J g 0 + 1 U 5 E f n T N o S Z o W 3 k P k 8 J B e x i g w g C I T W u 3 e D q 5 c O p h K Y 3 v h c 1 U q C o i F x K h h E z I N n k s e l D W A w Y Q D j n E k 0 u 0 Y / N + I F 1 6 6 S h N K W C d F r B Q s V F Q 5 e X Q y s z P T h S a S q S g X b Y A L y n B s i 2 d a R W V B Y X e 2 c A 7 Z l f 5 q Y N w / 2 j m X k K y x c u K y C q I x 0 e P H F F 2 y E 7 O 1 1 N g f w 7 u W q q m q p 1 I 7 H K N / S y 0 6 G i Q a G P K i 4 q J r I 2 P v 3 7 8 s X X x x T d S q R w B E w J + V V S I D k R C 3 1 S W N W C u w C 6 V V S 6 p X B i f c 4 P J A q q M + V q g U w Q C w V T J 7 f b 2 u 3 g e X t t 4 8 s k L i O F O I G K 0 8 Y 6 k G P m a j n M y M Q / 4 i W m C c d R Q c n q 7 L k P r c S x X w h K 1 3 i M 0 5 F I 9 5 r q X i l U Q 3 j O T e 6 p 4 K N m o H P p 8 0 q 0 0 8 / O 2 Y d 0 O + q w a T j Z 5 9 9 P u + c S A W j J R 0 d 1 X C p Q L L h + i 8 p L Z H T 3 5 4 0 A 9 r p 8 s n o m 8 i z h o Y 4 / A 6 2 H K F S E J K 1 Q i w B f / f d t + 2 V B X h 4 L J G s 9 / T 6 G z d v y Y c f / s 5 G Z s j 5 B z / 7 q Z w + n T n I N w y y H f n s T o + C n b V x u d n j l p j 3 9 K Q n D f Y U 9 w q o Y w i D L d b e 3 p 6 k G V A P x F 2 i X m 7 V 5 0 V l 9 m T 1 o B 2 o R z J f Y V O y x s w n a A G 8 M t A w R z d P K p N O j k y 8 F q i u 7 v v b S p Z V U f k m p n A q R C z 2 D q R W a D p c u n R R X m s a S 8 q R l 4 q m C k d U U H / g D 0 0 l + 1 5 1 c + Y s 6 K A A F S U d 7 t x p U c J 9 I Y O D a u Q G D e f h O y U d K h 2 + + f q E H D z 8 g q k f e J 7 C + L 4 j W 1 7 c G J e + / j 7 r a H g c W e i Y z u O G w 4 N 7 J d K D + M P t O 3 b Y g P D T n / 7 Y n A G / / e 2 H t i v 9 7 t 2 u 3 h 4 E H D q k 9 n p U k E 9 v e w 1 p C O Y s f R r k T g c W M n 7 / / R V b 2 F l R U W G D G M + E t x D H B s 6 Z r 7 4 + L q + 9 9 n L a e E k P 1 x 9 I 1 + x J g s q J Q 4 c U A o 4 8 2 K Q z N q F L 0 O y o k 1 o m m d x r i d r o q 4 H I 1 z / c e v Q a X y a o r 1 e 3 r z c V y 4 1 G i Y r z C B 8 D E s n X q o 1 D t H l 4 C Y c H + 9 K S v P L Y 7 T y z V 9 j F / e 3 t M W t 8 5 m + K 1 G h G B e z r 6 5 f 9 + 5 9 L I j F R 4 C d P f i u H D x + y j v 7 d / U K z m 5 j r A o z O b B I w G s M 5 k f h x 7 p 3 v O X b s a w t L 8 u f C N g 4 k R A 0 g B A p i c A 9 0 s l R H x F J A n S x l 8 H n c w I 1 + 5 u w 5 K V e b i S i M T N E Q t C f P l c 7 G a 1 b 1 t q i 4 y O q i O o g D D C e 7 B F 5 7 4 B m p x 0 G 1 G Y k 9 d M t b S A g 6 a Z 9 x 3 e D A o O S r e s 6 c H t H 6 e P 9 O 3 c 2 R m T i L K u P y 5 u v b n 6 i t m Q n 6 i z T Q y h a 2 x a S T U z k P 6 i B U H v Y G 3 k B A p D l A D Q l H S t N Q 5 B 5 / Q + 0 t U F t V a o 2 L b f K b 3 3 w o / / I v v z X X M F L x g w 9 + b 6 o I b n o 6 K W F I G z c 2 y r H j p + X L O 8 W W i f X e Y L a F M g E b n f X 7 w 2 T C j v n 9 7 z + W j z 7 6 R A n q l u w D 7 r d z O G o T j f / 4 3 a C O p j P W 0 a L B p B o T r A 9 D J r A a Z A J I 9 6 N H 3 p K X X n p x 0 d A i B q N M n X j z l s 3 m 9 I F M h B J R 7 2 E y M V W A 9 s D f u 2 Q 2 b o D l n J N U i Y E X K U 5 C H i Q V I V P U O X 9 H G j g v q Z y 9 7 P r b S p b o 3 / z d / / g P 6 T 9 6 s m V j T Z l V B I 2 1 W E d h O X V V d Z 3 k 5 z k 3 9 K V 2 9 8 q u D 2 9 v n 5 T m w F W O B G n R Y y Q C e Q + I t j h 7 5 r S 8 / / 5 7 S q L t 5 m z A 3 s E I x q P E K x 0 b f Z 4 d D O + M 1 c l s 8 W Z V a p I 7 h L a d 3 O z N M a m H p B r Q 7 2 b j 6 h 9 a R m X 7 n g P y 6 s G E e 5 k 9 p a 6 2 T 8 v 2 O h 0 s t F E r 5 n p k K r t K x g a 7 z G Z 6 E q 7 u J w 3 2 F h 4 f G z a 3 e C Z 1 e S m g k 3 t 1 2 E c x 0 P 6 o g c R J k i Y N U t A f s v S 6 4 R G X y t p p M F z t 3 O b z L v R g 2 Q Z l n H k 8 / X d v g O 9 U r U L L 5 k 2 1 S f 1 t p c r K y 8 Q A 1 B F E g j D p 4 E l m l T u d v i O i + r 2 m x C F H H q o g 3 8 n 2 M / w l 0 o u F h z / 8 8 I N d y 1 o o D 7 7 b z 1 M R A 3 f i 1 A V L d 8 x y 7 T C 2 V c d l h 6 p 9 u 2 p j N s c 1 P J V l 0 g f S / u q V M m k s 6 E u y J 5 i o f W F z r q o y o 6 b v N 2 5 s k v L c C S m t a r A w n a c B 7 E A f X j Z D F t x 7 w 6 Q s S 6 N n L w u u P T 1 o A w Y 1 v K s W y a 6 D m 5 d I u M T J D E U d M g 1 B V 4 B I T I A 7 S e W k F X s y c z 6 q 0 g j J l C V 6 H g J a T 1 g d 6 F C q / 6 9 C w U t D p U 5 M L J 5 r j y U R d a r m s b G Y V 8 E 8 z t z L s 2 1 o z t x L 7 E s E q O w P P / r c J M e u X b t s 7 o T g 2 W + / / c 4 + C + P r u 2 U y U f l K 8 C 4 Z t 4 M o D L L 8 Q J Z w 1 A Z q q w 8 X C u e 7 o P G L i o r n i Y Y a N D r Q K Q c P H T A 7 y s + P r R W w y P D L m 3 k 2 Y O B 8 K V I F Y G u w q R y o z h u S j m t f 2 X K X h 0 U m L Y T z B P i S S o 1 j y I D U o o 0 o S P R 5 R 0 S I S J C H 4 G A m e Z 0 E c 5 P g R J 5 z n I 0 E D P r Z S p f I N 1 f u r A q d m y o K Z F 1 l q c 1 d u B l 6 N w K G O z z H V D C g 4 2 I j h T 5 e F K 9 v m p C C X J 6 S f V i z Z U e N q p c x N V x P n b a A U p w T G z b v k H O d i 7 v J 8 R w i 9 Q A x h u z k T t 8 I t B a D 2 w w s b u T n G O O Z B Y A e G M x j M 4 V S k j s l t 2 / f l t 1 K 8 r W A L 5 R I r 2 2 K W S L / d G h p a T H 7 b 8 e O H W k J s V T 0 9 n T P O y I 8 I A o a g m 9 v R x p U u k R U O a 8 x F g r q T x N t T 4 J Q Q o 6 Q b J C K a z h v 4 U j T s 3 L 6 L t f F p K g g W 1 5 5 x W 3 q s N J Y N Z W v b y x m j e T d p 4 s 1 G J U I J k c T E 6 g P g p q l w R F B m 9 m m y i C N X n n t D U u z j D r I 9 8 W 0 8 y 8 G T y Y w F o v Y g k b I 5 D 2 U g L U 6 T H Z C e r x S r L g N g + 1 W k H A T 4 5 N y t 8 U F 1 t 7 p j c q n 1 / N s 1 S z H K 4 1 v b u f J 5 q q Z j G Q C Z 8 9 d k M b G D Y 9 E J p B K J h B 2 b n g y J Q j l j 3 G J D 8 v 4 K C u M V U M o K D R 3 u T k c 9 L Z x S j j S x a R j 2 L 2 n 7 N 6 d n D F p J W E D 7 W q U s Z g T 7 R i i v G Y C q h P p j C 0 h S 3 H 6 j c n S 4 Y Z K p T D Y N h R 8 f i M q 5 f U 7 b J 6 E E K L U n O E P A r b W K V U z U e X o Z 8 S U + T k l O p 4 v S C y P P O 0 E o K x M B 4 / q w / L B x Z n 5 u M O r X T l 2 T G 7 u B 4 F a u t C W I 8 1 L z J + + G D Z W u n m l x f D L X / y h L b F 5 F K R r W 1 s d n A Y Q i P Y 2 F U 7 / j t c J l W R 5 O k j x P V 6 1 J i r C i K e v k I l 2 s O X 8 c z N S W x S X s t K i B f 1 t p c q q 2 V A U K o n O l y 7 t L u A z k l c i U X D Z 7 t 7 a m B T X l w o q 1 q O p c m Y + g i I c 9 p O r x u / G x l r 5 8 l a + f K 4 q 5 M 5 Q 5 P p S w V 5 M Z G J y 6 o j T 4 7 1 q 6 o G R j e o H e I 7 j N 6 Z N I m W X N M w v 4 w h j Y 0 X y 3 6 c D t 7 m 7 b n p J 1 z 4 I f M f 6 8 s W / B 4 m L e p V p S c l S w L M D s 5 e G B k 2 y e 3 e 5 J x u v 1 C E E 4 j p I 5 V S 5 K V u S j 2 3 l J Z f l w 0 A y B X / j 5 q j c 7 i d o C h U F 2 p 6 r a E M p r d O c X a F C d V L h 4 d g 0 3 w A e j E B M u N o 8 g x b i + v J z 0 n u c g v Y x E H Z D 7 o H 2 o W x 5 Y 3 M i d R g b c x E 5 f n T b p B x Y H 5 O h q S z Z t y 4 m h / S Y n 6 4 r m Z G t V d o o w f W Z g G Q Z H B m z p e c + X R c Z e M I Y G h y 0 z 3 C 5 T 8 y l n 7 / J p g X 0 x 9 I t U w F E e B N A e u 2 + y z X B g P I w q b n S g d 8 O g 6 1 W u 0 e T p V 9 M O 3 j q Y L E c e C c M A w z r 3 7 w 0 9 4 B M v k A S V H B I B 5 g f p F Y g E v d A 3 y B i w p F L C a j n C T O b Z l 7 L 3 s 9 a V l n f v 1 a j R I 5 f b U 7 f k i u A l 7 b U W k V h V J q h q R U C / M g F C G N h d j 4 M P F P H m x c P r G W r F p L A o O r R A c N 7 I b E / 1 F L B Z t X p d p Z n 4 r a 7 q 1 W 2 5 T Z b Q p K a u n r 5 7 d l 2 O b J N G 1 x H z R z t O F V V L n L 7 R H P u g o 3 Q w J F t s S T p 6 U E n Z N k J i w k J P C 2 o 3 i I z w / f M I 0 q u Q e r q S Y C l D y N q r 3 R 3 d 0 l H e 5 c + 4 4 w O C k P y y 1 / 9 I r h i e f D t m D p I e k A U I 4 Z K J v o B x 8 R D I v l 9 f + C 8 L T z N z 1 d b a s z U P C Q S k m p S 6 w N H 0 H c t T s U m S q K 2 M l c O v e i 2 L F o N P K a x 7 u F w t t l F K o R t k F S M a S W m g h C j B w E C s c c r y + Q H 1 O 7 x I L 3 x c v D W 1 i l h y / 5 U R F W t q K 9 v k o n q o 1 J a W i K f f / q J v L 2 j U G p r 6 0 z 1 K C 0 p M 9 W F J R w H 1 i f s K Y / a Y i Y 6 d W Q O 3 o e B q k g c 3 D v v v G 1 h U s M z 5 e b + J 8 q D y I z l R H U v B j x t B A z f u n 1 L r l 6 9 K h 9 9 / K m 0 9 s 3 J n d h O e f O t N 2 x 1 M q m u H w W Z y e S I Z P a S H T s p x b a q S D N P N p N O 2 F X 6 y j Y 4 h B k R P G y p o f U f 0 o l i k 7 z 6 X V t 3 P H g z h C c J y 8 q 7 W k W r 0 T x 4 V G S m + a i q Y P n F w + B E s 3 M 4 h A N q S Z q Z o p k 9 E K / i W s 6 g k m k 7 S 1 F p u f z B H / z U V B U 2 G y B f O D k k G G X L y s u S Q q Q 8 2 C 7 T 1 L 3 g f R h 0 p J x Q 2 m e / A w e T 0 f z O n e Y W G R x y O T S o O 6 I D m C A P L 1 X P B H e 9 k w a n v j s t R 4 8 e k Y b 6 B o t 6 r 9 7 7 c x m W W v n x X u 3 Y K i W / + + 6 c L W Z 8 W L C i N h 0 8 e Z w d x A S t i / Q f G O i 3 A c Z 9 7 s g E S f C g d n a 0 2 T U U s 5 n 0 G t S / X h Y h K J l Q 9 / R D r e / i t H 1 t p U r Q p K t X 2 u 6 3 W Q W m s 6 N o c N z b 6 b C p M j H 5 m A m e A o Q i e W C v P o w N g u 2 2 W 2 2 y V N A 5 4 7 Y f k a q Z q v o x o r P X L 5 O 4 R F i z P k o f b 9 l g V X A m H H 7 + k F w 4 f 8 G S t Z B X k E h 5 S E U e j f A m 0 q l A Y n 7 4 4 e 8 t k v 3 K l S u y Z f M m c z z 4 q B G i 4 l / f E r N n I m X A G 2 + 8 O t 8 W D w M y y 6 b m D / R k s q I E g E w u U S c R 4 m S S y g 2 I 4 y S U O S T 0 W i I n / D k W O 9 p 5 L S 1 9 L p U b E o o h O r V / r X S J n L j W 8 h D N / f h Q X Z Q r 9 a V u V w U a N l z h L L 9 g e T z H 6 Z A a O Z E O L z d N m Z v b I 1 c l D V l q H w U s c r z d k y 0 j s S w p k y 4 Z 7 b y u o y t b 5 7 x v z g l A V D m E Y l I U E I 2 Q u v M f w N O G 5 y 4 M H B 1 0 H q L S A R 3 G f + 9 i o J 7 I / Z A p p R i 5 2 M n 1 / q t F b C L u m 6 1 o j h x 9 y 1 S v R w W 2 D p E j v k 2 B I w D v H S k g k y c F 6 r L l 4 T M p 6 t K F j e p 3 5 C r R b P B S + x Q P I J o N 0 T a n 1 H 6 a V r u L 1 G H 1 d W X y / A u r M 6 H r E f 2 b / + F / W v F E l 2 G M x 9 U Q 7 m q z / Z 1 8 1 i M P V C Z G o 0 y j J L k k / H w O I K X z n I 0 U C b Q N Z c t L G 2 P z T g n s L / J R b K i Y S b n S A W m W y e P m g Q p H / o Q N S o b a 8 n z L g 9 H Q u F 5 + p 6 M / j d z X 3 2 / 3 T Z Q 8 x + s b G i Q + 3 i c 9 Y y S I T H Y o s N l y b f 6 Q e f K Y b y P R p Y t f i 1 j o F H W C 3 c T + W L W 1 1 f a 9 m c D f k L i S k J x w I C 4 d m Y S X L E z 8 + c 9 / p r / V s 2 A 9 E p 0 V 5 x A Z c 3 / y k x + Z 5 H p U k E D F J / s 0 Q n E y I J Y n E w V P J r / P C I / k 4 T M j l p I O l z 3 O k i x V K y w g N i A b d t W Z V l X f 9 d X y S K i E f v N I c g 7 G 1 c C q 2 l C + k J W I i m 1 W i c Q r c J 2 j O K j o z M C 4 B 5 u V X E e 3 T d m 6 q F R 8 1 5 p r z g i I M j q V Z S t 7 z + g 5 k L q v r N + n d b l g d x A 8 T j t 3 7 Z T 6 h n p 7 L g Y H 8 v p 9 9 N G n M j 3 a I R s q F 3 b S n t Y f 5 D f f D c i V g T o j 0 4 W L F 6 1 j Q 4 r P j 1 + Q r 7 6 7 J u + / / 6 7 a M q 9 a A k h y W C w G l q h c u 3 b D Q q C 8 R D i m a u G W L Z t V V T w o Z 8 + e U 5 K O y s d K U v Z h 4 h o k K Y s r W U F N t q h H B R 4 3 v n e w 3 + 1 0 7 w j k i i O R P 3 Y T u Z A X 0 r H c n c 8 h k 8 0 1 m R r n g m g h k p E r + B w b D + n l v o 8 g A f K h u z w c q 1 m i f / v 3 / 0 E l l B 6 t Y s m Z i 8 v w o B v V S U R y + f v v L Q s S l U x 2 o f C G 0 a l g 3 g g p x Y 4 d 5 Q U E R j p y + W U d H u N x N l v m 9 x w I t u X v u k a j 0 j G c 9 V g m S 8 n c s 2 F D o 0 0 e X 7 h w S d 5 5 5 6 h K m U J T W 1 k H V a X 3 6 L M 1 e R S W 1 U h R a Z U O b T m y d V 2 u d K v x P T U V t 8 H k / t 0 7 8 r a q X i z n p l N h 5 5 A Z i j z t d M h 0 K h n n C o s K 5 I M P P r a F g X R u d i A h 5 I m 6 3 f f c X p N O 1 C 3 T E Z C X J J d v v P G a p Z h O n S d a D l i x y 3 1 C E A Z E 8 p y H J a G T P k 4 6 Y V u x n A N 1 D o 8 d 5 C L n u 3 n v A p J w j u + B O P w d 9 2 y T v j r I t g 9 F Z G g c a a U S S s / l E 9 S 7 n d 1 Z F v a v l S y R k 9 f v L q 7 f r B C 2 l E Z t 6 0 h G U k B + O K L E t 2 / f a o 1 C x V K p S 8 X x 5 l y Z U B I t F W Q j Y i L 4 U Y C X j Q W N h w 8 f l G + + V l v l j 3 6 x o N O T k o z 1 V G E w 0 U z 0 B c 4 S d i P B n v Q R A 9 6 O 8 o A A q E i W f a i 6 2 t z r 6 a B 9 k R 5 s u R 0 Y x U d H x + x v y G v B P l k v v f S C 9 Q E G g c 1 K e L 9 x 3 M P C q W X J E t i R J 5 B G v C J Z p q Z k S u 8 f V R D C O O J A I N z f M 5 b P 0 D s m I I 5 F m 2 j b s 3 q X 7 4 l E o n L u 3 p x E I e w k E R X O f v o 3 v 3 j T + s h q I 5 B Q q 4 / e 1 t u W P 4 F K o U A i c s D h M S M 0 K R x M u R Q g c c L 2 1 Y M w o q o g T g P U w Y v t u b J O J R / S z j X i 4 g 0 1 E Y v Y T i E z Y y w k b J J L l 3 4 w X R r P J R 2 e H T C I H Z y e i 8 r p V i c B s P d m 5 9 z 3 M t e F P b g 5 8 F x C Q i S F X 7 g Y B h K A z s i G B + y 6 u G P 7 t r T 3 x y k 6 J J 8 d / + Z k s J R 8 x u w 9 / W W 5 f u O m 7 Y l V X s b u 9 G 7 x 4 M P a T X R + f j B 8 H 9 Q b I F o E 1 z c q n E G l k q l w R i a n / n l C c b 9 4 K X G H Q z p U P M j F e V z l J B i 9 3 3 Z f 4 n k N s q d 2 U t o G + L t p s 5 9 2 7 1 n d + S e P y M k b a 0 N C R b R i N p X m a m f J N d F O 8 a O b D / U H v q G W A l S c b 9 v J Q 5 7 Z k P f I i s w Z g c J R E R X 5 M b l 5 4 h + 1 E 6 6 X 5 1 R V w j 5 J 1 3 n Z B 5 e z b I L G f S N d P l a 7 C U O 6 q W m j V F R W W C 6 7 5 o n 1 M h x y 4 Q O c J E R + M A 2 w q R I S L / 3 5 m p t b L N f 5 c / v 2 p S U D W 6 U i L X F H Z 0 c h Y q 7 Z H q j W d F L + h m x C e P a + / / 6 q / P S n P 7 L O v h z 4 7 0 s F 7 e S l k h G G 9 / o 6 / z 5 U y O m B A 4 N N H F j Z j C q I K o f 3 j / t E U l + 9 e s 0 + u 9 2 j d u / w j O R F Y j I 0 5 i T U r l 2 N s m v P w p x + q 4 H o v 1 M J R W d Y 7 c L I 1 X H 7 u m X V o d P 6 j s s r I z Z e q n D + 8 q W A 7 W p e 2 V M r r U M P J l R j + a z k D F 6 U y Z x 6 8 0 Z l R 6 Z l 8 P p H 8 u a b r 1 q E A v b A 2 b P n L T Q H l Q y 1 y 3 X 9 i K o 7 0 5 K j H Z F A X p b a T + f U y M u H d 8 v u 3 b v M f r r X e k 8 m o j X S H 0 u z 0 5 / a d T z q w f U x I / R y Q M o z J D m p x w A 7 N o Y J D 4 G O n / h W 9 j + 3 z + o Q 8 A w Q C B s V c B 5 p V 1 p a Z O R Y i i Y A C e j o q G v p B i s j k 1 4 T f j X 7 S Y s n k S / X 1 C Z s u d s q F 9 X m x F Z G G y n Q O v S S i 9 9 h Q C X H I c 6 I G 1 0 6 g C n B J m L 6 + z N x l U 5 x e e v I 8 w v 6 0 2 o V V f n + 5 1 V 3 S v i y r j R P d f x 2 t R s q k k g F 6 D i o U O n m V 9 K B h s A m a 9 r Y m N Z J k Q o k x 1 i 2 I x N g P d W P X 9 l o v 8 d 9 Q B S T N t q J i S t D p c O w / q d / + m f r A G f P n L M k J D g C R q P r p K 7 E L e c G D A S x s R 7 p m i g 1 1 S U d y J H R + I D o 7 3 R A O r h R X e T D D z + S s v J S 2 7 6 G 3 y b n H Z 5 B p i R Q I S 1 k R w l E 3 f B 3 O A C + + e a E q n 8 3 5 N S 3 p 9 X O G r c l J v 6 Z P d g n q 1 6 / g 5 A n v I / e 8 Z D 6 L F 5 7 g A i p p H L F H 7 t X l r B X l J d Z N i X s z 5 0 7 d 5 o X E 0 2 A O E L u k 8 L m 4 w V a 5 5 N K o v Y h F x n C I I Y z I i c 7 I j t 3 o e 4 l + t F q l m W O i U 8 W f R G 2 V m k K K t I 1 g g c j J z n t T p 4 8 F Z x 5 M B h 5 A Y + 6 n I B Y M D E 2 b G p G K h j R S U l G A G d P T 6 / 8 2 Z / / q e z d s y d I E d Z t Q a 2 l o e x I g M 7 Z u H 6 D d e B M K C 9 w Z C L f e 0 d H u 9 y 5 c 8 d S m 1 E X S w H k + a M / + o W U F B e b 6 v T 1 1 8 f t P B 2 f O S m S T p 4 9 e 8 F S s U E w O i U b J P C K a / + v / p u / l D / 4 g 5 + Y l C I 4 F h c 2 9 / L 5 F 8 f k z T d e M w I W 6 X f j t U S t T Y V J I U + e x c h k 1 8 1 K b 1 + / 3 R t L N E 6 d + s 6 0 A O 4 F 9 d i u C 9 r / + x + u 2 A D L 5 g U 9 o 8 7 5 Y W 5 y N R G w n 3 7 2 h y 5 9 2 1 p B 9 G / / / X 9 Y 8 c 0 C F i u l 0 R m 5 d 7 9 N R y 3 2 b n L q k G 9 A V K 0 D B / Z b j r 4 H q S Z 0 R N b K h N 2 2 G P 6 4 r R 9 k p R D 7 9 + L 6 E b l 8 + f K 8 o y Q V T I 7 W q e Q p D t 0 H a h Q j 7 b a N 1 U q e 5 N G b r + D 3 c X 6 k i z y f i 4 3 K 7 M h 9 2 7 S A 7 E w Q B E c G H Y n v Y o 4 F K Z P u X j x 4 Z i R S R 3 u H f k + X S u h 2 v T 7 L l t 1 T D 2 y W A D H 4 D g Y L 9 h V G L c W T i K s f + L k / 7 E / q f e O G D f a 7 k C P V V u J c 6 i s k 4 N U f u + L J 5 I n i N m T g N 1 i i w V Y 6 S P 1 b N 2 8 p 4 V 2 a M a 5 H 2 v N 5 S 0 u r S S 0 G p N j 0 n K w v n Z L e E R 2 0 l F D 7 9 m 9 P 6 j + r X S K n b t 5 7 U P 9 a U d A 2 G w q m 9 c 4 i 1 s i M Y h R A Z 4 V I / d o Q l d r Z F g P q I T o 3 6 k Q q e G C e H z X r f F u y 1 E D P n 7 r z g e T l Z F k I T 6 b U X 5 9 9 + r m 8 / c 7 R B a P 1 w O C A t D T f N f U l X Z 5 0 c K 0 r W + 4 P J a u g s Z F u e X 3 b 3 L x U D Q N X O S E 8 7 e 2 d t s M 9 n T E d G O n Z i b C k x N l q d G o G I b y F Y S J i Q 0 F S 8 q 9 n A j F / b M 5 G x 8 b G I W r + h R c O B 5 + 6 7 6 b 4 Y 8 C 1 j k h a z L O X I J N F P 0 A U f S W 0 C S J z / u z Z s 7 J / / 3 5 T 8 U j p l q c 2 W U 1 d j U l S N u N j u y N s J n Z Z x K 0 O y R o 3 b p I f 2 u b k t d e e k 8 Y N m e c o V w N r S u U D t D u N M K L q h n l 5 t N K 9 2 g O Z 2 K O o S k d U 5 k 8 W w 8 D g o O n d 6 e C 7 V l X R j L y b o g p m Z 8 3 K l k 0 b b D S G T H Q Q v H a Q G f 2 e i W Z C g b Z u 3 5 p W 9 a k o r z C v Y H u 7 2 6 0 w H X b V T Z s K S s A t r 5 S f H S 5 N S y b A f d D 5 t 2 7 d b P N c B N 6 m 7 g 9 F p D s q p y c T g E S p 9 h B A + p E y O R V E S 6 D y E e Y E m Q D P e P L E t 0 r U R I x c K p k c i Z J V v F Q y U Y f 3 7 r W q z f l f Z M f O 7 R a W x W d 4 + P z f M P j t 3 r t b 7 r X e l 3 P n z t u z 8 D 0 T O q D c 1 X P Y q L T e 8 B j S a W b N k Q m s O Q k F t P 6 l I S 9 m k 5 B s c e I M Y O e O x s 2 L i g L J b D l 1 m r k a w M 6 F q f v r L g Z W + H 5 1 v l W O 7 C W K I G K h O 2 f P n L e R 0 6 s 6 h 5 4 / a D Y K d l T 4 e 3 t H s 6 Q 6 C I H i / g g 1 O n L k j Q W T s o 8 D d F p s H O Z q U A m p g y t X r t k E L h s O Z J J e Y S C 1 S A v 2 v D 4 P 4 D s Z q F j X l Q 5 0 9 m + O n z R b y s M T y R d H n I X E w m Z i W c b t 2 8 0 2 Z 4 a r n 7 k 5 S I 1 K b j G K S C F t T 4 J e q e + J 8 Q m 7 b l 3 9 O n O w 4 J Q g 3 z s S H 7 t 1 M G u D H D q 4 X X b s W h u u 8 j B W N a d E p h J R D Y / G Y B K S D k p l 8 x 6 R j 2 E M I F h v b + a F d r h a l 0 o m U F k 4 K / v r 4 1 J Y k C 8 X z l + 0 K I Q j R 9 + U 9 9 5 / 1 0 K I 6 m p r z R n h b Z A w W g c T 6 h s N / q T I B P h t 7 o H 0 0 t + p i s d u g k 1 N G 0 y i L I V M g P C l H T u 2 B e / c d 2 L 8 p w P k Y J O C T U 0 b 5 5 / b k y h M n M R x i E x 6 f P b M W b X p O m X / c 8 / J F b X b N q h N B p l 8 a B E T z t 5 m s q L H / A 6 p u i 9 d v G y b h v t J f p w k h E f h k N i x W 8 k U 9 J e 1 V N a c y u f R N c u m A M z 0 u / i t o a F h 6 e z o t P s G V D p x c 5 l U v z g J V J Y A b V O L 6 w M Y 5 H g S D x 7 c b + / x l t 3 Q z v f d 6 T P S 0 9 d r H s b w u i 2 P 5 x s T y S v L y 8 v M P f 0 g I B H 5 7 Y f B y M i Y / P K X f y j P 7 X / O 4 v G W S l 7 U V i Z 7 0 8 0 3 U Q P Y K X w W B v X 8 y i s v m W c Q D c E T C S l H J D w S E i K w n I J X 1 D t e + e y D D z 7 U 9 y 5 I m A D d f X v 3 m p P h f l u b q f I d n R 0 2 S H G 9 S S h e t V x V d R C 1 G V W P 9 X B I L n L R 4 w C 6 2 Z M j L 7 2 Y e c f 6 1 U b k u 1 v 3 1 5 z K 5 1 E l o 0 I q Z g x R V B p c q 9 g Z z I N 4 + 4 X G Q B q F v X k 0 O M G p e L G W g u 9 a 8 y y B J c b / v / z L b + R P / u S / s o 7 E d 3 / 2 2 Z f y / v v v 2 H W o L 1 e + / 0 H K K 8 p N e m Y C t s j r q h 7 l L 1 F i L A d 0 5 N 9 9 + J H F C X q J s V T w f B C K J R y p 0 o x n v X X z p n z + x V f y N 3 / z b 0 2 t D e P T T 9 3 e W j g 0 a m p x G t R a E G 5 7 W 4 d F a y B Z C N o d H 5 + U a H a W H F C y 4 8 V j Q O x T d Y 0 l K U 0 b N x o x h l W 9 J G A 3 J 9 u F W B m Z g n L j x k 1 H I j 3 m f u m c / A 0 h U n 3 D E 3 J / I C p / / l f / x t 3 U G s S a J h S o n B 0 x G 4 p R H z X M k 4 n i v X / o 1 + G 9 W e k c q D V 4 k p a C K 5 0 5 s m d d X C Z V q P 1 w 8 Z z U N 6 y z 1 G W k v S J T D y O 0 / y 1 A R 8 E 9 v W / f 3 u B M M u j 0 z A P x d 7 h 7 H y e Q 1 D g 8 d u 9 e 3 k I 6 B h k 8 d + / / 6 L 1 5 F 3 k q v l U V c u + e X T o 4 u X v m b / w r h Q G l p 7 v b 6 t 6 p b U 6 9 4 z P s I Z x I H J P G i 8 j z H 6 5 c M X u I J S 1 f H z 8 t R 9 9 6 R X p V J S Z I F x W O w Z G / R x O B Q N P x a W t L 1 n T Z A k I t J G L p V q U g G u + X 5 s F C + d M / / 5 l 5 K N c q 1 q Q N F S 5 n r 3 W q 7 T Q t J d o x 8 W J R y T a a 0 R D 6 S g N C J p Z 1 e 3 C e v Y i W C p a 2 E 0 n B Z g B s 6 4 + x j 3 T 7 2 c 9 + a u u Q w m Q C f E 7 U x L E v v w 7 O J A N H y Y + 0 4 2 J Y Y w M + T j C g Y K c t F 4 R K o Y 5 m I h P o 7 + s 3 k h h 5 A q L w 6 g s e N w Y q n o 9 2 w A 5 i M p Z j n A u s s C Y Q + P g 3 J 9 x q 5 e 0 7 7 H 6 n J q e k c d 8 7 Q l J / 1 r x B J L Q O R y Z n N 6 H W D a s 6 T S 4 N g n i N Y P q 9 n V 2 d U p 4 f l / H Z A o u K y G Z 1 Z 5 p + s l b K m r W h P D b v 3 W 6 V T 2 M T I W 1 k 0 s K M u T + m 4 Z k j u X r l q h 1 z L l 2 2 p E x A c 7 q t h G K r n H P 3 c 6 3 D P C j E C R V z / 4 F 9 8 3 F 0 6 U B I E O F P j x P k m m B K Y a m g 0 9 7 U e j v 1 3 R m 1 O d c H Z 5 N B n W F f 4 e X j u X j v S 5 h Q F G w v V F p U 4 3 / 5 L 7 + R f / 7 n X 1 t e C y T W u n W 1 t v z m Z Z X M 5 T r o I E n G d E B B N Z 2 c U j X 8 f l S K 6 g 9 I V X W N T K m t 5 s i k x K E d 9 R g w u c t W N k g r S I Z E v t Y e k 8 6 h O f m T v / i 5 X b O W E f n u d t u a V v n A w E B c R l u + M 0 8 T e j q d 3 a t 8 x J P h 5 u Y Y I t E x 0 P / J o s S 8 B 6 p R J t d 6 G N h R w 5 M M M 8 s L U 0 L 9 Y w K S K I R U k I k I a c J + V I 8 L d P K P P v p Y J W A i f 0 U 6 c F 3 / Q L 9 8 d + q 0 v P H G 6 2 a r p E Y 6 A K 4 D n 3 / + h R w + f F g J 5 f I / A F 4 p F i 6 k H X 7 + f U A u P d T P k F y c 9 6 R L J i F R 5 A y E e P m 6 R + b k e l d U h n r b Z P / W c i n K m d E R X S V d Q K q + E f 2 b y T 4 p y C + Q 4 Y l p u c 5 Y N O v y 9 P 3 q j 9 9 X r W N p c Z y r C e 2 K S R J r T Z b K i h z b s Y I J T t S o e Z W A k Y 2 i D c c x H e z O 7 W Z z S B Q U 5 K v a d s g 6 A P v T 0 r i L 4 c U N i a X z 4 f 2 R H g T U v / W N 6 y 2 L U B h 4 A y N Z 2 X L l h 6 v S P + Y 6 3 + M A o / 0 e H S S + / u o b k 9 y Z w L 6 2 s z N z 8 t 5 7 7 5 r U W Y x M / f 1 9 l k D T k y l M G i t a t / 7 Y x 1 h C M u f 6 5 j 3 t E H x u 5 x L X E / v X 1 9 t v N h F k Q k U s K q u R m 9 1 R u d y W J Q N a N 7 R h / 6 h K 0 m 4 W P P 5 g A 8 H 1 r o h K q L j E V F J h M h U r m d L 1 j b V W 1 r z K 5 z F W U G U e H 0 g 1 b 0 d Z c S O c V w F L V G 1 5 7 b V X 5 l U 2 p B P q I C 5 w v E W Z E H a Y s V h w O a i p r r Y l 7 s z X t L X d N 6 n 1 y c e f y e j I k E j 9 m / L B N 3 d s K 5 6 T L Y / H 6 7 d R J f W 2 7 V s X u L j D Y C k J y z l S v X U e n k y s 5 P 3 q q + M 2 M H g S h I u p Z S l S J 6 l 4 g m m Z J x v H k E x L X A e / 2 Z J t + u x E u Z O w k s 9 p r 2 m Z j M 9 I + 6 D L K 3 E D A u m 5 P c 8 d l O a 7 7 U Y m u 1 7 L n / / X D 5 e 5 d j W w 5 p 0 S 4 T I 8 5 6 I D 8 C g Z q U L G q y c Y I z i v f q T 1 B V c s n Z 5 1 V R j M L O o D 4 Z T O p G / 2 u L X M L W a Y / c c d X V / f Y O Q k Q S f R B 8 W V 6 6 R + s 9 u D l + 1 w e l J y h z 8 M G B j Y c I x J T g + e k X p g 3 2 B S i W 0 K w q f S w d c J 9 Y T 9 w 3 3 r W + 3 o E C e Z P E a A e X U u V J L I w 2 s g l f S 8 E S s o J 5 u z J a e s U Y n h p Z Z r J 0 e q G V l X H J f z 9 6 J 6 H L f 3 9 w c i E i v c q s e O T G + 8 d T h t X 1 i r J X L 6 T v t j U k Z W B n N 9 9 2 R c 9 X I 6 E x H Y p O V y 2 W 6 y b A 4 D j x 9 R 3 9 h U k M v Z G S 5 q H X C O C c o P f / + F 7 H / 1 x 5 K f G 7 V 8 E h 7 h X H / L X f K R C j Y s u 3 7 j j s T r j k h + Q c L r + K j f 2 9 f X a 0 s x Q G 5 u j h n 4 T E o T C 9 e 0 q c k m S 3 l O A H E 8 7 E j f Y 9 t h 8 5 w + f c 6 8 m q X m i O C j h J 3 k S 9 h + c h 5 A J U V w b v 7 V C t f q K 0 Q K X p 1 U S h C J a 8 N k g j S m I t q A 6 E r 2 y E 0 Z z 2 m Q 6 R h B v X n y p 3 / 5 9 E g n E D n z l B E K z H T f s c V p B M l C H A r Z c 5 h k Z P K X 2 f g c H Z 2 Z F M Z h A a l 8 B w u / 4 o E j Z 0 X j 5 p 1 S k u / O P 0 5 C e a Q m 5 N x e H b f t d h 4 F d 1 t b b Y 4 G y R t 2 u t D x 3 a v 9 b 8 f A v + e Z k f B k d f V L T / h M q T F P n H D x J A o f J 4 j E O U c g l / a L c 6 5 A l J P N O Y 4 4 8 + e D Q N g M Z E L N a y w Z l / a B a a k t m p Z 3 / v j P 7 f 6 e J j w 1 N l Q Y 0 d o t R g h C U 9 i d A 1 U H m 6 m m t t q k l X 5 o j c Z o m C i + U y Q 6 D S r g r l 0 7 p f n m 9 / K f / t M / 2 j a h W 6 s T d g l E 0 D 9 7 Z L C x d h j s K r + c B D L p Q N Q B Z M I Z Q p i P f 6 Z E S T y n e + Z Z m 3 C + c v W 6 S v E q k 2 j 6 k X 6 m n 0 M S J E s q K e x c 8 r F T 5 7 Q + O Y Y Q f K 7 n r I 7 1 v R U 9 P n 3 X e V 3 d 3 z s C O S L x O Q R a S K a C a E w m J 2 O y r m h S j v 7 q T 4 M n f b o Q O d P 8 9 E k o M B O P S f Z Q p 0 k n U o 6 x N B 3 b a P u O 7 R J V i e T d 6 U g n L 6 E o 4 W M K 8 K 8 4 E y 5 e v C z r d 7 4 q 9 8 Y S q 3 1 T l 3 g 8 D L T P 2 U 7 1 q T j c G J O K w u W x F p J 4 d H Z 2 C Q k q n 3 / + k N l M / r N 0 r w w 8 R J y c O X P e E l p S d 5 x P V 5 K l U X A c O g d R T C p 5 M s 6 T c l b O q U 0 0 E f P k h F R O 3 e M V 8 k A q m Z t W 1 T s g l z k g 1 I b S 1 7 y s m P z s l z + W 0 v L F 9 z 5 e q 1 B C d T y V h A J Z I 7 0 S G x 2 0 O R Y 6 B 9 E A u F n J M E T G I U c s Z 1 8 5 Y g V E 4 t g T i l f 9 r j C 5 G M m / v C 6 S V + x y 3 r 2 q E o Y N q x 8 V X 9 3 J k 1 g Q i B t G V E + x B y 8 Z j 9 j w j H R m H L / c F E u 7 d Q 8 d H t B h W d p + 4 8 Y t J c i b J p 3 9 Z 2 F y h N 9 j P 9 6 9 e 9 d U 3 Q M H m D t L X O e L I w 4 F E i Q f O / U u c e y I 5 d 4 j t S 7 e j 8 r Y F N 8 R l k 7 B M W S y 9 7 w S Y a G E m i c T x I r J g R 2 V c v j o + 3 b P T y O e i n m o T G W u R F W 8 4 n J b e k A S e T L w 0 L i E K r H K k x H Z z V n p K y X w C t p n p n o k G t t 5 q l z B N b + x D k P d q U 3 a V + b h O 1 1 q W Q q a y m Y k N z p n G 8 H N / 5 0 W 2 7 x t J C L t w 2 4 X x I 5 b Z 6 U y b 0 q u d i Z L E H 9 / H O M y Z 6 E h E Q p H j 7 7 F u G C f I R l 4 L r x l 7 Y P u n D 0 z R Y 8 Z X N Y 3 N p o 0 H x j o C z 4 P F + q D a / k b R 4 j E 3 / t j v S 4 4 R i p R l 5 T u 4 V k Z n e Q 8 a l x A H F 7 t W o i j r 9 p O n J 8 n 0 3 y J y Y t 7 q u U F J V N q O z 9 V 5 e x T L K E 8 7 l 0 4 Y W m 8 y E 0 Q z Y 7 a x O 5 L L 7 4 Q S C U 8 g S q l A q n k J R Y B n F 5 K 2 X u t D X f s S u d w V K 5 0 5 2 o l R W R f f V z W l b p 1 O h 5 W a d q x P c K f g d T 3 H r / + 6 q b s 3 7 1 J b v Y v T C k G i n N n Z X P B f T l 5 r 1 i K S l T t 0 Z 9 g 1 G N 1 c Z W q h m U F s z I 8 E Z H s e K + M j 4 9 K r G C T v l d 1 l U 3 l I J 2 7 M S M d u T F 4 f 7 h x U u b i o / L x l 6 d F Y s N S W V U p h w 4 d l L x c l y s i U f w A o s f 6 h w k J p a + c h 8 z 6 P i G Z 3 D k K U o n Q I v c 3 k A k i h Y 8 d 0 T h m P R O S E m J B t K b S C Y v T e / O X f 2 F 1 8 D Q j c r b l 6 S c U i L X d t J 0 u W A i o X c A C M p m T w e n g i O V s q g X q n 5 F J X 3 n P P z s X k d F Y R M 7 d z 9 P O Y 0 y T l 1 T 9 K s 1 L Z J H 1 r 9 r P + H / + f S b 4 z x m l 2 7 o G 5 H x 7 k R S V E i H v q p / v e X P z p I y N 9 F u s X M G 2 n 0 t e Y U n w c X C N / e e v p 6 P z u / 6 U e + 8 / 4 6 R d 4 0 7 I S P s l e f + V L Z I T q I V T c d F j N 1 8 H W b g m T C R / P q z e Z S I T E u v U X b e F p y c R m 6 C 5 z w I p x W t A K p m N O / t J J V N T + Y Q O X t n y F / / t 0 + m E S I U S q t O 1 w j O A q b Y b l g O b S V Z U w K L C I o t Q Z 7 G a c 1 A E p A q k l S O X e 6 V j p k q q L 2 8 H 7 m j e 6 7 8 d t d O 2 h Y 0 7 l S D Q g 8 i U A N / r O j w J K J 8 / t N 9 C c 0 h 2 a V v x a E s c P 3 7 C c k f U 1 q 2 T Y 7 c g t F 4 P L a y V 3 D X 2 J n T e v d r / w W v w 3 p 3 Q V 1 c K s n F + z F n K s i 2 V T u 2 c U G L d 7 I n K r h o 2 7 X Z E c W Q K H S s x v L Q y w g S k 4 v 1 k f F b O 3 3 N k g k S o g t 4 B 4 Y g U S K b g v a l 3 g W Q i S W V R b k T + 7 K / / j B t 9 J v B M E Q p M 3 L s u 8 d i U e b w I v 8 G 1 T G 6 K T Z v c b n 1 e D Z w n E k T z U o q i 7 + l E R D u j K n 5 8 Z V a K 1 E 5 z p I m Y o 6 B Y J R V Y n F S e P B w n q p j r O E c H I 4 c f y / j Z j r O o q E D y C / K l q 6 N L d u / Z n f R 3 3 M 8 3 z T g 0 7 K 2 9 D w 6 g i 1 3 m X i G A f R B c 4 9 7 b s Z Z 8 J d R h Y h b 1 m H M U c t 1 d 7 8 6 W V 5 p U L T Q C O a K 4 z 9 3 x v H S a J x P H S K A 5 O d u a r f c V I p G 9 a p k n k b e n I F a g 5 g U O i P y c i P z V 3 z 5 9 c 0 2 L I X L u G S M U G G s l Q e W c L W Z j u Y N t 0 z k w q P Z V t l R V V t i r n / Q N S y s j l B Y m i c l t h 0 1 G p P O 1 0 S Y j G i Q h X f J b W x n N 7 a f s + g Q c i T K D D 9 N X N z b F 0 P C w X L x w U Y 6 + f d S u B N q v + d + O b / d G 5 e 5 A 1 N 5 q d w 9 O 0 / H 9 K + f s k 9 B x 8 O q L / k N S l e X N m B O E c 1 G V T C 9 v n F S y 6 K c B m c I k s v e e K B B K V b x B t d u u d r r t O M N k M i k F g Y x M A a E 4 D i S T I 5 R K p v y o / O V f P x t q X g I i / z 8 6 e x I D w n 9 8 9 Q 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9  1 "   G u i d = " 9 a c 9 5 3 c 8 - 5 1 d 1 - 4 0 6 e - b f 5 e - d 5 0 3 9 a 1 7 b 8 f 8 "   R e v = " 2 "   R e v G u i d = " c 7 2 c 7 5 3 4 - 3 1 d 5 - 4 b e a - 8 8 f a - 7 7 6 7 9 7 1 b 3 d c 4 " 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 538>=_ 1 "   V i s i b l e = " t r u e "   D a t a T y p e = " S t r i n g "   M o d e l Q u e r y N a m e = " ' 80?07>=  2 ' [  538>=_ 1 ] " & g t ; & l t ; T a b l e   M o d e l N a m e = " 80?07>=  2 "   N a m e I n S o u r c e = " 80?07>=_ 2 "   V i s i b l e = " t r u e "   L a s t R e f r e s h = " 0 0 0 1 - 0 1 - 0 1 T 0 0 : 0 0 : 0 0 "   / & g t ; & l t ; / G e o C o l u m n & g t ; & l t ; / G e o C o l u m n s & g t ; & l t ; L o c a l i t y   N a m e = "  538>=_ 1 "   V i s i b l e = " t r u e "   D a t a T y p e = " S t r i n g "   M o d e l Q u e r y N a m e = " ' 80?07>=  2 ' [  538>=_ 1 ] " & g t ; & l t ; T a b l e   M o d e l N a m e = " 80?07>=  2 "   N a m e I n S o u r c e = " 80?07>=_ 2 "   V i s i b l e = " t r u e "   L a s t R e f r e s h = " 0 0 0 1 - 0 1 - 0 1 T 0 0 : 0 0 : 0 0 "   / & g t ; & l t ; / L o c a l i t y & g t ; & l t ; / G e o E n t i t y & g t ; & l t ; M e a s u r e s   / & g t ; & l t ; M e a s u r e A F s   / & g t ; & l t ; C o l o r A F & g t ; N o n e & l t ; / C o l o r A F & g t ; & l t ; C h o s e n F i e l d s   / & g t ; & l t ; C h u n k B y & g t ; N o n e & l t ; / C h u n k B y & g t ; & l t ; C h o s e n G e o M a p p i n g s & g t ; & l t ; G e o M a p p i n g T y p e & g t ; C i t 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F85C6B88-0E52-4950-8CFD-3F165717039A}">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3A58005D-95A7-4C62-A574-D26A8AA26CF1}">
  <ds:schemaRefs>
    <ds:schemaRef ds:uri="http://www.w3.org/2001/XMLSchema"/>
    <ds:schemaRef ds:uri="http://microsoft.data.visualization.Client.Excel.LState/1.0"/>
  </ds:schemaRefs>
</ds:datastoreItem>
</file>

<file path=customXml/itemProps3.xml><?xml version="1.0" encoding="utf-8"?>
<ds:datastoreItem xmlns:ds="http://schemas.openxmlformats.org/officeDocument/2006/customXml" ds:itemID="{626BC017-CD72-4CED-87AF-CF77DA02E480}">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Dashboard</vt:lpstr>
      <vt:lpstr>Tables</vt:lpstr>
      <vt:lpstr>Отзывы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Егор Роменко</dc:creator>
  <cp:lastModifiedBy>Егор Роменко</cp:lastModifiedBy>
  <dcterms:created xsi:type="dcterms:W3CDTF">2022-05-11T21:58:56Z</dcterms:created>
  <dcterms:modified xsi:type="dcterms:W3CDTF">2022-06-06T06:32:40Z</dcterms:modified>
</cp:coreProperties>
</file>