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 Human" sheetId="2" r:id="rId5"/>
    <sheet state="visible" name="🤖 Claude Sonnet 3.5" sheetId="3" r:id="rId6"/>
    <sheet state="visible" name="🤖 Command R+" sheetId="4" r:id="rId7"/>
    <sheet state="visible" name="🤖 GPT 4o" sheetId="5" r:id="rId8"/>
    <sheet state="visible" name="🤖 Reka Core" sheetId="6" r:id="rId9"/>
    <sheet state="visible" name="🤖 Llama-3.1-70b-instruct" sheetId="7" r:id="rId10"/>
    <sheet state="hidden" name="__flatlist__" sheetId="8" r:id="rId11"/>
    <sheet state="visible" name="📚 Glossary" sheetId="9" r:id="rId12"/>
    <sheet state="visible" name="✏️ Notes" sheetId="10" r:id="rId13"/>
    <sheet state="hidden" name="__lookup__" sheetId="11" r:id="rId14"/>
  </sheets>
  <definedNames>
    <definedName hidden="1" localSheetId="0" name="_xlnm._FilterDatabase">Summary!$A$1:$K$25</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F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G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H1">
      <text>
        <t xml:space="preserve">Relevance - selection of important content from the source. The summary should include only important information from the source document.</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 authorId="0" ref="D12">
      <text>
        <t xml:space="preserve">model inserted correct external knowledge (underlined); should this be considered an error for consistency as are hallucinations? I'd say no</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 authorId="0" ref="D4">
      <text>
        <t xml:space="preserve">Litioaren Triangelua &gt; Catamarca</t>
      </text>
    </comment>
    <comment authorId="0" ref="D12">
      <text>
        <t xml:space="preserve">model inserted correct external knowledge (underlined); should this be considered an error for consistency as are hallucinations? I'd say no</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F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G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H1">
      <text>
        <t xml:space="preserve">Relevance - selection of important content from the source. The summary should include only important information from the source document.</t>
      </text>
    </comment>
  </commentList>
</comments>
</file>

<file path=xl/sharedStrings.xml><?xml version="1.0" encoding="utf-8"?>
<sst xmlns="http://schemas.openxmlformats.org/spreadsheetml/2006/main" count="1018" uniqueCount="323">
  <si>
    <t>ID</t>
  </si>
  <si>
    <t>Model</t>
  </si>
  <si>
    <t>Prompt</t>
  </si>
  <si>
    <t>wc</t>
  </si>
  <si>
    <t>Coherence</t>
  </si>
  <si>
    <t>Consistency</t>
  </si>
  <si>
    <t>Fluency</t>
  </si>
  <si>
    <t>Relevance</t>
  </si>
  <si>
    <t>5W1H</t>
  </si>
  <si>
    <t>avg</t>
  </si>
  <si>
    <t>rank</t>
  </si>
  <si>
    <t>coh</t>
  </si>
  <si>
    <t>cons</t>
  </si>
  <si>
    <t>fluen</t>
  </si>
  <si>
    <t>rel</t>
  </si>
  <si>
    <t>Human</t>
  </si>
  <si>
    <t>Heading</t>
  </si>
  <si>
    <t>Jeremy</t>
  </si>
  <si>
    <t>Begoña</t>
  </si>
  <si>
    <t>Alba</t>
  </si>
  <si>
    <t>Claude Sonnet 3.5</t>
  </si>
  <si>
    <t>Base</t>
  </si>
  <si>
    <t>CoT</t>
  </si>
  <si>
    <t>tldr</t>
  </si>
  <si>
    <t>Command R+</t>
  </si>
  <si>
    <t>GPT 4o</t>
  </si>
  <si>
    <t>Reka Core</t>
  </si>
  <si>
    <t>Llama-3.1-70b-instruct</t>
  </si>
  <si>
    <t>AVERAGE</t>
  </si>
  <si>
    <t>STDEV</t>
  </si>
  <si>
    <t>Text</t>
  </si>
  <si>
    <t>Author</t>
  </si>
  <si>
    <t>Summary</t>
  </si>
  <si>
    <t>http://elpais.com/deportes/2019/08/17/actualidad/1566005143_044557.html</t>
  </si>
  <si>
    <t>El jet lag ante Argentina , que quedó maquillado por el arrebato febril de Ricky ( 15 puntos en los últimos cuatro minutos ) , se consolidó 24 horas después ante Rusia . A tres días del comienzo del Mundial , de nuevo sin Marc Gasol en la rotación , el conjunto de Scariolo firmó su segunda derrota de la preparación y , por números y sensaciones , abrazó las dudas justo antes del estreno oficial . En el marcador , un contundente 55-74 ; en la estadística , unos pobres porcentajes de tiro ( 15 de 37 de dos , 3 de 18 en triples y 16 de 19 en tiros libres ) , 18 pérdidas , 12 robos del rival… Los 26 puntos y 11 rebotes de Willy Hernangómez fueron lo único lustroso de una prueba para olvidar , o para tentarse la ropa . “ Esperemos que esta no sea la referencia . Nos faltan muchos jugadores y la cabeza estará también en una dimensión diferente el sábado . La competición es otra cosa . Hemos jugado mal hay que olvidarlo pronto ” , analizó el seleccionador . Con las bajas de Rudy y Marc ( ambas por precaución ) , Scariolo reclutó a Llull en el quinteto inicial junto a Ricky , probó a Rabaseda apretando las tuercas en el puesto de tres y juntó a Claver con Willy Hernangómez en la pintura . Intentó ajustar automatismos la selección española , se aplicó de inicio en la faceta defensiva y se entregó en ataque a la pujanza de Willy y a la iluminación de Ricky . Pero todo duró un santiamén . Líder plenipotenciario sobre la pista durante todos los amistosos de la preparación mundialista , Ricky se ha convertido a un tiempo en metrónomo y artificiero del equipo y , en su partido 140 como internacional , tenía los minutos limitados por Scariolo : no más de 15 anunció el seleccionador en la previa . Así las cosas , y sin participación de su jugador franquicia en la segunda mitad , España navegó de la inconstancia al borrón , sin más penalización que las tribulaciones , de momento . Se fue imponiendo Rusia gracias a su dominio en el rebote y a la intendencia de Fridzon , Zubkov , Ivlev y Antonov . Y , como sucediera en el duelo ante Argentina , con el paso de los minutos , la espesura se adueñó del partido . Entre la prudencia y las probaturas , el ritmo anotador se fue resintiendo , sobre todo el español . En los ocho primeros minutos del segundo cuarto , los de Scariolo solo fueron capaces de sumar cuatro puntos desde el tiro libre . Aprovechó Rusia para armar un modesto estirón consolidado por una antideportiva a Ricky que permitió a los de Bazarevich alcanzar su máxima ventaja ( 25-32 , m. 18 ) . Justo ahí llegó el susto de la jornada , Ricky se lanzó a por un rebote y se lastimó , aparentemente sin consecuencias , el codo derecho . Una canasta de Willy , con fallo en el adicional , fue el único acierto en tiros de campo para España en su desastroso parcial ( 6-12 ) . Se mantuvo la inercia en la reanudación y Rusia alcanzó pronto el +10 en el marcador ( 27-37 , m. 22 ) . Ante el gesto serio y fiscalizador de Scariolo , Willy apretó los dientes y se multiplicó en defensa y en ataque para reenganchar a la selección española a la pelea . Nueve puntos del pívot de los Hornets en los cinco primeros minutos del cuarto capearon momentáneamente el temporal , pero fue tan solo un espejismo . Un robo de Motovilov a Llull estiró aún más la diferencia ( 36-47 , m. 27 ) . Fue el comienzo de la tormenta . El acierto de Rusia desde el perímetro y la falta de firmeza , acierto y concentración de España ( 16 pérdidas , 12 robos del rival , y un 1 de 13 en triples ) descosieron definitivamente el encuentro ( 40-59 , m. 30 ) . Con todo resuelto , Colom , Rabaseda , Beirán , Juancho y Oriola fue el quinteto asimétrico encargado de gestionar los minutos de la honrilla . Dos triples de Juancho rebajaron la proporción de la tunda ( 48-61 ) y Beirán tuvo el lanzamiento del rearme moral , pero se estrelló en el aro ruso . A golpe de orgullo , la diferencia bajó hasta los 8 ( 53-61 , m. 37 ) . Pero Bazarevich repasó la cartilla a los suyos para sacarles del embelesamiento , restablecer la distancia y barnizar de incertidumbre el último ensayo de España antes del estreno mundialista . Puedes seguir Deportes de EL PAÍS en Facebook , Twitter o suscribirte aquí a la Newsletter.</t>
  </si>
  <si>
    <t>Los de Scariolo , sin Marc ni Rudy en la rotación , pierden ante Rusia con malas sensaciones . Willy ( 26 puntos y 11 rebotes ) , única nota positiva</t>
  </si>
  <si>
    <r>
      <rPr>
        <rFont val="Arial"/>
        <color theme="1"/>
        <sz val="9.0"/>
      </rPr>
      <t xml:space="preserve">El equipo español de baloncesto perdió ante Rusia 55-74 a tres días del comienzo del Mundial. Además de las bajas de Rudy y Marc, el entrenador </t>
    </r>
    <r>
      <rPr>
        <rFont val="Arial"/>
        <color rgb="FF9900FF"/>
        <sz val="9.0"/>
      </rPr>
      <t>Scariola había limitado Ricky Rubio a 15 minutos</t>
    </r>
    <r>
      <rPr>
        <rFont val="Arial"/>
        <color theme="1"/>
        <sz val="9.0"/>
      </rPr>
      <t xml:space="preserve">. A pesar del buen desempeño de Willy Hernangómez (26 puntos y 11 rebotes), España no supo remontar y </t>
    </r>
    <r>
      <rPr>
        <rFont val="Arial"/>
        <color rgb="FF9900FF"/>
        <sz val="9.0"/>
      </rPr>
      <t>dio malas sensaciones</t>
    </r>
    <r>
      <rPr>
        <rFont val="Arial"/>
        <color theme="1"/>
        <sz val="9.0"/>
      </rPr>
      <t>.</t>
    </r>
  </si>
  <si>
    <r>
      <rPr>
        <rFont val="Arial"/>
        <color theme="1"/>
        <sz val="9.0"/>
      </rPr>
      <t xml:space="preserve">Le selección española de baloncesto perdió ante Rusia (55.74) en un partido de preparación para el mundial. En la estadística se reflejan unos pobres porcentajes de tiro </t>
    </r>
    <r>
      <rPr>
        <rFont val="Arial"/>
        <color rgb="FF9900FF"/>
        <sz val="9.0"/>
      </rPr>
      <t>(15 de 37 de dos, 3 de 18 en triples y 16 de 19 en tiros libres), 18 pérdidas y 12 robos del rival</t>
    </r>
    <r>
      <rPr>
        <rFont val="Arial"/>
        <color theme="1"/>
        <sz val="9.0"/>
      </rPr>
      <t xml:space="preserve">. Los 26 puntos y 11 rebotes de Willy Hernangómez fueron lo único lustroso del partido. El seleccionador Scariolo espera que esa no sea la tónica del mundial y achaca la derrota a la ausencia de jugadores, ya que Rudy y Marc Gasol están de baja. Scariolo tuvo que sacar al campo </t>
    </r>
    <r>
      <rPr>
        <rFont val="Arial"/>
        <color rgb="FF9900FF"/>
        <sz val="9.0"/>
      </rPr>
      <t>a Llull, Rabaseda y Claver junto con Ricky y Willy Hernangómez</t>
    </r>
    <r>
      <rPr>
        <rFont val="Arial"/>
        <color theme="1"/>
        <sz val="9.0"/>
      </rPr>
      <t xml:space="preserve">. Como Ricky tenía el tiempo de juego limitado a 15 minutos, no pudo liderar bien al equipo, al que faltó constancia. Rusia, en cambio, se fue imponiendo gracias a su dominio en el rebote y a la intendencia de </t>
    </r>
    <r>
      <rPr>
        <rFont val="Arial"/>
        <color rgb="FF9900FF"/>
        <sz val="9.0"/>
      </rPr>
      <t>Fridzon, Zubkov, Ivlev y Antonov.</t>
    </r>
    <r>
      <rPr>
        <rFont val="Arial"/>
        <color theme="1"/>
        <sz val="9.0"/>
      </rPr>
      <t xml:space="preserve">
Aunque Willy aumentó la intensidad de </t>
    </r>
    <r>
      <rPr>
        <rFont val="Arial"/>
        <color rgb="FF9900FF"/>
        <sz val="9.0"/>
      </rPr>
      <t xml:space="preserve">sujuego </t>
    </r>
    <r>
      <rPr>
        <rFont val="Arial"/>
        <color theme="1"/>
        <sz val="9.0"/>
      </rPr>
      <t xml:space="preserve">en el cuarto tiempo y </t>
    </r>
    <r>
      <rPr>
        <rFont val="Arial"/>
        <color rgb="FF9900FF"/>
        <sz val="9.0"/>
      </rPr>
      <t>anotó 9 tantos</t>
    </r>
    <r>
      <rPr>
        <rFont val="Arial"/>
        <color theme="1"/>
        <sz val="9.0"/>
      </rPr>
      <t>, no fue suficiente para darle la vuelta al marcador. Tampoco lo fueron los dos triples de Juancho ni el lanzamiento al aro de Beirán.</t>
    </r>
  </si>
  <si>
    <t xml:space="preserve">La selección española pierde 55-74 contra Rusia en un partido amistoso a tres días del comienzo del Mundial, su segunda derrota tras haber perdido anteriormente contra Argentina. Durante el partido, Rusia destacó por su dominio en el rebote y su acierto, mientras que a España le faltó acierto y concentración. El seleccionador y entrenador Scariolo, quien atribuye la derrota a las bajas de muchos jugadores, confía en que este resultado no sea un referente en la competición. </t>
  </si>
  <si>
    <t>http://elpais.com/elpais/2019/07/10/planeta_futuro/1562757015_950583.html</t>
  </si>
  <si>
    <t>Para poderos contar nuestra pequeña historia tenemos que remontarnos a marzo de 2018 , en una de las salas de un colegio mayor adscrito a la Complutense ( Madrid ) , en el que vivimos desde hace algunos años , donde nos presentaban una casi nueva ONG llamada Acción Geoda que trabaja en una de las zonas más olvidadas de Marruecos , por no decir del mundo , el Valle del Tessaout . Se trata de un conjunto de unas 80 aldeas a las que el Gobierno ha restado importancia , y ha dejado prácticamente incomunicadas . El agua potable llegó hace apenas diez años a alguna de ellas de la mano de esta ONG con la que colaboramos . La luz , hace cinco . No obstante , aún hoy , lamentablemente , existe un número considerable de familias que no tienen acceso a estos dos servicios primarios . Esta es la realidad : la pobreza se manifiesta omnipresente a cada paso y las necesidades básicas de los habitantes de la zona están muy lejos de estar cubiertas , tanto a nivel sanitario , como social y educativo . Es aquí donde aparecemos cinco universitarias de entre 18 y 22 años , compañeras de colegio mayor , que inician el que será el proyecto más grande en el que nos hemos embarcado : la construcción y el mantenimiento de una escuela infantil y el empoderamiento de la mujer como objetivo en una de estas pequeñas aldeas , Tasslent . Y nos consideramos unas privilegiadas por la visita que pudimos hacer en marzo de este año . Lo primero que necesitábamos para poder contribuir de cierta manera y estructurar el proyecto era financiación , por lo que , usando nuestra creatividad y la ayuda de todos los miembros del colegio mayor , en especial de unos 20 compañeros , llevamos a cabo la que sería la Primera Jornada Solidaria del Valle de Tessaout , en la que organizamos y dirigimos diferentes actividades tanto deportivas como lúdicas . La recaudación fue todo un éxito gracias a la cooperación y la participación de jóvenes universitarios que en muchos casos no habían adquirido un compromiso de esta índole hasta el momento . No olvidaremos algunos momentos cómplices que vivimos las dos , como cuando nos encontrábamos en el único mercado de la zona y mediante el lenguaje que todos los niños entienden , el del juego , bailamos y cantamos juntos De la misma manera , y contando con que en un principio éramos solo cinco chicas , quisimos plasmar uno de los conflictos culturales más relevantes del siglo XXI , la discriminación de la mujer . Para ello creamos la Primera Semana de la Mujer de nuestro colegio mayor en la cual se vendieron diferentes artículos diseñados por colegiales reivindicando la igualdad de género . Así , fue como a lo largo de este año , fuimos generando entre nuestros compañeros el mismo entusiasmo y ganas que nosotras tenemos por fomentar la educación en esta zona de Marruecos , por lo que el resto de las actividades tuvieron una gran acogida y conseguimos alcanzar los objetivos económicos que nos habíamos planteado en septiembre de 2018 . Quisimos ver con nuestros propios ojos la realidad de la que tanto hablábamos a los demás , pero que no era más que aquella que nos habían transmitido a nosotras meses antes , dándole fuerza y consistencia a todo el propósito , y atrayendo a jóvenes para que se unieran y participasen junto a nosotras en nuestra aventura a Marruecos . Así el 9 de marzo de este mismo año iniciamos el viaje . No pudo ser muy largo , solo cinco días , pero los suficientes para palpar de primera mano las necesidades del valle , conocer su cultura y a sus gentes . Tuvimos la oportunidad única de compartir sus preocupaciones , que esperamos menguar de cierta manera o al menos ofrecerles nuestra pequeña ayuda para que sean capaces de llevar a cabo en la medida de lo posible todo aquello que nos describían . No olvidaremos algunos momentos cómplices que vivimos las dos , como cuando nos encontrábamos en el único mercado de la zona ( donde cabe destacar que las mujeres y las niñas tienen prohibido el acceso ) y mediante el lenguaje que todos los niños entienden , el del juego , creamos una atmósfera en la que bailamos y cantamos juntos . Lo curioso de esta anécdota es que una niña que pasaba caminando de la mano de su padre , al vernos a nosotras , se soltó de su mano y se unió , un reflejo crudo de realidad . Cuatro meses después seguimos con las mismas ganas , ahora ya no somos cinco chicas , se ha convertido en un proyecto en el que participa casi la totalidad del colegio mayor y , sobre todo , que cuenta con el apoyo incondicional de los 20 que fuimos a Tessaout . Al llegar a Marruecos nos advirtieron del que llaman el virus del valle , ahora sabemos que estamos contagiados , preparando las actividades para recaudar todo lo que podamos y aportar nuestro granito de arena para mejorar o , sería más exacto decir , iniciar la educación infantil y la alfabetización de la mujer en esa pequeña aldea olvidada del Norte de África . El final de esta aventura , esperamos , está aún muy lejano . Confiamos en pasarles el testigo a los nuevos cursos que van entrando en el colegio cada año , para mantenerla e incrementarla . La clave del éxito es el compromiso , y comprender , que toda ayuda es bien recibida , que día a día y con mucho esfuerzo se pueden alcanzar objetivos muy grandes . Por eso , animamos a todo el que nos lea a interesarse por esta zona del mundo , tan cercana y lejana de nosotros a la vez . Puedes seguir a PLANETA FUTURO en Twitter y Facebook e Instagram , y suscribirte aquí a nuestra newsletter.</t>
  </si>
  <si>
    <t>Para contar esta historia hay que remontarse a marzo de 2018 , en una sala donde se presentaba una nueva ONG . Ahora se ha convertido en un proyecto en el que participa casi todo un colegio mayor universitario</t>
  </si>
  <si>
    <r>
      <rPr>
        <rFont val="Arial"/>
        <color theme="1"/>
        <sz val="9.0"/>
      </rPr>
      <t xml:space="preserve">Cinco universitarias de un colegio mayor de </t>
    </r>
    <r>
      <rPr>
        <rFont val="Arial"/>
        <color rgb="FF9900FF"/>
        <sz val="9.0"/>
      </rPr>
      <t>la Complutense</t>
    </r>
    <r>
      <rPr>
        <rFont val="Arial"/>
        <color theme="1"/>
        <sz val="9.0"/>
      </rPr>
      <t xml:space="preserve"> iniciarón en 2018 un proyecto para crear una escuela infantil y mejorar el empoderamiento de la mujer en Tasslent, un </t>
    </r>
    <r>
      <rPr>
        <rFont val="Arial"/>
        <color rgb="FF9900FF"/>
        <sz val="9.0"/>
      </rPr>
      <t xml:space="preserve">pueblo </t>
    </r>
    <r>
      <rPr>
        <rFont val="Arial"/>
        <color theme="1"/>
        <sz val="9.0"/>
      </rPr>
      <t>del Valle del Tessaout en Marruecos donde mucha gente todavía no tiene acceso a agua potable y luz. Para financiar el proyecto organizaron la Primera Jornada Solidaria del Valle de Tessaout y la Primera Semana de la Mujer, siendo los dos eventos un éxito gracias a la participación de otros universitarios. Además, fueron cinco días a Tasslent a conocer la gente, su cultura, y sus necesidades. Cuatro meses después del viaje, el proyecto ha ganado el apoyo de la casi totalidad del colegio mayor y esperan que el proyecto continúe en el futuro.</t>
    </r>
  </si>
  <si>
    <r>
      <rPr>
        <rFont val="Arial"/>
        <color theme="1"/>
        <sz val="9.0"/>
      </rPr>
      <t xml:space="preserve">Cinco universitarias de entre 18 y 22 años, compañeras de un colegio mayor adscrito a la Complutense (Madrid), inician un proyecto para la construcción y el mantenimiento de una escuela infantil y tienen como objetivo el empoderamiento de la mujer en  Tasslent (Valle del Tessaout, Marruecos), </t>
    </r>
    <r>
      <rPr>
        <rFont val="Arial"/>
        <color rgb="FF9900FF"/>
        <sz val="9.0"/>
      </rPr>
      <t>proyecto que visitaron</t>
    </r>
    <r>
      <rPr>
        <rFont val="Arial"/>
        <color theme="1"/>
        <sz val="9.0"/>
      </rPr>
      <t xml:space="preserve"> en marzo. Para la financiación del mismo organizaron la Primera Jornada Solidaria del Valle de Tessaout, en la que organizaron y dirigieron diferentes actividades tanto deportivas como lúdicas con ayuda de otros compañeros de colegio. Además, crearon la Primera Semana de la Mujer de su colegio mayor entre las actividades </t>
    </r>
    <r>
      <rPr>
        <rFont val="Arial"/>
        <color rgb="FF9900FF"/>
        <sz val="9.0"/>
      </rPr>
      <t>para generar entusiamo por el proyecto entre otros colegiales</t>
    </r>
    <r>
      <rPr>
        <rFont val="Arial"/>
        <color theme="1"/>
        <sz val="9.0"/>
      </rPr>
      <t xml:space="preserve"> y conseguir alcanzar los objetivos económicos del mismo.
En marzo de este año 20 </t>
    </r>
    <r>
      <rPr>
        <rFont val="Arial"/>
        <color rgb="FF9900FF"/>
        <sz val="9.0"/>
      </rPr>
      <t>integrantes del proyecto</t>
    </r>
    <r>
      <rPr>
        <rFont val="Arial"/>
        <color theme="1"/>
        <sz val="9.0"/>
      </rPr>
      <t xml:space="preserve"> hicieron un viaje de cinco días al valle para conocer sus necesidades, su cultura y sus gentes. También tuvieron ocasión de compartir sus preocupaciones. Cuatro meses después siguen preparando actividades para recaudar fondos para iniciar la educación infantil y la alfabetización de la mujer en Tasslent y confían en prolongar el proyecto en años venideros implicando a los colegiales que vayan entrando al colegio mayor.</t>
    </r>
  </si>
  <si>
    <t>Cinco universitarias de entre 18 y 22 años del colegio mayor adscrito a la Complutense de Madrid inician un proyecto en 2018. Esta iniciativa surge tras conocer la ONG Acción Geoda, la cual trabaja en el Valle del Tessaout, una zona donde unas 80 aldeas de Marruecos carecen de acceso a servicios básicos. Así, mediante la organización de una jornada solidaria para recaudar fondos y gracias a la participación de compañeros del colegio mayor han logrado impulsar su proyecto. El 9 de marzo del mismo año iniciaron un viaje a Tessaout junto a otros compañeros donde tuvieron la oportunidad de vivir de primera mano las necesidades del valle e iniciar su plan para construir una escuela infantil y mejorar la alfabetización de la mujer. El proyecto cuenta con la participación de casi la totalidad del colegio mayor y confían en que esta iniciativa la continúen futuros estudiantes.</t>
  </si>
  <si>
    <t xml:space="preserve">http://elpais.com/ccaa/2019/09/12/madrid/1568307703_277564.html
</t>
  </si>
  <si>
    <t>La situación ya había llegado al límite entre varios vecinos y decidieron poner las cartas sobre la mesa en la siguiente junta de la comunidad . “ Situación : pisos turísticos . Cuota . Acuerdos a adoptar ” . Ese era el punto siete del orden del día de la reunión vecinal de un edificio histórico madrileño del siglo XIX en plena plaza de Cascorro . El debate que llegó después , y que se celebró el 9 de julio , dividió al vecindario . Estaba en juego algo importante : frenar la proliferación de estos apartamentos de paso en el edificio gracias a un arma que , unos meses antes , el Gobierno de Pedro Sánchez les había otorgado a través de un real decreto : si tres quintas partes del vecindario conseguían ponerse de acuerdo , se podría poner coto a esa práctica . Llegó la junta y las espadas dialécticas se pusieron en alto . 15 viviendas , tres de ellas turísticas , que se ofertan por Airbnb , y tres bandos . Por un lado estaban los vecinos que viven allí y ya están “ hartos ” de los inconvenientes que ocasionan los turistas ; por otro , los dueños que alquilan sus propiedades a los viajeros y creen que su negocio aporta a la comunidad “ beneficios ” ; y , en medio , aquellos que arriendan a terceros de manera indefinida . Y , al final del debate , la votación . Pero , sobre todo , una cuestión de fondo : ¿qué modelo de ciudad quieren construir ? Resultado final : nueve votos a favor de limitar esos negocios , cinco en contra . No habrá más pisos turísticos en ese edificio . Esta grieta que se ha abierto , según explica el Colegio Profesional de Administradores de Fincas de Madrid , se ha empezado a ensanchar en la capital , cuyos inquilinos han empezado a llamar a los administradores para informarse . “ Es bastante habitual . Es importante que la gente sepa que es para los nuevos , es decir , los pisos que ya son turísticos no puedes impedir que sigan siéndolo , pero puedes limitar o condicionar lo que pase en un edificio a partir del momento en que salió el real decreto ” . En el edificio de Cascorro se informaron y se organizaron . “ Estos alojamientos ocasionan molestias de todo tipo , y decidimos ponerlo sobre la mesa para que todos tengan conocimiento de lo que pasa , porque lo desconocen . Ellos se creen que tienen un filtro que les permite clasificar qué tipo de turistas entran y cuáles no , pero no tienen control sobre los visitantes ” , explica Gema Parrellada , presidenta de la comunidad , donde vive desde hace siete años y una de las personas que lideraron el encuentro vecinal para frenar lo que “ se ha convertido en un problema de convivencia ” . La cuestión de la votación es clave para explicar lo que ocurrió en esa reunión , donde el personal es tan heterogéneo como el propio barrio : empresarios que invirtieron hace años en rehabilitar un piso para sacarle rentabilidad , personas de mediana edad que se casaron con el banco para poder vivir en el centro y ancianos que han envejecido junto a las escaleras de madera centenaria del edificio que crujen con cada paso . Todos ellos llegaron a la junta con una idea entre ceja y ceja : la del párrafo añadido en el real decreto ley 7/2019 , del 1 de marzo , donde se otorgaba más poder a las comunidades de vecinos : si tres quintas partes de los propietarios de una comunidad se ponen de acuerdo , pueden rechazar el uso de una vivienda como turística y denegar más permisos a partir de ese momento . Hasta hace unos meses se exigía unanimidad . La plaza de Cascorro , entre Tirso de Molina y La Latina , es un reclamo turístico no solo porque los domingos y los festivos se planta ahí el Rastro . Ahí convergen bares castizos como el mítico Los Caracoles , teatros como El Pavón-Kamikaze . Y , a tres minutos andando , la Plaza Mayor . “ Los turistas , como es normal , vienen de vacaciones , tienen horarios diferentes y los dueños de esos pisos , al margen de la buena voluntad , tienen la prioridad del negocio ” , se queja la presidenta . Por todo eso , los ejemplos que se pusieron sobre la mesa en la junta fueron varios y diversos : un hincha de fútbol que , tras la última final de Champions , acabó desnudo a altas horas de la mañana y aporreó las puertas del vecindario . Una persona que , al no encontrar las llaves del portal , llamó insistentemente al telefonillo de los vecinos . Vómitos en el portal . El traqueteo de las ruedas de las maletas de madrugada . Risas y fiesta cualquier día de la semana . En el otro lado de la mesa , Guillermo , uno de los dueños de un piso ofertado por Airbnb , se muestra conciliador ante el malestar vecinal . “ A nosotros que se regule todo nos parece excelente , porque tiene que haber un equilibrio . Lo que está pasando con las viviendas turísticas responde a un cambio global , es un modelo nuevo y hay que adaptarse , legalmente hay que proteger los derechos de los dos lados ” , argumenta el propietario , integrante de la plataforma Madrid Aloja , la mayor organización de propietarios de viviendas turísticas . Guillermo , que prefiere que no salga su apellido y lugar exacto de su apartamento por miedo “ a que los vándalos lo destrocen ” , no ve nada negativo en que los turistas modifiquen la manera de configurar el barrio . “ Yo entiendo que se hable del modelo de ciudad , pero la conversación no es factual . Cuando se dice que el centro se está despoblando , es mentira , cada vez hay más gente empadronada ” , asegura . Aunque añade : “ Puede ser que se esté cambiando un poco el modelo de ciudad , pero a mejor . Por ejemplo , con la expansión del turismo y la gentrificación , se acaba con los narcopisos o la prostitución . También digo que se usa el concepto del negocio tradicional de forma populista , está idealizado , y a veces el cambio también es necesario ” . Decisión sentimental Entre medias de Parrellada y Guillermo se encontraba el caso de Sonia . Ella tampoco quiere que aparezca su apellido y cuenta que ha experimentado un debate interno con este tema . Vivió en ese mismo edificio siete años y lo dejó en 2014 , cuando nació el segundo de sus tres hijos . “ Siempre que lo pongo en alquiler hay varias empresas que me ofrecen tres o cuatro veces más de lo que gano haciéndolo por mi cuenta . Pierdo bastante dinero ” . Pero a pesar de que “ económicamente ” su familia va “ ajustada ” , su decisión de alquilarlo de manera indefinida responde a cuestiones éticas . “ Teníamos muy buena relación con todos en el edificio , era una comunidad multicultural y multigeneracional y a mí me gusta cuidar eso . Al final se trata de tener empatía como a mí me hubiera gustado que la tuvieran conmigo ” , explica . “ Pero también ” , continúa , “ por una cuestión de identidad , por la sensación de barrio que se respiraba . Es una cuestión de responsabilidad y de sentirte bien contigo mismo por seguir tus principios ” , subraya . Tres Administraciones y un problema sin resolver Las competencias de turismo en España están transferidas a las comunidades autónomas . Pero el Ayuntamiento de Madrid consideró , con el Gobierno de Carmena , que era necesario tener una normativa propia , y recurrió a Urbanismo , ya que la regulación de los usos del suelo es municipal . El Área de Desarrollo Urbano Sostenible estimó que existen entre 10.000 y 12.000 pisos turísticos , con una alta concentración en el centro . “ El porcentaje es demasiado pequeño para tener un impacto material . En Madrid , las viviendas que se alquilaron por más de 90 noches en 2018 representan solo el 0,4 % del total de viviendas en la ciudad , mientras que hay 153.100 casas vacías , que suponen el 10 % del total ” , explican fuentes de Airbnb . La última normativa del Ejecutivo de Carmena —que estableció que las viviendas de uso turístico suponen una actividad económica y , por tanto , requieren licencia— remarcó el requisito de tener un acceso independiente al del resto de las viviendas . Pero , ahora , José Luis Martínez-Almeida ha anunciado que ya está trabajando en la elaboración de una nueva regulación basada en “ criterios objetivos ” . Entre otras cuestiones , estudiará la posibilidad de eliminar ese requisito . Fernando Bardera , del colectivo Lavapiés ¿Dónde vas ? , considera , por tanto , que se perdió una gran oportunidad de cerrar pisos turísticos y cree que el real decreto de Sánchez “ es un brindis al sol ” . “ Un 70 % de esos pisos está en manos de grandes empresas hoteleras o de multipropietarios o grandes inversores que tienen diversificado el negocio y que los ponen como hoteles encubiertos ” . Isabel Bajo , presidenta del Colegio de Administradores de Fincas de Madrid , asegura que “ el turismo es una parte importante de la vida económica de una ciudad , pero no puede poner en riesgo la propia idiosincrasia y fisonomía de la misma ” . Los empresarios avisan de que el arma que otorgó el presidente del Gobierno está recurrida “ en los tribunales ” . No hay sentencia aún . Sigue con nosotros la actualidad de Madrid en Facebook , en Twitter y en nuestro Patio de Vecinos en Instagram.</t>
  </si>
  <si>
    <t>Una comunidad de la Plaza de Cascorro se acoge a la normativa por la cual si tres quintas partes están de acuerdo se prohíbe la proliferación de pisos turísticos</t>
  </si>
  <si>
    <r>
      <rPr>
        <rFont val="Arial"/>
        <color theme="1"/>
        <sz val="9.0"/>
      </rPr>
      <t xml:space="preserve">Una </t>
    </r>
    <r>
      <rPr>
        <rFont val="Arial"/>
        <color rgb="FF9900FF"/>
        <sz val="9.0"/>
      </rPr>
      <t xml:space="preserve">comindad </t>
    </r>
    <r>
      <rPr>
        <rFont val="Arial"/>
        <color theme="1"/>
        <sz val="9.0"/>
      </rPr>
      <t xml:space="preserve">de vecinos de Madrid convocó una junta en la que la mayoría votaron </t>
    </r>
    <r>
      <rPr>
        <rFont val="Arial"/>
        <color rgb="FF9900FF"/>
        <sz val="9.0"/>
      </rPr>
      <t xml:space="preserve">a favor </t>
    </r>
    <r>
      <rPr>
        <rFont val="Arial"/>
        <color theme="1"/>
        <sz val="9.0"/>
      </rPr>
      <t xml:space="preserve">de no aceptar más pisos turísticos en el edificio. </t>
    </r>
    <r>
      <rPr>
        <rFont val="Arial"/>
        <color rgb="FF9900FF"/>
        <sz val="9.0"/>
      </rPr>
      <t>Un recién cambio en decreto</t>
    </r>
    <r>
      <rPr>
        <rFont val="Arial"/>
        <color theme="1"/>
        <sz val="9.0"/>
      </rPr>
      <t xml:space="preserve"> ley 7/2019 se otorga más poder a las comunidades de vecinos, dándoles capacidad para rechazar el uso de una vivienda como turística y denegar más permisos a partir de ese momento si tres quintas partes de los propietarios de una comunidad están de acuerdo. Varios grupos de vecinos de esta comunidad -vecinos, dueños de pisos turísticos, y dueños que alquilan pisos con contrato indefinido -  destacan las molestias y ventajas que tiene el modelo actual y cómo ha cambiado el barrio.</t>
    </r>
  </si>
  <si>
    <r>
      <rPr>
        <rFont val="Arial"/>
        <color theme="1"/>
        <sz val="9.0"/>
      </rPr>
      <t xml:space="preserve">El 9 de julio los vecinos de un edificio histórico madrileño del siglo XIX en plena plaza de Cascorro decidieron por votación no tener más pisos turísticos en el edificio, con nueve votos a favor de la limitación y cinco en contra. Esta limitación fue posible gracias al real decreto que dice que, si tres quintas partes del vecindario así lo deciden, se puede poner coto a los pisos turísticos. El debate lo pusieron sobre la mesa los vecinos del inmueble que estaban hartos de los inconvenientes que ocasionan los turistas y también tuvieron derecho a voto los dueños que alquilan sus propiedades a los viajeros y los que alquilan su piso de manera indefinida. Gema Parrellada, presidenta de la comunidad, </t>
    </r>
    <r>
      <rPr>
        <rFont val="Arial"/>
        <color rgb="FF9900FF"/>
        <sz val="9.0"/>
      </rPr>
      <t>destaca la diferencia de horarios que tienen los turistas</t>
    </r>
    <r>
      <rPr>
        <rFont val="Arial"/>
        <color theme="1"/>
        <sz val="9.0"/>
      </rPr>
      <t xml:space="preserve">. </t>
    </r>
    <r>
      <rPr>
        <rFont val="Arial"/>
        <color rgb="FF9900FF"/>
        <sz val="9.0"/>
      </rPr>
      <t>Guillermo</t>
    </r>
    <r>
      <rPr>
        <rFont val="Arial"/>
        <color theme="1"/>
        <sz val="9.0"/>
      </rPr>
      <t xml:space="preserve">, que alquila su piso a turistas y </t>
    </r>
    <r>
      <rPr>
        <rFont val="Arial"/>
        <color rgb="FF9900FF"/>
        <sz val="9.0"/>
      </rPr>
      <t>es miembro de la plataforma Madrid Aloja</t>
    </r>
    <r>
      <rPr>
        <rFont val="Arial"/>
        <color theme="1"/>
        <sz val="9.0"/>
      </rPr>
      <t xml:space="preserve">, recibe con entusiasmo la regulación para poder defender los derechos de todos, </t>
    </r>
    <r>
      <rPr>
        <rFont val="Arial"/>
        <color rgb="FF9900FF"/>
        <sz val="9.0"/>
      </rPr>
      <t>pero argumenta que el cambio en la ciudad no es negativo en sí.</t>
    </r>
    <r>
      <rPr>
        <rFont val="Arial"/>
        <color theme="1"/>
        <sz val="9.0"/>
      </rPr>
      <t xml:space="preserve"> </t>
    </r>
    <r>
      <rPr>
        <rFont val="Arial"/>
        <color rgb="FF9900FF"/>
        <sz val="9.0"/>
      </rPr>
      <t>Sonia</t>
    </r>
    <r>
      <rPr>
        <rFont val="Arial"/>
        <color theme="1"/>
        <sz val="9.0"/>
      </rPr>
      <t xml:space="preserve">, en cambio, alquila su piso de manera indefinida porque quiere mantener el estilo de comunidad que había en el edificio y el barrio.
Las competencias de turismo en España están transferidas a las comunidades autónomas y, en el caso de Madrid, la normativa de pisos turísticos de Madrid es obra del Ejecutivo de Carmena —que estableció que las viviendas de uso turístico suponen una actividad económica y, por tanto, requieren licencia— y remarcó el requisito de tener un acceso independiente al del resto de las viviendas. Pero, ahora, José Luis Martínez-Almeida ha anunciado que ya está trabajando en la elaboración de una nueva regulación donde se estudiará la posibilidad de eliminar ese requisito. </t>
    </r>
    <r>
      <rPr>
        <rFont val="Arial"/>
        <color rgb="FF9900FF"/>
        <sz val="9.0"/>
      </rPr>
      <t>Por lo tanto, en el colectivo Lavapiés ¿Dónde vas? creen que el real decreto "es un brindis al sol" y los empresarios avisan de que la normativa ya está recurrida en los tribunales.</t>
    </r>
  </si>
  <si>
    <t>El nuevo real decreto ley 7/2019, del 1 de marzo, otorga más poder a las comunidades de vecinos, las cuales pueden rechazar el uso de la vivienda como turística siempre y cuando tres quintas partes de los propietarios de una comunidad se pongan de acuerdo. La polémica surge en una reunión vecinal de un edificio histórico madrileño del siglo XIX, en plena plaza de Cascorro, Madrid, cuando el 9 de julio se reúne la comunidad para adoptar acuerdos con respecto a los pisos turísticos. El resultado, nueve votos a favor de limitar el alojamiento turístico y cinco en contra. Aún así, esta polémica genera posturas opuestas entre los vecinos: los que viven allí se oponen por los inconvenientes que ocasionan los turistas; los dueños que alquilan dichos pisos están a favor y, en medio de ambos, están aquellos que  arriendan a terceros.</t>
  </si>
  <si>
    <t>http://elpais.com/deportes/2019/08/10/actualidad/1565426201_075062.html</t>
  </si>
  <si>
    <t>Deporte pionero en el uso de la tecnología , el rugby afronta otro cambio radical en su juego que haría temblar a puristas de muchos deportes . Las normas clásicas , pensadas para físicos de otra época , han sido puestas en jaque por cuerpos cada vez más atléticos , que chocan a una velocidad mayor y que pasan más tiempo de juego efectivo que sus antecesores . Ese riesgo , traducido en conmociones cerebrales , lesiones graves y varios fallecidos , ha llevado a World Rugby —la federación internacional— a castigar los placajes altos y facilitar un juego más fluido . Entre las normas en estudio destaca la prohibición de placar por encima de la cintura . World Rugby esgrime un diagnóstico sólido . El placaje es responsable de la mitad de las lesiones en un partido de rugby y del 76 % de las conmociones cerebrales . De ellas , el 72 % las sufre el placador . El tiempo de juego efectivo ha aumentado hasta los 40 minutos —la mitad del partido— y ello ha triplicado el número de placajes desde 1987 , fecha del primer Mundial . Los cambios en los últimos años han castigado con dureza los derribos más imprudentes ; como consecuencia , las lesiones no han aumentado y las conmociones han descendido . Aun así , sus dirigentes consideran que se puede hacer más . El presidente del ente mundial , Bill Beaumont , insiste en el compromiso para que el rugby sea “ lo más simple y seguro posible ” . El razonamiento de prohibir el placaje por encima de la cadera , una limitación drástica , está en reducir el riesgo de lesiones en la cabeza , para placador y placado . World Rugby no ha explicitado dónde se llevarán a cabo estos ensayos , pero sugiere que será en las categorías amateur de Francia , que ha visto morir a tres jugadores en la última temporada y acogerá el Mundial de 2023 . La aplicación no afectará al que se disputará a partir de septiembre en Japón . Además de la salud de los jugadores , John Jeffrey , responsable de la normativa , no esconde una segunda intención al destacar “ los beneficios de mejorar el espectáculo para jugadores , árbitros y aficionados ” . En Inglaterra 2015 , la ilustre lista de lesionados mermó a varios contendientes . Maceo Brown placa al brasileño Felipe Sancery durante los XVIII Juegos Panamericanos Sergio Moraes reuters Se estudian más cambios . Se premiará el juego indirecto —menos contacto— del pateador ; además , cuando un jugador sea volteado sobre la línea que marca el ensayo , el equipo defensor será premiado y recuperará el balón en lugar de que el atacante lo ponga en juego a través de una melé , como ocurre ahora . El objetivo de ambas normas es reducir las percusiones constantes contra el muro defensivo e incentivar un estilo más dinámico . La teoría dice que impulsa el rugby total de los All Blacks y dificulta el engranaje de desgaste de delanteras poderosas como la irlandesa o sudafricana , que gustan de debilitar al rival a fuego lento . La normativa también plantea castigar con más dureza las infracciones . Durante los 10 minutos en que un jugador es castigado en el banquillo cuando ve una tarjeta amarilla , los colegiados podrán revisar la acción y elevar la sanción a tarjeta roja . Además , se fijará un número de golpes de castigo a partir del cual el equipo infractor vería una tarjeta amarilla . Ese castigo a las infracciones reiteradas incentivaría que los defensores arriesguen menos para recuperar el balón . Fomenta un estilo plástico , quizás más al gusto del consumidor más joven , frente al esforzado rugby de trincheras y su épica del desgaste . Y es que en un 40-38 hay más highlights que en un 8-7 , que puede ser una gozada para el purista . El argumento de la salud es irrebatible , pero no es el único . Más puntos . Más espectáculo . Más audiencias . Puedes seguir Deportes de EL PAÍS en Facebook , Twitter o suscribirte aquí a la Newsletter.</t>
  </si>
  <si>
    <t>Se estudia prohibir los placajes por encima de la cintura y cambios para dinamizar el juego</t>
  </si>
  <si>
    <r>
      <rPr>
        <rFont val="Arial"/>
        <color rgb="FF000000"/>
        <sz val="9.0"/>
      </rPr>
      <t xml:space="preserve">World Rugby, la federación internacional, está planteando una serie de cambios en las normas del rugby para promover un estilo de juego más fluido y dinámico. Entre ellos el más radical sería prohibir los placajes por encima de la cintura, lo cual es responsable de la mitad de las lesiones y del 76% de las conmociones cerebrales. Estos cambios se deben a que el físico de los jugadors y tiempo de juego han ido evolucionando. También podrían mejorar el espetáculo, ya que habría menos lesiones y fomentarían un estilo más plástico que podría gustar más. Todavía no ha aclarado World Rugby dónde se llevarán a cabo los cambios, </t>
    </r>
    <r>
      <rPr>
        <rFont val="Arial"/>
        <color rgb="FF9900FF"/>
        <sz val="9.0"/>
      </rPr>
      <t>pero no afectarán al Mundial de 2023.</t>
    </r>
  </si>
  <si>
    <r>
      <rPr>
        <rFont val="Arial"/>
        <color theme="1"/>
        <sz val="9.0"/>
      </rPr>
      <t>Los jugadores de rugby son cada vez más atléticos, chocan a una velocidad mayor y pasan más tiempo de juego efectivo que sus antecesores. Esto ha puesto en jaque las normas clásicas del deporte y ha aumentado el riesgo de conmociones cerebrales, lesiones graves y fallecimiento. El placaje es responsable de la mitad de las lesiones en un partido de rugby y del 76 % de las conmociones cerebrales</t>
    </r>
    <r>
      <rPr>
        <rFont val="Arial"/>
        <color rgb="FF9900FF"/>
        <sz val="9.0"/>
      </rPr>
      <t xml:space="preserve"> y, además, el aumento del tiempo de juego efectivo ha triplicado el número de placajes desde 1987</t>
    </r>
    <r>
      <rPr>
        <rFont val="Arial"/>
        <color theme="1"/>
        <sz val="9.0"/>
      </rPr>
      <t xml:space="preserve">. Estos riesgos han propiciado el cambio de normas y, en consecuencia, las lesiones no han aumentado y las conmociones han descendido.
La prohibición de placar por encima de la cintura busca reducir el riesgo de lesiones en la cabeza. Además, John Jeffrey, responsable de la normativa, cree que esta mejorará el espectáculo para jugadores, árbitros y aficionados. World Rugby </t>
    </r>
    <r>
      <rPr>
        <rFont val="Arial"/>
        <color rgb="FF9900FF"/>
        <sz val="9.0"/>
      </rPr>
      <t>sugiere que la primera aplicación de la norma en las categorías amateur de Francia</t>
    </r>
    <r>
      <rPr>
        <rFont val="Arial"/>
        <color theme="1"/>
        <sz val="9.0"/>
      </rPr>
      <t>, pero no se aplicará en el mundial de Japón. 
También se estudian más cambios como premiar el juego indirecto, con menos contacto del pateador y la recuperación del balón por parte del equipo defensor cuando un jugador sea volteado sobre la línea que marca el ensayo. Además, se plantea castigar con más dureza las infracciones. El objetivo final es fomentar un mayor tanteo para aumentar el espectáculo y por ende las audiencias.</t>
    </r>
  </si>
  <si>
    <t xml:space="preserve">El rugby enfrenta nuevos cambios mediante la implantación de una nueva normativa que busca hacer más seguro y fluido este deporte. La federación internacional, el World Rugby, plantea castigar los placajes por encima de la cintura, los cuales son los responsables de la mitdad de las lesiones, especialmente conmociones, en un partido de rugby. Además, plantea castigar con más dureza las infracciones mediante la elevación de una tarjeta amarilla a una roja si la acción lo requiere. </t>
  </si>
  <si>
    <t>http://elpais.com/elpais/2019/07/11/gente/1562866782_776897.html</t>
  </si>
  <si>
    <t>Fue el primer concursante confirmado para participar en Supervivientes , el reality de Telecinco , pero sus casi 10 semanas en la isla de Honduras le han pasado factura , y de manera literal . Nicolás Vallejo-Nájera , más conocido como Colate , llegaba a España el pasado 3 de julio tras ser expulsado por el público y esta semana ha tenido que ser operado de la clavícula debido a un accidente que sufrió en la isla pocos días antes de su regreso . Todo ocurrió a raíz de una prueba semanal que consistía en transportar una gigante y pesada rueda que , en un momento de desestabilización , cayó aplastando a Colate , quien se retorció de dolor . Los primeros chequeos médicos a los que se sometió en Honduras indicaban que podía continuar con el concurso . Sin embargo , tras ser expulsado por el público y después de nuevos exámenes realizados a su llegada , los especialistas optaron por operar y acabar con las molestias y dolores derivados de la fractura de la clavícula . “ En las mejores manos para arreglar algo de lo que se rompió en Honduras ” , escribió el martes el empresario y expareja de la cantante Paulina Rubio en su Instagram con una foto en la que se le ve en una cama de hospital junto a su médico . Colate ingresó el lunes en la clínica madrileña Ruber Internacional , donde llegó solo , con el brazo en cabestrillo y una maleta . El propio empresario ha explicado que su hermana , la cocinera y jurado de MasterChef Samantha Vallejo-Nájera , no pudo acompañarlo por encontrarse fuera de Madrid . Sin embargo , él no se siente solo . Prueba de ello ha sido el apoyo que ha recibido por parte de su familia y amigos durante su estancia en el concurso . En este tiempo , las redes sociales de Colate han seguido funcionando y se han llenado de posts reclamando la salvación del concursante cada vez que era nominado . Algo que ha conseguido hasta esta última semana , casi a las puertas de quedarse entre los finalistas . Ver esta publicación en Instagram Una publicación compartida de Samantha Vallejo-Nágera ( @ samyspain ) el 26 Jun , 2019 a las 2:55 PDT El apoyo de su mediática hermana ha sido clave . Acostumbrada a mantenerse al margen en los problemas económicos y personales de Colate , Samantha Vallejo-Nájera se ha mostrado fiel a su hermano pequeño y como una de sus máximas defensoras . Siempre desde la sombra , la jueza de MasterChef no ha dudado en publicar en sus redes sociales mensajes de ánimo y vídeos con su hijo Roscón pidiendo que su tío continuara en el concurso . Supervivientes ha servido para resucitar al gentleman que asumió con gusto que fuera más conocido por su fama de conquistador que por su faceta como empresario y relaciones públicas . Colate ya hizo gala de ello durante su participación en el programa Ven a cenar conmigo : Edición Gourmet , donde —realidad o ficción— se dedicó más a intentar ligar con Gloria Camila Mohedano , hija de Rocío Jurado y José Ortega Cano , que a demostrar sus dotes culinarias . La misma tónica ha seguido en el reality de supervivencia donde amagó con sus dotes de seductor primero con Isabel Pantoja y , después , con Mónica Hoyos . Aunque con las dos tuvo varios desencuentros por su manera de querer organizar y dirigir el trabajo en la isla . `` Soy la persona que mejor la ha tratado en el programa , con la mayor caballerosidad . Creo que hubo una conexión conjunta sincera , pero las condiciones del concurso lo estropearon '' , asegura en una entrevista en la revista ¡Hola ! este miércoles sobre su relación con la tonadillera . De la intérprete de Marinero de Luces cuenta que no la conocía , pero pocos días antes de entrar en Supervivientes coincidió con ella en un aeropuerto . `` La vi muy asustada , creo que le ayudé mucho y le transmití buena energía '' , dice . Isabel Pantoja y Colate , en el concurso de 'Supervivientes ' . Una vanidad que Colate vuelve a sacar a relucir cuando asegura que los desencuentros con Pantoja tal vez tuvieron que ver con un posible resquemor de la cantante por la supuesta atracción con la que se bromeó durante el programa . `` Yo me lo tomé con humor y seguía el juego al concurso , [ ... ] pero creo que en el origen de nuestros desencuentros había también un poquito de eso '' , admite . Sobre los motivos por los que terminaron enfrentándose explica : `` Era la que más poder tenía sobre los demás y la que más ha manipulado a la gente . Después de Carlos Lozano me convertí en su objetivo . Me cogió manía , a pesar de que comía todos los días de mi pescado '' . Un producto muy valioso en la isla del que se atribuye haberse convertido en un auténtico especialista . `` Pesqué 93 peces '' , afirma . Sobre su efímera amistad con Mónica Hoyos , el empresario asegura que la expareja de Carlos Lozano también ha sido una manipuladora . No es ninguna de estas dos mujeres la que más gustó a Colate en la isla . Según desvela ahora , fue Encarna Salazar , una de las hermanas de las Azúcar Moreno que abandonaron el concurso al principio , quien más le atrajo desde el principio . `` Me fascinó como mujer y su belleza exterior e interior , hasta me tenía un poco embobado '' , admite . Otra de sus facetas , hasta ahora desconocidas por el público español , ha sido su afán competitivo y ganador . Nombrado en varias ocasiones como el líder del grupo , debido a su esfuerzo en cada una de las pruebas , la audiencia ha descubierto a un Colate exigente , cuadriculado y también demasiado autoritario con sus compañeros . `` Di la vuelta al mundo en el Juan Sebastián Elcano y aprendí lo que era la disciplina militar . Para la superviviencia extrema hace falta orden y liderazgo '' , zanja . El otro aspecto por el que es conocido Colate es por su agrio divorcio de Paulina Rubio y sus desencuentros a causa del hijo que tienen en común . La pareja se separó en 2012 , después de cinco años de matrimonio . Durante dos años mantuvieron un duro enfrentamiento que finalizó en 2014 cuando finalmente llegaron a un acuerdo de divorcio en el que los principales problemas tuvieron que ver con las condiciones del régimen de visita del hijo de la pareja , Andrea Nicolás . Nico , como la llaman familiarmente , es el motivo por el que Colate sigue viviendo en Miami . Durante su estancia en Supervivientes , el empresario ha cuidado mucho hablar del pequeño , de ocho años , y de esta pasada etapa con la cantante mexicana . No ha hecho lo mismo en la exclusiva con ¡Hola ! , en la que cuenta que lo primero que hizo nada más llegar fue hablar durante tres horas y media con su hijo . El pasado abril Paulina Rubio demandó a Colate porque supuestamente le había ocultado el paradero de su hijo y había roto por tanto el acuerdo de custodia compartida . Las aguas se calmaron y el asunto no fue a más , padre e hijo mantienen una buena relación y , según cuenta ahora , ha sido la propia cantante quien le ha llevado a su hijo en persona tras su regreso de Honduras . Este tipo de problemas no son nuevos para Paulina Rubio , pues ha mantenido estas mismas disputas con su otra expareja , Gerardo Bazúa padre de su segundo hijo . Bazúa y Rubio se conocieron en la edición mexicana de La Voz —la intérprete de Ni una sola palabra era su coach— y juntos tuvieron a Eros , que actualmente tiene tres años . Bazúa , que acaba de contraer nuevo matrimonio , aseguraba hace unos meses a través de sus redes sociales que Rubio no le dejaba ver a su hijo.</t>
  </si>
  <si>
    <t>El empresario y exmarido de Paulina Rubio llevaba años desaparecido del panorama nacional y asume un mayor protagonismo después de pasar por dos 'realities ' de Telecinco</t>
  </si>
  <si>
    <r>
      <rPr>
        <rFont val="Arial"/>
        <color rgb="FF000000"/>
        <sz val="9.0"/>
      </rPr>
      <t xml:space="preserve">Nicolás Vallejo-Nájera, conocido como Colate, fue operado de la clavícula debido a un accidente occurido en </t>
    </r>
    <r>
      <rPr>
        <rFont val="Arial"/>
        <color rgb="FF9900FF"/>
        <sz val="9.0"/>
      </rPr>
      <t>Supervivientes</t>
    </r>
    <r>
      <rPr>
        <rFont val="Arial"/>
        <color rgb="FF000000"/>
        <sz val="9.0"/>
      </rPr>
      <t xml:space="preserve">. </t>
    </r>
    <r>
      <rPr>
        <rFont val="Arial"/>
        <color rgb="FF9900FF"/>
        <sz val="9.0"/>
      </rPr>
      <t xml:space="preserve">Despues </t>
    </r>
    <r>
      <rPr>
        <rFont val="Arial"/>
        <color rgb="FF000000"/>
        <sz val="9.0"/>
      </rPr>
      <t xml:space="preserve">de ser expulsado en julio, los especialistas optaron por operar, aunque los primeros chequeos médicos indicaban que no hacía falta. Ha recibido mucho apoyo de su familia y amigos, entre otros su hermana, la cocinera y jurado de MasterChef Samantha Vallejo-Nájera.
Supervivientes ha servido para resuscitar la carrera de Colate, conocido por su fama de conquistador, que salió a la luz en varios desencuentros en Supervivientes. También se ha quedado plasmado su afán competitivo y ganador. Además de su paso por Supervivientes, Colate es conocido por su relación tumultuosa con su </t>
    </r>
    <r>
      <rPr>
        <rFont val="Arial"/>
        <color rgb="FF9900FF"/>
        <sz val="9.0"/>
      </rPr>
      <t>ex-pareja</t>
    </r>
    <r>
      <rPr>
        <rFont val="Arial"/>
        <color rgb="FF000000"/>
        <sz val="9.0"/>
      </rPr>
      <t>, Paulina Rubio, con la que comparte un hijo.</t>
    </r>
  </si>
  <si>
    <r>
      <rPr>
        <rFont val="Arial"/>
        <color theme="1"/>
        <sz val="9.0"/>
      </rPr>
      <t xml:space="preserve">Nicolás Vallejo-Nájera, Colate, llegó a España el pasado 3 de julio tras ser expulsado de Supervivientes por el público y esta semana ha sido operado en la clínica madrileña Ruber Internacional de la clavícula debido a un accidente que sufrió en la isla pocos días antes de su regreso en una prueba semanal que consistía en transportar una gigante y pesada rueda. Los primeros chequeos médicos en Honduras indicaban que podía continuar con el concurso, pero tras nuevos exámenes realizados a su llegada, los especialistas optaron por operar y acabar con las molestias y dolores derivados de la fractura. 
Aunque acudió solo a la operación, Colate, ha tenido el apoyo de sus allegados durante el concurso, en especial de su hermana Samantha. Además, Supervivientes ha servido para resucitar su faceta de seductor, donde puso sus dotes de manifiesto primero con Isabel Pantoja y luego con Mónica Hoyos. Aunque con las dos tuvo varios desencuentros por su manera de querer organizar y dirigir el trabajo en la isla. </t>
    </r>
    <r>
      <rPr>
        <rFont val="Arial"/>
        <color rgb="FF9900FF"/>
        <sz val="9.0"/>
      </rPr>
      <t>Colate asegura que los desencuentros con Pantoja tal vez tuvieron que ver con un posible resquemor de la cantante por la supuesta atracción con la que se bromeó durante el programa. De Mónica Hoyos, en cambio dice que es una manipuladora.</t>
    </r>
    <r>
      <rPr>
        <rFont val="Arial"/>
        <color theme="1"/>
        <sz val="9.0"/>
      </rPr>
      <t xml:space="preserve">
Colate también es conocido por su agrio divorcio de Paulina Rubio en 2012 con la que tiene un hijo, Andrea Nicolás. </t>
    </r>
    <r>
      <rPr>
        <rFont val="Arial"/>
        <color rgb="FF9900FF"/>
        <sz val="9.0"/>
      </rPr>
      <t>El pasado abril Paulina Rubio demandó a Colate porque supuestamente le había ocultado el paradero de su hijo y había roto por tanto el acuerdo de custodia compartida, pero, ahora, padre e hijo mantienen una buena relación y ha sido la propia cantante quien le ha llevado a su hijo en persona tras su regreso de Honduras.</t>
    </r>
  </si>
  <si>
    <t>Nicolás Vallejo-Nájera, más conocido como Colate, ha sido operado de la clavícula debido a un accidente que sufrió en la isla de Honduras durante el concurso Supervivientes, al transportar una pesada rueda durante una de las pruebas. Aunque los médicos en Honduras le permitieron su continuación en el programa, tras su expulsión por el público y su llegada a España, especialistas optaron por operarlo. El empresario, también conocido por ser expareja de la cantante Paulina Rubio y hermano de la cocinera y jurado de MasterChef Samantha Vallejo-Nájera, destaca por su fama de conquistador, actitud que se pudo ver reflejada en varios programas con personas como Isabel Pantoja o Mónica Hoyos.</t>
  </si>
  <si>
    <t>http://elpais.com/elpais/2019/07/19/ciencia/1563535714_854872.html</t>
  </si>
  <si>
    <t>India ha lanzado hoy la nave Chandrayaan 2 con la que el país intenta convertirse en el cuarto país del mundo que posa un aparato en la Luna . La misión es una nueva muestra del pujante programa espacial indio , pues está desarrollada en su práctica totalidad en este país , que ya envió una nave orbital a la Luna , la Chandrayaan 1 , en 2008 . La Chandrayaan 2 ha despegado sobre las once y media hora peninsular española . Está previsto que su viaje hasta el satélite dure dos meses . Primero la nave se quedará realizando varias órbitas en torno a la Tierra mientras los ingenieros de la misión comprueban que todos sus componentes funcionan como es debido . Las órbitas serán cada vez más elípticas hasta que en la última se encenderán los propulsores para salir en línea recta hacia la Luna . Tras completar los más de 380.000 kilómetros que nos separan del satélite la nave será atraída por la gravedad lunar y quedará anclada en su órbita completando vueltas cada vez más cercanas a la superficie hasta llegar a una altura de 100 kilómetros de la superficie . Del módulo orbital se desprenderá el vehículo de alunizaje Vikram , llamado así en honor del padre del programa espacial indio Vikram Sarabhai , fallecido en 1971 . Esta parte de la misión es la más delicada y la que ha supuesto un importante reto tecnológico para el país . Originalmente esta era una misión conjunta con Rusia , que debía aportar el módulo lunar . Tras el desastre de Fobos-Grunt , la misión rusa dirigida a Fobos , uno de los satélites de Marte , para recoger muestras de su superficie y regresar , la agencia espacial rusa se retiró del proyecto indio , según The Hindu . India siguió adelante con su propio proyecto de aterrizaje , lo que supuso un retraso sobre los planes iniciales . El destino de la misión es una llanura situada entre Manzinus C y Simpelius N , dos cráteres situados cerca del polo sur de la Luna . Tras el alunizaje , está previsto que salga de las entrañas del Vikram un pequeño rover , un vehículo de seis ruedas que se deslizará por una rampa hasta la superficie lunar y podrá recorrer una distancia de medio kilómetro . El vehículo , bautizado como Pragyan ( sabiduría en sánscrito ) , similar en concepto al que China envió a la cara oculta de la Luna dentro de su misión Chang ’ e 4 , lleva cámaras e instrumentos científicos y solo puede comunicarse con el módulo lunar , que a su vez enviará los datos al módulo orbital y este , a la Tierra . Está previsto que el módulo lunar y el Pragyan estén operativos durante 14 días . Si la misión tiene éxito , India habrá logrado un importante hito en su carrera espacial , pues hasta la fecha solo EE UU , Rusia y , este mismo año , China , han conseguido posar una nave en la superficie de la Luna.</t>
  </si>
  <si>
    <r>
      <rPr>
        <rFont val="Arial"/>
        <b/>
        <strike/>
        <color theme="1"/>
        <sz val="9.0"/>
      </rPr>
      <t>El país asiático</t>
    </r>
    <r>
      <rPr>
        <rFont val="Arial"/>
        <color theme="1"/>
        <sz val="9.0"/>
      </rPr>
      <t xml:space="preserve"> lanza la 'Chandrayaan 2 ' , en su misión espacial más ambiciosa para explorar el polo sur del satélite</t>
    </r>
  </si>
  <si>
    <r>
      <rPr>
        <rFont val="Arial"/>
        <color rgb="FF000000"/>
        <sz val="9.0"/>
      </rPr>
      <t xml:space="preserve">India ha lanzado hoy la nave Chandrayaan 2 con la que el país intenta convertirse en el cuarto país del mundo que posa un aparato en la Luna. La nave hará varias órbitas en torno a la Tierra y se supone que tardará dos meses </t>
    </r>
    <r>
      <rPr>
        <rFont val="Arial"/>
        <color rgb="FF9900FF"/>
        <sz val="9.0"/>
      </rPr>
      <t>antes de</t>
    </r>
    <r>
      <rPr>
        <rFont val="Arial"/>
        <color rgb="FF000000"/>
        <sz val="9.0"/>
      </rPr>
      <t xml:space="preserve"> llegar a la Luna. Al llegar a la Luna, un pequeño rover equipado con </t>
    </r>
    <r>
      <rPr>
        <rFont val="Arial"/>
        <color rgb="FF9900FF"/>
        <sz val="9.0"/>
      </rPr>
      <t xml:space="preserve">cámeras </t>
    </r>
    <r>
      <rPr>
        <rFont val="Arial"/>
        <color rgb="FF000000"/>
        <sz val="9.0"/>
      </rPr>
      <t xml:space="preserve">e instrumentos científicos recorrerá </t>
    </r>
    <r>
      <rPr>
        <rFont val="Arial"/>
        <color rgb="FF9900FF"/>
        <sz val="9.0"/>
      </rPr>
      <t>una distancia de medio kilómetro.</t>
    </r>
    <r>
      <rPr>
        <rFont val="Arial"/>
        <color rgb="FF000000"/>
        <sz val="9.0"/>
      </rPr>
      <t xml:space="preserve">  Aunque originalmente iba a ser una misión conjunta con </t>
    </r>
    <r>
      <rPr>
        <rFont val="Arial"/>
        <color rgb="FF9900FF"/>
        <sz val="9.0"/>
      </rPr>
      <t>Rusia, Rusia</t>
    </r>
    <r>
      <rPr>
        <rFont val="Arial"/>
        <color rgb="FF000000"/>
        <sz val="9.0"/>
      </rPr>
      <t xml:space="preserve"> se retiró después de un desastre con otra misión. </t>
    </r>
  </si>
  <si>
    <r>
      <rPr>
        <rFont val="Arial"/>
        <color theme="1"/>
        <sz val="9.0"/>
      </rPr>
      <t xml:space="preserve">India ha lanzado hoy la nave Chandrayaan 2 con el objetivo de posarla en la luna y demostrar la pujanza de su programa espacial. Está previsto que el viaje dure dos meses. Primero la nave se quedará en órbita en torno a la Tierra mientras los ingenieros verifican su funcionamiento. </t>
    </r>
    <r>
      <rPr>
        <rFont val="Arial"/>
        <color rgb="FF9900FF"/>
        <sz val="9.0"/>
      </rPr>
      <t>En la última</t>
    </r>
    <r>
      <rPr>
        <rFont val="Arial"/>
        <color theme="1"/>
        <sz val="9.0"/>
      </rPr>
      <t xml:space="preserve"> se encenderán los propulsores para salir en línea recta hacia la Luna hasta que la nave será atraída por la gravedad lunar y quedará anclada en su órbita a una altura de 100 kilómetros de la superficie. Entonces, del módulo orbital se desprenderá el vehículo de alunizaje Vikram que se espera que aterrice en una llanura situada entre los cráteres Manzinus C y Simpelius N. Tras el alunizaje, un pequeño rover, Pragyan, de seis ruedas saldrá a la superficie lunar y podrá recorrer una distancia de medio kilómetro. Está previsto que el módulo lunar y el Pragyan estén operativos durante 14 días y, si la misión tiene éxito, India será el cuarto país del mundo que posa un aparato en la Luna.</t>
    </r>
  </si>
  <si>
    <t>India ha lanzado hoy, sobre las once y media de la hora peninsular española, la nave Chandrayaan 2, convirtiéndose así en el cuarto país del mundo en lograr un alunizaje, tras EE.UU., Rusia y China. Está previsto que el viaje dure dos meses y que el destino de la misión sea una llanura cerca del polo sur de la luna. Del módulo orbital se desprenderá el vehículo de alunizaje Vikram que, a su vez, liberará un vehículo que enviará datos a la Tierra durante 14 días.</t>
  </si>
  <si>
    <t>http://elpais.com/ccaa/2019/09/28/catalunya/1569665675_576416.html</t>
  </si>
  <si>
    <t xml:space="preserve">La Policía ha detenido en Alemania al joven de 17 años que estaba siendo buscado como presunto autor de la muerte de su hermana , de 14 , cuyo cadáver fue hallado en el domicilio familiar de Mataró , Barcelona , el pasado junio . El joven ha sido trasladado ya a España y ha sido puesto a disposición de la fiscalía de menores , según fuentes cercanas al caso . El menor estaba siendo buscado desde el pasado mes de junio , después de que se encontrara en el domicilio familiar el cadáver de su hermana , de 14 años , con heridas de arma blanca . El crimen ocurrió cuando la madre de ambos menores , de origen ruso , se encontraba de viaje , por lo que los dos adolescentes se habían quedado solos en la vivienda , situada en el barrio Cerdanyola de Mataró . Alertada por no poder contactar con sus hijos , la mujer pidió a unos amigos que acudieran a su domicilio , donde estos encontraron el cadáver de la menor , sin rastro de su hermano mayor.
</t>
  </si>
  <si>
    <t>El joven , de 17 años , estaba siendo buscado como presunto autor de la muerte</t>
  </si>
  <si>
    <r>
      <rPr>
        <rFont val="Arial"/>
        <color rgb="FF000000"/>
        <sz val="9.0"/>
      </rPr>
      <t xml:space="preserve">La Policía ha detenido en Alemania al joven de 17 años, que presuntamente asesinó a su hermana, de 14, con </t>
    </r>
    <r>
      <rPr>
        <rFont val="Arial"/>
        <color rgb="FF9900FF"/>
        <sz val="9.0"/>
      </rPr>
      <t>una arma</t>
    </r>
    <r>
      <rPr>
        <rFont val="Arial"/>
        <color rgb="FF000000"/>
        <sz val="9.0"/>
      </rPr>
      <t xml:space="preserve"> blanca el pasado junio en </t>
    </r>
    <r>
      <rPr>
        <rFont val="Arial"/>
        <color rgb="FF9900FF"/>
        <sz val="9.0"/>
      </rPr>
      <t>Mataró</t>
    </r>
    <r>
      <rPr>
        <rFont val="Arial"/>
        <color rgb="FF000000"/>
        <sz val="9.0"/>
      </rPr>
      <t>. El joven ha sido trasladado a España y está a disposición de la fiscalía de menores. El crimen ocurrió cuando la madre estaba de viaje y los menores se habían quedado solos en casa.</t>
    </r>
  </si>
  <si>
    <t>La Policía ha detenido en Alemania al joven de 17 años que estaba siendo buscado como presunto autor de la muerte por arma blanca de su hermana en Mataró el pasado junio cuando los dos adolescentes se habían quedado solos en la vivienda. Tras los hechos, alertada por no poder contactar con sus hijos, la madre pidió a unos amigos que acudieran a su domicilio, donde estos encontraron el cadáver de la menor, sin rastro de su hermano mayor. El joven ha sido trasladado ya a España y ha sido puesto a disposición de la fiscalía de menores.</t>
  </si>
  <si>
    <t>Un joven de 17 años ha sido detenido en Alemania por el presunto asesinato de su hermana, de 14 años,hallada el pasado junio en el domicilio familiar de Mataró, Barcelona, con heridas de arma blanca. El cadáver fue encontrado por unos amigos de la madre de ambos menores, quien se encontraba de viaje. El joven ha sido trasladado a España y puesto bajo disposición de la fiscalía de menores.</t>
  </si>
  <si>
    <t>http://elpais.com/elpais/2019/07/17/gente/1563351601_839455.html</t>
  </si>
  <si>
    <t>Se confirma : Alejandro Sanz ( 50 años ) y Raquel Perera ( 44 años ) se separan después de 12 años juntos . Los rumores sobre las desavenencias de la pareja comenzaron hace poco más de una semana y este miércoles la revista ¡Hola ! oficializa su separación y afirma que cada uno de ellos ha comenzado un camino por separado . Se trata solamente de la constatación de una separación que se daba por hecha desde que el pasado domingo tanto el cantante como Perera publicaran en sus respectivas cuentas de Instagram y simultáneamente una imagen donde aparecían los dos sonrientes con sus hijos y un texto ambiguo pero bastante inequívoco : `` Somos una familia y siempre lo seremos . Decidimos amarnos para siempre y así será . Lo eterno tiene la complejidad y la ventaja de transformar las maneras de amarse en otras direcciones , sin destruir el cariño , la lealtad y la responsabilidad conjunta sobre nuestros hijos . Nuestra familia está por encima de cualquier cosa ... es diversa y bella , como la vida y así permanecerá . El mundo cambia , nosotros también , siempre amorosamente . Gracias por respetarlo '' . Cuatro frases que resumían 12 años de relación y también cómo iba a ser su relación de familia en el futuro : una separación respetuosa con dos hijos , Dylan y Alma , en el centro de sus preocupaciones y con una clara declaración respecto a su presente pero también a su futuro : el mundo cambia , ellos también , pero lo harán `` amorosamente '' . Su declaración llegaba tres días después del octavo cumpleaños de su hijo Dylan , a quien llaman Capitán Tapón , y después de celebrarlo todos juntos en una fiesta . Un día después Raquel , junto a sus dos hijos , cogía un avión con destino a Madrid y después a una playa . Mientras , Alejandro Sanz está con su hija Manuela , fruto de su primer matrimonio , y continúa con sus conciertos de La Gira cuyas próximas citas serán a partir del 28 de agosto en Estados Unidos y en México . Raquel Pereda y Alejandro Sanz comenzaron su relación en 2007 , dos años después de que el cantante se separara de Jaydy Michel con quien se había casado en Indonesia en 1999 . Al principio mantuvieron su relación fuera del foco de los medios y en enero de 2011 anunciaron que esperaban su primer hijo , Dylan , que nació el 12 de julio de ese año . Con la misma discreción , y por sorpresa , la pareja contrajo matrimonio el 26 de mayo de 2012 en la finca que el cantante tiene en la localidad cacereña de Jarandilla de la Vera . Un enlace que ni siquiera conocían los familiares y amigos a los que congregaron allí ese día y que pensaban que solo asistían al bautizo de Dylan , que se celebró al mismo tiempo que su matrimonio . El 24 de julio de 2014 llegaba al mundo su segundo hija , Alma . El cantante tiene además un cuarto hijo , Alexander , de una relación extramatrimonial y a quien Sanz dio a conocer a través de un comunicado en diciembre de 2006 . En dicho comunicado el músico afirmaba que su hijo tenía entonces tres años y explicaba que si no había informado antes de su existencia había sido por `` expreso deseo de la madre , una mujer totalmente ajena a la vida pública '' . Raquel Perera siempre se ha mantenido en un discreto segundo plano en la vida pública del cantante . Estudió Psicología y se especializó en Comunicación y Marketing y conoció al cantante trabajando como su asistente personal , una actividad que dejó después de su boda . Desde entonces , además de ejercer su maternidad , se ha centrado en temas de cosmética , y ella misma contó en el blog de la firma Matriskin que es la distribuidora de la firma para España y América desde que las descubrió y le solucionaron una afección cutánea . Hasta el último momento la pareja ha mantenido la buena sintonía . El pasado mes de marzo Alejandro Sanz organizó en Miami una fiesta sorpresa a su mujer para celebrar su 44 cumpleaños y ella publicó un storie en Instagram junto a una fotografía de ambos que dejaba claro el cariño que les une : `` Gracias a todos . Pero , sobre todo , a ti , mi moreno bello por abrazarme con todo ''.</t>
  </si>
  <si>
    <t>Una semana después de comenzar los rumores , se confirma la separación de la pareja después de doce años juntos y dos hijos en común , Dylan y Alma</t>
  </si>
  <si>
    <r>
      <rPr>
        <rFont val="Arial"/>
        <color rgb="FF000000"/>
        <sz val="9.0"/>
      </rPr>
      <t xml:space="preserve">Alejandro Sanz y Raquel Perera se separan </t>
    </r>
    <r>
      <rPr>
        <rFont val="Arial"/>
        <color rgb="FF9900FF"/>
        <sz val="9.0"/>
      </rPr>
      <t xml:space="preserve">amablemente </t>
    </r>
    <r>
      <rPr>
        <rFont val="Arial"/>
        <color rgb="FF000000"/>
        <sz val="9.0"/>
      </rPr>
      <t>después de 12 años juntos. Su relación comenzó en 2007 y se casaron en 2012. Sanz tiene dos hijos con Perera, Dylan y Alma, además de una hija de su primer matrimonio con Jaydy Michel, Manuela, y un cuarto hijo, Alexander, de una relación extramatrimonial.</t>
    </r>
  </si>
  <si>
    <r>
      <rPr>
        <rFont val="Arial"/>
        <color theme="1"/>
        <sz val="9.0"/>
      </rPr>
      <t xml:space="preserve">Alejandro Sanz (50 años) y Raquel Perera (44 años) se separan después de 12 años juntos. Los rumores sobre las desavenencias de la pareja comenzaron hace poco más de una semana y este miércoles la revista ¡Hola! oficializó su separación. El pasado domingo tanto el cantante como Perera publicaran simultáneamente en sus respectivas cuentas de Instagram una imagen donde aparecían con sus hijos </t>
    </r>
    <r>
      <rPr>
        <rFont val="Arial"/>
        <color rgb="FF9900FF"/>
        <sz val="9.0"/>
      </rPr>
      <t>y un texto que decía que eran una familia, pero que decidían amarse "en otras direcciones", tres días después de celebrar juntos el cumpleaños de su hijo Dylan. El día después Raquel se fue a la playa con sus dos hijos, mientras que Alejandro se quedaba con su hija Manuela.</t>
    </r>
    <r>
      <rPr>
        <rFont val="Arial"/>
        <color theme="1"/>
        <sz val="9.0"/>
      </rPr>
      <t xml:space="preserve">
Raquel Pereda y Alejandro Sanz comenzaron su relación en 2007 y en enero de 2011 anunciaron que esperaban su primer hijo, Dylan, </t>
    </r>
    <r>
      <rPr>
        <rFont val="Arial"/>
        <color rgb="FF9900FF"/>
        <sz val="9.0"/>
      </rPr>
      <t>que nació el 12 de julio de ese año</t>
    </r>
    <r>
      <rPr>
        <rFont val="Arial"/>
        <color theme="1"/>
        <sz val="9.0"/>
      </rPr>
      <t xml:space="preserve">. La pareja contrajo matrimonio el 26 de mayo de 2012 en la finca que el cantante tiene en Jarandilla de la Vera y el 24 de julio de 2014 nació su segunda hija, Alma. El cantante tiene además un cuarto hijo, Alexander, de una relación extramatrimonial, que dio a conocer a través de un comunicado en diciembre de 2006. Raquel Perera siempre se ha mantenido en un discreto segundo plano. </t>
    </r>
    <r>
      <rPr>
        <rFont val="Arial"/>
        <color rgb="FF9900FF"/>
        <sz val="9.0"/>
      </rPr>
      <t>Estudió Psicología y se especializó en Comunicación y Marketing y conoció al cantante trabajando como su asistente personal. Después se ha centrado en temas de cosmética.</t>
    </r>
    <r>
      <rPr>
        <rFont val="Arial"/>
        <color theme="1"/>
        <sz val="9.0"/>
      </rPr>
      <t xml:space="preserve">
Hasta el último momento la pareja ha mantenido la buena sintonía. Por ejemplo, en marzo Alejandro Sanz organizó en Miami una fiesta sorpresa a su mujer para celebrar su 44 cumpleaños y ella publicó un story en Instagram que dejaba claro el cariño que les une.</t>
    </r>
  </si>
  <si>
    <t>Alejandro Sanz y Raquel Perera han anunciado su separación después de 12 años juntos y dos hijos en común, Dylan y Alma. La separación la han anunciado a través de Instagram, aclarando que se trataba de una decisión respetuosa y afirmando que, hasta el último momento, la pareja ha mantenido una buena relación.</t>
  </si>
  <si>
    <t>http://elpais.com/tecnologia/2019/08/20/actualidad/1566294736_117123.html</t>
  </si>
  <si>
    <t>Apasionante el programa de la nueva edición , la 21 ª , del Festival de Cine Judío de Barcelona . Variedad de historias ( y de géneros ) , siempre con la temática judía de fondo , y algunas con un interés humano estremecedor . Las 15 películas que se ofrecen desde mañana jueves al día 29 incluyen títulos sobre personajes tan distintos ( y opuestos ) como Walter Benjamin y Kurth Waldheim , una recreación de la triste historia de amor , plasmada en cartas , entre la poetisa Ingeborg Bachman y el poeta Paul Celan ; el dramático regreso a Birkenau de una superviviente del campo , el viaje juntos por Eslovaquia del hijo de una víctima de un oficial nazi y el de su asesino , la vida de una joven judía etíope de 16 años durante la guerra civil en su país mientras la familia planifica emigrar a Israel o la inesperada y extravagante relación entre el ayudante en una popular telenovela palestina y el comandante israelí del check point por el que ha de pasar el primero cada día para ir a los estudios de grabación y cuya mujer es fan de la serie ( Tel Aviv en llamas , de Sameh Zoabi ) . También entre lo más interesante ( y previsiblemente duro ) el reportaje austriaco La guerra del Este , en el que viejos ex combatientes de las fuerzas armadas alemanas cuentan a palo seco sus experiencias en la guerra de exterminio en el frente oriental ( miércoles 18 ) . Fotograma de 'Tel Aviv en llamas ' , filme que programa el festival . Otra de las películas , M , de Yolande Zauberman , trata sobre un estudioso del Talmud en el seno de la comunidad judía ultraortodoxa de los Kharedim que guarda el secreto de su violación por miembros de ese grupo ( días 22 y 29 ) . El festival dedica un homenaje a la documentalista , cineasta y escritora austriaca Ruth Beckermann . De ella se proyectará una retrospectiva con , entre otras , la película sobre Bachmann y Celan ( Los soñadores ) , en la que dos jóvenes actores se encuentran para leer las cartas de los dos poetas , y El caso Waldheim , con material de archivo y filmaciones de la directora , sobre las mentiras del ex secretario general de la ONU y antiguo oficial de la Wehrmacht ( mañana día 12 , con presencia de lBeckermann ) . A no perderse de la propia Beckermann El puente de papel , viaje a la historia de su familia y de los judíos de la Europa central , desde Viena a Bucovina ( martes 17 ) . Jonathan Agassi me salvó la vida , del cineasta israelí Tomer Heymann , es un documental sobre una famosa estrella del porno gay con atención a la relación entre el actor y su madre ( el director presentará su filme los días 27 y 28 ) . Las musas de Bashevis Singer es un documen tal sobre las traductoras del Nobel que fueron también fuente de su creatividad ( la directora , Rhoda Heneida Abecassis presentará la cinta el 21 ) . El intérprete es la película , dirigida por Martin Sulik , con Jiri Menzel , sobre el el hombre que busca al asesino de su padre y oficial nazi y encuentra al conformista hijo : los dos viajan en busca de testimonios de la guerra y el horror en un trayecto agridulce con momentos de comedia ( días 19 y 25 ) . La historia del regreso a Birkenau ( el gran campo anexo a Auschwitz ) de una superviviente la cuenta La pequeña pradera de los abedules , traducción del nombre del campo , una película de Marceline Loridan-Ivens de 2003 protagonizada por Anouk Aimée . El personaje , basado en las experiencias de la propia directora , encontrará a un joven fotógrafo alemán , nieto de un oficial de las SS ( martes 17 ) . Se proyectará asimismo Un hombre afortunado , la película de Billi August sobre un joven ingeniero educado en un cristianismo estricto que se casa con la hija de una familia judía adinerada ( viernes 20 y jueves 26 ).</t>
  </si>
  <si>
    <t>El Festival de Cine Judío de Barcelona ofrece 15 filmes en la Filmoteca</t>
  </si>
  <si>
    <t>La 21a edición del Festival de Cine Judío de Barcelona presenta 15 películas muy variadas con la temática judía de fondo, desde biopics, historias de amor, documentales sobre guerras, hasta una película sobre una famosa estrella del porno gay. El festival tambíen rinde homenaje a la directora Ruth Beckermann.</t>
  </si>
  <si>
    <t>la 21 ª edición del Festival de Cine Judío de Barcelona, ofrecerá 15 películas desde el jueves día 12 al día 29. Las películas son, entre otras, Tel Aviv en llamas (Sameh Zoabi), La guerra del Este (miércoles 18), M (Yolande Zauberman, días 22 y 29), Jonathan Agassi me salvó la vida (Tomer Heymann, 27 y 28 con presencia del director), Las musas de Bashevis Singer (la directora Rhoda Heneida Abecassis presentará la cinta el 21), El intérprete (Martin Sulik, días 19 y 25), La pequeña pradera de los abedules (Marceline Loridan-Ivens, martes 17) y Un hombre afortunado (Billi August, viernes 20 y jueves 26). Además, se ofrecerá una retrospectiva de Ruth Beckermann que incluye películas como Los soñadores, El caso Waldheim (mañana, con presencia de Beckermann) y el puente de papel (martes 17).</t>
  </si>
  <si>
    <t>La 21ª edición del Festival de Cine Judío de Barcelona cuenta en esta nueva edición con un programa de 15 películas que abordan una gran variedad de historias y géneros, siempre con la temática judía de fondo. La programación tendrá lugar desde mañana jueves hasta el día 29 y destacarán relatos sobre tristes historias de amor, vivencias de supervivientes y excombatientes de las fuerzas armadas alemanas, y experiencias y testimonios durante la guerra.</t>
  </si>
  <si>
    <t>http://elpais.com/elpais/2019/07/05/ideas/1562335565_606827.html</t>
  </si>
  <si>
    <t>Nuestras redes están llenas de imágenes de niños haciendo monerías . En verano , su sobrexposición aumenta más si cabe . Cada imagen es compartida —sin consentimiento alguno— por el padre , la madre o algún familiar o amigo para orgullo de quien comparte y disfrute de sus conocidos . Se reciben likes y alguna alabanza que lleva a reincidir . Así ha sido durante varios años sin que nadie se planteara las consecuencias . Hasta que , acompañando al resquemor creciente hacia las redes sociales , una duda ha empezado a extenderse : ¿acaso hacemos mal subiendo a Internet imágenes de niños ? Tres de cada cuatro menores de dos años tienen fotos online , según un estudio de la empresa de seguridad en Internet AVG con datos de ciudadanos de 10 países ( Estados Unidos , Canadá , Alemania , el Reino Unido , Francia , España , Italia , Australia , Nueva Zelanda y Japón ) . La emoción ante la paternidad es una de las causas de esta pulsión , la versión actualizada de las imágenes que se guardaban en la cartera . De media , los progenitores de niños menores de 6 años suben 2,1 informaciones a la semana sobre estos , según un estudio con información de 1.300 padres estadounidenses de la aplicación Local Babysitter . Entre los 6 y los 13 , hay un descenso : 1,9 informaciones por semana . Cuando el menor cumple 14 años , el ímpetu se reduce a menos de una vez a la semana ( 0,8 ) . En España , los padres son los más preocupados , según AVG , por las consecuencias futuras en la vida de sus hijos de la cantidad de información online que proporcionan sobre estos ( valoran su grado de preocupación en un 3,9 sobre 5 ) . Esta preocupación posiblemente se habrá visto reforzada tras saber que Mark Zuckerberg —el hombre que más ha hecho porque compartamos como compartimos — cree que el futuro , en lugar de abierto , como sostenía hasta ahora , será privado . Mientras que el sector de la comunicación se ve obligado a proteger la identidad de los menores que salen en sus páginas , la publicación masiva de imágenes sin filtro de niños en las redes ha convertido la protección en una ironía . El fenómeno es tal que ha dado origen a un nuevo término : sharenting , la suma de share ( compartir ) y parenting ( crianza ) . En 2015 dos holandeses lanzaron al mercado la marca Koppie Koppie , una tienda online de tazas con fotos de niños cogidas de la Red para señalar el problema . Pero la primera persona que escribió un estudio detallado sobre este extendido fenómeno fue la abogada Stacey Steinberg , que en 2016 publicó el informe Sharenting , la privacidad de los niños en la era de las redes sociales . Esta profesora de Derecho de la Universidad de Florida , EE UU , y madre , estudió en profundidad las implicaciones de esta costumbre planetaria en marcha desde hace más de una década . Los padres son , por un lado , “ los veladores de la información personal de sus hijos y , por otro , los narradores de la vida de estos ” , escribe Steinberg . Al narrar , compartimos información sobre los hijos a la vez que les privamos del derecho a hacerlo ellos mismos en sus propios términos . Y eso es una fuente potencial de daño a la que hemos prestado poca atención . Los padres velan por la información personal de sus hijos y a la vez narran la vida de estos . Stacey Steinberg , abogada Los riesgos a los que se ven sometidos los menores son varios . Para empezar , ponemos más fácil su localización física a criminales o pervertidos . Pero hay además otros peligros de origen digital . Si alguien captura una imagen o un vídeo de un menor , puede simular que sufre algún tipo de peligro y reclamar un rescate . También puede suplantar su identidad en las redes , como ya le ha sucedido a varias influencers . Si , además , al anunciar el nacimiento de un bebé añadimos la fecha ( cosa que hacen no pocos padres ) , podríamos estar propiciando el robo de su identidad . Por no hablar del ciberbullying que quizá causamos al subir una foto ridícula de nuestro hijo ( se calcula que en 2018 lo habían sufrido el 59 % de los menores , según Pew Research ) . Pero hay otra consecuencia más obvia que tampoco solemos tener en cuenta : la opinión del menor . Un 58 % de los padres estadounidenses que comparten fotos creen que subirlas sin el consentimiento expreso de sus hijos es correcto , según la empresa de seguridad McAfee . Y un 40 % cree que la foto podría llegar a avergonzar al menor , pero que no le importará o que acabará superándolo . Sin embargo , lo que se está comprobando es precisamente lo contrario : que a muchos sí les disgusta el uso que sus padres hacen de su imagen . Valga de ejemplo lo que le dijo la hija de la actriz Gwyneth Paltrow cuando esta subió una imagen de ambas en la que la menor llevaba unas gafas de esquí que cubrían su rostro : “ Mamá , ya lo hemos hablado . No puedes publicar fotos mías sin mi consentimiento ” , se quejaba Apple . A lo que Paltrow respondía : “ ¡Pero si ni siquiera se te ve la cara ! ” . ¿Deberíamos pedir entonces permiso a nuestros hijos cada vez que subamos una foto de ellos ? De esto trataba el debate que mantuvieron el pasado mes de octubre varias influencers españolas —Lidia Bedman , mujer de Santiago Abascal , líder de Vox , o Jennifer Ortiz , entre otras— , madres y famosas que , además , reciben dinero por exhibir y exhibirse . Ortiz resumía el dilema durante el debate de la siguiente forma : “ El día de mañana , cuando mi hijo me pregunte sobre las fotos que subí de él , le diré : ‘ Hijo , lo hice quizá desde mi egoísmo , pensando que eran fotos bonitas y que no te iban a hacer daño . Entonces , en ese momento le pediré perdón y le daré una tarjeta [ de crédito ] con su dinero ” . ¿Subimos imágenes de niños por el lado emocional o porque mercantilizamos con llos ? Laura Baena , creadora de la web Malasmadres Poco a poco van trascendiendo casos puntuales llegados a los tribunales de menores que denuncian a sus padres en Italia , Francia o Estados Unidos . En Francia , las autoridades pueden imponer multas de hasta 45.000 euros más un año de prisión por publicar fotos íntimas de los hijos sin su permiso . “ En España no conozco ningún caso aún ” , afirma Samuel Parra , abogado especializado en temas tecnológicos . “ Lo más habitual es que un padre denuncie al otro por subir fotos sin su consentimiento como le ha sucedido a Bisbal , que denunció a su exmujer , Elena Tablada , por subir a las redes imágenes de la hija de ambos . Si el padre denunciado no retira las fotos , ahí vienen los problemas ” . “ Hay una realidad ” , opina Laura Baena , publicista y creadora de la web Malasmadres . “ Las fotos de menores lo petan . ¿Subimos las imágenes porque nos tocan la parte emocional o realmente estamos mercantilizando a los niños ? ” . ¿Podemos esperar que las propias redes pongan freno a nuestra locuacidad ? Nathan Freitas , del Berkman Klein Center for Internet &amp; Society , un centro de investigación sobre tecnología dependiente de la Universidad de Harvard , cree que sería naif esperarlo : “ No les resultaría nada difícil crear un botón muy grande y claro que dijera : ‘ Compartir SOLO con mi familia directa ’ . Pero si eso supone recolectar menos dinero , vayamos olvidándonos de ello ” . Y los tribunales ¿podrían poner freno a los padres ? Lo habitual es que sean reticentes a priorizar el derecho a la privacidad de los menores ante su propia familia . Se supone que los padres son los mejores guardianes de la privacidad de sus hijos y cuando no lo son , los jueces generalmente aceptan que los padres hacen lo mejor para estos . Stacey cierra su texto con varias recomendaciones a los padres interesados en proteger a sus hijos : que se familiaricen con las políticas de privacidad de las redes en las que suben fotos . Que fijen alertas que les avisen cuando el nombre de su hijo salga en algún resultado de búsqueda en Google . Que antes de contar algo se planteen no revelar la identidad del menor . Que no den pistas sobre los lugares que visita . Que pidan permiso a estos antes de compartir una información sobre ellos . Que no suban nunca una foto de estos con poca ropa . Y la última : que consideren si esa información que están valorando compartir puede tener algún efecto en el bienestar y en el desarrollo psicológico del pequeño .</t>
  </si>
  <si>
    <t>Tres de cada cuatro menores de dos años tienen fotos en Internet . ¿Deberíamos frenar esta costumbre ?</t>
  </si>
  <si>
    <r>
      <rPr>
        <rFont val="Arial"/>
        <color rgb="FF9900FF"/>
        <sz val="9.0"/>
      </rPr>
      <t xml:space="preserve">El fenómeno de 'sharenting', progenitores que </t>
    </r>
    <r>
      <rPr>
        <rFont val="Arial"/>
        <color rgb="FF000000"/>
        <sz val="9.0"/>
      </rPr>
      <t xml:space="preserve">comparten </t>
    </r>
    <r>
      <rPr>
        <rFont val="Arial"/>
        <color rgb="FF9900FF"/>
        <sz val="9.0"/>
      </rPr>
      <t xml:space="preserve">imágines </t>
    </r>
    <r>
      <rPr>
        <rFont val="Arial"/>
        <color rgb="FF000000"/>
        <sz val="9.0"/>
      </rPr>
      <t xml:space="preserve">de sus hijos en redes sociales, se ha convertido en un fenómeno global, algunas veces por la emoción de ser progenitor, otras veces por recibir likes, y en algunos casos por motivos económicos. Sin embargo, esta práctica puede suponer un riesgo para la privacidad de los menores, ya que resultan más fáciles de localizar, los criminales pueden simular que sufren un peligro para reclamar un rescate o suplantar su identidad, o podemos exponerles a ciberbullying por subir fotos ridículas. Además, la opinión del menor no se toma en cuenta al subir estas imágenes.
Aunque ha habido casos de menores que </t>
    </r>
    <r>
      <rPr>
        <rFont val="Arial"/>
        <color rgb="FF9900FF"/>
        <sz val="9.0"/>
      </rPr>
      <t>denuncian sus padres</t>
    </r>
    <r>
      <rPr>
        <rFont val="Arial"/>
        <color rgb="FF000000"/>
        <sz val="9.0"/>
      </rPr>
      <t xml:space="preserve"> por subir sus fotos a redes sociales, no son comunes todavía en España, y los jueces son reticentes a meter mano. Tampoco podemos esperar que las proprias redes frenen este fenómeno, ya que aceptar fotos de niños les aporta más dinero. </t>
    </r>
    <r>
      <rPr>
        <rFont val="Arial"/>
        <color rgb="FF9900FF"/>
        <sz val="9.0"/>
      </rPr>
      <t>Stacey Steinberg</t>
    </r>
    <r>
      <rPr>
        <rFont val="Arial"/>
        <color rgb="FF000000"/>
        <sz val="9.0"/>
      </rPr>
      <t xml:space="preserve">, profesora de Derecho de la Universidad de Florida, recomienda a los padres familiarizarse con las políticas de privacidad de la redes sociales, evitar poner información sobre los menores, no subir fotos de estos con poca ropa, y pensar si subir las </t>
    </r>
    <r>
      <rPr>
        <rFont val="Arial"/>
        <color rgb="FF9900FF"/>
        <sz val="9.0"/>
      </rPr>
      <t xml:space="preserve">imágines </t>
    </r>
    <r>
      <rPr>
        <rFont val="Arial"/>
        <color rgb="FF000000"/>
        <sz val="9.0"/>
      </rPr>
      <t>podría tener un efecto negativo para ellos.</t>
    </r>
  </si>
  <si>
    <t>La duda de si hacemos mal subiendo a Internet imágenes de niños ha empezado a extenderse. Tres de cada cuatro menores de dos años tienen fotos online, según un estudio de AVG con datos de 10 países. A su vez, un estudio con información de 1.300 padres estadounidenses de la aplicación Local Babysitter constata que los progenitores de niños menores de 6 años suben 2,1 informaciones a la semana sobre estos. La emoción ante la paternidad es una de las causas de esta pulsión, aunque en España, según AVG, los padres se preoucupan por las consecuencias futuras en la vida de sus hijos de la cantidad de información online.
El fenómeno se conoce como sharentingy ha sido estudiado en profundidad por Stacey Steinberg. Según Steinberg, los padres son los encargados de velar por la información de sus hijos, pero al compartirla, aumentan los riesgos de compartir información con criminales y pervertidos, además de las posibilidades de cyberbullying. Tampoco se suele tomar en consideración la opinión del menor, si bien los padres influencers pueden recibir dinero por sus imágenes en algunos casos. En consecuencia, casos puntuales han llegado de menores que denuncian a sus padres a los tribunales en Italia, Francia o Estados Unidos. 
Nathan Freitas, del Berkman Klein Center for Internet &amp; Society, cree que es difícil que las propias redes pongan freno al fenómeno, porque reduciría la recaudación. En lo que respecta a los tribunales, estos suelen ser reticentes a priorizar el derecho a la privacidad de los menores ante su propia familia. Steinberg sugiere a los padres interesados en proteger a sus hijos que consideren si esa información que están valorando compartir puede tener algún efecto en el bienestar y en el desarrollo psicológico del pequeño.</t>
  </si>
  <si>
    <t>Aunque la publicación de fotos de menores en Internet se ha ido realizando durante años, sin que nadie se planteara las consecuencias, hoy en día son numerosos los estudios que resaltan el peligro a la hora de compartir esta información en línea. A este fenómeno se le ha bautizado como Sharenting, y la abogada Stacey Steinberg fue la primera persona en escribir un estudio detallado sobre este fenómeno en 2016, quien publicó un informe sobre la privacidad de los niños en la era de las redes sociales. Algunos de los peligros digitales que pueden darse son la fácil localización física de los niños por parte de criminales, la suplantación de identidad en redes, el robo de identidad o el ciberbullyng. Además, otra consecuencia es la falta de consideración con respecto a la propia opinión del menor. Así, hay países que incluso han tomado medidas, como Francia, imponiendo multas por publicar fotos íntimas de los hijos sin su permiso.</t>
  </si>
  <si>
    <r>
      <rPr>
        <rFont val="Arial"/>
        <color theme="1"/>
        <sz val="9.0"/>
      </rPr>
      <t xml:space="preserve">El texto describe un partido de preparación de la selección española de baloncesto antes del Mundial, en el que España perdió contra Rusia 55-74. Puntos clave:
1. Es la segunda derrota consecutiva de España en la preparación.
2. Marc Gasol y Rudy Fernández no jugaron por precaución.
3. España tuvo un mal desempeño con bajos porcentajes de tiro y muchas pérdidas de balón.
4. Willy Hernangómez fue el mejor jugador español con 26 puntos y 11 rebotes.
5. Ricky Rubio jugó limitadamente (solo en la primera mitad) por decisión del entrenador Scariolo.
6. Rusia dominó en rebotes y fue aumentando su ventaja a lo largo del partido.
7. España mostró falta de firmeza, acierto y concentración, especialmente en la segunda mitad.
</t>
    </r>
    <r>
      <rPr>
        <rFont val="Arial"/>
        <color rgb="FFFF0000"/>
        <sz val="9.0"/>
      </rPr>
      <t>8. El entrenador Scariolo espera que este partido no sea representativo del nivel del equipo en el Mundial.
9. A pesar de un intento de remontada al final, Rusia mantuvo su ventaja.</t>
    </r>
    <r>
      <rPr>
        <rFont val="Arial"/>
        <color theme="1"/>
        <sz val="9.0"/>
      </rPr>
      <t xml:space="preserve">
El artículo sugiere que este resultado genera dudas sobre el rendimiento de España justo antes del inicio del Mundial.</t>
    </r>
  </si>
  <si>
    <r>
      <rPr>
        <rFont val="Arial"/>
        <color theme="1"/>
        <sz val="9.0"/>
      </rPr>
      <t>El contenido más relevante de este texto se puede resumir así:
La selección española de baloncesto sufrió una contundente derrota contra Rusia (55-74) en su último partido de preparación antes del Mundial. El equipo mostró un</t>
    </r>
    <r>
      <rPr>
        <rFont val="Arial"/>
        <color rgb="FFFF0000"/>
        <sz val="9.0"/>
      </rPr>
      <t xml:space="preserve"> rendimiento preocupante</t>
    </r>
    <r>
      <rPr>
        <rFont val="Arial"/>
        <color theme="1"/>
        <sz val="9.0"/>
      </rPr>
      <t xml:space="preserve">, con bajos porcentajes de tiro, muchas pérdidas de balón y poca efectividad defensiva.
Aspectos destacados:
1. Ausencia de Marc Gasol y minutos limitados de Ricky Rubio.
2. Willy Hernangómez fue el único punto positivo con 26 puntos y 11 rebotes.
3. El seleccionador Scariolo restó importancia al resultado, señalando las ausencias y la diferencia entre un amistoso y la competición oficial.
4. España tuvo problemas especialmente en el segundo cuarto y en la segunda mitad.
5. El equipo mostró falta de firmeza, acierto y concentración, especialmente </t>
    </r>
    <r>
      <rPr>
        <rFont val="Arial"/>
        <color rgb="FFFF0000"/>
        <sz val="9.0"/>
      </rPr>
      <t>en el tiro exterior (1 de 13 en triples)</t>
    </r>
    <r>
      <rPr>
        <rFont val="Arial"/>
        <color theme="1"/>
        <sz val="9.0"/>
      </rPr>
      <t>.
Este partido genera dudas sobre el estado de forma de España a tres días del inicio del Mundial de baloncesto.</t>
    </r>
  </si>
  <si>
    <t>Aquí tienes un resumen del texto utilizando el método de las 5W1H:
Qué: La selección española de baloncesto sufrió una derrota contundente (55-74) contra Rusia en un partido de preparación para el Mundial.
Quién: El equipo español dirigido por Sergio Scariolo, con actuaciones destacadas de Willy Hernangómez (26 puntos y 11 rebotes) y Ricky Rubio (limitado a 15 minutos de juego).
Cuándo: A tres días del comienzo del Mundial de baloncesto.
Dónde: No se especifica el lugar exacto del partido en el texto.
Por qué: El equipo español mostró un rendimiento deficiente, con bajos porcentajes de tiro, muchas pérdidas de balón y falta de concentración. Además, hubo ausencias importantes como las de Marc Gasol y Rudy Fernández.
Cómo: España comenzó bien defensivamente, pero pronto perdió el control del juego. Rusia dominó en el rebote y aprovechó el mal juego español para aumentar su ventaja progresivamente. A pesar de un intento de remontada en el último cuarto, Rusia mantuvo su ventaja y se llevó la victoria.
¿Te gustaría que elaborara algún punto en particular de este resumen?</t>
  </si>
  <si>
    <t>Here's a brief summary of the text:
Spain's national basketball team suffered a significant defeat (55-74) against Russia in a pre-World Cup friendly match. This was their second loss in preparation games, raising concerns just days before the official tournament start. The team struggled with poor shooting percentages and numerous turnovers. Willy Hernangómez's performance (26 points, 11 rebounds) was the only bright spot. Coach Scariolo attributed the poor performance to missing players and different mindsets, hoping this game won't be indicative of their World Cup form. Ricky Rubio's limited playing time and an injury scare added to the team's difficulties. Despite a late attempt to close the gap, Russia maintained control throughout the game, leaving Spain with doubts before their World Cup debut.</t>
  </si>
  <si>
    <t>El texto narra la historia de un proyecto solidario iniciado por cinco estudiantes universitarias en Madrid en 2018. Puntos clave:
1. Colaboración con la ONG Acción Geoda en el Valle del Tessaout, Marruecos.
2. La zona consta de 80 aldeas con necesidades básicas no cubiertas.
3. El proyecto se enfoca en construir y mantener una escuela infantil y empoderar a las mujeres en la aldea de Tasslent.
4. Organizaron eventos para recaudar fondos, como la Primera Jornada Solidaria del Valle de Tessaout y la Primera Semana de la Mujer.
5. Realizaron un viaje de cinco días a Marruecos en marzo de 2019 para conocer la realidad local.
6. El proyecto creció, involucrando a más estudiantes del colegio mayor.
7. Planean continuar y expandir el proyecto, pasando el testigo a nuevos estudiantes cada año.
8. Enfatizan la importancia del compromiso y animan a otros a interesarse por esta región.
El texto destaca cómo una iniciativa pequeña puede crecer y tener un impacto significativo en una comunidad necesitada.</t>
  </si>
  <si>
    <t>El texto relata la historia de un proyecto solidario iniciado por cinco estudiantes universitarias en Madrid para ayudar al Valle del Tessaout en Marruecos. Los puntos más relevantes son:
1. El proyecto se enfoca en la construcción y mantenimiento de una escuela infantil y el empoderamiento de la mujer en la aldea de Tasslent.
2. Las estudiantes organizaron eventos para recaudar fondos, como la Primera Jornada Solidaria del Valle de Tessaout y la Primera Semana de la Mujer.
3. En marzo de 2019, visitaron la zona para conocer de primera mano las necesidades y la cultura local.
4. El proyecto creció, involucrando a más estudiantes del colegio mayor.
5. Su objetivo es mejorar la educación infantil y la alfabetización de mujeres en esta región olvidada.
6. Esperan que el proyecto continúe con nuevos estudiantes en los años siguientes.
7. Animan a otros a interesarse y ayudar en esta zona de Marruecos.
Este resumen captura la esencia del proyecto, su evolución y sus objetivos principales.</t>
  </si>
  <si>
    <t>Aquí está el resumen del texto utilizando el método 5W1H:
Qué: Un proyecto de ayuda humanitaria para construir y mantener una escuela infantil y empoderar a las mujeres en Tasslent, una aldea en el Valle del Tessaout, Marruecos.
Quién: Cinco universitarias españolas de entre 18 y 22 años, que luego expandieron el proyecto para incluir a más estudiantes de su colegio mayor.
Cuándo: El proyecto comenzó en marzo de 2018 y continúa en desarrollo.
Dónde: En el Valle del Tessaout, Marruecos, específicamente en la aldea de Tasslent.
Por qué: Para mejorar las condiciones de vida en una de las zonas más olvidadas de Marruecos, donde las necesidades básicas como agua potable, electricidad, educación y sanidad no están cubiertas.
Cómo: A través de actividades de recaudación de fondos en su colegio mayor, como jornadas solidarias y una semana dedicada a la mujer. También realizaron un viaje a la zona para conocer de primera mano la realidad local y establecer conexiones con la comunidad.</t>
  </si>
  <si>
    <t>Aquí tienes un resumen conciso del texto:
Un grupo de cinco estudiantes universitarias de Madrid se involucró con la ONG Acción Geoda para ayudar al Valle del Tessaout en Marruecos, una zona muy empobrecida. Iniciaron un proyecto para construir y mantener una escuela infantil y empoderar a las mujeres en la aldea de Tasslent. Organizaron eventos benéficos en su colegio mayor para recaudar fondos. En marzo de 2019, visitaron la zona para conocer la realidad local. El proyecto creció, involucrando a más estudiantes. Continúan trabajando para mejorar la educación infantil y la alfabetización de mujeres en la región, esperando que futuros estudiantes mantengan viva esta iniciativa.
¿Te gustaría que elabore algún aspecto específico de este resumen?</t>
  </si>
  <si>
    <t>http://elpais.com/ccaa/2019/09/12/madrid/1568307703_277564.html</t>
  </si>
  <si>
    <t>El texto describe un conflicto en una comunidad de vecinos de Madrid sobre la proliferación de pisos turísticos. Puntos clave:
1. Una junta vecinal debatió limitar los pisos turísticos usando un nuevo decreto que permite hacerlo con 3/5 de los votos.
2. Tres grupos de opinión: residentes hartos de las molestias, propietarios que alquilan a turistas, y arrendadores a largo plazo.
3. La votación resultó en 9 votos a favor de limitar los pisos turísticos y 5 en contra.
4. Se discuten los pros y contras: molestias vs. beneficios económicos y cambios en el barrio.
5. El tema refleja un debate más amplio sobre el modelo de ciudad deseado.
6. Se mencionan las diferentes normativas y posturas de las administraciones local y nacional.
7. Hay controversia sobre el impacto real de los pisos turísticos y la efectividad de las regulaciones.
El texto ilustra la complejidad del tema, abarcando aspectos económicos, sociales y legales, sin una solución clara.</t>
  </si>
  <si>
    <t>El contenido más relevante del texto se puede resumir así:
En una comunidad de vecinos de Madrid, se celebró una junta para decidir sobre la limitación de pisos turísticos en el edificio, aprovechando un reciente real decreto que permite esta acción si tres quintas partes de los propietarios están de acuerdo.
Puntos clave:
1. La votación resultó en 9 votos a favor y 5 en contra de limitar los pisos turísticos.
2. Los vecinos se dividieron en tres grupos: residentes molestos por los inconvenientes, propietarios que alquilan a turistas, y arrendadores a largo plazo.
3. Se discutieron problemas como ruido, fiestas y comportamientos inadecuados de turistas.
4. El debate refleja una cuestión más amplia sobre el modelo de ciudad deseado.
5. La situación es común en Madrid, con inquilinos buscando información sobre cómo limitar pisos turísticos.
6. El tema es controvertido, con argumentos a favor y en contra del turismo y su impacto en los barrios.
7. Las autoridades locales están trabajando en nuevas regulaciones para abordar el problema.
Este resumen captura los elementos más importantes del debate sobre pisos turísticos en Madrid, sus implicaciones para la convivencia vecinal y el desarrollo urbano.</t>
  </si>
  <si>
    <t>Resumen usando el método 5W1H:
Qué: Debate y votación en una junta de vecinos sobre la limitación de pisos turísticos en un edificio.
Quién: Vecinos de un edificio histórico en Madrid, incluyendo residentes permanentes, propietarios de pisos turísticos y arrendadores a largo plazo.
Cuándo: 9 de julio (año no especificado, pero posterior a marzo de 2019).
Dónde: En un edificio histórico del siglo XIX en la plaza de Cascorro, Madrid.
Por qué: Debido a las molestias causadas por los turistas y la preocupación por el modelo de ciudad que se está construyendo. Esto fue posible gracias a un real decreto del Gobierno de Pedro Sánchez que permite limitar los pisos turísticos con el acuerdo de tres quintas partes de los vecinos.
Cómo: Mediante una votación en la junta de vecinos, que resultó en 9 votos a favor de limitar los pisos turísticos y 5 en contra, lo que llevó a la decisión de no permitir más pisos turísticos en el edificio.
¿Le gustaría que proporcione más detalles sobre algún aspecto específico del resumen?</t>
  </si>
  <si>
    <t>Aquí tienes un resumen conciso del artículo:
Un edificio histórico en Madrid votó para limitar los pisos turísticos, aprovechando un nuevo decreto que permite hacerlo con 3/5 de los votos. La decisión dividió a los vecinos:
Residentes hartos de las molestias causadas por turistas.
Propietarios que alquilan a turistas y defienden los beneficios.
Inquilinos de largo plazo en el medio.
El resultado fue 9 votos a favor de limitar y 5 en contra. Esto refleja un debate más amplio sobre el modelo de ciudad deseado, con argumentos sobre los pros y contras de la gentrificación y el turismo.
El tema es complejo, involucrando normativas municipales, autonómicas y estatales. Mientras algunos ven el decreto como insuficiente, otros lo consideran una oportunidad para regular el fenómeno de los pisos turísticos.
¿Te gustaría que profundice en algún aspecto específico del artículo?</t>
  </si>
  <si>
    <t>El texto trata sobre los cambios propuestos en las reglas del rugby para hacerlo más seguro y atractivo. Puntos clave:
1. World Rugby considera prohibir los placajes por encima de la cintura para reducir lesiones y conmociones cerebrales.
2. El placaje es responsable del 50% de las lesiones y 76% de las conmociones en el rugby.
3. El tiempo de juego efectivo y el número de placajes han aumentado significativamente desde 1987.
4. Se busca promover un juego más fluido y dinámico, premiando el juego indirecto y modificando reglas sobre ensayos y sanciones.
5. Los cambios apuntan a mejorar la salud de los jugadores y hacer el deporte más atractivo para espectadores y jugadores jóvenes.
6. Se considera endurecer las sanciones por infracciones reiteradas.
7. Estos cambios podrían favorecer un estilo de juego más abierto y espectacular, en detrimento del rugby de desgaste tradicional.
¿Le gustaría que profundice en algún aspecto específico de este resumen?</t>
  </si>
  <si>
    <t>El texto discute cambios propuestos en las reglas del rugby para mejorar la seguridad de los jugadores y hacer el juego más atractivo. Los puntos más relevantes son:
1. World Rugby considera prohibir los placajes por encima de la cintura para reducir lesiones, especialmente conmociones cerebrales.
2. El placaje es responsable del 50% de las lesiones y el 76% de las conmociones cerebrales en el rugby.
3. Se busca fomentar un juego más fluido y dinámico, con menos contacto físico.
4. Otros cambios propuestos incluyen premiar el juego indirecto, modificar reglas en la línea de ensayo, y castigar más duramente las infracciones.
5. Estos cambios buscan mejorar la salud de los jugadores y hacer el deporte más atractivo para espectadores y jugadores jóvenes.
6. Se debate el balance entre mantener la tradición del rugby y adaptarlo a las necesidades modernas de seguridad y espectáculo.
¿Le gustaría que elabore algún punto en particular?</t>
  </si>
  <si>
    <t>Aquí está el resumen del texto usando el método 5W1H:
Qué: World Rugby propone cambios radicales en las reglas del rugby, principalmente prohibiendo el placaje por encima de la cintura.
Quién: World Rugby (la federación internacional de rugby), liderada por su presidente Bill Beaumont y John Jeffrey, responsable de la normativa.
Cuándo: Se están estudiando estos cambios actualmente, con posible implementación en el futuro cercano (aunque no afectará al Mundial de Japón en septiembre).
Dónde: Se sugiere que los ensayos se llevarán a cabo en las categorías amateur de Francia.
Por qué:
1. Para reducir lesiones, especialmente conmociones cerebrales.
2. Para mejorar la seguridad de los jugadores.
3. Para hacer el juego más espectacular y atractivo para jugadores, árbitros y aficionados.
Cómo:
1. Prohibiendo el placaje por encima de la cintura.
2. Premiando el juego indirecto y menos contacto.
3. Cambiando reglas para incentivar un estilo más dinámico.
4. Castigando con más dureza las infracciones.
5. Fomentando un estilo más plástico y con más puntuación.
¿Le gustaría que elaborara algún punto específico de este resumen?</t>
  </si>
  <si>
    <t>Aquí tienes un resumen conciso del artículo:
World Rugby está considerando cambios radicales en las reglas del rugby para mejorar la seguridad de los jugadores y hacer el juego más atractivo. Las principales propuestas incluyen:
Prohibir placajes por encima de la cintura para reducir lesiones cerebrales.
Incentivar el juego indirecto y menos contacto.
Modificar reglas para promover un estilo de juego más dinámico.
Aumentar las sanciones por infracciones reiteradas.
Estos cambios buscan reducir lesiones, especialmente conmociones cerebrales, y al mismo tiempo hacer el deporte más espectacular y atractivo para audiencias más jóvenes. Se planea probar estas reglas en categorías amateur antes de implementarlas a nivel profesional.
¿Te gustaría que profundice en algún aspecto específico de estas propuestas?</t>
  </si>
  <si>
    <t>El texto resume la participación de Nicolás Vallejo-Nájera, conocido como Colate, en el reality show "Supervivientes" de Telecinco y sus consecuencias. Puntos clave:
1. Colate fue operado de la clavícula tras un accidente en el programa.
2. Recibió apoyo de su familia, especialmente de su hermana Samantha Vallejo-Nájera.
3. En el programa, mostró sus dotes de seductor y tuvo desencuentros con Isabel Pantoja y Mónica Hoyos.
4. Se destacó por su competitividad y liderazgo en las pruebas.
5. El texto menciona su divorcio de Paulina Rubio y los problemas de custodia de su hijo.
6. A su regreso, Colate habló largamente con su hijo y menciona que Paulina Rubio lo llevó a verlo.
7. Se hace referencia a problemas similares de custodia entre Paulina Rubio y otra de sus exparejas, Gerardo Bazúa.
¿Le gustaría que profundice en algún aspecto específico de este resumen?</t>
  </si>
  <si>
    <t>El resumen más relevante del texto sería:
Nicolás Vallejo-Nájera (Colate) participó en el reality show "Supervivientes" en Honduras, donde sufrió un accidente que le fracturó la clavícula. Tras ser expulsado del programa y regresar a España, fue operado. Durante su participación, mostró facetas de seductor, competitivo y líder. Su hermana Samantha Vallejo-Nájera lo apoyó públicamente. El texto también menciona su divorcio de Paulina Rubio y los problemas de custodia de su hijo. Colate reveló que mantuvo una larga conversación con su hijo al regresar y que Paulina Rubio se lo llevó personalmente.</t>
  </si>
  <si>
    <t>Aquí tienes un resumen del texto usando el método de las 5W1H:
Qué: Nicolás Vallejo-Nájera (Colate) fue operado de la clavícula tras participar en el reality show "Supervivientes".
Quién: Nicolás Vallejo-Nájera (Colate), ex pareja de Paulina Rubio y hermano de Samantha Vallejo-Nájera.
Cuándo: Julio de 2019. Colate regresó a España el 3 de julio y fue operado poco después.
Dónde: En la clínica Ruber Internacional de Madrid, tras regresar de Honduras donde se grabó el programa.
Por qué: Sufrió una fractura de clavícula durante una prueba del concurso en la que una pesada rueda le cayó encima.
Cómo: Colate participó en "Supervivientes" durante casi 10 semanas, destacando por su liderazgo y habilidades de pesca. Tras su expulsión y regreso a España, los médicos decidieron operarlo para solucionar los problemas derivados de la fractura. Durante su estancia en el hospital, recibió apoyo de familiares y amigos a través de redes sociales.
¿Te gustaría que elabore algún punto en particular?</t>
  </si>
  <si>
    <t>Aquí tienes un resumen conciso de los puntos principales:
1. Nicolás Vallejo-Nájera (Colate) participó en el reality show "Supervivientes" en Honduras.
2. Sufrió una fractura de clavícula durante una prueba y fue operado tras regresar a España.
3. Recibió apoyo de su familia, especialmente de su hermana Samantha Vallejo-Nájera.
4. En el programa, tuvo desencuentros con Isabel Pantoja y Mónica Hoyos.
5. Se mostró como un participante competitivo y autoritario.
6. Habló sobre su relación con Paulina Rubio y su hijo en común, mencionando que mantienen la custodia compartida.
7. Paulina Rubio lo demandó en abril por supuestamente ocultar el paradero de su hijo, pero el asunto no fue a mayores.
¿Te gustaría que elabore algún punto en particular?</t>
  </si>
  <si>
    <r>
      <rPr>
        <rFont val="Arial"/>
        <color theme="1"/>
        <sz val="9.0"/>
      </rPr>
      <t xml:space="preserve">El texto describe el lanzamiento de la misión espacial india Chandrayaan 2, que busca convertir a India en el cuarto país en aterrizar en la Luna. Puntos clave:
La nave fue lanzada con éxito y se espera que llegue a la Luna en dos meses.
La misión incluye un módulo orbital, un módulo de aterrizaje llamado Vikram y un rover llamado Pragyan.
El destino es una llanura cerca del polo sur lunar.
India </t>
    </r>
    <r>
      <rPr>
        <rFont val="Arial"/>
        <b/>
        <strike/>
        <color theme="1"/>
        <sz val="9.0"/>
      </rPr>
      <t>desarrolló la mayor parte de la tecnología por sí misma</t>
    </r>
    <r>
      <rPr>
        <rFont val="Arial"/>
        <color theme="1"/>
        <sz val="9.0"/>
      </rPr>
      <t xml:space="preserve">, después de que Rusia se retirara del proyecto inicial.
Si tiene éxito, India se unirá a EE.UU., Rusia y China como los únicos países que han logrado aterrizar en la Luna.
La misión demuestra el creciente programa espacial de India, que ya envió una nave orbital a la Luna en 2008.
</t>
    </r>
    <r>
      <rPr>
        <rFont val="Arial"/>
        <color rgb="FF999999"/>
        <sz val="9.0"/>
      </rPr>
      <t>¿Le gustaría que elabore algún aspecto específico de este resumen?</t>
    </r>
  </si>
  <si>
    <r>
      <rPr>
        <rFont val="Arial"/>
        <color rgb="FF999999"/>
        <sz val="9.0"/>
      </rPr>
      <t>El resumen más relevante del texto sería:</t>
    </r>
    <r>
      <rPr>
        <rFont val="Arial"/>
        <color theme="1"/>
        <sz val="9.0"/>
      </rPr>
      <t xml:space="preserve">
India ha lanzado la nave Chandrayaan 2 con el objetivo de convertirse en el cuarto país en posar un aparato en la Luna, tras Estados Unidos, Rusia y China. La misión, desarrollada casi en su totalidad por India, incluye un módulo orbital, un módulo de alunizaje llamado Vikram y un pequeño rover llamado Pragyan. El viaje durará dos meses, con varias etapas orbitales antes de llegar a la Luna. El destino es una llanura cerca del polo sur lunar. Si tiene éxito, el módulo lunar y el rover operarán durante 14 días, marcando un hito importante en el programa espacial indio.</t>
    </r>
  </si>
  <si>
    <r>
      <rPr>
        <rFont val="Arial"/>
        <color rgb="FF999999"/>
        <sz val="9.0"/>
      </rPr>
      <t xml:space="preserve">Aquí está el resumen del texto usando el método 5W1H:
</t>
    </r>
    <r>
      <rPr>
        <rFont val="Arial"/>
        <color theme="1"/>
        <sz val="9.0"/>
      </rPr>
      <t xml:space="preserve">
Qué: India lanza la nave espacial Chandrayaan 2 para intentar alunizar.
Quién: </t>
    </r>
    <r>
      <rPr>
        <rFont val="Arial"/>
        <b/>
        <strike/>
        <color theme="1"/>
        <sz val="9.0"/>
      </rPr>
      <t>La Organización de Investigación Espacial de India (ISRO).</t>
    </r>
    <r>
      <rPr>
        <rFont val="Arial"/>
        <color theme="1"/>
        <sz val="9.0"/>
      </rPr>
      <t xml:space="preserve">
Cuándo: Hoy (la fecha exacta no se menciona en el texto, pero se refiere al día del lanzamiento).
Dónde:
Lanzamiento: desde India
Destino: una llanura entre los cráteres Manzinus C y Simpelius N, cerca del polo sur lunar.
Por qué: Para convertirse en el cuarto país en lograr un alunizaje y avanzar en su programa espacial.
Cómo:
La nave realizará órbitas alrededor de la Tierra, aumentando gradualmente su elipticidad.
Viajará hacia la Luna durante dos meses.
Orbitará la Luna, acercándose progresivamente a su superficie.
El módulo de alunizaje Vikram se separará de la nave orbital.
Vikram aterrizará en la superficie lunar.
Un pequeño rover llamado Pragyan saldrá de Vikram para explorar la superficie.
</t>
    </r>
    <r>
      <rPr>
        <rFont val="Arial"/>
        <color rgb="FF999999"/>
        <sz val="9.0"/>
      </rPr>
      <t>¿Desea que elabore algún aspecto específico de este resumen?</t>
    </r>
  </si>
  <si>
    <r>
      <rPr>
        <rFont val="Arial"/>
        <color rgb="FF999999"/>
        <sz val="9.0"/>
      </rPr>
      <t>Aquí tienes un resumen breve (tldr) de la noticia:</t>
    </r>
    <r>
      <rPr>
        <rFont val="Arial"/>
        <color theme="1"/>
        <sz val="9.0"/>
      </rPr>
      <t xml:space="preserve">
India lanzó la nave espacial Chandrayaan 2 con el objetivo de convertirse en el cuarto país en alunizar. La misión incluye un módulo orbital, un módulo de aterrizaje llamado Vikram y un rover llamado Pragyan. El viaje durará dos meses, culminando con un aterrizaje cerca del polo sur lunar. Si tiene éxito, será un hito importante para el programa espacial indio.
</t>
    </r>
    <r>
      <rPr>
        <rFont val="Arial"/>
        <color rgb="FF999999"/>
        <sz val="9.0"/>
      </rPr>
      <t>¿Te gustaría que elabore algún aspecto específico de la misión?</t>
    </r>
  </si>
  <si>
    <r>
      <rPr>
        <rFont val="Arial"/>
        <color rgb="FF999999"/>
        <sz val="9.0"/>
      </rPr>
      <t>Resumen:</t>
    </r>
    <r>
      <rPr>
        <rFont val="Arial"/>
        <color theme="1"/>
        <sz val="9.0"/>
      </rPr>
      <t xml:space="preserve">
Un joven de 17 años, sospechoso de matar a su hermana de 14 años en Mataró (Barcelona) en junio, ha sido detenido en Alemania. El cuerpo de la víctima fue encontrado con heridas de arma blanca en el domicilio familiar mientras la madre estaba de viaje. El sospechoso ha sido trasladado a España y puesto a disposición de la fiscalía de menores. La policía lo buscaba desde el descubrimiento del crimen, cuando desapareció de la escena.</t>
    </r>
  </si>
  <si>
    <r>
      <rPr>
        <rFont val="Arial"/>
        <color rgb="FF999999"/>
        <sz val="9.0"/>
      </rPr>
      <t>El resumen más relevante del texto sería:</t>
    </r>
    <r>
      <rPr>
        <rFont val="Arial"/>
        <color theme="1"/>
        <sz val="9.0"/>
      </rPr>
      <t xml:space="preserve">
Un joven de 17 años, sospechoso de asesinar a su hermana de 14 en Mataró (Barcelona) en junio, ha sido detenido en Alemania y trasladado a España. El cuerpo de la hermana fue encontrado con heridas de arma blanca en el domicilio familiar mientras la madre estaba de viaje. El joven ha sido puesto a disposición de la fiscalía de menores.
</t>
    </r>
    <r>
      <rPr>
        <rFont val="Arial"/>
        <color rgb="FF999999"/>
        <sz val="9.0"/>
      </rPr>
      <t>Este resumen captura los elementos clave de la noticia: quién, qué, cuándo, dónde y cómo, proporcionando la información esencial del caso.</t>
    </r>
  </si>
  <si>
    <r>
      <rPr>
        <rFont val="Arial"/>
        <color rgb="FF999999"/>
        <sz val="9.0"/>
      </rPr>
      <t>Aquí está el resumen del texto utilizando el método 5W1H:</t>
    </r>
    <r>
      <rPr>
        <rFont val="Arial"/>
        <color theme="1"/>
        <sz val="9.0"/>
      </rPr>
      <t xml:space="preserve">
Qué: Un joven de 17 años fue detenido como presunto autor del asesinato de su hermana de 14 años.
Quién: El presunto autor es un joven de 17 años. La víctima es su hermana de 14 años.
Cuándo: La detención ocurrió recientemente, mientras que el crimen tuvo lugar en junio pasado.
Dónde: El joven fue detenido en Alemania y trasladado a España. El crimen ocurrió en el domicilio familiar en Mataró, Barcelona.
Por qué: No se menciona explícitamente el motivo del crimen en el texto.
Cómo: La víctima fue asesinada con un arma blanca. El crimen ocurrió cuando los hermanos estaban solos en casa mientras su madre estaba de viaje. El cuerpo fue descubierto por amigos de la familia que acudieron al domicilio a petición de la madre, quien no podía contactar con sus hijos.</t>
    </r>
  </si>
  <si>
    <r>
      <rPr>
        <rFont val="Arial"/>
        <color rgb="FF999999"/>
        <sz val="9.0"/>
      </rPr>
      <t>Aquí tienes un resumen breve (tldr) de la noticia:</t>
    </r>
    <r>
      <rPr>
        <rFont val="Arial"/>
        <color theme="1"/>
        <sz val="9.0"/>
      </rPr>
      <t xml:space="preserve">
Un joven de 17 años, sospechoso de matar a su hermana de 14 en Mataró (Barcelona) en junio, ha sido detenido en Alemania y trasladado a España. El cuerpo de la hermana fue encontrado con heridas de arma blanca en el domicilio familiar mientras la madre estaba de viaje. El joven ha sido puesto a disposición de la fiscalía de menores.</t>
    </r>
  </si>
  <si>
    <t>El texto informa sobre la separación de Alejandro Sanz (50) y Raquel Perera (44) después de 12 años juntos. Puntos clave:
La revista ¡Hola! confirmó la separación.
La pareja publicó un mensaje en Instagram anunciando su separación de forma amistosa.
Tienen dos hijos juntos: Dylan y Alma.
Comenzaron su relación en 2007 y se casaron en 2012.
Raquel Perera trabajaba como asistente personal de Sanz antes de su matrimonio.
Sanz tiene otros dos hijos de relaciones anteriores.
Hasta el final de su relación, la pareja mantuvo una buena sintonía.
Se comprometen a mantener una relación respetuosa y centrada en el bienestar de sus hijos.</t>
  </si>
  <si>
    <t>El resumen más relevante del texto sería:
Alejandro Sanz (50) y Raquel Perera (44) se separan después de 12 años juntos. La pareja anunció su separación en Instagram con un mensaje que enfatiza su compromiso de seguir siendo una familia unida por sus hijos Dylan y Alma. Comenzaron su relación en 2007 y se casaron en secreto en 2012. Raquel Perera, quien conoció a Sanz como su asistente personal, ha mantenido un perfil discreto. Ambos han expresado su intención de mantener una separación respetuosa y amistosa, priorizando el bienestar de sus hijos.
¿Desea que elabore algún aspecto específico de este resumen?</t>
  </si>
  <si>
    <t>Aquí está el resumen del texto usando el método 5W1H:
Qué: Alejandro Sanz y Raquel Perera se separan después de 12 años juntos.
Quién: Alejandro Sanz (50 años) y Raquel Perera (44 años).
Cuándo: La separación se confirma en julio de 2019, aunque los rumores comenzaron una semana antes.
Dónde: No se especifica un lugar concreto, pero la pareja residía principalmente entre España y Estados Unidos.
Por qué: No se dan razones específicas, pero mencionan que "el mundo cambia" y ellos también.
Cómo: La pareja anunció su separación de manera respetuosa a través de un mensaje conjunto en Instagram, enfatizando que seguirán siendo una familia y priorizando el bienestar de sus hijos Dylan y Alma.
¿Le gustaría que proporcione más detalles sobre algún aspecto específico de este resumen?</t>
  </si>
  <si>
    <t>Here's a brief summary of the key points:
Alejandro Sanz (50) and Raquel Perera (44) are separating after 12 years together.
The couple announced their separation through a joint Instagram post, emphasizing they will remain a family and continue to co-parent their children Dylan and Alma.
They began their relationship in 2007 and married in 2012 in a surprise ceremony.
Sanz has four children in total: Manuela from his first marriage, Dylan and Alma with Perera, and Alexander from an extramarital relationship.
Perera, who has a background in psychology and marketing, has maintained a low public profile throughout their relationship.
The couple appears to be separating on amicable terms, focusing on their children and mutual respect.</t>
  </si>
  <si>
    <r>
      <rPr>
        <rFont val="Arial"/>
        <color theme="1"/>
        <sz val="9.0"/>
      </rPr>
      <t xml:space="preserve">El texto describe la 21ª edición del Festival de Cine Judío de Barcelona, que presenta 15 películas con temática judía entre el 12 y el 29 de julio. El programa incluye una variedad de géneros </t>
    </r>
    <r>
      <rPr>
        <rFont val="Arial"/>
        <color rgb="FFFF0000"/>
        <sz val="9.0"/>
      </rPr>
      <t>y historias</t>
    </r>
    <r>
      <rPr>
        <rFont val="Arial"/>
        <color theme="1"/>
        <sz val="9.0"/>
      </rPr>
      <t xml:space="preserve">, abordando temas como:
Personajes </t>
    </r>
    <r>
      <rPr>
        <rFont val="Arial"/>
        <color rgb="FFFF0000"/>
        <sz val="9.0"/>
      </rPr>
      <t xml:space="preserve">históricos </t>
    </r>
    <r>
      <rPr>
        <rFont val="Arial"/>
        <color theme="1"/>
        <sz val="9.0"/>
      </rPr>
      <t xml:space="preserve">(Walter Benjamin, Kurt Waldheim)
Relaciones amorosas (Ingeborg Bachmann y Paul Celan)
Experiencias del Holocausto y sus consecuencias
Conflictos contemporáneos (israelí-palestino)
Comunidades judías en diferentes contextos
El festival homenajea a la documentalista Ruth Beckermann y presenta películas sobre temas controvertidos como el abuso sexual en comunidades ultraortodoxas y la industria del porno gay. También se proyectan documentales sobre las traductoras de </t>
    </r>
    <r>
      <rPr>
        <rFont val="Arial"/>
        <color rgb="FFFF0000"/>
        <sz val="9.0"/>
      </rPr>
      <t xml:space="preserve">Isaac </t>
    </r>
    <r>
      <rPr>
        <rFont val="Arial"/>
        <color theme="1"/>
        <sz val="9.0"/>
      </rPr>
      <t>Bashevis Singer y experiencias de</t>
    </r>
    <r>
      <rPr>
        <rFont val="Arial"/>
        <color rgb="FFFF0000"/>
        <sz val="9.0"/>
      </rPr>
      <t xml:space="preserve"> ex combatientes</t>
    </r>
    <r>
      <rPr>
        <rFont val="Arial"/>
        <color theme="1"/>
        <sz val="9.0"/>
      </rPr>
      <t xml:space="preserve"> alemanes en la Segunda Guerra Mundial.
Las películas exploran diversas perspectivas, desde dramas históricos hasta comedias, ofreciendo un panorama amplio de la experiencia judía en diferentes épocas y lugares.</t>
    </r>
  </si>
  <si>
    <r>
      <rPr>
        <rFont val="Arial"/>
        <color theme="1"/>
        <sz val="9.0"/>
      </rPr>
      <t xml:space="preserve">El texto describe la 21ª edición del Festival de Cine Judío de Barcelona. Los elementos más relevantes son:
El festival presenta 15 películas con temática judía, abarcando diversos géneros </t>
    </r>
    <r>
      <rPr>
        <rFont val="Arial"/>
        <color rgb="FFFF0000"/>
        <sz val="9.0"/>
      </rPr>
      <t>y historias</t>
    </r>
    <r>
      <rPr>
        <rFont val="Arial"/>
        <color theme="1"/>
        <sz val="9.0"/>
      </rPr>
      <t xml:space="preserve">.
Destacan películas sobre:
Personajes históricos como Walter Benjamin y Kurt Waldheim
La relación entre Ingeborg Bachmann y Paul Celan
Experiencias en campos de concentración
Conflictos contemporáneos en Israel y Palestina
Testimonios de </t>
    </r>
    <r>
      <rPr>
        <rFont val="Arial"/>
        <color rgb="FFFF0000"/>
        <sz val="9.0"/>
      </rPr>
      <t>ex combatientes</t>
    </r>
    <r>
      <rPr>
        <rFont val="Arial"/>
        <color theme="1"/>
        <sz val="9.0"/>
      </rPr>
      <t xml:space="preserve"> alemanes en la Segunda Guerra Mundial
Se rinde homenaje a la documentalista Ruth Beckermann con una retrospectiva.
Se incluyen documentales sobre temas controvertidos como el porno gay y abusos en comunidades ultraortodoxas.
Varias películas abordan las relaciones entre judíos y alemanes después del Holocausto.
El festival ofrece una variedad de perspectivas sobre la historia, cultura e identidad judía.
Este resumen captura los aspectos más importantes del festival, destacando su diversidad temática y su enfoque en historias relacionadas con la experiencia judía.</t>
    </r>
  </si>
  <si>
    <r>
      <rPr>
        <rFont val="Arial"/>
        <color theme="1"/>
        <sz val="9.0"/>
      </rPr>
      <t>Aquí tienes un resumen del texto usando el método 5W1H:
Qué: La 21ª edición del Festival de Cine Judío de Barcelona, que presenta 15 películas de temática judía.
Quién: Participan diversos directores y actores, incluyendo a Ruth Beckermann, Tomer Heymann, y Rhoda Heneida Abecassis. Se presentan películas sobre personajes como Walter Benjamin, Kurt Waldheim, Ingeborg Bachmann y Paul Celan.
Cuándo: Del jueves 12 al 29 (</t>
    </r>
    <r>
      <rPr>
        <rFont val="Arial"/>
        <color rgb="FFFF0000"/>
        <sz val="9.0"/>
      </rPr>
      <t xml:space="preserve">presumiblemente </t>
    </r>
    <r>
      <rPr>
        <rFont val="Arial"/>
        <color theme="1"/>
        <sz val="9.0"/>
      </rPr>
      <t>de octubre, aunque el mes no se especifica en el texto).
Dónde: Barcelona, España.
Por qué: Para mostrar una variedad de historias y géneros relacionados con la cultura y la historia judía, abordando temas como el Holocausto, relaciones interculturales, y experiencias personales.
Cómo: A través de la proyección de películas que incluyen documentales, dramas y comedias. El festival también ofrece retrospectivas, homenajes y la presencia de algunos directores para presentar sus obras.
¿Deseas que elabore algún aspecto específico de este resumen?</t>
    </r>
  </si>
  <si>
    <r>
      <rPr>
        <rFont val="Arial"/>
        <color theme="1"/>
        <sz val="9.0"/>
      </rPr>
      <t xml:space="preserve">Aquí tienes un resumen conciso del Festival de Cine Judío de Barcelona:
Es la 21ª edición del festival.
Se proyectarán 15 películas del 12 al 29 de </t>
    </r>
    <r>
      <rPr>
        <rFont val="Arial"/>
        <color rgb="FFFF0000"/>
        <sz val="9.0"/>
      </rPr>
      <t>julio</t>
    </r>
    <r>
      <rPr>
        <rFont val="Arial"/>
        <color theme="1"/>
        <sz val="9.0"/>
      </rPr>
      <t xml:space="preserve">.
La temática judía es el hilo conductor, con una gran variedad de géneros e historias.
Se incluyen películas sobre figuras como Walter Benjamin y Kurt Waldheim.
Hay documentales, dramas y comedias que abordan temas como el Holocausto, relaciones interculturales y biografías de personajes judíos.
Se rinde homenaje a la cineasta Ruth Beckermann con una retrospectiva.
Varios directores presentarán sus películas </t>
    </r>
    <r>
      <rPr>
        <rFont val="Arial"/>
        <color rgb="FFFF0000"/>
        <sz val="9.0"/>
      </rPr>
      <t>en persona</t>
    </r>
    <r>
      <rPr>
        <rFont val="Arial"/>
        <color theme="1"/>
        <sz val="9.0"/>
      </rPr>
      <t>.
Las películas exploran temas como la identidad judía, la memoria histórica y las relaciones familiares.
¿Te gustaría que profundice en algún aspecto específico del festival?</t>
    </r>
  </si>
  <si>
    <t>Nuestras redes están llenas de imágenes de niños haciendo monerías . En verano , su sobrexposición aumenta más si cabe . Cada imagen es compartida —sin consentimiento alguno— por el padre , la madre o algún familiar o amigo para orgullo de quien comparte y disfrute de sus conocidos . Se reciben likes y alguna alabanza que lleva a reincidir . Así ha sido durante varios años sin que nadie se planteara las consecuencias . Hasta que , acompañando al resquemor creciente hacia las redes sociales , una duda ha empezado a extenderse : ¿acaso hacemos mal subiendo a Internet imágenes de niños ? Tres de cada cuatro menores de dos años tienen fotos online , según un estudio de la empresa de seguridad en Internet AVG con datos de ciudadanos de 10 países ( Estados Unidos , Canadá , Alemania , el Reino Unido , Francia , España , Italia , Australia , Nueva Zelanda y Japón ) . La emoción ante la paternidad es una de las causas de esta pulsión , la versión actualizada de las imágenes que se guardaban en la cartera . De media , los progenitores de niños menores de 6 años suben 2,1 informaciones a la semana sobre estos , según un estudio con información de 1.300 padres estadounidenses de la aplicación Local Babysitter . Entre los 6 y los 13 , hay un descenso : 1,9 informaciones por semana . Cuando el menor cumple 14 años , el ímpetu se reduce a menos de una vez a la semana ( 0,8 ) . En España , los padres son los más preocupados , según AVG , por las consecuencias futuras en la vida de sus hijos de la cantidad de información online que proporcionan sobre estos ( valoran su grado de preocupación en un 3,9 sobre 5 ) . Esta preocupación posiblemente se habrá visto reforzada tras saber que Mark Zuckerberg —el hombre que más ha hecho porque compartamos como compartimos — cree que el futuro , en lugar de abierto , como sostenía hasta ahora , será privado . Mientras que el sector de la comunicación se ve obligado a proteger la identidad de los menores que salen en sus páginas , la publicación masiva de imágenes sin filtro de niños en las redes ha convertido la protección en una ironía . El fenómeno es tal que ha dado origen a un nuevo término : sharenting , la suma de share ( compartir ) y parenting ( crianza ) . En 2015 dos holandeses lanzaron al mercado la marca Koppie Koppie , una tienda online de tazas con fotos de niños cogidas de la Red para señalar el problema . Pero la primera persona que escribió un estudio detallado sobre este extendido fenómeno fue la abogada Stacey Steinberg , que en 2016 publicó el informe Sharenting , la privacidad de los niños en la era de las redes sociales . Esta profesora de Derecho de la Universidad de Florida , EE UU , y madre , estudió en profundidad las implicaciones de esta costumbre planetaria en marcha desde hace más de una década . Los padres son , por un lado , “ los veladores de la información personal de sus hijos y , por otro , los narradores de la vida de estos ” , escribe Steinberg . Al narrar , compartimos información sobre los hijos a la vez que les privamos del derecho a hacerlo ellos mismos en sus propios términos . Y eso es una fuente potencial de daño a la que hemos prestado poca atención . Los padres velan por la información personal de sus hijos y a la vez narran la vida de estos . Stacey Steinberg , abogada Los riesgos a los que se ven sometidos los menores son varios . Para empezar , ponemos más fácil su localización física a criminales o pervertidos . Pero hay además otros peligros de origen digital . Si alguien captura una imagen o un vídeo de un menor , puede simular que sufre algún tipo de peligro y reclamar un rescate . También puede suplantar su identidad en las redes , como ya le ha sucedido a varias influencers . Si , además , al anunciar el nacimiento de un bebé añadimos la fecha ( cosa que hacen no pocos padres ) , podríamos estar propiciando el robo de su identidad . Por no hablar del ciberbullying que quizá causamos al subir una foto ridícula de nuestro hijo ( se calcula que en 2018 lo habían sufrido el 59 % de los menores , según Pew Research ) . Pero hay otra consecuencia más obvia que tampoco solemos tener en cuenta : la opinión del menor . Un 58 % de los padres estadounidenses que comparten fotos creen que subirlas sin el consentimiento expreso de sus hijos es correcto , según la empresa de seguridad McAfee . Y un 40 % cree que la foto podría llegar a avergonzar al menor , pero que no le importará o que acabará superándolo . Sin embargo , lo que se está comprobando es precisamente lo contrario : que a muchos sí les disgusta el uso que sus padres hacen de su imagen . Valga de ejemplo lo que le dijo la hija de la actriz Gwyneth Paltrow cuando esta subió una imagen de ambas en la que la menor llevaba unas gafas de esquí que cubrían su rostro : “ Mamá , ya lo hemos hablado . No puedes publicar fotos mías sin mi consentimiento ” , se quejaba Apple . A lo que Paltrow respondía : “ ¡Pero si ni siquiera se te ve la cara ! ” . ¿Deberíamos pedir entonces permiso a nuestros hijos cada vez que subamos una foto de ellos ? De esto trataba el debate que mantuvieron el pasado mes de octubre varias influencers españolas —Lidia Bedman , mujer de Santiago Abascal , líder de Vox , o Jennifer Ortiz , entre otras— , madres y famosas que , además , reciben dinero por exhibir y exhibirse . Ortiz resumía el dilema durante el debate de la siguiente forma : “ El día de mañana , cuando mi hijo me pregunte sobre las fotos que subí de él , le diré : ‘ Hijo , lo hice quizá desde mi egoísmo , pensando que eran fotos bonitas y que no te iban a hacer daño . Entonces , en ese momento le pediré perdón y le daré una tarjeta [ de crédito ] con su dinero ” . ¿Subimos imágenes de niños por el lado emocional o porque mercantilizamos con llos ? Laura Baena , creadora de la web Malasmadres Poco a poco van trascendiendo casos puntuales llegados a los tribunales de menores que denuncian a sus padres en Italia , Francia o Estados Unidos . En Francia , las autoridades pueden imponer multas de hasta 45.000 euros más un año de prisión por publicar fotos íntimas de los hijos sin su permiso . “ En España no conozco ningún caso aún ” , afirma Samuel Parra , abogado especializado en temas tecnológicos . “ Lo más habitual es que un padre denuncie al otro por subir fotos sin su consentimiento como le ha sucedido a Bisbal , que denunció a su exmujer , Elena Tablada , por subir a las redes imágenes de la hija de ambos . Si el padre denunciado no retira las fotos , ahí vienen los problemas ” . “ Hay una realidad ” , opina Laura Baena , publicista y creadora de la web Malasmadres . “ Las fotos de menores lo petan . ¿Subimos las imágenes porque nos tocan la parte emocional o realmente estamos mercantilizando a los niños ? ” . ¿Podemos esperar que las propias redes pongan freno a nuestra locuacidad ? Nathan Freitas , del Berkman Klein Center for Internet &amp; Society , un centro de investigación sobre tecnología dependiente de la Universidad de Harvard , cree que sería naif esperarlo : “ No les resultaría nada difícil crear un botón muy grande y claro que dijera : ‘ Compartir SOLO con mi familia directa ’ . Pero si eso supone recolectar menos dinero , vayamos olvidándonos de ello ” . Y los tribunales ¿podrían poner freno a los padres ? Lo habitual es que sean reticentes a priorizar el derecho a la privacidad de los menores ante su propia familia . Se supone que los padres son los mejores guardianes de la privacidad de sus hijos y cuando no lo son , los jueces generalmente aceptan que los padres hacen lo mejor para estos . Stacey cierra su texto con varias recomendaciones a los padres interesados en proteger a sus hijos : que se familiaricen con las políticas de privacidad de las redes en las que suben fotos . Que fijen alertas que les avisen cuando el nombre de su hijo salga en algún resultado de búsqueda en Google . Que antes de contar algo se planteen no revelar la identidad del menor . Que no den pistas sobre los lugares que visita . Que pidan permiso a estos antes de compartir una información sobre ellos . Que no suban nunca una foto de estos con poca ropa . Y la última : que consideren si esa información que están valorando compartir puede tener algún efecto en el bienestar y en el desarrollo psicológico del pequeño.</t>
  </si>
  <si>
    <t>El texto aborda el fenómeno del "sharenting", que se refiere a la práctica de los padres de compartir fotos e información de sus hijos en redes sociales. Puntos clave:
1. Es una práctica muy común: 3 de cada 4 niños menores de 2 años tienen fotos en línea.
2. Riesgos asociados:
Facilita la localización física por criminales.
Posible suplantación de identidad.
Potencial ciberbullying.
Robo de identidad si se comparten datos personales.
3. Preocupaciones éticas:
Falta de consentimiento de los menores.
Posible vergüenza futura para los niños.
Conflicto entre el derecho de los padres a compartir y la privacidad de los hijos.
4. Aspectos legales:
Algunos países tienen leyes que penalizan compartir fotos de menores sin consentimiento.
Casos de menores demandando a sus padres por este motivo.
5. Recomendaciones para padres:
Familiarizarse con las políticas de privacidad de las redes sociales.
Configurar alertas para el nombre del hijo en Google.
Pedir permiso al menor antes de compartir.
Evitar revelar información sensible o comprometedora.
6. Debate sobre la responsabilidad de las redes sociales y la dificultad de los tribunales para abordar este tema.
El texto plantea la necesidad de reflexionar sobre esta práctica y sus posibles consecuencias a largo plazo.</t>
  </si>
  <si>
    <t>El texto aborda el fenómeno del "sharenting" - la práctica de los padres de compartir información y fotos de sus hijos en redes sociales. Los puntos más relevantes son:
1. Prevalencia: Tres de cada cuatro niños menores de dos años tienen fotos en línea.
2. Riesgos:
Facilita la localización física de menores por criminales.
Posible suplantación de identidad o robo de datos.
Potencial ciberbullying.
Violación de la privacidad y autonomía del menor.
3. Consentimiento: Muchos padres no piden permiso a sus hijos antes de publicar.
4. Consecuencias legales: En algunos países, ya hay casos de menores denunciando a sus padres por esta práctica.
5. Recomendaciones:
Familiarizarse con las políticas de privacidad de las redes sociales.
Configurar alertas para el nombre del niño en buscadores.
Proteger la identidad del menor al compartir información.
Pedir permiso al niño antes de publicar.
Evitar compartir fotos comprometedoras o con poca ropa.
El texto plantea la necesidad de reflexionar sobre esta práctica y sus implicaciones a largo plazo para la privacidad y el bienestar de los menores.</t>
  </si>
  <si>
    <t>Aquí está el resumen del texto usando el método 5W1H:
Qué: El fenómeno del "sharenting" - padres compartiendo fotos e información de sus hijos en redes sociales.
Quién: Padres, familiares y amigos que comparten; niños y menores cuyas imágenes son compartidas.
Cuándo: En la actualidad, especialmente desde hace más de una década con el auge de las redes sociales.
Dónde: En redes sociales e internet, a nivel global (con datos de países como EE.UU., Canadá, Europa, Australia, Nueva Zelanda y Japón).
Por qué:
Emoción ante la paternidad
Búsqueda de likes y alabanzas
Desconocimiento de las consecuencias
En algunos casos, motivos económicos (influencers)
Cómo: Subiendo fotos, vídeos e información personal de los niños sin su consentimiento, a menudo sin considerar las implicaciones de privacidad y seguridad.
El texto también aborda los riesgos asociados (como robo de identidad, ciberbullying, localización por criminales) y las preocupaciones éticas y legales que surgen de esta práctica, incluyendo el derecho a la privacidad de los menores y la necesidad de su consentimiento.
¿Le gustaría que profundice en algún aspecto específico de este resumen?</t>
  </si>
  <si>
    <t>Aquí tienes un resumen conciso del texto:
El "sharenting" (compartir en exceso información de los hijos en redes sociales) es un fenómeno creciente con potenciales riesgos:
1. Exposición excesiva de menores sin su consentimiento.
2. Riesgos de seguridad: localización por criminales, suplantación de identidad, ciberbullying.
3. Conflicto con el derecho a la privacidad del menor.
4. Posibles consecuencias emocionales y psicológicas futuras.
Algunos países están tomando medidas legales. Expertos recomiendan:
Familiarizarse con políticas de privacidad de redes sociales.
Pedir permiso a los hijos antes de compartir.
Limitar la información personal compartida.
Considerar el impacto a largo plazo en el bienestar del menor.
Se debate si las redes sociales deberían implementar más controles o si la responsabilidad recae principalmente en los padres.</t>
  </si>
  <si>
    <t>El texto describe una derrota del equipo de baloncesto español ante Rusia en un partido de preparación para la Copa Mundial. El entrenador, Scariolo, atribuyó la derrota a las ausencias de jugadores clave, la falta de concentración y la pobre efectividad en el tiro. Ricky Rubio y Willy Hernangómez fueron los jugadores destacados de España, pero no pudieron evitar la derrota. La selección española ahora enfrenta dudas justo antes del inicio del torneo oficial.</t>
  </si>
  <si>
    <t>España sufrió su segunda derrota en la preparación para la Copa Mundial de Baloncesto, perdiendo 55-74 ante Rusia. A pesar de los 26 puntos y 11 rebotes de Willy Hernangómez, el equipo luchó por encontrar un ritmo consistente y sufrió 18 pérdidas. El entrenador Sergio Scariolo atribuyó la derrota a la ausencia de jugadores clave y a la falta de concentración, y confía en que el equipo mejorará antes del inicio del torneo.</t>
  </si>
  <si>
    <t>Aquí está el resumen del texto utilizando el método 5W1H:
Qué: Derrota de la selección española de baloncesto ante Rusia en un partido de preparación para el Mundial.
Quién: La selección española de baloncesto, liderada por Ricky y Willy Hernangómez.
Cuándo: Tres días antes del comienzo del Mundial.
Dónde: No se especifica el lugar, pero se entiende que fue en un partido amistoso de preparación para el Mundial.
Por qué: La selección española buscaba ajustar sus automatismos y prepararse para el Mundial, pero terminó sufriendo su segunda derrota en la preparación.
Cómo: España tuvo problemas con el rebote, pérdidas de balón y bajos porcentajes de tiro, mientras que Rusia dominó el rebote y tuvo contribuciones de varios jugadores. El partido se fue complicando para España a medida que avanzaba, y a pesar de los esfuerzos de Willy Hernangómez, la diferencia en el marcador fue aumentando hasta llegar a una contundente derrota.
¿Qué? Derrota de España ante Rusia en un partido de preparación para el Mundial.</t>
  </si>
  <si>
    <r>
      <rPr>
        <rFont val="Arial"/>
        <color theme="1"/>
        <sz val="9.0"/>
      </rPr>
      <t>La selección española de baloncesto sufrió una contundente derrota ante Rusia en su último partido de preparación antes del Mundial, generando dudas a pocos días del inicio del torneo. Ricky Rubio y Willy Hernangómez fueron los destacados en un equipo que luchó</t>
    </r>
    <r>
      <rPr>
        <rFont val="Arial"/>
        <color rgb="FFFF0000"/>
        <sz val="9.0"/>
      </rPr>
      <t xml:space="preserve"> contra el jet lag</t>
    </r>
    <r>
      <rPr>
        <rFont val="Arial"/>
        <color theme="1"/>
        <sz val="9.0"/>
      </rPr>
      <t xml:space="preserve"> y las ausencias de jugadores clave. El entrenador, Scariolo, espera que la competición oficial traiga una mejora en el rendimiento del equipo.</t>
    </r>
  </si>
  <si>
    <t>En marzo de 2018, un grupo de cinco universitarias españolas, con edades entre 18 y 22 años, se enteraron de una ONG llamada Acción Geoda, que trabaja en el Valle del Tessaout, una zona olvidada de Marruecos. Motivadas por mejorar las condiciones de vida en esta región, las jóvenes decidieron emprender un proyecto ambicioso: construir y mantener una escuela infantil en la aldea de Tasslent, y empoderar a las mujeres de la comunidad.
Para recaudar fondos, organizaron la Primera Jornada Solidaria del Valle de Tessaout, con actividades deportivas y lúdicas, logrando una exitosa recaudación gracias a la participación de otros jóvenes universitarios. También crearon la Primera Semana de la Mujer en su colegio mayor, vendiendo artículos diseñados por los estudiantes para promover la igualdad de género.
En marzo de este año, las cinco chicas viajaron a Marruecos para ver de primera mano las necesidades del valle y conectarse con su cultura y su gente. Compartieron sus preocupaciones y ofrecieron su ayuda para mejorar la educación infantil y la alfabetización de las mujeres. El viaje fue una experiencia transformadora que inspiró a otras personas a unirse a su causa.
Cuatro meses después, el proyecto ha crecido y ahora involucra a casi todo el colegio mayor. El grupo continúa trabajando incansablemente para recaudar fondos y mejorar la educación y el empoderamiento de las mujeres en Tasslent. Su compromiso y entusiasmo son contagiosos, y esperan pasar el testigo a futuras generaciones de estudiantes para que continúen con su legado.</t>
  </si>
  <si>
    <t>Cinco universitarias españolas, con edades entre 18 y 22 años, decidieron embarcarse en un ambicioso proyecto solidario: construir y mantener una escuela infantil en una remota aldea de Marruecos, Tasslent, ubicada en el Valle del Tessaout, una región olvidada por el gobierno y carente de servicios básicos como agua potable y electricidad.
Para recaudar fondos, organizaron la Primera Jornada Solidaria del Valle de Tessaout, con actividades deportivas y lúdicas, y contaron con la colaboración de sus compañeros del colegio mayor. Además, crearon la Primera Semana de la Mujer en su colegio, vendiendo artículos que promovían la igualdad de género.
Su entusiasmo contagió a otros estudiantes, y en marzo de este año, un grupo de 20 jóvenes viajó a Marruecos para conocer de primera mano las necesidades de la comunidad. Compartieron sus preocupaciones y se comprometieron a mejorar la educación infantil y la alfabetización de las mujeres en la aldea.
El proyecto ha crecido, y ahora casi todo el colegio mayor participa en él, con el objetivo de mejorar la vida de los habitantes de Tasslent y empoderar a sus mujeres. Es una aventura solidaria que esperan continuar y transmitir a futuras generaciones de estudiantes.</t>
  </si>
  <si>
    <t>Aquí está el resumen del texto utilizando el método de las 5W1H:
Qué: Cinco universitarias inician un proyecto para construir y mantener una escuela infantil y empoderar a las mujeres en una aldea olvidada de Marruecos, Tasslent, en el Valle del Tessaout.
Quién: Cinco universitarias de entre 18 y 22 años, compañeras de colegio mayor en Madrid, España.
Cuándo: La historia comienza en marzo de 2018, con la presentación de la ONG Acción Geoda, y continúa hasta el presente, con las actividades de recaudación de fondos y el viaje a Marruecos en marzo del mismo año.
Dónde: La historia tiene lugar en Madrid, España, y en la aldea de Tasslent en el Valle del Tessaout, Marruecos.
Por qué: Las universitarias se sienten motivadas a contribuir a la educación y el empoderamiento de las mujeres en una zona olvidada de Marruecos, donde la pobreza y la falta de acceso a servicios básicos son prevalentes.
Cómo: A través de la creatividad y la colaboración, las jóvenes organizan actividades deportivas y lúdicas, así como una semana dedicada a la mujer, para recaudar fondos. También viajan a Marruecos para conocer de primera mano las necesidades de la comunidad y ofrecer su ayuda.
El resumen destaca los aspectos más importantes de la historia, incluyendo el papel de las universitarias, sus motivaciones, las actividades de recaudación de fondos, el viaje a Marruecos y su compromiso continuo con el proyecto.</t>
  </si>
  <si>
    <t>tl;dr: Cinco universitarias españolas se embarcan en un proyecto para construir y mantener una escuela infantil y empoderar a las mujeres en una aldea olvidada de Marruecos. A través de diversas actividades solidarias y con el apoyo de sus compañeros, logran recaudar fondos y viajar a la zona para palpar de primera mano las necesidades de la comunidad. Su entusiasmo contagia a otros jóvenes, y ahora casi todo el colegio mayor participa en el proyecto, con el objetivo de mejorar la educación infantil y la alfabetización de las mujeres en la aldea.</t>
  </si>
  <si>
    <t>Los vecinos de un edificio histórico en Madrid decidieron abordar el problema de los pisos turísticos en su comunidad durante una reunión. El debate dividió a los residentes, algunos de los cuales estaban en contra de los inconvenientes causados por los turistas, mientras que otros eran dueños que alquilaban sus propiedades a viajeros. La votación resultó en nueve votos a favor de limitar los negocios turísticos y cinco en contra. La presidenta de la comunidad, Gema Parrellada, explicó que estos alojamientos causan todo tipo de molestias y afectan la convivencia. La regulación de los pisos turísticos en Madrid ha sido un tema controversial, con diferentes opiniones y enfoques por parte de las autoridades y los colectivos ciudadanos.</t>
  </si>
  <si>
    <t>Los vecinos de un edificio histórico de Madrid votaron para limitar los pisos turísticos en su comunidad, citando problemas de convivencia y molestias ocasionadas por los turistas. La votación, que se realizó de acuerdo con un real decreto emitido por el gobierno español, permitió que las tres quintas partes de los propietarios rechazaran el uso de sus propiedades para fines turísticos. El debate dividió a los residentes, con algunos apoyando la medida debido a las interrupciones causadas por los turistas, mientras que otros defendieron los beneficios económicos del alquiler a corto plazo. La decisión resalta la tensión entre el modelo de ciudad deseado y la realidad del impacto del turismo en los barrios tradicionales.</t>
  </si>
  <si>
    <t>Aquí está el resumen del texto utilizando el método 5W1H:
Qué: Un conflicto entre vecinos de un edificio histórico en Madrid debido a la presencia de pisos turísticos.
Quién: Los implicados son los vecinos que viven en el edificio, los dueños que alquilan sus propiedades a turistas, y aquellos que arriendan a terceros de manera indefinida.
Cuándo: La junta de la comunidad donde se discutió el tema tuvo lugar el 9 de julio.
Dónde: En un edificio histórico del siglo XIX en la plaza de Cascorro, Madrid.
Por qué: Los vecinos buscan frenar la proliferación de apartamentos de paso en el edificio debido a las molestias que ocasionan los turistas.
Cómo: A través de una votación, nueve votos a favor y cinco en contra, se decidió limitar la cantidad de pisos turísticos en el edificio.
¿Qué modelo de ciudad quieren construir?: Esta es la pregunta de fondo que se plantea en el texto, ya que la presencia de pisos turísticos puede afectar la configuración del barrio y la convivencia entre los residentes.</t>
  </si>
  <si>
    <t>La proliferación de apartamentos turísticos en un edificio histórico de Madrid ha generado un intenso debate entre los vecinos. La votación resultante, nueve a favor y cinco en contra, ha puesto de manifiesto la división en la comunidad. La cuestión clave es cómo quieren que sea el modelo de la ciudad, y aunque algunos ven beneficios en el turismo, otros argumentan que causa molestias y problemas de convivencia. Este problema, que involucra a tres administraciones diferentes, aún no tiene una solución clara, y la regulación de este tipo de viviendas turísticas sigue siendo objeto de discusión.</t>
  </si>
  <si>
    <t>El rugby, un deporte pionero en la adopción de tecnología, está experimentando otro cambio significativo en sus reglas para abordar los crecientes problemas de seguridad. World Rugby, la federación internacional, ha implementado cambios para desalentar los placajes altos y promover un juego más fluido y seguro. Estas nuevas reglas están diseñadas para reducir las conmociones cerebrales y otras lesiones graves, que a menudo resultan del impacto físico intenso y la velocidad del juego moderno.
Los cambios propuestos incluyen prohibir los placajes por encima de la cintura, lo que reduciría significativamente el riesgo de lesiones en la cabeza. World Rugby también está considerando recompensar el juego indirecto y menos contacto, y ajustar las reglas alrededor de la línea de ensayo para alentar un estilo de juego más dinámico y menos basado en el desgaste físico. Además, se propone un castigo más severo para las infracciones, con la posibilidad de elevar una tarjeta amarilla a roja durante la revisión del incidente.
Los cambios en las reglas tienen como objetivo no solo mejorar la seguridad de los jugadores, sino también mejorar el espectáculo y atraer a una audiencia más amplia, manteniendo al mismo tiempo la esencia del deporte.</t>
  </si>
  <si>
    <t>El rugby, un deporte conocido por su adopción temprana de la tecnología, está experimentando otro cambio significativo en sus reglas, lo que podría ser impactante para los puristas. Las reglas clásicas están siendo cuestionadas debido a la evolución física de los jugadores, quienes ahora son más atléticos, chocan a mayores velocidades y tienen un tiempo de juego efectivo más prolongado en comparación con el pasado.
World Rugby, la federación internacional, ha tomado la decisión de reducir los placajes altos y promover un juego más fluido para abordar el problema de las lesiones graves y las conmociones cerebrales. La principal propuesta es prohibir los placajes por encima de la cintura, ya que se ha demostrado que son responsables de una gran cantidad de lesiones y conmociones cerebrales, especialmente para la persona que realiza el placaje.
Los cambios en las reglas también tienen como objetivo mejorar el espectáculo y beneficiar a jugadores, árbitros y aficionados. Además, se espera que reduzcan las lesiones, al igual que los cambios implementados en los últimos años han logrado mantener estable la tasa de lesiones y reducir las conmociones cerebrales.
Además de las preocupaciones por la salud de los jugadores, los cambios en las reglas también podrían tener un impacto en el estilo de juego, favoreciendo un rugby más dinámico y de alto puntaje, similar al de los All Blacks, en lugar del estilo de desgaste lento asociado con equipos como Irlanda y Sudáfrica. Las nuevas reglas también podrían resultar en más tarjetas amarillas y rojas, lo que desalienta las infracciones reiteradas y fomenta un juego más limpio.
En resumen, los cambios propuestos en las reglas del rugby buscan abordar los problemas de salud y seguridad, al tiempo que mejoran el espectáculo y adaptan el deporte a la evolución física y las demandas modernas.</t>
  </si>
  <si>
    <t>Aquí está un resumen del texto utilizando el método de las 5W1H:
Qué: El rugby, un deporte pionero en el uso de la tecnología, está enfrentando cambios radicales en sus reglas para mejorar la seguridad de los jugadores y mejorar el espectáculo.
Quién: World Rugby, la federación internacional de rugby, es la encargada de implementar estos cambios. El presidente de World Rugby, Bill Beaumont, ha expresado su compromiso para que el deporte sea más seguro y simple. John Jeffrey, responsable de la normativa, también ha destacado la intención de mejorar el espectáculo para jugadores, árbitros y aficionados.
Cuándo: Los cambios en las reglas se están estudiando actualmente y se implementarán en un futuro cercano. Los ensayos se llevarán a cabo en las categorías amateur de Francia, aunque no afectarán al Mundial de Rugby que se disputará en Japón en septiembre.
Dónde: Los ensayos de las nuevas reglas se llevarán a cabo en las categorías amateur de Francia, que ha visto una alta tasa de lesiones y fallecimientos en los últimos años.
Por qué: Los cambios en las reglas buscan reducir el riesgo de lesiones, especialmente conmociones cerebrales, en un deporte que se ha vuelto cada vez más físico y atlético. World Rugby argumenta que el placaje es responsable de una gran parte de las lesiones y conmociones, y que limitar los placajes altos puede reducir significativamente estos riesgos. Además, se busca mejorar el espectáculo y atraer a una audiencia más joven.
Cómo: Entre los cambios propuestos se incluyen la prohibición de placar por encima de la cintura, premiar el juego indirecto y menos contacto, y castigar con más dureza las infracciones. También se sugiere revisar las acciones que han resultado en tarjetas amarillas y elevar la sanción a una tarjeta roja si se justifica.</t>
  </si>
  <si>
    <t>El rugby, un deporte pionero en el uso de la tecnología, está experimentando cambios radicales en sus normas clásicas para abordar los riesgos de lesiones graves y conmociones cerebrales. World Rugby, la federación internacional, ha introducido nuevas reglas que castigan los placajes altos y promueven un juego más fluido y seguro, con el objetivo de reducir las lesiones en la cabeza. Además, se están considerando cambios adicionales para premiar el juego indirecto y castigar las infracciones con más severidad, lo que podría resultar en un estilo de juego más dinámico y atractivo para los espectadores.</t>
  </si>
  <si>
    <t>Nicolás Vallejo-Nájera, conocido como Colate, fue operado de la clavícula tras sufrir un accidente durante su participación en el reality show "Supervivientes" de Telecinco. Colate estuvo casi 10 semanas en el programa, filmed en Honduras, y fue el primer concursante confirmado. Tras su regreso a España, se sometió a nuevos exámenes médicos que determinaron la necesidad de una operación. Colate ha recibido el apoyo de su familia y amigos, incluyendo a su hermana, la famosa cocinera Samantha Vallejo-Nájera. Durante el concurso, Colate destacó por su faceta de conquistador, su afán competitivo y su liderazgo. También habló sobre su divorcio de la cantante Paulina Rubio y su relación con su hijo.</t>
  </si>
  <si>
    <t>Nicolás Vallejo-Nájera, conocido como Colate, fue operado de la clavícula tras sufrir un accidente durante su participación en el reality show "Supervivientes" de Telecinco. Colate estuvo casi 10 semanas en el programa, filmed en Honduras, y fue expulsado por el público antes de su regreso a España el 3 de julio. La operación fue necesaria debido a una fractura en la clavícula que ocurrió durante una prueba semanal, donde una rueda gigante y pesada lo aplastó.
Colate ha recibido apoyo de su familia y amigos durante su estancia en el concurso, especialmente de su hermana, la cocinera y jurado de MasterChef, Samantha Vallejo-Nájera, quien se mantuvo activa en las redes sociales pidiendo la salvación de su hermano.
Además de su accidente, Colate también habló sobre sus experiencias en el programa, incluyendo su relación con Isabel Pantoja y Mónica Hoyos, así como su atracción hacia Encarna Salazar de las Azúcar Moreno. También reveló su faceta competitiva y su liderazgo en las pruebas, y discutió sobre su divorcio de la cantante mexicana Paulina Rubio y la custodia compartida de su hijo.</t>
  </si>
  <si>
    <t>Aquí está el resumen del texto utilizando el método 5W1H:
Qué: Nicolás Vallejo-Nájera, conocido como Colate, tuvo que ser operado de la clavícula debido a un accidente que sufrió en el reality show "Supervivientes" de Telecinco.
Quién: Nicolás Vallejo-Nájera (Colate), concursante de "Supervivientes".
Cuándo: El pasado 3 de julio, tras su regreso de Honduras, y esta semana fue operado.
Dónde: En la isla de Honduras, durante una prueba semanal de "Supervivientes", y en Madrid, donde fue operado en la clínica Ruber Internacional.
Por qué: Debido a un accidente en el que una rueda gigante cayó sobre él, causándole una fractura de clavícula.
Cómo: Los chequeos médicos iniciales en Honduras indicaron que podía continuar en el concurso, pero tras su expulsión y nuevos exámenes, los especialistas optaron por operar para aliviar las molestias y dolores.
El texto también menciona el apoyo que recibió Colate de su hermana, Samantha Vallejo-Nájera, y su faceta como empresario, conquistador y competidor durante su participación en "Supervivientes". Además, se habla de su divorcio de la cantante Paulina Rubio y sus problemas de custodia.</t>
  </si>
  <si>
    <t>¡No hay problema! Aquí está una versión más concisa:
Nicolás Vallejo-Nájera, conocido como Colate, fue operado de la clavícula tras sufrir un accidente en el reality show Supervivientes de Telecinco. Colate, el primer concursante confirmado, pasó casi 10 semanas en Honduras antes de ser expulsado por el público. Días antes de su expulsión, una pesada rueda le cayó encima durante una prueba, causándole una fractura de clavícula. Inicialmente, se pensó que podía continuar en el concurso, pero tras su regreso a España, los especialistas optaron por operarlo. Colate ha recibido apoyo de su familia y amigos, especialmente de su hermana, Samantha Vallejo-Nájera, quien se mantuvo a su lado a pesar de sus problemas económicos y personales. En el concurso, Colate destacó por su faceta de conquistador, su afán competitivo y su liderazgo. También habló sobre su divorcio de la cantante Paulina Rubio y su acuerdo de custodia compartida de su hijo.</t>
  </si>
  <si>
    <r>
      <rPr>
        <rFont val="Arial"/>
        <color theme="1"/>
        <sz val="9.0"/>
      </rPr>
      <t xml:space="preserve">India ha lanzado la misión Chandrayaan 2, con el objetivo de convertirse en el cuarto país en lograr un alunizaje exitoso. La misión, desarrollada casi en su totalidad en India, es una demostración del creciente programa espacial del país. La nave tardará dos meses en llegar a la Luna, realizando primero órbitas elípticas alrededor de la Tierra para probar sus sistemas antes de dirigirse directamente a la Luna. Una vez allí, el módulo de aterrizaje Vikram se separará del módulo orbital y aterrizará en una llanura cerca del polo sur lunar. Luego, un rover de seis ruedas llamado Pragyan saldrá del módulo de aterrizaje y explorará la superficie lunar, recopilando datos y enviando imágenes durante 14 días. Si la misión tiene éxito, India se unirá </t>
    </r>
    <r>
      <rPr>
        <rFont val="Arial"/>
        <color rgb="FF0000FF"/>
        <sz val="9.0"/>
      </rPr>
      <t>a un selecto grupo de naciones</t>
    </r>
    <r>
      <rPr>
        <rFont val="Arial"/>
        <color theme="1"/>
        <sz val="9.0"/>
      </rPr>
      <t xml:space="preserve"> que </t>
    </r>
    <r>
      <rPr>
        <rFont val="Arial"/>
        <color rgb="FF0000FF"/>
        <sz val="9.0"/>
      </rPr>
      <t>han logrado</t>
    </r>
    <r>
      <rPr>
        <rFont val="Arial"/>
        <color theme="1"/>
        <sz val="9.0"/>
      </rPr>
      <t xml:space="preserve"> aterrizar una nave en la Luna.</t>
    </r>
  </si>
  <si>
    <r>
      <rPr>
        <rFont val="Arial"/>
        <color theme="1"/>
        <sz val="9.0"/>
      </rPr>
      <t xml:space="preserve">India ha lanzado con éxito la misión Chandrayaan 2, con el objetivo de convertirse en el cuarto país en lograr un </t>
    </r>
    <r>
      <rPr>
        <rFont val="Arial"/>
        <b/>
        <strike/>
        <color theme="1"/>
        <sz val="9.0"/>
      </rPr>
      <t>aterrizaje suave</t>
    </r>
    <r>
      <rPr>
        <rFont val="Arial"/>
        <color theme="1"/>
        <sz val="9.0"/>
      </rPr>
      <t xml:space="preserve"> en la Luna. La misión, desarrollada casi en su totalidad en India, es una prueba del creciente programa espacial del país. La nave espacial, que despegó hoy, tardará dos meses en llegar a la Luna, donde liberará un módulo de aterrizaje y un rover para estudiar la superficie lunar. El módulo de aterrizaje, llamado Vikram, </t>
    </r>
    <r>
      <rPr>
        <rFont val="Arial"/>
        <color rgb="FF0000FF"/>
        <sz val="9.0"/>
      </rPr>
      <t>en honor al padre del programa espacial indio</t>
    </r>
    <r>
      <rPr>
        <rFont val="Arial"/>
        <color theme="1"/>
        <sz val="9.0"/>
      </rPr>
      <t xml:space="preserve">, y el rover, llamado Pragyan, intentarán un </t>
    </r>
    <r>
      <rPr>
        <rFont val="Arial"/>
        <b/>
        <strike/>
        <color theme="1"/>
        <sz val="9.0"/>
      </rPr>
      <t>aterrizaje suave</t>
    </r>
    <r>
      <rPr>
        <rFont val="Arial"/>
        <color theme="1"/>
        <sz val="9.0"/>
      </rPr>
      <t xml:space="preserve"> en una llanura entre dos cráteres cerca del polo sur lunar. Si la misión tiene éxito, India se unirá </t>
    </r>
    <r>
      <rPr>
        <rFont val="Arial"/>
        <color rgb="FF0000FF"/>
        <sz val="9.0"/>
      </rPr>
      <t>a un selecto grupo de naciones que han logrado</t>
    </r>
    <r>
      <rPr>
        <rFont val="Arial"/>
        <color theme="1"/>
        <sz val="9.0"/>
      </rPr>
      <t xml:space="preserve"> aterrizar en la Luna, </t>
    </r>
    <r>
      <rPr>
        <rFont val="Arial"/>
        <b/>
        <strike/>
        <color theme="1"/>
        <sz val="9.0"/>
      </rPr>
      <t>destacando su capacidad tecnológica y científica en la carrera espacial global</t>
    </r>
    <r>
      <rPr>
        <rFont val="Arial"/>
        <color theme="1"/>
        <sz val="9.0"/>
      </rPr>
      <t>.</t>
    </r>
  </si>
  <si>
    <r>
      <rPr>
        <rFont val="Arial"/>
        <color rgb="FF999999"/>
        <sz val="9.0"/>
      </rPr>
      <t>Aquí está el resumen del texto sobre el lanzamiento de la misión Chandrayaan 2 de India, utilizando el marco de las 5W1H:</t>
    </r>
    <r>
      <rPr>
        <rFont val="Arial"/>
        <color theme="1"/>
        <sz val="9.0"/>
      </rPr>
      <t xml:space="preserve">
Qué: India ha lanzado la nave Chandrayaan 2 con el objetivo de aterrizar en la Luna.
Quién: La misión ha sido desarrollada principalmente por la agencia espacial india, </t>
    </r>
    <r>
      <rPr>
        <rFont val="Arial"/>
        <b/>
        <strike/>
        <color theme="1"/>
        <sz val="9.0"/>
      </rPr>
      <t>mostrando el avance del programa espacial del país.</t>
    </r>
    <r>
      <rPr>
        <rFont val="Arial"/>
        <color theme="1"/>
        <sz val="9.0"/>
      </rPr>
      <t xml:space="preserve">
Cuándo: El lanzamiento tuvo lugar hoy, y se espera que la nave llegue a la Luna en dos meses.
Dónde: La nave fue lanzada desde la Tierra y su destino es una llanura entre los cráteres Manzinus C y Simpelius N, cerca del polo sur de la Luna.
Por qué: India busca convertirse en el cuarto país en posar un aparato en la Luna, después de EE. UU., Rusia y China. Esto representaría un importante logro en su programa espacial.
Cómo: La nave realizará varias órbitas alrededor de la Tierra para comprobar su funcionamiento, y luego utilizará propulsores para dirigirse a la Luna. Una vez allí, el módulo de alunizaje Vikram se separará del módulo orbital y aterrizará en la superficie lunar. Del Vikram saldrá un rover de seis ruedas, llamado Pragyan, que explorará la superficie lunar y recolectará datos científicos.
</t>
    </r>
    <r>
      <rPr>
        <rFont val="Arial"/>
        <color rgb="FF999999"/>
        <sz val="9.0"/>
      </rPr>
      <t>Espero que esto te haya proporcionado una visión general concisa y útil del lanzamiento de la misión Chandrayaan 2 de India.</t>
    </r>
  </si>
  <si>
    <t>India ha lanzado la misión Chandrayaan 2, con la que espera convertirse en el cuarto país en posar un aparato en la Luna. La nave tardará dos meses en llegar al satélite y, tras varias maniobras orbitales, soltará el vehículo de alunizaje Vikram, que llevará un pequeño rover llamado Pragyan. La misión tiene como destino una llanura cerca del polo sur lunar y su éxito supondría un importante logro para el programa espacial indio.</t>
  </si>
  <si>
    <r>
      <rPr>
        <rFont val="Arial"/>
        <color theme="1"/>
        <sz val="9.0"/>
      </rPr>
      <t xml:space="preserve">La policía </t>
    </r>
    <r>
      <rPr>
        <rFont val="Arial"/>
        <b/>
        <strike/>
        <color theme="1"/>
        <sz val="9.0"/>
      </rPr>
      <t xml:space="preserve">alemana </t>
    </r>
    <r>
      <rPr>
        <rFont val="Arial"/>
        <color theme="1"/>
        <sz val="9.0"/>
      </rPr>
      <t>ha detenido a un joven de 17 años</t>
    </r>
    <r>
      <rPr>
        <rFont val="Arial"/>
        <color rgb="FF0000FF"/>
        <sz val="9.0"/>
      </rPr>
      <t xml:space="preserve"> buscado por la muerte</t>
    </r>
    <r>
      <rPr>
        <rFont val="Arial"/>
        <color theme="1"/>
        <sz val="9.0"/>
      </rPr>
      <t xml:space="preserve"> de su hermana de 14 años en Mataró, Barcelona. El menor, </t>
    </r>
    <r>
      <rPr>
        <rFont val="Arial"/>
        <b/>
        <strike/>
        <color theme="1"/>
        <sz val="9.0"/>
      </rPr>
      <t>de origen ruso</t>
    </r>
    <r>
      <rPr>
        <rFont val="Arial"/>
        <color theme="1"/>
        <sz val="9.0"/>
      </rPr>
      <t xml:space="preserve">, ha sido trasladado a España y puesto a disposición de la fiscalía de menores. El crimen ocurrió en junio cuando la madre, de viaje, dejó a los adolescentes solos en casa. Al no poder contactarlos, pidió a unos amigos que fueran a su casa, donde encontraron el cadáver de la menor con heridas de arma blanca. El hermano mayor no estaba y </t>
    </r>
    <r>
      <rPr>
        <rFont val="Arial"/>
        <color rgb="FF0000FF"/>
        <sz val="9.0"/>
      </rPr>
      <t>era buscado desde entonces</t>
    </r>
    <r>
      <rPr>
        <rFont val="Arial"/>
        <color theme="1"/>
        <sz val="9.0"/>
      </rPr>
      <t>.</t>
    </r>
  </si>
  <si>
    <t>La policía ha detenido en Alemania a un joven de 17 años buscado por el presunto asesinato de su hermana de 14 años en Mataró, Barcelona. El crimen ocurrió en junio cuando la madre, de origen ruso, estaba de viaje y los adolescentes estaban solos en casa. El joven ha sido trasladado a España y puesto a disposición de la fiscalía de menores. El cadáver de la hermana fue hallado con heridas de arma blanca, y el menor estaba en busca y captura desde entonces.</t>
  </si>
  <si>
    <r>
      <rPr>
        <rFont val="Arial"/>
        <color rgb="FF999999"/>
        <sz val="9.0"/>
      </rPr>
      <t>Aquí está el resumen del texto usando el método de las 5W1H:</t>
    </r>
    <r>
      <rPr>
        <rFont val="Arial"/>
        <color theme="1"/>
        <sz val="9.0"/>
      </rPr>
      <t xml:space="preserve">
Qué: La Policía ha detenido al joven de 17 años como presunto autor de la muerte de su hermana de 14 años, cuyo cadáver fue hallado en su domicilio familiar en Mataró, Barcelona, con heridas de arma blanca.
Quién: El joven de 17 años, cuya identidad no ha sido revelada debido a su condición de menor de edad.
Cuándo: El crimen ocurrió en junio pasado, y el joven fue detenido recientemente y trasladado a España para ser puesto a disposición de la fiscalía de menores.
Dónde: En el domicilio familiar situado en el barrio Cerdanyola de Mataró, Barcelona.
Por qué: Las razones detrás del crimen aún no están claras y son objeto de investigación.
Cómo: El joven supuestamente atacó a su hermana con un arma blanca, causándole heridas que resultaron fatales.
</t>
    </r>
    <r>
      <rPr>
        <rFont val="Arial"/>
        <color rgb="FF999999"/>
        <sz val="9.0"/>
      </rPr>
      <t>Este resumen proporciona una visión general concisa del incidente utilizando las preguntas básicas de las 5W1H para transmitir la información clave.</t>
    </r>
  </si>
  <si>
    <r>
      <rPr>
        <rFont val="Arial"/>
        <color theme="1"/>
        <sz val="9.0"/>
      </rPr>
      <t xml:space="preserve">La policía ha detenido en Alemania a un joven de 17 años buscado </t>
    </r>
    <r>
      <rPr>
        <rFont val="Arial"/>
        <color rgb="FF0000FF"/>
        <sz val="9.0"/>
      </rPr>
      <t>por la muerte</t>
    </r>
    <r>
      <rPr>
        <rFont val="Arial"/>
        <color theme="1"/>
        <sz val="9.0"/>
      </rPr>
      <t xml:space="preserve"> de su hermana de 14 años en España. El menor, </t>
    </r>
    <r>
      <rPr>
        <rFont val="Arial"/>
        <b/>
        <strike/>
        <color theme="1"/>
        <sz val="9.0"/>
      </rPr>
      <t>de origen ruso</t>
    </r>
    <r>
      <rPr>
        <rFont val="Arial"/>
        <color theme="1"/>
        <sz val="9.0"/>
      </rPr>
      <t>, estaba solo con su hermana en el domicilio familiar cuando ocurrió el crimen y ha sido puesto a disposición de la fiscalía de menores.</t>
    </r>
  </si>
  <si>
    <t>Aquí está un resumen del texto proporcionado:
El cantante español Alejandro Sanz y su pareja, Raquel Perera, han anunciado su separación después de 12 años juntos. La pareja, que tiene dos hijos en común, Dylan y Alma, confirmó su separación a través de una publicación en Instagram, donde afirmaron que aunque su relación romántica ha terminado, siempre serán una familia. La revista ¡Hola! oficializó la noticia, destacando la madurez y el respeto con el que la pareja está manejando la situación. Sanz y Perera comenzaron su relación en 2007 y se casaron en secreto en 2012. A pesar de su separación, ambos han dejado claro que su familia sigue siendo su prioridad y que continuarán amándose y apoyándose mutuamente. Mientras Sanz continúa con su gira de conciertos, Perera se centra en sus proyectos personales y en el cuidado de sus hijos. La pareja ha demostrado que es posible separarse de manera respetuosa y madura, manteniendo siempre el bienestar de su familia como prioridad.</t>
  </si>
  <si>
    <t>Alejandro Sanz y Raquel Perera anuncian su separación después de 12 años juntos. La pareja, que tiene dos hijos en común, Dylan y Alma, confirmó la noticia a través de una publicación en Instagram, donde afirmaron que su familia está "por encima de cualquier cosa" y que a pesar de los cambios, siempre se amarán amorosamente. La separación se produce tres días después del octavo cumpleaños de su hijo Dylan y después de que Raquel viajara a Madrid y a una playa con sus hijos, mientras que Alejandro continúa su gira de conciertos en los Estados Unidos y México. La pareja, que se casó en secreto en 2012, siempre ha mantenido un perfil bajo y discreto en los medios.</t>
  </si>
  <si>
    <t xml:space="preserve">
Aquí está un resumen del texto utilizando el método de las 5W1H:
Qué: Separación de Alejandro Sanz y Raquel Perera después de 12 años de relación.
Quién: Alejandro Sanz (50 años), cantante y compositor español, y Raquel Perera (44 años), su esposa y madre de dos de sus hijos.
Cuándo: La separación se confirmó en julio de 2019, aunque los rumores comenzaron una semana antes.
Dónde: La noticia se hizo pública en España, donde ambos residen y donde se celebró la boda en 2012.
Por qué: No se dan razones específicas, pero la pareja menciona "la complejidad y la ventaja de transformar las maneras de amarse en otras direcciones" y la necesidad de cambiar con el mundo.
Cómo: A través de una declaración conjunta en Instagram, donde anunciaron su separación y enfatizaron su compromiso de seguir siendo una familia y amarse para siempre, aunque de una manera diferente.
Espero que esto te haya dado una visión general concisa y clara de la historia utilizando el marco de las 5W1H.</t>
  </si>
  <si>
    <t xml:space="preserve">
tl;dr: Alejandro Sanz y Raquel Perera confirman su separación después de 12 años juntos, manteniendo una relación respetuosa por el bien de sus hijos y destacando su amor y lealtad mutuos.</t>
  </si>
  <si>
    <r>
      <rPr>
        <rFont val="Arial"/>
        <color theme="1"/>
        <sz val="9.0"/>
      </rPr>
      <t xml:space="preserve">La 21ª edición del Festival de Cine Judío de Barcelona presenta una emocionante y variada selección de películas que exploran historias y géneros diferentes, siempre con un trasfondo temático judío. Las 15 películas que se exhibirán incluyen títulos que van desde biografías de personajes notables hasta historias de amor trágicas, viajes de descubrimiento y relatos de supervivencia en medio de la guerra y el conflicto.
Algunas de las películas destacadas son "Tel Aviv en llamas", que cuenta la historia de una relación inesperada entre un ayudante palestino y un comandante israelí; "M", que sigue a un estudioso del Talmud dentro de la comunidad judía ultraortodoxa; y una retrospectiva de la documentalista, cineasta y escritora austriaca Ruth Beckermann, incluyendo su película "Los soñadores" y "El caso Waldheim".
El festival también presenta "Jonathan Agassi me salvó la vida", un documental sobre una estrella del porno gay y su relación con su madre; "Las musas de Bashevis Singer", un documental sobre las traductoras del Premio Nobel; y "El intérprete", una película sobre un hombre en busca del asesino de su padre, oficial nazi, que encuentra a un hijo conformista en su lugar.
La programación incluye además historias de supervivencia en campos de concentración, como "La pequeña pradera de los abedules", y dramas familiares en medio de conflictos culturales y religiosos, como "Un hombre afortunado". </t>
    </r>
    <r>
      <rPr>
        <rFont val="Arial"/>
        <color rgb="FFFF0000"/>
        <sz val="9.0"/>
      </rPr>
      <t>La edición promete ofrecer una perspectiva diversa y conmovedora sobre la experiencia judía a través del cine.</t>
    </r>
  </si>
  <si>
    <r>
      <rPr>
        <rFont val="Arial"/>
        <color theme="1"/>
        <sz val="9.0"/>
      </rPr>
      <t xml:space="preserve">El Festival de Cine Judío de Barcelona presenta una emocionante y variada selección de películas para su 21ª edición. Entre los títulos más destacados se encuentran "Tel Aviv en llamas", que explora la relación entre un ayudante palestino y un comandante israelí; "M", que aborda el oscuro secreto de un estudioso del Talmud dentro de la comunidad ultraortodoxa judía; y "Los soñadores", un homenaje a la poeta Ingeborg Bachman y el poeta Paul Celan. El festival también incluye películas sobre personajes históricos como Walter Benjamin y Kurt Waldheim, así como historias personales conmovedoras, como el regreso de una superviviente a Birkenau y la vida de una joven judía etíope durante la guerra civil en su país. Además, se proyectarán documentales </t>
    </r>
    <r>
      <rPr>
        <rFont val="Arial"/>
        <color rgb="FFFF0000"/>
        <sz val="9.0"/>
      </rPr>
      <t>impactantes</t>
    </r>
    <r>
      <rPr>
        <rFont val="Arial"/>
        <color theme="1"/>
        <sz val="9.0"/>
      </rPr>
      <t>, como "La guerra del Este", en el que veteranos alemanes comparten sus experiencias en la guerra de exterminio en el frente oriental, y "El puente de papel", un viaje personal a la historia de los judíos de Europa central a través de los ojos de la documentalista austriaca Ruth Beckermann, a quien el festival rinde homenaje.</t>
    </r>
  </si>
  <si>
    <r>
      <rPr>
        <rFont val="Arial"/>
        <color theme="1"/>
        <sz val="9.0"/>
      </rPr>
      <t xml:space="preserve">Aquí está el resumen del texto sobre el Festival de Cine Judío de Barcelona, utilizando el marco de las 5W1H:
Qué: El Festival de Cine Judío de Barcelona presenta una </t>
    </r>
    <r>
      <rPr>
        <rFont val="Arial"/>
        <color rgb="FFFF0000"/>
        <sz val="9.0"/>
      </rPr>
      <t xml:space="preserve">emocionante </t>
    </r>
    <r>
      <rPr>
        <rFont val="Arial"/>
        <color theme="1"/>
        <sz val="9.0"/>
      </rPr>
      <t>variedad de películas que exploran historias y géneros diversos, siempre con un trasfondo temático judío.
Quién: El festival incluye obras de varios cineastas y escritores, destacando la homenajeada Ruth Beckermann, Tomer Heymann, Yolande Zauberman, Sameh Zoabi, Martin Sulik, Marceline Loridan-Ivens y Billi August.
Cuándo: El festival se lleva a cabo del 12 al 29 de este mes, con proyecciones en diferentes días para cada película.
Dónde: Barcelona, España (no se especifica el lugar exacto).
Por qué: El Festival de Cine Judío de Barcelona busca celebrar y explorar la cultura y las historias judías a través del medio cinematográfico, presentando una variedad de perspectivas y experiencias.
Cómo: A través de una selección cuidadosa de películas que incluyen documentales, dramas, historias de amor y viajes personales, el festival ofrece una visión profunda de la experiencia judía en diferentes épocas y lugares.
Qué (qué películas): Algunas de las películas destacadas incluyen "Tel Aviv en llamas", "M", "Los soñadores", "El caso Waldheim", "El puente de papel", "Jonathan Agassi me salvó la vida", "Las musas de Bashevis Singer", "El intérprete", "La pequeña pradera de los abedules" y "Un hombre afortunado".</t>
    </r>
  </si>
  <si>
    <r>
      <rPr>
        <rFont val="Arial"/>
        <color theme="1"/>
        <sz val="9.0"/>
      </rPr>
      <t xml:space="preserve">El Festival de Cine Judío de Barcelona presenta su 21ª edición con una variedad de películas que exploran historias y géneros diferentes, siempre con temáticas judías y humanas conmovedoras. Desde historias sobre personajes icónicos hasta viajes personales conmovedores, el festival ofrece una selección de 15 películas interesantes, incluida "Tel Aviv en llamas" de Sameh Zoabi, que explora la relación inesperada entre un ayudante palestino y un comandante israelí. El festival también presenta "La guerra del Este", un duro documental austriaco sobre veteranos alemanes que comparten sus experiencias en la guerra de exterminio en el frente oriental. Otras películas destacadas incluyen "M" de Yolande Zauberman, que trata sobre un estudioso del Talmud en la comunidad ultraortodoxa, y una retrospectiva de la documentalista austriaca Ruth Beckermann, con películas como "Los soñadores" y "El caso Waldheim". El festival ofrece una mezcla </t>
    </r>
    <r>
      <rPr>
        <rFont val="Arial"/>
        <color rgb="FFFF0000"/>
        <sz val="9.0"/>
      </rPr>
      <t>cautivadora</t>
    </r>
    <r>
      <rPr>
        <rFont val="Arial"/>
        <color theme="1"/>
        <sz val="9.0"/>
      </rPr>
      <t xml:space="preserve"> de historias personales, exploraciones históricas y reflexiones conmovedoras sobre la </t>
    </r>
    <r>
      <rPr>
        <rFont val="Arial"/>
        <color rgb="FFFF0000"/>
        <sz val="9.0"/>
      </rPr>
      <t>condición humana</t>
    </r>
    <r>
      <rPr>
        <rFont val="Arial"/>
        <color theme="1"/>
        <sz val="9.0"/>
      </rPr>
      <t>.</t>
    </r>
  </si>
  <si>
    <t>El texto discute el fenómeno del "sharenting", la sobreexposición de imágenes y la información personal de los niños en las redes sociales por parte de sus padres o familiares. Se plantea la preocupación por las consecuencias de esta práctica, incluyendo la localización física de los menores por criminales, el robo de identidad, la suplantación en las redes y el ciberbullying. Se mencionan estudios que muestran que los padres suben frecuentemente información sobre sus hijos sin su consentimiento y se debate si esto es correcto o no. Se presentan casos de menores que han denunciado a sus padres por compartir sus imágenes en línea y se discuten las opiniones de expertos en derecho y privacidad. Finalmente, se ofrecen recomendaciones para que los padres protejan la privacidad de sus hijos en línea.</t>
  </si>
  <si>
    <r>
      <rPr>
        <rFont val="Arial"/>
        <color theme="1"/>
        <sz val="9.0"/>
      </rPr>
      <t xml:space="preserve">El texto discute el fenómeno del "sharenting", donde los padres comparten excesivamente información e imágenes de sus hijos en línea sin considerar las posibles consecuencias. El resumen del contenido más relevante es el siguiente:
El sharenting, una combinación de las palabras "compartir" y "crianza", se refiere a la tendencia de los padres a compartir detalles íntimos de la vida de sus hijos en las redes sociales. Estudios muestran que esto es común; tres de cada cuatro menores de dos años tienen fotos en línea. Mientras que los padres pueden estar motivados por la emoción y el orgullo, hay riesgos asociados con esta práctica. Estos incluyen la exposición a criminales o </t>
    </r>
    <r>
      <rPr>
        <rFont val="Arial"/>
        <color rgb="FFFF0000"/>
        <sz val="9.0"/>
      </rPr>
      <t>depredadores</t>
    </r>
    <r>
      <rPr>
        <rFont val="Arial"/>
        <color theme="1"/>
        <sz val="9.0"/>
      </rPr>
      <t>, el robo de identidad, el ciberacoso y la suplantación de identidad. Además, se ignora la opinión del menor y su derecho a la privacidad. Los expertos recomiendan que los padres sean cautelosos y consideren las implicaciones a largo plazo de compartir información sobre sus hijos en línea. Es importante respetar la privacidad de los menores y ser conscientes de las políticas de privacidad de las redes sociales. El debate en curso destaca la necesidad de encontrar un equilibrio entre compartir y proteger la vida personal de los niños en la era digital.</t>
    </r>
  </si>
  <si>
    <t>Aquí está el resumen del texto utilizando el método de las 5W1H:
Qué: La sobreexposición de imágenes de niños en las redes sociales y las implicaciones que esto tiene en su privacidad y seguridad.
Quién: Los padres, familiares y amigos que comparten imágenes de niños sin su consentimiento, y los propios niños que pueden verse afectados por esta práctica.
Cuándo: En la era de las redes sociales, especialmente durante el verano, cuando la cantidad de imágenes compartidas tiende a aumentar.
Dónde: En las redes sociales en línea, como Facebook, Instagram, etc.
Por qué: Los padres y familiares suelen compartir imágenes de niños por emoción y orgullo, sin considerar las posibles consecuencias negativas.
Cómo: Al compartir imágenes de niños sin su consentimiento, se les priva de su derecho a la privacidad y se les expone a riesgos de localización física por parte de criminales, suplantación de identidad en línea y ciberacoso, entre otros peligros.
Quién/Qué/Cómo: El término "sharenting" describe esta práctica de compartir (share) aspectos de la crianza (parenting) en línea, y se han realizado estudios y debates para explorar las implicaciones éticas y legales de esta práctica.
Espero que esto te haya ayudado a comprender mejor el tema.</t>
  </si>
  <si>
    <t>Las redes sociales están llenas de imágenes de niños compartidas sin su consentimiento por parte de sus padres o familiares. Esta práctica, conocida como "sharenting", plantea riesgos para la seguridad y privacidad de los menores, y ha generado un debate sobre la ética de exponer su imagen en Internet. Los expertos recomiendan a los padres que sean cautelosos al compartir información sobre sus hijos y que consideren las posibles consecuencias en su bienestar y privacidad.</t>
  </si>
  <si>
    <t>España sufrió una segunda derrota consecutiva en su preparación para el Mundial de baloncesto, esta vez contra Rusia, con un marcador de 55-74. Sin Marc Gasol y Rudy Fernández, y con Ricky Rubio limitado a 15 minutos, el equipo mostró debilidades significativas. Los únicos puntos brillantes fueron los 26 puntos y 11 rebotes de Willy Hernangómez. A pesar de un inicio prometedor, España se desmoronó en ataque y defensa, acumulando pérdidas y fallando numerosos tiros. Rusia, por su parte, dominó el rebote y aprovechó los errores españoles para consolidar su ventaja. El seleccionador Sergio Scariolo restó importancia al resultado, enfatizando la ausencia de jugadores clave y la diferencia entre partidos de preparación y competición oficial.</t>
  </si>
  <si>
    <t>España sufrió su segunda derrota en la preparación para el Mundial al perder 55-74 ante Rusia. Con las ausencias de Marc Gasol y Rudy Fernández, el equipo mostró pobres porcentajes de tiro y cometió numerosas pérdidas. A pesar del buen desempeño de Willy Hernangómez, con 26 puntos y 11 rebotes, la falta de constancia y efectividad lastró al equipo. Ricky Rubio, limitado en minutos y con una lesión leve en el codo, no pudo evitar la derrota. Scariolo, el seleccionador, espera que esta actuación no refleje el rendimiento en la competición oficial.</t>
  </si>
  <si>
    <t>Qué: La selección española de baloncesto sufrió su segunda derrota consecutiva en la preparación para el Mundial, esta vez contra Rusia, mostrando un rendimiento pobre en tiros y con muchas pérdidas de balón.
Quién: El equipo dirigido por Sergio Scariolo, con actuaciones destacadas de Ricky Rubio y Willy Hernangómez.
Cuándo: A tres días del comienzo del Mundial, después de haber perdido previamente contra Argentina.
Dónde: El partido se disputó como parte de los amistosos de preparación para el Mundial.
Por qué: España jugó sin algunos de sus jugadores clave como Marc Gasol y Rudy Fernández, lo que afectó su desempeño. Además, se vieron limitados por la ausencia de su jugador estrella, Ricky Rubio, en la segunda mitad.
Cómo: Rusia dominó el partido gracias a su control en el rebote y el juego colectivo. La selección española mostró debilidades defensivas y ofensivas, acumulando errores y bajos porcentajes de tiro.</t>
  </si>
  <si>
    <t>España sufrió su segunda derrota en la preparación para el Mundial de baloncesto, cayendo 55-74 ante Rusia. A pesar de los 26 puntos y 11 rebotes de Willy Hernangómez, el equipo mostró debilidades, especialmente en el tiro y las pérdidas. Con las ausencias de Rudy y Marc Gasol, y con minutos limitados para Ricky Rubio, el equipo de Scariolo no logró mantener la constancia. Rusia dominó en rebotes y defensa, y la falta de acierto de España selló su destino en el partido. El seleccionador espera que este resultado no sea indicativo del rendimiento en la competición oficial.</t>
  </si>
  <si>
    <t>En marzo de 2018, cinco universitarias de un colegio mayor en Madrid conocieron la ONG Acción Geoda, que trabaja en el Valle del Tessaout, Marruecos, una región extremadamente pobre y desatendida. Decidieron emprender un proyecto para construir y mantener una escuela infantil y empoderar a las mujeres de la aldea Tasslent. Organizaron la Primera Jornada Solidaria del Valle de Tessaout y la Primera Semana de la Mujer en su colegio, recaudando fondos con la ayuda de otros estudiantes. En marzo de 2019, visitaron el valle para conocer su realidad y fortalecer su compromiso. Ahora, todo el colegio mayor participa en el proyecto, y esperan continuar la labor con el apoyo de nuevos estudiantes, promoviendo la educación infantil y la alfabetización de mujeres en esta región olvidada.</t>
  </si>
  <si>
    <t>En marzo de 2018, cinco universitarias de un colegio mayor en Madrid conocieron a la ONG Acción Geoda, que trabaja en el Valle del Tessaout en Marruecos, una región olvidada con muchas carencias. Inspiradas por la situación, decidieron construir y mantener una escuela infantil y empoderar a las mujeres de la aldea Tasslent. Para financiar su proyecto, organizaron una jornada solidaria y otras actividades, logrando una gran participación y éxito. Viajaron a Marruecos para conocer la realidad local y reforzar su compromiso. Ahora, el proyecto cuenta con el apoyo de muchos compañeros del colegio mayor, y continúan trabajando para mejorar la educación y alfabetización en la zona, con la esperanza de que futuros estudiantes mantengan la iniciativa.</t>
  </si>
  <si>
    <t>Qué:
Proyecto para la construcción y mantenimiento de una escuela infantil y el empoderamiento de la mujer en el Valle del Tessaout, Marruecos.
Quién:
Cinco universitarias de entre 18 y 22 años, compañeras de colegio mayor adscrito a la Complutense (Madrid).
Cuándo:
El proyecto comenzó en marzo de 2018, y el primer viaje al valle fue el 9 de marzo del mismo año.
Dónde:
Valle del Tessaout, Marruecos, específicamente en la aldea de Tasslent.
Por qué:
Para ayudar a cubrir las necesidades básicas de los habitantes del valle, mejorar la educación infantil y promover la igualdad de género.
Cómo:
Organizando la Primera Jornada Solidaria del Valle de Tessaout para recaudar fondos, involucrando a otros colegiales en actividades deportivas y lúdicas, y creando la Primera Semana de la Mujer para sensibilizar sobre la igualdad de género. Visitaron el valle para conocer la situación y fomentar la participación de otros jóvenes en el proyecto.
Contexto adicional:
Las estudiantes se consideran privilegiadas por la oportunidad de ayudar y buscan continuar el proyecto a largo plazo, con la esperanza de pasarlo a futuras generaciones de estudiantes del colegio mayor.</t>
  </si>
  <si>
    <t>En marzo de 2018, cinco universitarias del Colegio Mayor adscrito a la Complutense en Madrid se involucraron con la ONG Acción Geoda, que trabaja en el Valle del Tessaout, Marruecos, una zona muy olvidada. Decidieron construir y mantener una escuela infantil y empoderar a las mujeres de la aldea Tasslent. Para financiar el proyecto, organizaron la Primera Jornada Solidaria del Valle de Tessaout con actividades deportivas y lúdicas, y la Primera Semana de la Mujer en su colegio mayor, vendiendo artículos para promover la igualdad de género. En marzo de 2019, viajaron a Marruecos para ver la situación de primera mano. Tras la experiencia, su proyecto creció con la participación de casi todo el colegio mayor. Siguen recaudando fondos y planean continuar el trabajo en el valle, con la esperanza de que futuros estudiantes mantengan y amplíen el proyecto.</t>
  </si>
  <si>
    <t>En un edificio histórico de Madrid, los vecinos debatieron sobre la proliferación de pisos turísticos en su comunidad, tema que dividió opiniones. Gracias a un real decreto del gobierno, si tres quintas partes de los propietarios acordaban limitar estos pisos, podrían hacerlo. En la junta del 9 de julio, 15 viviendas votaron: 9 a favor de limitar, 5 en contra. Los vecinos que viven allí se quejan de las molestias de los turistas, mientras los dueños de pisos turísticos defienden los beneficios económicos. Algunos, como Sonia, prefieren alquilar de manera indefinida por razones éticas y de comunidad. El Ayuntamiento y las administraciones enfrentan desafíos para regular estos pisos, y el decreto de Sánchez está siendo cuestionado en tribunales.</t>
  </si>
  <si>
    <t>En una junta vecinal en un edificio histórico de Madrid, se debatió sobre la proliferación de pisos turísticos. Gracias a un real decreto del Gobierno de Pedro Sánchez, los vecinos podían limitar estos apartamentos si obtenían el acuerdo de tres quintas partes de los propietarios. Tras un intenso debate, se decidió prohibir nuevos pisos turísticos en el edificio, con nueve votos a favor y cinco en contra. El tema refleja una creciente preocupación en la ciudad sobre el impacto de estos alquileres en la convivencia y el modelo de ciudad. Los propietarios de pisos turísticos, aunque reconocen la necesidad de regulación, defienden los beneficios económicos. Mientras tanto, otros vecinos priorizan la convivencia y la identidad del barrio. La regulación y el control de estos pisos siguen siendo temas de controversia en Madrid.</t>
  </si>
  <si>
    <t>Qué: Debate y votación en una junta de vecinos sobre la limitación de pisos turísticos en un edificio histórico de Madrid.
Quién: Vecinos del edificio (residentes permanentes, propietarios de pisos turísticos y arrendadores de larga duración), liderados por la presidenta de la comunidad, Gema Parrellada.
Cuándo: La reunión se celebró el 9 de julio.
Dónde: En un edificio histórico del siglo XIX ubicado en la Plaza de Cascorro, Madrid.
Por qué: Los vecinos querían frenar la proliferación de pisos turísticos que causaban molestias y afectaban la convivencia. El gobierno de Pedro Sánchez había facilitado esto mediante un real decreto que permitía a las comunidades de vecinos limitar estos negocios si alcanzaban un acuerdo de tres quintas partes.
Cómo: Durante la junta, se debatió intensamente el tema, se presentaron ejemplos de inconvenientes ocasionados por los turistas y se votó. La votación resultó en nueve votos a favor de limitar los pisos turísticos y cinco en contra, lo que permitió que no se concedieran más permisos para este tipo de alquileres en el edificio.</t>
  </si>
  <si>
    <t>En un edificio histórico de la Plaza de Cascorro en Madrid, los vecinos se reunieron para discutir la proliferación de pisos turísticos. Utilizando un decreto del Gobierno de Pedro Sánchez que permite a las comunidades de vecinos limitar estos alquileres con una mayoría de tres quintas partes, decidieron prohibir nuevos pisos turísticos. La votación resultó en nueve votos a favor y cinco en contra de la limitación. Los vecinos argumentaron que los turistas causan molestias, mientras que los propietarios de los pisos turísticos defendieron su derecho a alquilar y señalaron beneficios económicos. El debate refleja un conflicto más amplio sobre el modelo de ciudad y la convivencia en áreas turísticas.</t>
  </si>
  <si>
    <t>El rugby, pionero en el uso de tecnología, enfrenta cambios significativos para mejorar la seguridad de los jugadores. Las nuevas normas buscan reducir lesiones, especialmente las conmociones cerebrales, al prohibir los placajes por encima de la cintura. El placaje es responsable de la mitad de las lesiones y el 76 % de las conmociones en los partidos, afectando principalmente al placador. Además, se propondrán otras medidas como premiar el juego indirecto y sancionar más severamente las infracciones. Estos cambios no solo buscan proteger a los jugadores, sino también mejorar el espectáculo y atraer a más audiencia, especialmente a los jóvenes.</t>
  </si>
  <si>
    <t>El rugby, conocido por ser pionero en el uso de la tecnología, está experimentando un cambio significativo en sus reglas debido a la evolución física de los jugadores y el incremento de riesgos como conmociones cerebrales y lesiones graves. La federación internacional, World Rugby, está considerando prohibir los placajes por encima de la cintura, ya que el placaje es responsable de la mayoría de las lesiones y conmociones cerebrales en el deporte. Esta medida busca reducir el riesgo de lesiones en la cabeza y se probará probablemente en categorías amateur en Francia. Además, se están estudiando otros cambios para fomentar un juego más dinámico y menos centrado en el contacto físico, como premiar el juego indirecto y revisar más estrictamente las infracciones. Estos cambios no solo buscan mejorar la seguridad de los jugadores, sino también incrementar el espectáculo y la audiencia del rugby.</t>
  </si>
  <si>
    <t>Qué: World Rugby está implementando cambios normativos para hacer el rugby más seguro y dinámico.
Quién: La federación internacional World Rugby, liderada por su presidente Bill Beaumont y John Jeffrey, responsable de la normativa.
Cuándo: Los cambios se están estudiando actualmente y su implementación se está planificando, aunque no afectarán al Mundial de 2023 en Japón.
Dónde: Las pruebas de las nuevas normas se sugieren en las categorías amateur de Francia.
Por qué: Debido al aumento de lesiones y conmociones cerebrales, y para mejorar la seguridad y el espectáculo del deporte.
Cómo: Prohibiendo los placajes por encima de la cintura, premiando el juego indirecto, y revisando las infracciones para elevar sanciones. También se busca reducir el contacto constante y fomentar un estilo de juego más fluido y atractivo.</t>
  </si>
  <si>
    <t>El rugby está implementando cambios radicales en sus reglas para mejorar la seguridad y el espectáculo del juego. World Rugby, la federación internacional, propone prohibir los placajes por encima de la cintura para reducir el riesgo de conmociones cerebrales y otras lesiones graves. Las estadísticas muestran que los placajes son responsables de la mayoría de las lesiones y conmociones en el deporte. Además, se premiará el juego indirecto y se castigarán más severamente las infracciones reiteradas. Estos cambios buscan un juego más fluido y dinámico, con más puntos y atractivo para las audiencias, especialmente los espectadores jóvenes.</t>
  </si>
  <si>
    <t>Nicolás Vallejo-Nájera, conocido como Colate, fue el primer concursante confirmado para participar en el reality show "Supervivientes" de Telecinco. Después de casi 10 semanas en la isla de Honduras, fue expulsado por el público y regresó a España el 3 de julio. Poco después, tuvo que ser operado de la clavícula debido a un accidente sufrido durante una prueba en el concurso. Aunque los médicos en Honduras indicaron que podía continuar, los especialistas en España decidieron operarlo tras nuevos exámenes.
Colate ingresó en la clínica Ruber Internacional en Madrid, donde fue apoyado por su familia y amigos. Durante su participación, recibió respaldo constante en redes sociales, especialmente de su hermana Samantha Vallejo-Nájera, jurado de MasterChef, quien publicó mensajes de ánimo. En "Supervivientes", Colate destacó por su faceta de conquistador y tuvo interacciones con Isabel Pantoja y Mónica Hoyos, aunque también enfrentó conflictos con ellas. Además, reveló su atracción por Encarna Salazar, una concursante que abandonó el programa al inicio.
Colate se mostró competitivo y fue líder del grupo en varias ocasiones, demostrando un carácter autoritario. También habló sobre su agrio divorcio de Paulina Rubio y su hijo en común, Andrea Nicolás, con quien mantiene una buena relación. A pesar de una demanda reciente de Rubio por cuestiones de custodia, la situación se calmó y ella le llevó a su hijo tras su regreso de Honduras.</t>
  </si>
  <si>
    <t>Nicolás Vallejo-Nájera, conocido como Colate, participó en el reality "Supervivientes" de Telecinco, pero tuvo que ser operado de la clavícula tras un accidente en una prueba del programa. Colate fue expulsado por el público y al regresar a España, los médicos decidieron intervenir quirúrgicamente. Durante el concurso, recibió mucho apoyo en redes sociales, especialmente de su hermana, Samantha Vallejo-Nájera. Colate también habló de sus interacciones con otras concursantes, como Isabel Pantoja y Mónica Hoyos, y de su atracción hacia Encarna Salazar. Además, mencionó su difícil divorcio de Paulina Rubio y la relación con su hijo, destacando que mantienen una buena relación a pesar de conflictos pasados.</t>
  </si>
  <si>
    <t>Qué: Nicolás Vallejo-Nájera, conocido como Colate, sufrió un accidente durante su participación en el reality "Supervivientes", que le causó una fractura de clavícula.
Quién: Nicolás Vallejo-Nájera (Colate), participante del reality show "Supervivientes" y expareja de la cantante Paulina Rubio.
Cuándo: Colate fue expulsado del programa el 3 de julio y operado de la clavícula la semana siguiente.
Dónde: El accidente ocurrió en la isla de Honduras durante una prueba del programa. Fue operado en la clínica Ruber Internacional en Madrid.
Por qué: Colate sufrió una fractura de clavícula cuando una rueda gigante y pesada que estaba transportando durante una prueba semanal cayó sobre él.
Cómo: Inicialmente, los chequeos médicos en Honduras indicaron que podía continuar en el concurso. Sin embargo, tras nuevos exámenes a su regreso a España, los especialistas decidieron operarlo para aliviar las molestias y dolores. Colate recibió apoyo de su familia y amigos durante su participación en el concurso y en su recuperación posterior.</t>
  </si>
  <si>
    <t>Nicolás Vallejo-Nájera, conocido como Colate, fue el primer concursante confirmado para "Supervivientes" en Telecinco. Tras casi 10 semanas en la isla de Honduras, sufrió un accidente que le fracturó la clavícula y tuvo que ser operado tras regresar a España. A pesar de la lesión, continuó en el concurso hasta ser expulsado por el público. Colate ha recibido el apoyo de su hermana, Samantha Vallejo-Nájera, y otros familiares y amigos. En "Supervivientes", mostró su faceta de conquistador y su carácter competitivo. Además, su conflictivo divorcio con Paulina Rubio y las disputas por la custodia de su hijo también han sido temas destacados en su vida pública.</t>
  </si>
  <si>
    <r>
      <rPr>
        <rFont val="Arial"/>
        <color theme="1"/>
        <sz val="9.0"/>
      </rPr>
      <t xml:space="preserve">India ha lanzado la nave Chandrayaan 2 con el objetivo de convertirse en el cuarto país en posar un aparato en la Luna. La misión, que refleja el crecimiento del programa espacial indio, ha sido desarrollada casi en su totalidad en India. Chandrayaan 2 despegó a las once y media hora peninsular española y su viaje a la Luna durará dos meses. Primero realizará varias órbitas elípticas alrededor de la Tierra para verificar el funcionamiento de sus componentes. Luego, se dirigirá hacia la Luna, </t>
    </r>
    <r>
      <rPr>
        <rFont val="Arial"/>
        <color rgb="FF0000FF"/>
        <sz val="9.0"/>
      </rPr>
      <t>donde será atraída por la gravedad lunar y quedará en una órbita a 100 km de la superficie</t>
    </r>
    <r>
      <rPr>
        <rFont val="Arial"/>
        <color theme="1"/>
        <sz val="9.0"/>
      </rPr>
      <t xml:space="preserve">. El módulo de alunizaje Vikram, que se desprenderá del módulo orbital, descenderá a una llanura cerca del polo sur lunar. De Vikram saldrá un rover de seis ruedas llamado Pragyan, </t>
    </r>
    <r>
      <rPr>
        <rFont val="Arial"/>
        <color rgb="FF0000FF"/>
        <sz val="9.0"/>
      </rPr>
      <t>que recorrerá hasta medio kilómetro en la superficie lunar,</t>
    </r>
    <r>
      <rPr>
        <rFont val="Arial"/>
        <color theme="1"/>
        <sz val="9.0"/>
      </rPr>
      <t xml:space="preserve"> equipado con cámaras e instrumentos científicos. La misión, originalmente conjunta con Rusia, fue asumida por India tras la retirada rusa. Si tiene éxito, India se unirá a EE.UU., Rusia y China en el logro de aterrizar en la Luna.</t>
    </r>
  </si>
  <si>
    <r>
      <rPr>
        <rFont val="Arial"/>
        <color theme="1"/>
        <sz val="9.0"/>
      </rPr>
      <t xml:space="preserve">India ha lanzado la nave Chandrayaan 2, con la intención de convertirse en el cuarto país en posar un aparato en la Luna, después de EE. UU., Rusia y China. La misión es una muestra del avanzado programa espacial indio, desarrollado casi en su totalidad en el país. Chandrayaan 2 </t>
    </r>
    <r>
      <rPr>
        <rFont val="Arial"/>
        <color rgb="FF0000FF"/>
        <sz val="9.0"/>
      </rPr>
      <t>ha despegado</t>
    </r>
    <r>
      <rPr>
        <rFont val="Arial"/>
        <color theme="1"/>
        <sz val="9.0"/>
      </rPr>
      <t xml:space="preserve"> y se espera que su viaje hasta la Luna dure dos meses. Durante este tiempo, la nave realizará varias órbitas elípticas alrededor de la Tierra antes de dirigirse a la Luna.
Una vez en la órbita lunar, el módulo de alunizaje Vikram se separará para descender a una llanura cerca del polo sur lunar. Después del alunizaje, el rover Pragyan, equipado con cámaras e instrumentos científicos, descenderá del Vikram para explorar la superficie lunar durante 14 días. Esta misión, inicialmente planeada con la colaboración de Rusia, </t>
    </r>
    <r>
      <rPr>
        <rFont val="Arial"/>
        <b/>
        <strike/>
        <color theme="1"/>
        <sz val="9.0"/>
      </rPr>
      <t xml:space="preserve">ha enfrentado retos tecnológicos significativos </t>
    </r>
    <r>
      <rPr>
        <rFont val="Arial"/>
        <color theme="1"/>
        <sz val="9.0"/>
      </rPr>
      <t>y representa un hito importante para la carrera espacial de India.</t>
    </r>
  </si>
  <si>
    <t xml:space="preserve">Qué: India ha lanzado la nave Chandrayaan 2 con el objetivo de convertirse en el cuarto país en posar un aparato en la Luna.
Quién: La misión está siendo llevada a cabo por el programa espacial de India.
Cuándo: La nave fue lanzada hoy, despegando sobre las once y media hora peninsular española. El viaje hasta la Luna durará dos meses.
Dónde: El lanzamiento ocurrió en India y la misión se dirige a una llanura cerca del polo sur de la Luna, entre los cráteres Manzinus C y Simpelius N.
Por qué: El objetivo es demostrar el avance del programa espacial indio y lograr un importante hito en la exploración lunar.
Cómo: La Chandrayaan 2 realizará varias órbitas elípticas alrededor de la Tierra antes de dirigirse en línea recta hacia la Luna. Una vez en la órbita lunar, el módulo Vikram se desprenderá para alunizar y desplegar el rover Pragyan.
</t>
  </si>
  <si>
    <t>India ha lanzado la nave Chandrayaan 2 con el objetivo de convertirse en el cuarto país en posar un aparato en la Luna. Esta misión, desarrollada principalmente en India, sigue al exitoso envío de la Chandrayaan 1 en 2008. Chandrayaan 2 despegó hoy y su viaje al satélite durará dos meses, con una serie de órbitas terrestres elípticas antes de dirigirse a la Luna. La nave incluirá el módulo de alunizaje Vikram y el rover Pragyan, que explorará la superficie lunar cerca del polo sur. Si tiene éxito, India se unirá a EE.UU., Rusia y China en lograr un alunizaje.</t>
  </si>
  <si>
    <t>La Policía ha detenido en Alemania a un joven de 17 años, sospechoso de haber matado a su hermana de 14 años en Mataró, Barcelona, el pasado junio. El joven ya ha sido trasladado a España y puesto a disposición de la fiscalía de menores. El crimen ocurrió cuando su madre estaba de viaje y los adolescentes se quedaron solos en su casa. La madre, al no poder contactar con ellos, pidió a unos amigos que fueran a su domicilio, donde encontraron el cadáver de la menor con heridas de arma blanca y sin rastro del hermano.</t>
  </si>
  <si>
    <t>La Policía ha detenido en Alemania a un joven de 17 años, presunto autor de la muerte de su hermana de 14 años, cuyo cadáver fue hallado en su domicilio en Mataró, Barcelona, el pasado junio. El joven ha sido trasladado a España y puesto a disposición de la fiscalía de menores. La madre de ambos, de origen ruso, estaba de viaje en el momento del crimen y, al no poder contactar con sus hijos, pidió a unos amigos que acudieran a su casa, donde encontraron el cuerpo de la menor con heridas de arma blanca y sin rastro del hermano.</t>
  </si>
  <si>
    <t>Qué: La policía ha detenido al joven de 17 años por el presunto asesinato de su hermana de 14 años.
Quién: Un joven de 17 años (detenido) y su hermana de 14 años (víctima).
Cuándo: El crimen ocurrió en junio pasado, y el joven fue detenido posteriormente.
Dónde: El crimen ocurrió en el domicilio familiar en el barrio Cerdanyola de Mataró, Barcelona, y el joven fue detenido en Alemania.
Por qué: El joven fue detenido como sospechoso del asesinato de su hermana, cuyo cadáver fue encontrado con heridas de arma blanca.
Cómo: La madre, al no poder contactar con sus hijos mientras estaba de viaje, pidió a unos amigos que revisaran la casa, donde encontraron el cadáver de la menor y no había rastro del hermano mayor.</t>
  </si>
  <si>
    <t>La Policía ha detenido en Alemania a un joven de 17 años, sospechoso de haber asesinado a su hermana de 14 años en Mataró, Barcelona. El crimen ocurrió en junio cuando su madre estaba de viaje y los adolescentes se encontraban solos en casa. El joven ha sido trasladado a España y está bajo custodia de la fiscalía de menores.</t>
  </si>
  <si>
    <t>Alejandro Sanz y Raquel Perera se separan después de 12 años juntos. La revista ¡Hola! confirmó la noticia tras rumores recientes. Ambos publicaron en Instagram un mensaje ambiguo pero claro sobre su separación, enfatizando el amor y la responsabilidad compartida por sus hijos, Dylan y Alma. Aunque separados, mantienen una relación respetuosa y amorosa. Perera voló a Madrid con sus hijos, mientras Sanz sigue con su gira. La pareja inició su relación en 2007, tuvieron a su primer hijo en 2011 y se casaron en 2012 en una ceremonia sorpresa. Tienen dos hijos juntos y Sanz tiene otros dos de relaciones anteriores. Perera, exasistente de Sanz, se ha dedicado a la cosmética.</t>
  </si>
  <si>
    <t>Alejandro Sanz y Raquel Perera se separan después de 12 años juntos. La revista ¡Hola! confirmó la noticia, que ya se especulaba desde hace una semana. Ambos publicaron un mensaje en Instagram asegurando que seguirán siendo una familia amorosa y responsable con sus hijos, Dylan y Alma, y que afrontan el cambio con cariño y respeto. Raquel y los niños se trasladaron a Madrid, mientras Alejandro continúa con su gira de conciertos. La pareja comenzó su relación en 2007 y se casaron en secreto en 2012. A lo largo de su relación, han mantenido una vida privada discreta.</t>
  </si>
  <si>
    <t>Qué: Alejandro Sanz y Raquel Perera se separan después de 12 años juntos.
Quién: Alejandro Sanz (50 años) y Raquel Perera (44 años).
Cuándo: La separación se confirma este miércoles, después de rumores que comenzaron hace poco más de una semana. La declaración pública se realizó tras el octavo cumpleaños de su hijo Dylan.
Dónde: La revista ¡Hola! oficializa la separación. Raquel viajó a Madrid y luego a una playa, mientras Alejandro está con su hija Manuela y continúa su gira en Estados Unidos y México.
Por qué: Aunque no se especifican las razones exactas, la declaración conjunta sugiere un cambio en su relación, manteniendo el cariño, la lealtad y la responsabilidad hacia sus hijos, Dylan y Alma.
Cómo: La separación se realizó de manera respetuosa. Ambos publicaron simultáneamente en Instagram un mensaje sobre su familia y cómo continuarán siendo una familia amorosa, a pesar de los cambios.</t>
  </si>
  <si>
    <t>Alejandro Sanz (50) y Raquel Perera (44) se han separado después de 12 años juntos. La revista ¡Hola! oficializó la separación, confirmando los rumores de desavenencias. Ambos publicaron en Instagram un mensaje conjunto sobre su separación respetuosa, priorizando a sus hijos, Dylan y Alma. Sanz sigue con su gira musical mientras Perera se centra en sus hijos y su trabajo en cosmética. La pareja, que se casó en secreto en 2012 y tiene dos hijos en común, ha decidido mantener una relación amorosa y respetuosa pese a la separación.</t>
  </si>
  <si>
    <t>El 21º Festival de Cine Judío de Barcelona presenta una variedad de 15 películas con temática judía, que abordan historias diversas y conmovedoras. Entre ellas, destacan:
- Documentales y películas sobre figuras históricas como Walter Benjamin y Kurth Waldheim.
- Una recreación de la historia de amor entre los poetas Ingeborg Bachman y Paul Celan.
- Relatos sobre el regreso de una superviviente a Birkenau, el viaje conjunto de un hijo de una víctima y su asesino, y la vida de una joven judía etíope durante la guerra civil.
- La película "Tel Aviv en llamas" sobre la relación entre un asistente de una telenovela palestina y un comandante israelí.
- El documental austriaco "La guerra del Este" con testimonios de excombatientes alemanes.
- "M" de Yolande Zauberman, sobre un estudioso del Talmud que fue violado.
- Un homenaje a la cineasta Ruth Beckermann con varias de sus películas.
- "Jonathan Agassi me salvó la vida" de Tomer Heymann, sobre una estrella del porno gay y su relación con su madre.
- "Las musas de Bashevis Singer" sobre las traductoras del Nobel.
- "El intérprete" sobre la búsqueda del asesino nazi del padre de un hombre.
- "La pequeña pradera de los abedules" sobre el regreso de una superviviente de Birkenau.
- "Un hombre afortunado" de Bille August, sobre un ingeniero cristiano que se casa con una mujer judía rica.
El festival también contará con presentaciones y la presencia de algunos directores.</t>
  </si>
  <si>
    <r>
      <rPr>
        <rFont val="Arial"/>
        <color theme="1"/>
        <sz val="9.0"/>
      </rPr>
      <t xml:space="preserve">El 21º Festival de Cine Judío de Barcelona presenta una variada programación de 15 películas con temática judía, que se celebrará del 12 al 29 de julio. Entre las obras destacadas se incluyen:
- Tel Aviv en llamas de Sameh Zoabi, sobre la relación entre un ayudante de telenovela palestina y un comandante israelí.
- La guerra del Este, un documental austriaco con testimonios de excombatientes alemanes sobre la guerra en el frente oriental.
- M de Yolande Zauberman, que trata sobre un estudioso del Talmud y su secreto de abuso.
- El caso Waldheim de Ruth Beckermann, sobre las mentiras del exsecretario general de la ONU.
- Jonathan Agassi me salvó la vida de Tomer Heymann, un documental sobre una estrella del porno gay y su relación con su madre.
- Las musas de Bashevis Singer, documental sobre las traductoras del Nobel </t>
    </r>
    <r>
      <rPr>
        <rFont val="Arial"/>
        <color rgb="FFFF0000"/>
        <sz val="9.0"/>
      </rPr>
      <t xml:space="preserve">Isaac </t>
    </r>
    <r>
      <rPr>
        <rFont val="Arial"/>
        <color theme="1"/>
        <sz val="9.0"/>
      </rPr>
      <t>Bashevis Singer.
- El intérprete de Martin Sulik, sobre la búsqueda de justicia de un hombre cuyo padre fue asesinado por un nazi.
- La pequeña pradera de los abedules de Marceline Loridan-Ivens, basada en su experiencia en Birkenau.
- Un hombre afortunado de Bille August, sobre un joven ingeniero cristiano que se casa con una mujer judía.
El festival también rendirá homenaje a la documentalista Ruth Beckermann con una retrospectiva de su obra.</t>
    </r>
  </si>
  <si>
    <r>
      <rPr>
        <rFont val="Arial"/>
        <color theme="1"/>
        <sz val="9.0"/>
      </rPr>
      <t xml:space="preserve">Qué: El Festival de Cine Judío de Barcelona presenta su 21ª edición, con una programación diversa de 15 películas que exploran temas judíos a través de diferentes géneros y enfoques.
Quién: Las películas incluyen personajes históricos como Walter Benjamin y Kurth Waldheim, y figuras de la comunidad judía, como la poetisa Ingeborg Bachman y el poeta Paul Celan. También se destacan cineastas como Sameh Zoabi, Yolande Zauberman, Ruth Beckermann, Tomer Heymann, Rhoda Heneida Abecassis, y Martin Sulik.
Cuándo: El festival se celebra del 12 al 29 de julio, con proyecciones programadas en diferentes días.
Dónde: El evento tiene lugar en Barcelona, con varias proyecciones y </t>
    </r>
    <r>
      <rPr>
        <rFont val="Arial"/>
        <color rgb="FFFF0000"/>
        <sz val="9.0"/>
      </rPr>
      <t>presentaciones en diferentes ubicaciones de la ciudad.</t>
    </r>
    <r>
      <rPr>
        <rFont val="Arial"/>
        <color theme="1"/>
        <sz val="9.0"/>
      </rPr>
      <t xml:space="preserve">
Por qué: El festival busca ofrecer una ventana a la temática judía, presentando historias con un interés humano y cultural significativo, y rinde homenaje a figuras importantes del cine y la literatura judía.
Cómo: A través de la proyección de películas que incluyen documentales, dramas, y recreaciones históricas, con eventos especiales como la presencia de directores y presentaciones de filmes destacados.</t>
    </r>
  </si>
  <si>
    <r>
      <rPr>
        <rFont val="Arial"/>
        <color theme="1"/>
        <sz val="9.0"/>
      </rPr>
      <t xml:space="preserve">El 21º Festival de Cine Judío de Barcelona presenta una variada programación de 15 películas del 12 al 29 de este mes. Incluye historias de personajes como Walter Benjamin y Kurt Waldheim, la relación entre Ingeborg Bachmann y Paul Celan, y la experiencia de una joven judía etíope durante la guerra civil. Destacan documentales sobre la guerra en el frente oriental y un </t>
    </r>
    <r>
      <rPr>
        <rFont val="Arial"/>
        <color rgb="FFFF0000"/>
        <sz val="9.0"/>
      </rPr>
      <t xml:space="preserve">sobreviviente </t>
    </r>
    <r>
      <rPr>
        <rFont val="Arial"/>
        <color theme="1"/>
        <sz val="9.0"/>
      </rPr>
      <t>del campo de Birkenau. El festival homenajea a Ruth Beckermann con una retrospectiva de su obra. También se presentarán películas como "Tel Aviv en llamas", "M", "Jonathan Agassi me salvó la vida" y "Un hombre afortunado".</t>
    </r>
  </si>
  <si>
    <r>
      <rPr>
        <rFont val="Arial"/>
        <color theme="1"/>
        <sz val="9.0"/>
      </rPr>
      <t xml:space="preserve">La sobrexposición de imágenes de niños en redes sociales, especialmente en verano, es una práctica común por parte de los padres y familiares, quienes comparten estas imágenes sin el consentimiento de los menores. Un estudio de AVG muestra que tres de cada cuatro menores de dos años tienen fotos online, y otro estudio señala que los padres comparten un promedio de </t>
    </r>
    <r>
      <rPr>
        <rFont val="Arial"/>
        <color rgb="FFFF0000"/>
        <sz val="9.0"/>
      </rPr>
      <t>2,1 informaciones</t>
    </r>
    <r>
      <rPr>
        <rFont val="Arial"/>
        <color theme="1"/>
        <sz val="9.0"/>
      </rPr>
      <t xml:space="preserve"> por semana sobre sus hijos menores de 6 años. Sin embargo, hay una creciente preocupación sobre las consecuencias de esta práctica, conocida como "sharenting".
La abogada Stacey Steinberg ha investigado este fenómeno, indicando que los padres, al compartir información sobre sus hijos, les privan del derecho a controlar su propia imagen. Los riesgos incluyen la localización física de los menores por criminales, el robo de identidad y el ciberbullying. Además, muchos menores expresan su descontento por la publicación de sus imágenes sin consentimiento.
El debate sobre pedir permiso a los hijos para subir fotos es cada vez más relevante. Algunas influencers y figuras públicas han comenzado a reconocer el problema y buscan maneras de disculparse con sus hijos. En algunos países, las autoridades han comenzado a imponer sanciones por publicar fotos íntimas de menores sin su permiso.
Los expertos recomiendan que los padres se informen sobre las políticas de privacidad, configuren alertas para el nombre de sus hijos, eviten revelar identidades y lugares frecuentados, pidan permiso a los menores y no publiquen fotos inapropiadas. Estas medidas buscan proteger el bienestar y desarrollo psicológico de los niños en la era digital.</t>
    </r>
  </si>
  <si>
    <t>El texto aborda la problemática de la sobreexposición de imágenes de niños en redes sociales por parte de los padres, práctica conocida como "sharenting". Esta tendencia, impulsada por el orgullo parental y la búsqueda de aprobación social, ha generado preocupación por las posibles consecuencias negativas. Los riesgos incluyen facilitar la localización de menores por criminales, suplantación de identidad, ciberbullying y el impacto en la privacidad y el bienestar psicológico de los niños. A pesar de que algunos padres consideran correcto compartir sin consentimiento, hay casos de menores que se oponen. Expertos y estudios recomiendan medidas para proteger la privacidad infantil, como conocer las políticas de privacidad de las redes, evitar revelar identidades y pedir permiso a los hijos antes de publicar.</t>
  </si>
  <si>
    <t>Qué: El fenómeno de compartir fotos de niños en redes sociales, conocido como "sharenting," y las consecuencias y riesgos asociados.
Quién: Padres, madres, familiares, amigos, influencers, expertos como Stacey Steinberg, y estudios de empresas de seguridad en Internet como AVG y McAfee.
Cuándo: Fenómeno en crecimiento durante los últimos años, con un aumento significativo en verano.
Dónde: Redes sociales y plataformas de Internet en varios países, incluyendo Estados Unidos, Canadá, Alemania, Reino Unido, Francia, España, Italia, Australia, Nueva Zelanda y Japón.
Por qué: La emoción de la paternidad y el deseo de compartir momentos personales. Además, algunos padres e influencers lo hacen por razones emocionales o mercantiles.
Cómo: Subiendo fotos y videos de niños en redes sociales sin su consentimiento, lo que puede llevar a riesgos como localización física, robo de identidad, ciberbullying, y suplantación de identidad. Se ha generado un debate sobre la necesidad de pedir permiso a los hijos antes de compartir sus imágenes.</t>
  </si>
  <si>
    <t>El artículo aborda la creciente preocupación sobre la práctica de "sharenting" (compartir fotos de hijos en redes sociales) y sus consecuencias. Señala que tres de cada cuatro menores de dos años tienen fotos en línea y discute varios riesgos, como la localización de los niños por criminales, el ciberbullying y el robo de identidad. También destaca la falta de consentimiento de los menores y cómo esto puede afectarlos emocionalmente. Se menciona que en algunos países los padres pueden enfrentar consecuencias legales por esta práctica. Finalmente, se ofrecen recomendaciones para proteger la privacidad y el bienestar de los menores.</t>
  </si>
  <si>
    <t>La selección española de baloncesto sufrió su segunda derrota en la preparación para el Mundial, esta vez ante Rusia con un marcador de 55-74. A tres días del inicio del torneo, el equipo, sin Marc Gasol, mostró un bajo rendimiento en porcentajes de tiro, con 15 de 37 en dos puntos, 3 de 18 en triples y 16 de 19 en tiros libres, además de cometer 18 pérdidas. Willy Hernangómez destacó con 26 puntos y 11 rebotes. El seleccionador, Sergio Scariolo, expresó la esperanza de que este partido no sea un indicativo de cómo será el desempeño en la competencia oficial y reconoció que el equipo jugó mal, pero confía en mejorar.</t>
  </si>
  <si>
    <t>En el último partido de preparación antes del Mundial, la selección española de baloncesto sufrió su segunda derrota consecutiva, esta vez ante Rusia con un marcador de 55-74. A pesar de los esfuerzos de Willy Hernangómez, quien anotó 26 puntos y capturó 11 rebotes, el equipo español mostró una pobre actuación en general, con bajos porcentajes de tiro, 18 pérdidas de balón y solo 15 puntos de ventaja en la primera mitad. La ausencia de jugadores clave como Rudy Fernández y Marc Gasol se hizo notar, y el seleccionador Sergio Scariolo expresó su esperanza de que este partido no sea un indicador de cómo se desempeñará el equipo en la competencia oficial.</t>
  </si>
  <si>
    <t>Qué: España perdió su segundo partido de preparación para el Mundial de Baloncesto contra Rusia con un marcador de 55-74.
Quién: El equipo español, dirigido por Sergio Scariolo, jugó sin Marc Gasol y sufrió las bajas de Rudy Fernández por precaución. Ricky Rubio lideró al equipo con 15 puntos en los últimos cuatro minutos del último encuentro previo al Mundial.
Cuándo: La derrota ocurrió 24 horas después del partido contra Argentina y tres días antes del inicio del Mundial.
Dónde: El partido se llevó a cabo en España, aunque no se especifica la ciudad exacta.
Por qué: España mostró un bajo rendimiento en porcentajes de tiro (15 de 37 de dos, 3 de 18 en triples y 16 de 19 en tiros libres), cometió 18 pérdidas y permitió 12 robos a Rusia. La falta de varios jugadores clave también afectó el desempeño del equipo.
Cómo: Rusia se impuso gracias a su dominio en el rebote y la efectividad de jugadores como Fridzon, Zubkov, Ivlev y Antonov. A pesar de un esfuerzo de Willy Hernangómez con 26 puntos y 11 rebotes, España no logró remontar la diferencia.</t>
  </si>
  <si>
    <t>La selección española de baloncesto sufrió su segunda derrota en la preparación para el Mundial, esta vez ante Rusia con un marcador de 55-74. A pesar de los esfuerzos de Willy Hernangómez, quien anotó 26 puntos y capturó 11 rebotes, el equipo español mostró una pobre actuación en general, con bajos porcentajes de tiro y un alto número de pérdidas de balón. La ausencia de jugadores clave como Rudy Fernández y Marc Gasol también afectó al rendimiento del equipo. El seleccionador, Sergio Scariolo, expresó la esperanza de que este partido no sea un indicador de cómo se desempeñará el equipo en el Mundial y destacó la necesidad de mejorar en varios aspectos del juego.</t>
  </si>
  <si>
    <t>En marzo de 2018, cinco universitarias de Madrid fundaron Acción Geoda, una ONG que trabaja en el Valle del Tessaout, Marruecos, una zona olvidada y con graves carencias de agua potable, electricidad y servicios básicos. El objetivo principal de la ONG es la construcción y mantenimiento de una escuela infantil y el empoderamiento de la mujer en la aldea de Tasslent. Para financiar el proyecto, organizaron la Primera Jornada Solidaria del Valle de Tessaout y la Primera Semana de la Mujer en su colegio mayor, recaudando fondos y concienciando sobre la situación de la zona. En marzo de 2019, visitaron Marruecos para conocer la realidad de la zona y establecer relaciones con la comunidad local. Actualmente, el proyecto ha crecido y cuenta con el apoyo de casi toda la comunidad del colegio mayor, y continúan trabajando para mejorar la educación infantil y la alfabetización de la mujer en Tasslent.</t>
  </si>
  <si>
    <t>El texto narra la historia de cinco universitarias que se unen para colaborar con la ONG Acción Geoda, que trabaja en el Valle del Tessaout, una de las zonas más olvidadas de Marruecos. El objetivo principal del proyecto es la construcción y mantenimiento de una escuela infantil y el empoderamiento de la mujer en la aldea de Tasslent. Para financiar el proyecto, las chicas organizan la Primera Jornada Solidaria del Valle de Tessaout y la Primera Semana de la Mujer en su colegio mayor. Después de visitar la zona en marzo de 2019, continúan trabajando para recaudar fondos y mejorar la educación infantil y la alfabetización de la mujer en la aldea. El proyecto ha crecido y ahora involucra a casi toda la comunidad del colegio mayor, y las chicas esperan que continúe en los años venideros con el apoyo de las nuevas generaciones.</t>
  </si>
  <si>
    <t>¿Qué? La historia de cinco universitarias que fundaron una ONG llamada Acción Geoda para construir y mantener una escuela infantil y empoderar a las mujeres en una aldea olvidada en Marruecos, Tasslent.
¿Quién? Cinco universitarias compañeras de colegio mayor en Madrid.
¿Cuándo? El proyecto comenzó en marzo de 2018 y el viaje a Marruecos tuvo lugar en marzo de este año.
¿Dónde? En el Valle del Tessaout, Marruecos, una zona con unas 80 aldeas que han sido olvidadas por el gobierno y carecen de servicios básicos como agua potable y electricidad.
¿Por qué? Para mejorar la educación infantil y la alfabetización de las mujeres en la zona, ya que las necesidades básicas de los habitantes no están cubiertas.
¿Cómo? Las universitarias organizaron la Primera Jornada Solidaria del Valle de Tessaout y la Primera Semana de la Mujer en su colegio mayor para recaudar fondos. También visitaron la zona para conocer la realidad y establecer contactos con las comunidades locales. El proyecto ha crecido y ahora involucra a casi la totalidad del colegio mayor y cuenta con el apoyo incondicional de los 20 que fueron a Tessaout.</t>
  </si>
  <si>
    <t>En resumen, un grupo de cinco universitarias españolas se unieron para colaborar con la ONG Acción Geoda, que trabaja en el Valle del Tessaout, una zona olvidada de Marruecos. Luego de organizar eventos solidarios y recaudar fondos, viajaron a la zona para conocer la realidad de las aldeas y las necesidades de sus habitantes. Su objetivo principal es construir y mantener una escuela infantil y empoderar a las mujeres en la aldea de Tasslent. El proyecto ha generado un gran interés y apoyo en su colegio mayor y esperan que continúe en futuras generaciones.</t>
  </si>
  <si>
    <t>El texto describe una situación en un edificio histórico del siglo XIX en Madrid, donde varios vecinos se enfrentan a la proliferación de pisos turísticos en su comunidad. En una junta de la comunidad, se discute y vota sobre la limitación de estos pisos turísticos en el edificio. La votación resulta en nueve votos a favor y cinco en contra, lo que significa que no habrá más pisos turísticos en ese edificio. El debate involucra a tres bandos: los vecinos que viven allí y están hartos de los inconvenientes que ocasionan los turistas, los dueños que alquilan sus propiedades a los viajeros y creen que su negocio aporta beneficios a la comunidad, y aquellos que arriendan a terceros de manera indefinida. La decisión final refleja la preocupación de los vecinos por el modelo de ciudad que quieren construir y cómo los pisos turísticos pueden afectar la convivencia y la identidad del barrio. El texto también menciona que el Ayuntamiento de Madrid está trabajando en una nueva regulación sobre pisos turísticos y que el tema está siendo debatido en los tribunales.</t>
  </si>
  <si>
    <t>El texto describe una situación en un edificio histórico de Madrid donde varios vecinos están divididos debido a la proliferación de pisos turísticos en el edificio. En una junta de la comunidad, los vecinos debaten y votan para limitar la cantidad de pisos turísticos en el edificio. La votación resulta en nueve votos a favor y cinco en contra, lo que significa que no habrá más pisos turísticos en ese edificio. La discusión se centra en cómo los pisos turísticos afectan la calidad de vida de los residentes y cómo pueden cambiar la identidad del barrio. Las competencias de turismo en España están transferidas a las comunidades autónomas, pero el Ayuntamiento de Madrid ha creado una normativa propia para regular los pisos turísticos. Actualmente, el gobierno de Madrid está trabajando en una nueva regulación para los pisos turísticos.</t>
  </si>
  <si>
    <t>Qué: Un edificio histórico en Madrid limitó la proliferación de pisos turísticos en su comunidad.
Quién: Los vecinos del edificio, divididos en tres bandos (vecinos que viven allí, dueños que alquilan sus propiedades a turistas y arrendatarios).
Cuándo: La junta de la comunidad tuvo lugar el 9 de julio.
Dónde: En un edificio histórico del siglo XIX en la plaza de Cascorro, Madrid.
Por qué: Los vecinos estaban hartos de los inconvenientes que ocasionan los turistas, como ruidos, vómitos y molestias en general.
Cómo: La comunidad logró limitar los pisos turísticos al alcanzar el consenso de tres quintas partes de los propietarios, tal como establece el real decreto ley 7/2019 del Gobierno de Pedro Sánchez.</t>
  </si>
  <si>
    <t>La proliferación de pisos turísticos en un edificio histórico del siglo XIX en plena plaza de Cascorro, Madrid, ha generado un conflicto entre vecinos. En una junta de la comunidad, nueve votos a favor y cinco en contra decidieron limitar la presencia de pisos turísticos en el edificio. La discusión se centró en el modelo de ciudad que se quiere construir y cómo afecta la presencia de turistas a la convivencia en el barrio. La regulación de pisos turísticos en Madrid está en manos del Ayuntamiento, que ha anunciado la elaboración de una nueva normativa para abordar el tema.</t>
  </si>
  <si>
    <t>El rugby está experimentando un cambio radical en sus reglas para hacer el juego más seguro y atractivo. World Rugby, la federación internacional, está considerando prohibir los placajes por encima de la cintura debido al aumento de lesiones graves y conmociones cerebrales. Los cambios también incluyen premiar el juego indirecto y castigar más duramente las infracciones. Estos ajustes buscan reducir el riesgo de lesiones y mejorar el espectáculo para jugadores, árbitros y aficionados. Aunque los puristas pueden resistirse a estos cambios, el objetivo es hacer del rugby un deporte más seguro y accesible para todos.</t>
  </si>
  <si>
    <t>El rugby enfrenta cambios radicales en sus normas para reducir las lesiones graves y conmociones cerebrales, especialmente los placajes altos. World Rugby ha identificado que el placaje es responsable del 50% de las lesiones y del 76% de las conmociones cerebrales. Entre las nuevas normas en estudio se encuentra la prohibición de placar por encima de la cintura. Además, se premiará el juego indirecto y se castigarán más duramente las infracciones. Estos cambios buscan hacer el rugby más seguro y atractivo para jugadores, árbitros y aficionados.</t>
  </si>
  <si>
    <t>Qué: El rugby está considerando cambios radicales en sus reglas para reducir lesiones y conmociones cerebrales, incluyendo la prohibición de placajes por encima de la cintura.
Quién: World Rugby, la federación internacional de rugby, está liderando estos cambios.
Cuándo: Los cambios están siendo estudiados actualmente y se llevarán a cabo en las categorías amateur de Francia antes del Mundial de 2023.
Dónde: Los cambios se aplicarán en las categorías amateur de Francia y posiblemente en otras ligas y torneos.
Por qué: Las lesiones y conmociones cerebrales en el rugby han aumentado debido a la mayor velocidad y fuerza de los jugadores, y World Rugby busca hacer el deporte más seguro y atractivo para jugadores y espectadores.
Cómo: Además de la prohibición de placajes altos, se están considerando otras normas como premiar el juego indirecto y castigar más duramente las infracciones reiteradas.</t>
  </si>
  <si>
    <t>El rugby está afrontando un cambio radical en su juego para hacerlo más seguro y atractivo para los espectadores. World Rugby, la federación internacional, está considerando prohibir los placajes por encima de la cintura, ya que son responsables de la mitad de las lesiones y el 76% de las conmociones cerebrales en el deporte. También se están estudiando otras normas, como premiar el juego indirecto y castigar más duramente las infracciones, con el objetivo de reducir el riesgo de lesiones y mejorar el espectáculo. Estos cambios buscan adaptar el rugby a los cuerpos cada vez más atléticos de los jugadores y a un juego más fluido, sin perder su esencia y tradición.</t>
  </si>
  <si>
    <t>Nicolás Vallejo-Nájera, conocido como Colate, fue el primer concursante confirmado en el reality show "Supervivientes" de Telecinco. Durante su tiempo en la isla de Honduras, sufrió un accidente en una prueba semanal que le causó una fractura en la clavícula. A pesar de los primeros chequeos médicos en Honduras, que indicaban que podía continuar en el concurso, Colate fue operado una vez regresó a España.
Colate ha recibido el apoyo de su familia y amigos durante su participación en el programa, especialmente de su hermana, la cocinera y jurado de MasterChef, Samantha Vallejo-Nájera. Durante su tiempo en el reality, Colate ha demostrado su faceta competitiva y ha sido nombrado líder del grupo en varias ocasiones.
Además de su participación en "Supervivientes", Colate es conocido por su divorcio de la cantante Paulina Rubio y las disputas legales que han seguido a su separación en 2012. Actualmente, Colate vive en Miami por el bienestar de su hijo en común con Rubio, Andrea Nicolás.</t>
  </si>
  <si>
    <t>Nicolás Vallejo-Nájera, conocido como Colate, fue el primer concursante confirmado para participar en Supervivientes, el reality de Telecinco. Durante su estancia en la isla de Honduras, sufrió un accidente que le provocó una fractura en la clavícula. A pesar de que los primeros chequeos médicos indicaban que podía continuar en el concurso, tras ser expulsado por el público y someterse a nuevos exámenes, los especialistas optaron por operarle. Colate fue operado en la clínica Ruber Internacional de Madrid y fue su hermana, la cocinera y jurado de MasterChef Samantha Vallejo-Nájera, quien le apoyó durante su estancia en el concurso. Aunque Colate fue uno de los concursantes más destacados, finalmente quedó fuera de la final del programa.</t>
  </si>
  <si>
    <t>¿Qué? Nicolás Vallejo-Nájera, conocido como Colate, fue operado de la clavícula tras sufrir un accidente durante su participación en el reality show Supervivientes en Honduras.
¿Quién? Colate, exmarido de la cantante Paulina Rubio, fue el primer concursante confirmado para el programa de Telecinco.
¿Cuándo? Colate llegó a España el 3 de julio tras ser expulsado por el público y fue operado una semana después.
¿Dónde? El accidente ocurrió en la isla de Honduras, donde se desarrolla el reality show Supervivientes, y la operación tuvo lugar en la clínica Ruber Internacional de Madrid.
¿Por qué? El accidente ocurrió durante una prueba semanal del programa, cuando una pesada rueda cayó sobre Colate, fracturándole la clavícula.
¿Cómo? A pesar de los primeros chequeos médicos que indicaban que podía continuar en el concurso, tras nuevos exámenes realizados a su llegada a España, los especialistas optaron por operar y acabar con las molestias y dolores derivados de la fractura de la clavícula.</t>
  </si>
  <si>
    <t>Nicolás Vallejo-Nájera, conocido como Colate, fue el primer concursante confirmado para el reality show "Supervivientes" de Telecinco. Después de casi 10 semanas en la isla de Honduras, tuvo que ser operado de la clavícula debido a un accidente que sufrió en el programa. A pesar de los primeros chequeos médicos que indicaban que podía continuar en el concurso, nuevos exámenes realizados a su llegada a España llevaron a los especialistas a optar por la operación. Colate ingresó en la clínica Ruber Internacional en Madrid, donde fue operado con éxito. Durante su estancia en el reality, Colate mostró sus dotes de seductor con varias concursantes, incluyendo Isabel Pantoja y Mónica Hoyos. También fue conocido por su liderazgo y exigencia en las pruebas del programa. Colate es conocido por su agrio divorcio de la cantante Paulina Rubio y sus desencuentros relacionados con la custodia de su hijo en común, Andrea Nicolás.</t>
  </si>
  <si>
    <r>
      <rPr>
        <rFont val="Arial"/>
        <color theme="1"/>
        <sz val="9.0"/>
      </rPr>
      <t xml:space="preserve">India ha lanzado la nave Chandrayaan 2 con el objetivo de convertirse en el cuarto país en aterrizar un dispositivo en la Luna. Esta misión, mayoritariamente desarrollada en India, sigue al envío de la nave orbital Chandrayaan 1 en 2008. La Chandrayaan 2 despegó alrededor de las 11:30 hora peninsular española y su viaje a la Luna durará dos meses. Inicialmente, orbitará la Tierra para verificar el funcionamiento de sus sistemas antes de dirigirse a la Luna. Una vez allí, se acercará </t>
    </r>
    <r>
      <rPr>
        <rFont val="Arial"/>
        <color rgb="FF0000FF"/>
        <sz val="9.0"/>
      </rPr>
      <t>hasta una altura de 100 kilómetros de la superficie</t>
    </r>
    <r>
      <rPr>
        <rFont val="Arial"/>
        <color theme="1"/>
        <sz val="9.0"/>
      </rPr>
      <t>, donde el módulo de aterrizaje Vikram se separará del módulo orbital. Este aterrizaje representa</t>
    </r>
    <r>
      <rPr>
        <rFont val="Arial"/>
        <b/>
        <strike/>
        <color theme="1"/>
        <sz val="9.0"/>
      </rPr>
      <t xml:space="preserve"> un desafío tecnológico significativo</t>
    </r>
    <r>
      <rPr>
        <rFont val="Arial"/>
        <color theme="1"/>
        <sz val="9.0"/>
      </rPr>
      <t xml:space="preserve">, especialmente después de que Rusia se retirara del proyecto, </t>
    </r>
    <r>
      <rPr>
        <rFont val="Arial"/>
        <color rgb="FF0000FF"/>
        <sz val="9.0"/>
      </rPr>
      <t>dejando a India continuar sola</t>
    </r>
    <r>
      <rPr>
        <rFont val="Arial"/>
        <color theme="1"/>
        <sz val="9.0"/>
      </rPr>
      <t>. El destino es una llanura cerca del polo sur lunar, donde el rover Pragyan, que lleva cámaras e instrumentos científicos, explorará una distancia de hasta medio kilómetro. La misión está planeada para durar 14 días y, si tiene éxito, colocará a India entre las naciones líderes en exploración lunar, uniéndose a EE UU, Rusia y China.</t>
    </r>
  </si>
  <si>
    <r>
      <rPr>
        <rFont val="Arial"/>
        <color theme="1"/>
        <sz val="9.0"/>
      </rPr>
      <t>India ha lanzado la nave Chandrayaan 2 con el objetivo de convertirse en el cuarto país en posar un aparato en la Luna, después de Estados Unidos, Rusia y China. Esta misión, mayoritariamente desarrollada en India, es una continuación de la Chandrayaan 1 lanzada en 2008. La nave viajará durante dos meses hasta alcanzar la Luna, donde el módulo de alunizaje Vikram se separará del módulo orbital para aterrizar en una llanura cerca del polo sur lunar. Posteriormente, un rover llamado Pragyan, diseñado para recorrer hasta medio kilómetro, se desplegará para realizar investigaciones. La misión es significativa ya que</t>
    </r>
    <r>
      <rPr>
        <rFont val="Arial"/>
        <b/>
        <strike/>
        <color theme="1"/>
        <sz val="9.0"/>
      </rPr>
      <t xml:space="preserve"> representa un desafío tecnológico importante</t>
    </r>
    <r>
      <rPr>
        <rFont val="Arial"/>
        <color theme="1"/>
        <sz val="9.0"/>
      </rPr>
      <t xml:space="preserve"> para India y, si tiene éxito, posicionará al país como un actor clave en la exploración espacial mundial.</t>
    </r>
  </si>
  <si>
    <r>
      <rPr>
        <rFont val="Arial"/>
        <color theme="1"/>
        <sz val="9.0"/>
      </rPr>
      <t xml:space="preserve">Qué: India ha lanzado la nave espacial Chandrayaan 2 </t>
    </r>
    <r>
      <rPr>
        <rFont val="Arial"/>
        <color rgb="FF0000FF"/>
        <sz val="9.0"/>
      </rPr>
      <t>con el objetivo de convertirse en el cuarto país en posar un aparato en la Luna</t>
    </r>
    <r>
      <rPr>
        <rFont val="Arial"/>
        <color theme="1"/>
        <sz val="9.0"/>
      </rPr>
      <t xml:space="preserve">.
Quién: La misión es llevada a cabo por </t>
    </r>
    <r>
      <rPr>
        <rFont val="Arial"/>
        <b/>
        <strike/>
        <color theme="1"/>
        <sz val="9.0"/>
      </rPr>
      <t>la Agencia Espacial de la India (ISRO)</t>
    </r>
    <r>
      <rPr>
        <rFont val="Arial"/>
        <color theme="1"/>
        <sz val="9.0"/>
      </rPr>
      <t xml:space="preserve">, </t>
    </r>
    <r>
      <rPr>
        <rFont val="Arial"/>
        <color rgb="FF0000FF"/>
        <sz val="9.0"/>
      </rPr>
      <t>con el desarrollo casi completo realizado dentro del país. La nave está nombrada en honor a Vikram Sarabhai, padre del programa espacial indio.</t>
    </r>
    <r>
      <rPr>
        <rFont val="Arial"/>
        <color theme="1"/>
        <sz val="9.0"/>
      </rPr>
      <t xml:space="preserve">
Cuándo: El lanzamiento de la Chandrayaan 2 ocurrió el día de hoy.
Dónde: La nave despegó desde </t>
    </r>
    <r>
      <rPr>
        <rFont val="Arial"/>
        <b/>
        <strike/>
        <color theme="1"/>
        <sz val="9.0"/>
      </rPr>
      <t xml:space="preserve">el Centro Espacial Satish Dhawan en Sriharikota, India. </t>
    </r>
    <r>
      <rPr>
        <rFont val="Arial"/>
        <color theme="1"/>
        <sz val="9.0"/>
      </rPr>
      <t>Su destino es una llanura cerca del polo sur de la Luna, entre los cráteres Manzinus C y Simpelius N.
Por qué: India busca demostrar su capacidad tecnológica y convertirse en un actor importante en la exploración espacial, uniéndose a Estados Unidos, Rusia y China como países capaces de posar naves en la Luna.
Cómo: La misión incluye tres componentes principales: el módulo orbital, el módulo de aterrizaje Vikram, y el rover Pragyan. Después de un viaje de dos meses, el Vikram se separará del módulo orbital y aterrizará en la Luna, liberando luego al rover para explorar la superficie. La misión está diseñada para durar 14 días una vez en la Luna.</t>
    </r>
  </si>
  <si>
    <t>India ha lanzado con éxito la nave espacial Chandrayaan-2, con el objetivo de convertirse en el cuarto país en posar un vehículo en la Luna, después de Estados Unidos, Rusia y China. La misión, que es mayoritariamente de desarrollo indio, incluye un módulo orbital, un módulo de aterrizaje llamado Vikram, y un rover llamado Pragyan. Después de un viaje de dos meses, el Vikram intentará aterrizar cerca del polo sur lunar, en una región entre los cráteres Manzinus C y Simpelius N. Una vez allí, Pragyan explorará la superficie, recogiendo datos y imágenes que serán enviados a la Tierra a través del módulo orbital. Si tiene éxito, esta misión marcará un hito significativo en el programa espacial de India.</t>
  </si>
  <si>
    <r>
      <rPr>
        <rFont val="Arial"/>
        <color theme="1"/>
        <sz val="9.0"/>
      </rPr>
      <t xml:space="preserve">La Policía </t>
    </r>
    <r>
      <rPr>
        <rFont val="Arial"/>
        <b/>
        <strike/>
        <color theme="1"/>
        <sz val="9.0"/>
      </rPr>
      <t xml:space="preserve">alemana </t>
    </r>
    <r>
      <rPr>
        <rFont val="Arial"/>
        <color theme="1"/>
        <sz val="9.0"/>
      </rPr>
      <t>ha detenido a un joven de 17 años, buscado</t>
    </r>
    <r>
      <rPr>
        <rFont val="Arial"/>
        <color rgb="FF0000FF"/>
        <sz val="9.0"/>
      </rPr>
      <t xml:space="preserve"> por la muerte de</t>
    </r>
    <r>
      <rPr>
        <rFont val="Arial"/>
        <color theme="1"/>
        <sz val="9.0"/>
      </rPr>
      <t xml:space="preserve"> su hermana de 14 años, cuyo cuerpo fue encontrado en su casa en Mataró, Barcelona, en junio. El sospechoso, que estaba solo en la vivienda con su hermana mientras su madre estaba de viaje, fue trasladado a España y entregado a la fiscalía de menores. El crimen fue descubierto cuando la madre, de origen ruso, no pudo contactar con sus hijos y pidió a amigos que revisaran la casa, donde encontraron a la menor muerta y al hermano desaparecido.</t>
    </r>
  </si>
  <si>
    <t>La Policía alemana ha detenido a un joven de 17 años, buscado por ser el presunto autor de la muerte de su hermana de 14 años, cuyo cuerpo fue encontrado en su hogar en Mataró, Barcelona, en junio. El joven, que se encontraba solo en la casa con su hermana mientras su madre estaba de viaje, ha sido trasladado a España y entregado a la fiscalía de menores. El crimen fue descubierto cuando la madre, de origen ruso, no logró contactar con sus hijos y pidió a amigos que revisaran la vivienda, donde hallaron el cuerpo de la menor.</t>
  </si>
  <si>
    <r>
      <rPr>
        <rFont val="Arial"/>
        <color theme="1"/>
        <sz val="9.0"/>
      </rPr>
      <t xml:space="preserve">Qué: La Policía alemana ha detenido a un joven de 17 años acusado de asesinar a su hermana de 14 años en su hogar en Mataró, Barcelona.
Quién: El detenido es un joven de 17 años, y la víctima es su hermana menor de 14 años. La madre de ambos, de origen ruso, estaba de viaje en el momento del crimen.
Cuándo: El crimen ocurrió en el pasado mes de junio, y el joven fue detenido en Alemania </t>
    </r>
    <r>
      <rPr>
        <rFont val="Arial"/>
        <b/>
        <strike/>
        <color theme="1"/>
        <sz val="9.0"/>
      </rPr>
      <t>en la misma fecha.</t>
    </r>
    <r>
      <rPr>
        <rFont val="Arial"/>
        <color theme="1"/>
        <sz val="9.0"/>
      </rPr>
      <t xml:space="preserve">
Dónde: El cuerpo de la víctima fue encontrado en el domicilio familiar ubicado en el barrio Cerdanyola de Mataró, Barcelona. El arresto del sospechoso tuvo lugar en Alemania.
Por qué: Se presume que el joven asesinó a su hermana, aunque las motivaciones específicas del crimen no se han detallado en el informe.
Cómo: La madre, al no poder contactar con sus hijos, pidió ayuda a amigos que fueron a la casa y descubrieron el cuerpo de la menor. El sospechoso había desaparecido del lugar, y fue detenido posteriormente en Alemania.</t>
    </r>
  </si>
  <si>
    <t>Alejandro Sanz, de 50 años, y Raquel Perera, de 44, han anunciado su separación después de 12 años de relación. Los rumores sobre problemas en la pareja comenzaron hace una semana, y la revista ¡Hola! confirmó la noticia este miércoles, indicando que ambos han iniciado caminos separados. A pesar de la separación, ambos han asegurado en redes sociales que mantendrán un vínculo amoroso y de responsabilidad hacia sus hijos, Dylan y Alma, y que su familia seguirá siendo diversa y bella. La pareja se conoció en 2007, se casó en secreto en 2012 y ha mantenido siempre una vida privada alejada de los focos.</t>
  </si>
  <si>
    <t xml:space="preserve">Alejandro Sanz (50 años) y Raquel Perera (44 años) se han separado después de 12 años de relación y dos hijos en común, Dylan y Alma. La noticia, anticipada por rumores, fue confirmada oficialmente por la revista ¡Hola! Ambos han expresado su compromiso a mantener una relación respetuosa y amorosa, poniendo en primer lugar el bienestar de sus hijos. La pareja se conoció en 2007, se casó en secreto en 2012 y ha mantenido siempre una actitud discreta frente a los medios.
</t>
  </si>
  <si>
    <t>Qué: Alejandro Sanz y Raquel Perera se han separado después de 12 años de matrimonio.
Quién: Alejandro Sanz (50 años) y Raquel Perera (44 años).
Cuándo: La separación se confirmó esta semana, después de que los rumores comenzaran hace poco más de una semana. La pareja se casó en mayo de 2012.
Dónde: La noticia se publicó en la revista ¡Hola! y la pareja reside principalmente en España, aunque Sanz tiene compromisos profesionales en otros países.
Por qué: No se especifican las razones directas de la separación, pero ambos han asegurado que seguirán manteniendo una relación respetuosa por el bien de sus hijos.
Cómo: La pareja anunció su separación a través de mensajes en sus redes sociales, destacando su compromiso continuo como padres y su amor mutuo, a pesar de la separación.</t>
  </si>
  <si>
    <t>Alejandro Sanz, de 50 años, y Raquel Perera, de 44 años, han anunciado su separación después de 12 años de relación y matrimonio. La pareja, que tiene dos hijos juntos, Dylan y Alma, ha asegurado en un comunicado conjunto publicado en Instagram que seguirán siendo una familia unida y amorosa, pidiendo respeto por su privacidad y la de sus hijos en este proceso. La noticia de su separación surgió tras rumores que comenzaron a circular hace una semana, y aunque ambos han mantenido una actitud de respeto y amor mutuo, han decidido continuar sus vidas por separado.</t>
  </si>
  <si>
    <t>El Festival de Cine Judío de Barcelona, en su 21ª edición, presenta una amplia variedad de películas que abordan historias judías desde diferentes perspectivas y géneros, destacando por su interés humano. Entre las 15 películas seleccionadas, se incluyen biografías de personajes como Walter Benjamin y Kurt Waldheim, una historia de amor entre Ingeborg Bachman y Paul Celan, y relatos sobre supervivientes del Holocausto, como el regreso a Birkenau de una sobreviviente y el viaje conjunto de un hijo de víctima y un ex oficial nazi por Eslovaquia. También se exploran temas como la vida de una joven judía etíope durante la guerra civil y la inusual amistad entre un ayudante de telenovela palestino y un comandante israelí. Entre las películas más destacadas se encuentran "Tel Aviv en llamas", "M" sobre un estudioso del Talmud víctima de abuso, y documentales como "La guerra del Este" y "El caso Waldheim". El festival rinde homenaje a la documentalista austriaca Ruth Beckermann, proyectando una retrospectiva de su obra, incluyendo "Los soñadores" y "El caso Waldheim". Otros títulos notables incluyen "Jonathan Agassi me salvó la vida", "Las musas de Bashevis Singer", "El intérprete", "La pequeña pradera de los abedules" y "Un hombre afortunado". El festival se desarrollará desde el jueves hasta el 29 de marzo, ofreciendo una visión profunda y variada sobre la temática judía en el cine.</t>
  </si>
  <si>
    <r>
      <rPr>
        <rFont val="Arial"/>
        <color theme="1"/>
        <sz val="9.0"/>
      </rPr>
      <t xml:space="preserve">La 21ª edición del Festival de Cine Judío de Barcelona presenta una amplia variedad de películas, con 15 títulos que abordan la temática judía desde diferentes perspectivas y géneros. Entre las destacadas se encuentran historias sobre personajes como Walter Benjamin y Kurt Waldheim, una reconstrucción de la relación entre Ingeborg Bachmann y Paul Celan a través de cartas, y el viaje de un sobreviviente de Birkenau de regreso al campo de concentración. También se incluyen películas sobre la vida de una joven judía etíope durante la guerra civil, la inusual amistad entre un ayudante de telenovela palestino y un comandante israelí, y testimonios de </t>
    </r>
    <r>
      <rPr>
        <rFont val="Arial"/>
        <color rgb="FFFF0000"/>
        <sz val="9.0"/>
      </rPr>
      <t>ex combatientes</t>
    </r>
    <r>
      <rPr>
        <rFont val="Arial"/>
        <color theme="1"/>
        <sz val="9.0"/>
      </rPr>
      <t xml:space="preserve"> alemanes en la guerra de exterminio en el frente oriental. Además, el festival rinde homenaje a la documentalista austriaca Ruth Beckermann, proyectando una retrospectiva de su trabajo, incluyendo películas sobre la comunidad judía ultraortodoxa y la historia de su propia familia judía en Europa central.
</t>
    </r>
  </si>
  <si>
    <t>Qué: El Festival de Cine Judío de Barcelona, en su 21ª edición, presenta una variedad de películas con temática judía, incluyendo historias de personajes históricos, relaciones humanas complejas y eventos históricos significativos.
Quién: Entre los personajes destacados en las películas se encuentran Walter Benjamin, Kurt Waldheim, Ingeborg Bachman, Paul Celan, y figuras de la vida real como supervivientes del Holocausto y un ex combatiente alemán. El festival también rinde homenaje a la documentalista austriaca Ruth Beckermann.
Cuándo: El festival se lleva a cabo desde el jueves hasta el día 29, sin especificar el mes.
Dónde: En Barcelona, España.
Por qué: El festival busca ofrecer una visión amplia de la cultura y la historia judía a través del cine, presentando películas que abordan desde aspectos históricos hasta relaciones personales, y promoviendo el entendimiento y la reflexión sobre estos temas.
Cómo: A través de la proyección de 15 películas, incluyendo documentales y ficciones, el festival presenta historias variadas que van desde biografías de personajes históricos hasta relatos de supervivencia y encuentros interculturales. Además, incluye homenajes a directores y presentaciones de algunas de las películas por parte de sus creadores o actores principales.</t>
  </si>
  <si>
    <r>
      <rPr>
        <rFont val="Arial"/>
        <color theme="1"/>
        <sz val="9.0"/>
      </rPr>
      <t xml:space="preserve">La 21ª edición del Festival de Cine Judío de Barcelona presenta una amplia gama de películas que abordan la temática judía desde diversas perspectivas y géneros. Entre las 15 películas seleccionadas, se incluyen historias sobre personajes históricos como Walter Benjamin y Kurt Waldheim, así como relatos más personales como la historia de amor entre Ingeborg Bachman y Paul Celan, y </t>
    </r>
    <r>
      <rPr>
        <rFont val="Arial"/>
        <color rgb="FFFF0000"/>
        <sz val="9.0"/>
      </rPr>
      <t>el viaje de un superviviente de Auschwitz a Birkenau</t>
    </r>
    <r>
      <rPr>
        <rFont val="Arial"/>
        <color theme="1"/>
        <sz val="9.0"/>
      </rPr>
      <t xml:space="preserve">. Otros temas destacados son la vida de una joven judía etíope durante la guerra civil en su país, la relación inesperada entre un ayudante de telenovela palestino y un comandante israelí, y el testimonio de </t>
    </r>
    <r>
      <rPr>
        <rFont val="Arial"/>
        <color rgb="FFFF0000"/>
        <sz val="9.0"/>
      </rPr>
      <t xml:space="preserve">ex combatientes </t>
    </r>
    <r>
      <rPr>
        <rFont val="Arial"/>
        <color theme="1"/>
        <sz val="9.0"/>
      </rPr>
      <t xml:space="preserve">alemanes en la guerra de exterminio en el frente oriental.
El festival también rinde homenaje a la documentalista austriaca Ruth Beckermann, proyectando una retrospectiva de su obra, incluyendo películas sobre la relación entre Bachmann y Celan, y el caso Waldheim. Otros títulos de interés son "Jonathan Agassi me salvó la vida", un documental sobre una estrella del porno gay, y "Las musas de Bashevis Singer", que explora la relación entre el Nobel de literatura y sus traductoras. El festival ofrece una oportunidad única para explorar la riqueza y diversidad de la cultura judía a través del cine, con películas que abarcan desde la historia y la memoria hasta el amor, la guerra y la supervivencia.
</t>
    </r>
  </si>
  <si>
    <r>
      <rPr>
        <rFont val="Arial"/>
        <color theme="1"/>
        <sz val="9.0"/>
      </rPr>
      <t>Las redes sociales están saturadas de imágenes de niños, especialmente en verano, compartidas sin su consentimiento por padres, familiares o amigos, buscando likes y halagos. Aunque esta práctica ha sido común durante años, recientemente ha surgido preocupación sobre las posibles consecuencias a largo plazo para los niños. Un estudio de AVG revela que el</t>
    </r>
    <r>
      <rPr>
        <rFont val="Arial"/>
        <color rgb="FFFF0000"/>
        <sz val="9.0"/>
      </rPr>
      <t xml:space="preserve"> </t>
    </r>
    <r>
      <rPr>
        <rFont val="Arial"/>
        <color theme="1"/>
        <sz val="9.0"/>
      </rPr>
      <t>75% de los menores de dos años tienen fotos en línea, con una disminución en la frecuencia de publicación a medida que los niños crecen. Los padres españoles son particularmente conscientes de los riesgos futuros, según el mismo estudio.
El término "sharenting" describe la tendencia de los padres a compartir detalles íntimos de la vida de sus hijos en las redes sociales. Aunque inicialmente visto como una forma de celebrar la paternidad, este comportamiento plantea serias preocupaciones sobre la privacidad y seguridad de los niños, incluyendo el riesgo de exposición a depredadores, el robo de identidad y el ciberacoso.
La abogada Stacey Steinberg, en su estudio "Sharenting", destaca la dualidad de roles de los padres como protectores de la información personal de sus hijos y como narradores de sus vidas, lo cual puede privar a los niños de la capacidad de controlar su propia narrativa digital.
Los riesgos asociados con el sharenting incluyen la facilitación de la localización física de los niños, la posibilidad de manipulación de imágenes para fines maliciosos, y el impacto emocional y social a largo plazo de la exposición pública de la infancia. A pesar de estos riesgos, muchos padres continúan compartiendo imágenes de sus hijos sin considerar su consentimiento o las posibles consecuencias.
La discusión sobre los límites apropiados del sharenting ha llevado a reflexiones sobre la necesidad de pedir permiso a los niños antes de compartir sus imágenes, la importancia de ser conscientes de las políticas de privacidad de las redes sociales, y la posibilidad de que los tribunales intervengan para proteger los derechos de privacidad de los menores.
En resumen, el sharenting, aunque bienintencionado, plantea desafíos significativos relacionados con la privacidad, la seguridad y el bienestar de los niños. Es crucial que los padres reflexionen sobre las implicaciones de sus acciones en línea y consideren los derechos y la autonomía de sus hijos al compartir información sobre ellos en las redes sociales.</t>
    </r>
  </si>
  <si>
    <r>
      <rPr>
        <rFont val="Arial"/>
        <color theme="1"/>
        <sz val="9.0"/>
      </rPr>
      <t>El texto aborda la preocupante tendencia del "sharenting", es decir,</t>
    </r>
    <r>
      <rPr>
        <rFont val="Arial"/>
        <color rgb="FFFF0000"/>
        <sz val="9.0"/>
      </rPr>
      <t xml:space="preserve"> el excesivo compartir </t>
    </r>
    <r>
      <rPr>
        <rFont val="Arial"/>
        <color theme="1"/>
        <sz val="9.0"/>
      </rPr>
      <t>imágenes y detalles de la vida de los niños en redes sociales por parte de sus padres. Aunque inicialmente esto se hace con amor y para compartir alegrías, existen riesgos significativos asociados con esta práctica, incluyendo la exposición a peligros cibernéticos, el robo de identidad, el ciberacoso, y el impacto negativo en la privacidad y el bienestar emocional de los niños a medida que crecen.
Se destaca que, aunque los padres actúan con buenas intenciones, pueden no ser conscientes de las implicaciones a largo plazo de sus acciones. La exposición constante de los niños en línea puede llevar a problemas futuros, incluyendo la pérdida de control sobre su propia imagen y reputación digital. Además, se mencionan estudios que indican una preocupación creciente entre los padres sobre estos riesgos, aunque muchos continúan compartiendo información personal de sus hijos.
El texto también toca el aspecto legal y ético del sharenting, discutiendo casos donde los niños han tomado medidas legales contra sus padres por la publicación no autorizada de imágenes íntimas o embarazosas. Se sugieren varias recomendaciones para los padres que desean proteger a sus hijos mientras usan las redes sociales, incluyendo ser conscientes de las políticas de privacidad, evitar compartir información que pueda poner en riesgo a los niños, y pedir permiso antes de publicar contenido que los involucre.
En resumen, el sharenting es una práctica que, aunque arraigada en el amor y el deseo de compartir, plantea serios desafíos para la privacidad, seguridad y bienestar de los niños. Es crucial que los padres sean conscientes de estos riesgos y tomen medidas para proteger a sus hijos en el espacio digital.</t>
    </r>
  </si>
  <si>
    <t>¿Qué? El artículo explora la práctica extendida de compartir fotos de niños en redes sociales por parte de sus padres y las implicaciones de privacidad y seguridad que esto conlleva.
Quién? Los principales actores son los padres y madres que comparten imágenes de sus hijos, los niños afectados, y expertos como la abogada Stacey Steinberg y la publicista Laura Baena.
Cuándo? La tendencia de compartir fotos de niños en internet ha aumentado significativamente en la última década, coincidiendo con la popularización de las redes sociales.
Dónde? El fenómeno es global, afectando a padres y niños en todo el mundo, aunque el artículo menciona específicamente estudios y casos en países como Estados Unidos, Canadá, Alemania, el Reino Unido, Francia, España, Italia, Australia, Nueva Zelanda y Japón.
Por qué? Los padres comparten fotos de sus hijos por razones emocionales, para compartir momentos felices con familiares y amigos, y a veces por motivos de marketing o influencia en redes sociales. Sin embargo, esta práctica puede exponer a los niños a riesgos de privacidad y seguridad.
Cómo? Los padres suben fotos de sus hijos a plataformas de redes sociales como Facebook, Instagram, y Twitter. La exposición de estos niños a riesgos incluye la localización física por parte de individuos malintencionados, la suplantación de identidad, y el ciberacoso. Expertos recomiendan a los padres ser más cautelosos con lo que comparten y respetar la privacidad de sus hijos incluso desde una edad temprana.</t>
  </si>
  <si>
    <t>El artículo aborda la preocupante tendencia del "sharenting", es decir, el excesivo compartir imágenes y detalles de la vida de los hijos en las redes sociales por parte de los padres. Aunque inicialmente puede parecer inofensivo, este comportamiento plantea serias preocupaciones sobre la privacidad y la seguridad de los menores, así como sobre las posibles consecuencias a largo plazo para su bienestar emocional y psicológico.
Se destaca que, según un estudio de AVG, tres de cada cuatro menores de dos años tienen fotos publicadas en internet, y los padres suben en promedio 2,1 actualizaciones semanales sobre sus hijos menores de seis años. A medida que los niños crecen, esta frecuencia disminuye, pero sigue siendo significativa.
El artículo menciona casos donde la exposición excesiva en línea ha llevado a problemas como la localización de menores por parte de desconocidos, la suplantación de identidad, y el riesgo de ciberacoso. Además, se discute la falta de consciencia sobre los derechos de los niños a la privacidad y la autonomía sobre su propia imagen y datos personales.
Se sugieren varias recomendaciones para los padres para proteger a sus hijos en la era digital, incluyendo familiarizarse con las políticas de privacidad de las redes sociales, ser conscientes de lo que se comparte, y considerar el impacto a largo plazo de la exposición pública de la vida de sus hijos.
En resumen, el "sharenting" plantea desafíos significativos para la protección de la privacidad y el bienestar de los niños en el mundo digital actual, y es crucial que los padres y la sociedad en general sean más conscientes y cautelosos en su uso de las redes sociales con respecto a la información de los menores.</t>
  </si>
  <si>
    <t>La selección española de baloncesto perdió ante Rusia en un partido de preparación para el Mundial, con un marcador de 55-74. A pesar de los 26 puntos y 11 rebotes de Willy Hernangómez, el equipo español mostró una pobre actuación, con un porcentaje de tiro del 15 de 37 de dos, 3 de 18 en triples y 16 de 19 en tiros libres. El seleccionador, Scariolo, atribuyó la derrota a la falta de jugadores y a la cabeza en una dimensión diferente. El equipo español también mostró problemas en la defensa y en el ataque, y solo Willy Hernangómez y Ricky Rubio fueron los únicos jugadores que mostraron un buen nivel. La derrota deja a la selección española con dudas antes del estreno oficial en el Mundial.</t>
  </si>
  <si>
    <t>El contenido más relevante del texto es la derrota de la selección española de baloncesto ante Rusia en un partido de preparación para el Mundial, con un marcador de 55-74.</t>
  </si>
  <si>
    <t>Aquí te presento el resumen del texto utilizando el método de las 5W1H (qué, quién, cuándo, dónde, por qué, cómo):
Qué: La selección española de baloncesto perdió ante Rusia en un partido de preparación para el Mundial, con un marcador de 55-74.
Quién: La selección española, liderada por el entrenador Sergio Scariolo, y la selección rusa, liderada por el entrenador Sergei Bazarevich.
Cuándo: El partido se jugó tres días antes del comienzo del Mundial.
Dónde: No se especifica el lugar exacto del partido, pero se menciona que es un partido de preparación para el Mundial.
Por qué: La selección española jugó mal y cometió muchos errores, lo que permitió a Rusia dominar el partido.
Cómo: La selección española jugó con una rotación reducida debido a las bajas de Rudy y Marc Gasol, y no pudo encontrar su ritmo anotador. Rusia, por su parte, dominó el rebote y contó con la intendencia de jugadores como Fridzon, Zubkov, Ivlev y Antonov. La selección española intentó reengancharse al partido gracias a los esfuerzos de Willy Hernangómez, pero no pudo evitar la derrota.</t>
  </si>
  <si>
    <t>La selección española de baloncesto perdió ante Rusia en un partido de preparación para el Mundial, con un marcador de 55-74.</t>
  </si>
  <si>
    <t>El texto describe la historia de un grupo de cinco universitarias que, en marzo de 2018, se enteraron de la existencia de una ONG llamada Acción Geoda que trabaja en el Valle del Tessaout, una zona olvidada de Marruecos. Ellas decidieron unirse al proyecto y comenzaron a trabajar en la construcción y el mantenimiento de una escuela infantil y en el empoderamiento de la mujer en la aldea de Tasslent. Para financiar el proyecto, organizaron una jornada solidaria y vendieron artículos diseñados por colegiales reivindicando la igualdad de género. Después de un año de trabajo, el proyecto ha crecido y cuenta con el apoyo de casi la totalidad del colegio mayor. Las autoras del texto expresan su compromiso con el proyecto y animan a otros a unirse y a interesarse por la zona del Valle del Tessaout.</t>
  </si>
  <si>
    <t>El contenido más relevante del texto es la historia de un grupo de universitarias que, motivadas por la situación de pobreza y falta de acceso a servicios básicos en el Valle del Tessaout en Marruecos, deciden emprender un proyecto para construir y mantener una escuela infantil y empoderar a la mujer en una de las aldeas de la zona. El texto describe cómo el grupo de chicas, inicialmente de cinco, logra recaudar fondos y generar entusiasmo entre sus compañeros de colegio mayor para apoyar el proyecto, y cómo finalmente viajan a Marruecos para conocer de primera mano la realidad de la zona y compartir sus preocupaciones con los habitantes. El texto destaca la importancia del compromiso y la ayuda para alcanzar objetivos grandes y anima a los lectores a interesarse por esta zona del mundo y apoyar el proyecto.</t>
  </si>
  <si>
    <t>A continuación, te presento un resumen del texto utilizando el método de las 5W1H:
Qué: Un grupo de cinco universitarias de un colegio mayor en Madrid se embarcaron en un proyecto para construir y mantener una escuela infantil y empoderar a la mujer en una aldea olvidada en el Valle del Tessaout, Marruecos.
Quién: Cinco universitarias de entre 18 y 22 años, compañeras de colegio mayor, que se convirtieron en un grupo más grande con el apoyo de otros estudiantes y miembros del colegio mayor.
Cuándo: El proyecto comenzó en marzo de 2018 y ha seguido adelante durante varios meses, con un viaje a Marruecos en marzo del mismo año.
Dónde: El Valle del Tessaout, Marruecos, específicamente en la aldea de Tasslent.
Por qué: Debido a la pobreza y la falta de acceso a servicios básicos como agua potable y electricidad en la zona, y la discriminación de la mujer.
Cómo: A través de la organización de actividades solidarias, como la Primera Jornada Solidaria del Valle de Tessaout y la Primera Semana de la Mujer, y la recaudación de fondos para financiar el proyecto. También se ha contagiado el "virus del valle" a otros estudiantes, que se han unido al proyecto.</t>
  </si>
  <si>
    <t>Un grupo de universitarias de Madrid se embarcaron en un proyecto para construir y mantener una escuela infantil en una aldea olvidada en Marruecos, donde la pobreza y la falta de acceso a servicios básicos son omnipresentes. Con la ayuda de su colegio mayor, organizaron actividades solidarias y recaudaron fondos para apoyar el proyecto. En marzo de este año, visitaron la aldea y se dieron cuenta de la realidad de la situación, lo que les dio fuerza y consistencia a su propósito. Ahora, con el apoyo de casi la totalidad del colegio mayor, siguen trabajando para mejorar la educación infantil y la alfabetización de la mujer en la aldea.</t>
  </si>
  <si>
    <t>Los vecinos de un edificio histórico en el centro de Madrid han votado a favor de limitar la proliferación de apartamentos turísticos en su edificio, aprovechando un real decreto que otorga más poder a las comunidades de vecinos para rechazar el uso de viviendas como turísticas. La votación fue de 9 a favor y 5 en contra. Los vecinos argumentan que los apartamentos turísticos ocasionan molestias y problemas de convivencia, mientras que los dueños de estos apartamentos creen que su negocio aporta beneficios a la comunidad. El debate refleja una grieta en la sociedad madrileña sobre el modelo de ciudad que se quiere construir.</t>
  </si>
  <si>
    <t>La situación en el edificio histórico madrileño del siglo XIX en la plaza de Cascorro se había vuelto insostenible debido a la proliferación de apartamentos turísticos. Los vecinos estaban hartos de los inconvenientes que ocasionaban los turistas, mientras que los dueños de las propiedades creían que su negocio aportaba beneficios a la comunidad. La votación final fue de 9 votos a favor de limitar los negocios turísticos y 5 en contra. La presidenta de la comunidad, Gema Parrellada, explicó que los alojamientos turísticos ocasionaban molestias de todo tipo y que decidieron ponerlo sobre la mesa para que todos tuvieran conocimiento de lo que pasaba. El debate se centró en el modelo de ciudad que se quería construir y si los turistas modificaban la manera de configurar el barrio. La decisión sentimental de Sonia, que alquilaba su piso de manera indefinida, responde a cuestiones éticas y a la sensación de barrio que se respiraba. El Ayuntamiento de Madrid consideró necesario tener una normativa propia para regular los usos del suelo y el Área de Desarrollo Urbano Sostenible estimó que existen entre 10.000 y 12.000 pisos turísticos en la ciudad. La última normativa del Ejecutivo de Carmena estableció que las viviendas de uso turístico suponen una actividad económica y requieren licencia, pero el nuevo alcalde, José Luis Martínez-Almeida, ha anunciado que ya está trabajando en la elaboración de una nueva regulación basada en "criterios objetivos".</t>
  </si>
  <si>
    <t>Qué: La votación en una junta de vecinos de un edificio histórico en Madrid sobre la limitación de pisos turísticos.
Quién: Vecinos del edificio, dueños de pisos turísticos y la presidenta de la comunidad, Gema Parrellada.
Cuándo: La junta se celebró el 9 de julio.
Dónde: En un edificio histórico del siglo XIX en la plaza de Cascorro, en el centro de Madrid.
Por qué: Los vecinos estaban hartos de los inconvenientes causados por los turistas y querían limitar la proliferación de pisos turísticos en el edificio.
Cómo: La votación se realizó con un resultado de 9 votos a favor de limitar los pisos turísticos y 5 en contra. La comunidad se informó y se organizó para tomar esta decisión, aprovechando un real decreto del gobierno que otorgaba más poder a las comunidades de vecinos para regular el uso de las viviendas.</t>
  </si>
  <si>
    <t>En un edificio histórico madrileño, los vecinos votaron para limitar los pisos turísticos en el edificio, citando molestias y problemas de convivencia.</t>
  </si>
  <si>
    <t>El rugby está experimentando un cambio radical en su juego para reducir lesiones y mejorar el espectáculo. La federación internacional, World Rugby, está estudiando nuevas normas para prohibir los placajes altos y facilitar un juego más fluido. Entre las normas en estudio se encuentra la prohibición de placar por encima de la cintura, lo que reduciría el riesgo de lesiones en la cabeza para ambos jugadores. También se premiará el juego indirecto y se castigarán con más dureza las infracciones. El objetivo es reducir las percusiones constantes contra el muro defensivo e incentivar un estilo más dinámico.</t>
  </si>
  <si>
    <t>El contenido más relevante del texto es la posible prohibición del placaje por encima de la cintura en el rugby, con el objetivo de reducir el riesgo de lesiones en la cabeza y mejorar el espectáculo para jugadores, árbitros y aficionados.</t>
  </si>
  <si>
    <t>Aquí te presento el resumen del texto utilizando el método de las 5W1H:
Qué: El rugby está considerando cambios radicales en su juego para reducir lesiones y mejorar el espectáculo.
Quién: World Rugby, la federación internacional del rugby, está detrás de estos cambios.
Cuándo: Los cambios se están estudiando y se implementarán en un futuro próximo, aunque no se ha especificado exactamente cuándo.
Dónde: Los ensayos de estos cambios se llevarán a cabo en las categorías amateur de Francia, que acogerá el Mundial de 2023.
Por qué: El objetivo es reducir el riesgo de lesiones en la cabeza y mejorar el espectáculo para jugadores, árbitros y aficionados.
Cómo: Los cambios incluyen la prohibición de placar por encima de la cintura, premiar el juego indirecto, castigar con más dureza las infracciones y fomentar un estilo más dinámico y plástico.</t>
  </si>
  <si>
    <t>El rugby está experimentando un cambio radical en su juego para reducir el riesgo de lesiones y mejorar el espectáculo. La federación internacional, World Rugby, está estudiando la prohibición de placar por encima de la cintura y castigar con más dureza las infracciones. El objetivo es reducir las lesiones en la cabeza y mejorar el juego indirecto, lo que podría incentivar un estilo más dinámico y atractivo para los espectadores.</t>
  </si>
  <si>
    <t>Nicolás Vallejo-Nájera, más conocido como Colate, ha tenido que ser operado de la clavícula tras un accidente que sufrió en la isla de Honduras durante su participación en el reality de Telecinco "Supervivientes". El empresario y expareja de la cantante Paulina Rubio se sometió a una operación en la clínica madrileña Ruber Internacional después de que los especialistas optaran por intervenir para acabar con las molestias y dolores derivados de la fractura de la clavícula. Colate ha explicado que su hermana, la cocinera y jurado de MasterChef Samantha Vallejo-Nájera, no pudo acompañarlo por encontrarse fuera de Madrid, pero que ha recibido el apoyo de su familia y amigos durante su estancia en el concurso. El empresario ha asegurado que su relación con Isabel Pantoja en el concurso fue sincera, pero que las condiciones del concurso lo estropearon, y que los desencuentros con la cantante tal vez tuvieron que ver con un posible resquemor por la supuesta atracción con la que se bromeó durante el programa. Colate también ha hablado sobre su efímera amistad con Mónica Hoyos, a la que considera una manipuladora, y ha desvelado que la persona que más le atrajo en la isla fue Encarna Salazar, una de las hermanas de las Azúcar Moreno. Además, ha hablado sobre su agrio divorcio de Paulina Rubio y sus desencuentros a causa del hijo que tienen en común, y ha asegurado que lo primero que hizo nada más llegar fue hablar durante tres horas y media con su hijo.</t>
  </si>
  <si>
    <t>Nicolás Vallejo-Nájera, más conocido como Colate, fue el primer concursante confirmado para participar en Supervivientes, el reality de Telecinco.</t>
  </si>
  <si>
    <t>Qué: Colate, un empresario y expareja de la cantante Paulina Rubio, fue operado de la clavícula después de un accidente en la isla de Honduras durante su participación en el reality de Telecinco "Supervivientes".
Quién: Colate, cuyo nombre real es Nicolás Vallejo-Nájera, es un empresario y expareja de la cantante Paulina Rubio.
Cuándo: El accidente ocurrió pocos días antes de su regreso a España, el 3 de julio, y la operación se realizó esta semana.
Dónde: El accidente ocurrió en la isla de Honduras, donde se graba el reality "Supervivientes", y la operación se realizó en la clínica madrileña Ruber Internacional.
Por qué: El accidente ocurrió durante una prueba semanal en la que Colate se desestabilizó y cayó al suelo, lo que le causó una fractura en la clavícula.
Cómo: Colate ingresó en la clínica madrileña Ruber Internacional el lunes con el brazo en cabestrillo y una maleta, y se sometió a una operación para arreglar la fractura de la clavícula.</t>
  </si>
  <si>
    <t>Colate, un concursante de Supervivientes, fue operado de la clavícula después de un accidente en la isla de Honduras. Su hermana, Samantha Vallejo-Nájera, lo apoyó durante su estancia en el concurso. Colate también habló sobre su relación con Isabel Pantoja y Mónica Hoyos en el programa.</t>
  </si>
  <si>
    <t>India lanzó hoy la nave Chandrayaan 2, que intenta convertirse en la cuarta nave en posarse en la Luna. La misión es una muestra del programa espacial indio, desarrollado en su mayoría en el país. La nave viajará durante dos meses y realizará varias órbitas en torno a la Tierra antes de dirigirse a la Luna. La misión incluye un módulo orbital y un vehículo de alunizaje llamado Vikram, que se desprenderá del módulo orbital y aterrizará en la superficie lunar. El destino de la misión es una llanura cerca del polo sur de la Luna. Tras el alunizaje, un pequeño rover llamado Pragyan saldrá del Vikram y recorrerá la superficie lunar. La misión tiene como objetivo lograr un importante hito en la carrera espacial de India.</t>
  </si>
  <si>
    <t>La nave espacial Chandrayaan 2 de la India ha despegado con el objetivo de convertirse en el cuarto país en posar un aparato en la Luna. La misión es desarrollada en su mayoría en la India y tiene previsto viajar durante dos meses hasta llegar a la Luna. La nave realizará varias órbitas en torno a la Tierra antes de dirigirse hacia la Luna, donde se desprenderá el vehículo de alunizaje Vikram y el rover Pragyan para recorrer la superficie lunar. Si la misión tiene éxito, la India habrá logrado un importante hito en su carrera espacial.</t>
  </si>
  <si>
    <t>Aquí te presento el resumen del texto utilizando el método de las 5W1H:
Qué: La nave Chandrayaan 2 ha sido lanzada por India con el objetivo de convertirse en el cuarto país en posar un aparato en la Luna.
Quién: La misión es desarrollada por la India, con la participación de ingenieros y científicos del país.
Cuándo: La nave ha despegado hoy, y se espera que su viaje hasta la Luna dure dos meses.
Dónde: La misión tiene como destino una llanura situada entre Manzinus C y Simpelius N, dos cráteres situados cerca del polo sur de la Luna.
Por qué: La misión es una muestra del pujante programa espacial indio, y busca convertir a India en el cuarto país en posar un aparato en la Luna.
Cómo: La nave realizará varias órbitas en torno a la Tierra antes de dirigirse hacia la Luna, y luego se desprenderá el vehículo de alunizaje Vikram, que aterrizará en la superficie lunar y desplegará un pequeño rover llamado Pragyan.</t>
  </si>
  <si>
    <t>La India lanzó hoy la nave Chandrayaan 2, que intentará convertirse en el cuarto país en posar un aparato en la Luna. La misión es una muestra del pujante programa espacial indio y está previsto que su viaje dure dos meses. La nave realizará varias órbitas en torno a la Tierra antes de dirigirse hacia la Luna, donde se desprenderá el vehículo de alunizaje Vikram y un pequeño rover llamado Pragyan. Si la misión tiene éxito, la India habrá logrado un importante hito en su carrera espacial.</t>
  </si>
  <si>
    <t>La Policía ha detenido en Alemania al joven de 17 años sospechoso de matar a su hermana de 14 años en Mataró. El joven fue trasladado a España y entregado a la fiscalía de menores.</t>
  </si>
  <si>
    <t>El contenido más relevante del texto es la detención en Alemania del joven de 17 años que estaba siendo buscado como presunto autor de la muerte de su hermana de 14 años, cuyo cadáver fue hallado en el domicilio familiar de Mataró, Barcelona, en junio.</t>
  </si>
  <si>
    <t>Aquí te presento el resumen del texto utilizando el método de las 5W1H:
Qué: Un joven de 17 años ha sido detenido en Alemania como presunto autor de la muerte de su hermana de 14 años.
Quién: El joven de 17 años, cuyo nombre no se menciona, y su hermana de 14 años.
Cuándo: El crimen ocurrió en junio del año en curso, y el joven fue detenido en Alemania y trasladado a España para ser puesto a disposición de la fiscalía de menores.
Dónde: El crimen ocurrió en el domicilio familiar de Mataró, Barcelona, y el joven fue detenido en Alemania.
Por qué: No se menciona explícitamente el motivo del crimen, pero se sugiere que el joven y su hermana se habían quedado solos en la vivienda mientras su madre estaba de viaje.
Cómo: El crimen se cometió con arma blanca, según se menciona en el texto.</t>
  </si>
  <si>
    <t>La policía alemana ha detenido a un joven de 17 años sospechoso de matar a su hermana de 14 años en Mataró, Barcelona.</t>
  </si>
  <si>
    <t>Alejandro Sanz y Raquel Perera, después de 12 años juntos, han decidido separarse. La noticia fue confirmada por la revista ¡Hola! y la pareja publicó una declaración en sus redes sociales, asegurando que siempre serán una familia y que su amor seguirá existiendo, aunque de una manera diferente. La pareja tiene dos hijos, Dylan y Alma, y ha asegurado que su bienestar es su prioridad. Alejandro Sanz y Raquel Perera comenzaron su relación en 2007 y se casaron en 2012. La separación se produce después de rumores de desavenencias en la pareja.</t>
  </si>
  <si>
    <t>Alejandro Sanz y Raquel Perera se separan después de 12 años juntos.</t>
  </si>
  <si>
    <t>¡Claro! A continuación, te presento el resumen del texto utilizando el método de las 5W1H:
Qué: Alejandro Sanz y Raquel Perera se separan después de 12 años de relación.
Quién: Alejandro Sanz (50 años) y Raquel Perera (44 años).
Cuándo: La separación se confirma después de una semana de rumores y se oficializa el miércoles pasado.
Dónde: La pareja se separa en Madrid, España, aunque Alejandro Sanz continúa con sus conciertos en Estados Unidos y México.
Por qué: La pareja decide separarse después de 12 años de relación, aunque no se especifican los motivos concretos. En su declaración, mencionan que "el mundo cambia, nosotros también" y que su amor sigue siendo eterno, aunque se transforma en otras direcciones.
Cómo: La pareja anuncia su separación a través de una declaración conjunta en sus respectivas cuentas de Instagram, donde expresan su gratitud por el respeto y amor que les une, y aseguran que su familia sigue siendo lo más importante para ellos.</t>
  </si>
  <si>
    <t>Alejandro Sanz y Raquel Perera se separan después de 12 años juntos. La pareja ha publicado un comunicado conjunto en Instagram, donde anuncian su separación de manera respetuosa y afirman que seguirán siendo una familia unida por sus hijos.</t>
  </si>
  <si>
    <t>El Festival de Cine Judío de Barcelona presenta su 21ª edición con un programa variado y emocionante. Se ofrecen 15 películas que abordan temáticas judías y humanas, incluyendo historias de amor, supervivencia, identidad y conflicto. Entre los títulos destacados se encuentran "Tel Aviv en llamas", "La guerra del Este", "M", "El puente de papel" y "Jonathan Agassi me salvó la vida". El festival también rinde homenaje a la documentalista austriaca Ruth Beckermann con una retrospectiva de sus obras.</t>
  </si>
  <si>
    <r>
      <rPr>
        <rFont val="Arial"/>
        <color theme="1"/>
        <sz val="9.0"/>
      </rPr>
      <t xml:space="preserve">El contenido más relevante del texto es la presentación del programa de la 21ª edición del Festival de Cine Judío de Barcelona, que incluye una variedad de películas que abordan temas relacionados con la comunidad judía y su historia, como la </t>
    </r>
    <r>
      <rPr>
        <rFont val="Arial"/>
        <color rgb="FFFF0000"/>
        <sz val="9.0"/>
      </rPr>
      <t>Shoá</t>
    </r>
    <r>
      <rPr>
        <rFont val="Arial"/>
        <color theme="1"/>
        <sz val="9.0"/>
      </rPr>
      <t>, la identidad judía, la relación entre judíos y no judíos, y la búsqueda de justicia y verdad. El festival también rinde homenaje a la documentalista y cineasta austriaca Ruth Beckermann y presenta una retrospectiva de sus obras.</t>
    </r>
  </si>
  <si>
    <t>Aquí te presento el resumen del texto utilizando el método de las 5W1H:
Qué: El Festival de Cine Judío de Barcelona presenta su 21ª edición con un programa variado de películas que abordan temas judíos y humanos.
Quién: El festival cuenta con la participación de directores y cineastas como Ruth Beckermann, Tomer Heymann, Rhoda Heneida Abecassis, Martin Sulik, entre otros.
Cuándo: El festival se llevará a cabo del jueves 12 al 29 de [mes no especificado].
Dónde: El festival se realizará en Barcelona.
Por qué: El festival busca presentar historias y temas judíos y humanos a través de películas y documentales.
Cómo: El festival ofrecerá una variedad de películas, documentales y homenajes a directores y cineastas, incluyendo proyecciones, presentaciones y encuentros con los directores.</t>
  </si>
  <si>
    <t>El Festival de Cine Judío de Barcelona presenta una variedad de historias y géneros con temática judía, incluyendo títulos sobre personajes como Walter Benjamin y Kurth Waldheim, y películas que abordan temas como la supervivencia en campos de concentración, la guerra civil en Etiopía y la relación entre un ayudante de telenovela palestina y un comandante israelí. El festival también dedica un homenaje a la documentalista austriaca Ruth Beckermann y presenta una retrospectiva de sus películas.</t>
  </si>
  <si>
    <t>La publicación de imágenes de niños en las redes sociales es un tema que ha generado debate en la sociedad. La mayoría de los padres comparten fotos de sus hijos sin considerar las posibles consecuencias, como la pérdida de privacidad, el riesgo de ciberbullying y la posible explotación de la imagen del menor. La abogada Stacey Steinberg ha estudiado este fenómeno y ha publicado un informe sobre la privacidad de los niños en la era de las redes sociales. En él, destaca la importancia de que los padres sean conscientes de los riesgos y tomen medidas para proteger la privacidad de sus hijos. Algunas recomendaciones incluyen familiarizarse con las políticas de privacidad de las redes, fijar alertas para detectar menciones del nombre del hijo, no revelar la identidad del menor, no dar pistas sobre los lugares que visita y pedir permiso antes de compartir información sobre ellos.</t>
  </si>
  <si>
    <r>
      <rPr>
        <rFont val="Arial"/>
        <color theme="1"/>
        <sz val="9.0"/>
      </rPr>
      <t xml:space="preserve">La publicación de imágenes de niños en las redes sociales ha generado un debate sobre la privacidad y seguridad de los menores. La mayoría de los padres comparten fotos de sus hijos sin considerar las posibles consecuencias, como la exposición a criminales o pervertidos, el robo de identidad, el ciberbullying y la </t>
    </r>
    <r>
      <rPr>
        <rFont val="Arial"/>
        <color rgb="FFFF0000"/>
        <sz val="9.0"/>
      </rPr>
      <t>avergonzada del menor</t>
    </r>
    <r>
      <rPr>
        <rFont val="Arial"/>
        <color theme="1"/>
        <sz val="9.0"/>
      </rPr>
      <t>. Expertos y abogados recomiendan que los padres sean más cuidadosos al compartir información sobre sus hijos y consideren pedir permiso antes de publicar fotos o información personal.</t>
    </r>
  </si>
  <si>
    <t>El artículo discute el fenómeno del "sharenting", que se refiere a la práctica de compartir imágenes y información personal de niños en las redes sociales sin su consentimiento. El artículo cita estudios y expertos que señalan los riesgos y consecuencias de esta práctica, como la exposición a la identidad de los niños, el riesgo de localización física, el robo de identidad, el ciberbullying y la posible avergonzanza o daño a la autoestima de los niños.
Qué: El artículo se refiere a la práctica de compartir imágenes y información personal de niños en las redes sociales sin su consentimiento.
Quién: Los padres y familiares de los niños son los principales responsables de compartir estas imágenes y información.
Cuándo: La práctica del sharenting ha aumentado en los últimos años con la creciente popularidad de las redes sociales.
Dónde: El artículo menciona que la práctica del sharenting es común en muchos países, incluyendo Estados Unidos, Canadá, Alemania, el Reino Unido, Francia, España, Italia, Australia, Nueva Zelanda y Japón.
Por qué: Los padres comparten imágenes y información personal de sus hijos por una variedad de razones, incluyendo la emoción y el orgullo de la paternidad, así como la necesidad de compartir experiencias y momentos con amigos y familiares.
Cómo: Los padres comparten imágenes y información personal de sus hijos a través de las redes sociales, como Facebook, Instagram y Twitter, sin considerar las posibles consecuencias para la privacidad y el bienestar de sus hijos.</t>
  </si>
  <si>
    <t>Los padres están compartiendo cada vez más fotos de sus hijos en las redes sociales, lo que puede tener consecuencias negativas para la privacidad y seguridad de los menores. Un estudio encontró que tres de cada cuatro menores de dos años tienen fotos en línea, y los padres suben una media de 2,1 informaciones a la semana sobre sus hijos menores de 6 años. Sin embargo, esta práctica puede llevar a riesgos como la localización física de los menores, el robo de identidad, el ciberbullying y la avergonzanza del menor. Algunos expertos recomiendan que los padres pidan permiso a sus hijos antes de compartir fotos de ellos y que consideren las posibles consecuencias a largo plazo.</t>
  </si>
  <si>
    <t>PROMPTS</t>
  </si>
  <si>
    <t>Resume el siguiente texto.\n\n{text}</t>
  </si>
  <si>
    <t>Piensa bien cuál es el contenido más relevante en el siguiente texto y resúmelo usando el contenido más relevante.\n\n{text}</t>
  </si>
  <si>
    <t>Resume el siguiente texto usando el método de las 5W1H (qué, quién, cuándo, dónde, por qué, cómo).\n\n{text}</t>
  </si>
  <si>
    <t>{text}\n\ntldr:</t>
  </si>
  <si>
    <t>HUMAN SUMMARIES</t>
  </si>
  <si>
    <t>Human-generated XLSum-like summary (i.e., the heading of the article)</t>
  </si>
  <si>
    <t>Summary generated manually by Jeremy</t>
  </si>
  <si>
    <t>Summary generated manually by Begoña</t>
  </si>
  <si>
    <t>Summary generated manually by Alba</t>
  </si>
  <si>
    <t>Naiara</t>
  </si>
  <si>
    <t>Summary generated manually by Naiara</t>
  </si>
  <si>
    <t>ANNOTATION GUIDELINES</t>
  </si>
  <si>
    <t>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</si>
  <si>
    <t>The factual alignment between the summary and the summarized source. A factually consistent summary contains only statements that are entailed by the source document. Annotators were also asked to penalize summaries that contained hallucinated facts.</t>
  </si>
  <si>
    <t>The quality of individual sentences. Drawing again from the DUC quality guidelines, sentences in the summary "should have no formatting problems, capitalization errors or obviously ungrammatical sentences (e.g., fragments, missing components) that make the text difficult to read."</t>
  </si>
  <si>
    <t>Selection of important content from the source. The summary should include only important information from the source document.</t>
  </si>
  <si>
    <t>Selection of important content from the source. The summary should include ALL the important information from the source document (the important information being the 5W1H in the source).</t>
  </si>
  <si>
    <t>TEXT ANNOTATION KEY</t>
  </si>
  <si>
    <t>text</t>
  </si>
  <si>
    <t>model hallucination (penalizes consistency)</t>
  </si>
  <si>
    <t>model "hallucination" that introduces correct information</t>
  </si>
  <si>
    <t xml:space="preserve">"conversational" or "metalinguistic" model output that is not to be considered as part of the summary (e.g., "Here is the summary:", "This text is about...") </t>
  </si>
  <si>
    <t>what</t>
  </si>
  <si>
    <t>who</t>
  </si>
  <si>
    <t>when</t>
  </si>
  <si>
    <t>where</t>
  </si>
  <si>
    <t>why</t>
  </si>
  <si>
    <t>how</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</si>
</sst>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scheme val="minor"/>
    </font>
    <font>
      <b/>
      <color theme="1"/>
      <name val="Arial"/>
      <scheme val="minor"/>
    </font>
    <font>
      <color theme="1"/>
      <name val="Arial"/>
      <scheme val="minor"/>
    </font>
    <font>
      <b/>
      <color rgb="FFFFFFFF"/>
      <name val="Arial"/>
      <scheme val="minor"/>
    </font>
    <font/>
    <font>
      <u/>
      <color rgb="FF0000FF"/>
    </font>
    <font>
      <u/>
      <color rgb="FF0000FF"/>
    </font>
    <font>
      <u/>
      <color rgb="FF0000FF"/>
    </font>
    <font>
      <color theme="1"/>
      <name val="Arial"/>
    </font>
    <font>
      <u/>
      <color rgb="FF0000FF"/>
    </font>
    <font>
      <sz val="9.0"/>
      <color rgb="FF4285F4"/>
      <name val="Arial"/>
      <scheme val="minor"/>
    </font>
    <font>
      <b/>
      <sz val="9.0"/>
      <color theme="1"/>
      <name val="Arial"/>
      <scheme val="minor"/>
    </font>
    <font>
      <b/>
      <sz val="9.0"/>
      <color theme="1"/>
      <name val="Arial"/>
    </font>
    <font>
      <b/>
      <u/>
      <color rgb="FF0000FF"/>
    </font>
    <font>
      <sz val="9.0"/>
      <color theme="1"/>
      <name val="Arial"/>
      <scheme val="minor"/>
    </font>
    <font>
      <b/>
      <u/>
      <color rgb="FF0000FF"/>
    </font>
    <font>
      <sz val="9.0"/>
      <color rgb="FF000000"/>
      <name val="Arial"/>
      <scheme val="minor"/>
    </font>
    <font>
      <u/>
      <sz val="9.0"/>
      <color rgb="FF000000"/>
      <name val="&quot;Google Sans&quot;"/>
    </font>
    <font>
      <sz val="9.0"/>
      <color rgb="FF212121"/>
      <name val="Arial"/>
      <scheme val="minor"/>
    </font>
    <font>
      <b/>
      <color theme="1"/>
      <name val="Arial"/>
    </font>
    <font>
      <u/>
      <color rgb="FF1155CC"/>
      <name val="Arial"/>
    </font>
    <font>
      <i/>
      <color theme="1"/>
      <name val="Arial"/>
      <scheme val="minor"/>
    </font>
    <font>
      <b/>
      <color rgb="FFFFFFFF"/>
      <name val="Arial"/>
    </font>
    <font>
      <b/>
      <strike/>
      <color theme="1"/>
      <name val="Arial"/>
    </font>
    <font>
      <b/>
      <u/>
      <color theme="1"/>
      <name val="Arial"/>
    </font>
    <font>
      <b/>
      <color rgb="FF999999"/>
      <name val="Arial"/>
    </font>
    <font>
      <b/>
      <color rgb="FF38761D"/>
      <name val="Arial"/>
    </font>
    <font>
      <b/>
      <color rgb="FFFF0000"/>
      <name val="Arial"/>
    </font>
    <font>
      <b/>
      <color rgb="FF4A86E8"/>
      <name val="Arial"/>
    </font>
    <font>
      <b/>
      <color rgb="FFFF9900"/>
      <name val="Arial"/>
    </font>
    <font>
      <b/>
      <color rgb="FF674EA7"/>
      <name val="Arial"/>
    </font>
    <font>
      <b/>
      <color rgb="FFBF9000"/>
      <name val="Arial"/>
    </font>
  </fonts>
  <fills count="109">
    <fill>
      <patternFill patternType="none"/>
    </fill>
    <fill>
      <patternFill patternType="lightGray"/>
    </fill>
    <fill>
      <patternFill patternType="solid">
        <fgColor rgb="FF000000"/>
        <bgColor rgb="FF000000"/>
      </patternFill>
    </fill>
    <fill>
      <patternFill patternType="solid">
        <fgColor rgb="FFFFFBFB"/>
        <bgColor rgb="FFFFFBFB"/>
      </patternFill>
    </fill>
    <fill>
      <patternFill patternType="solid">
        <fgColor rgb="FFFFFFFF"/>
        <bgColor rgb="FFFFFFFF"/>
      </patternFill>
    </fill>
    <fill>
      <patternFill patternType="solid">
        <fgColor rgb="FFFEFAF9"/>
        <bgColor rgb="FFFEFAF9"/>
      </patternFill>
    </fill>
    <fill>
      <patternFill patternType="solid">
        <fgColor rgb="FFFDF2F0"/>
        <bgColor rgb="FFFDF2F0"/>
      </patternFill>
    </fill>
    <fill>
      <patternFill patternType="solid">
        <fgColor rgb="FFFDF4F3"/>
        <bgColor rgb="FFFDF4F3"/>
      </patternFill>
    </fill>
    <fill>
      <patternFill patternType="solid">
        <fgColor rgb="FFFCEEED"/>
        <bgColor rgb="FFFCEEED"/>
      </patternFill>
    </fill>
    <fill>
      <patternFill patternType="solid">
        <fgColor rgb="FFF9DCD9"/>
        <bgColor rgb="FFF9DCD9"/>
      </patternFill>
    </fill>
    <fill>
      <patternFill patternType="solid">
        <fgColor rgb="FFFEF9F8"/>
        <bgColor rgb="FFFEF9F8"/>
      </patternFill>
    </fill>
    <fill>
      <patternFill patternType="solid">
        <fgColor rgb="FFFCEBE9"/>
        <bgColor rgb="FFFCEBE9"/>
      </patternFill>
    </fill>
    <fill>
      <patternFill patternType="solid">
        <fgColor rgb="FFFDF3F3"/>
        <bgColor rgb="FFFDF3F3"/>
      </patternFill>
    </fill>
    <fill>
      <patternFill patternType="solid">
        <fgColor rgb="FFFAE4E2"/>
        <bgColor rgb="FFFAE4E2"/>
      </patternFill>
    </fill>
    <fill>
      <patternFill patternType="solid">
        <fgColor rgb="FFFCEFEE"/>
        <bgColor rgb="FFFCEFEE"/>
      </patternFill>
    </fill>
    <fill>
      <patternFill patternType="solid">
        <fgColor rgb="FFFBE5E3"/>
        <bgColor rgb="FFFBE5E3"/>
      </patternFill>
    </fill>
    <fill>
      <patternFill patternType="solid">
        <fgColor rgb="FFFDF0EF"/>
        <bgColor rgb="FFFDF0EF"/>
      </patternFill>
    </fill>
    <fill>
      <patternFill patternType="solid">
        <fgColor rgb="FFF4C2BE"/>
        <bgColor rgb="FFF4C2BE"/>
      </patternFill>
    </fill>
    <fill>
      <patternFill patternType="solid">
        <fgColor rgb="FFFAE0DE"/>
        <bgColor rgb="FFFAE0DE"/>
      </patternFill>
    </fill>
    <fill>
      <patternFill patternType="solid">
        <fgColor rgb="FFF8D7D4"/>
        <bgColor rgb="FFF8D7D4"/>
      </patternFill>
    </fill>
    <fill>
      <patternFill patternType="solid">
        <fgColor rgb="FFFEF6F5"/>
        <bgColor rgb="FFFEF6F5"/>
      </patternFill>
    </fill>
    <fill>
      <patternFill patternType="solid">
        <fgColor rgb="FFFAE1DE"/>
        <bgColor rgb="FFFAE1DE"/>
      </patternFill>
    </fill>
    <fill>
      <patternFill patternType="solid">
        <fgColor rgb="FFFADFDD"/>
        <bgColor rgb="FFFADFDD"/>
      </patternFill>
    </fill>
    <fill>
      <patternFill patternType="solid">
        <fgColor rgb="FFFDF1F0"/>
        <bgColor rgb="FFFDF1F0"/>
      </patternFill>
    </fill>
    <fill>
      <patternFill patternType="solid">
        <fgColor rgb="FFFDF3F2"/>
        <bgColor rgb="FFFDF3F2"/>
      </patternFill>
    </fill>
    <fill>
      <patternFill patternType="solid">
        <fgColor rgb="FFF0AFAA"/>
        <bgColor rgb="FFF0AFAA"/>
      </patternFill>
    </fill>
    <fill>
      <patternFill patternType="solid">
        <fgColor rgb="FFF0AEA9"/>
        <bgColor rgb="FFF0AEA9"/>
      </patternFill>
    </fill>
    <fill>
      <patternFill patternType="solid">
        <fgColor rgb="FFF3BDB8"/>
        <bgColor rgb="FFF3BDB8"/>
      </patternFill>
    </fill>
    <fill>
      <patternFill patternType="solid">
        <fgColor rgb="FFFCEDEC"/>
        <bgColor rgb="FFFCEDEC"/>
      </patternFill>
    </fill>
    <fill>
      <patternFill patternType="solid">
        <fgColor rgb="FFEFABA6"/>
        <bgColor rgb="FFEFABA6"/>
      </patternFill>
    </fill>
    <fill>
      <patternFill patternType="solid">
        <fgColor rgb="FFF8D6D3"/>
        <bgColor rgb="FFF8D6D3"/>
      </patternFill>
    </fill>
    <fill>
      <patternFill patternType="solid">
        <fgColor rgb="FFF0AEA8"/>
        <bgColor rgb="FFF0AEA8"/>
      </patternFill>
    </fill>
    <fill>
      <patternFill patternType="solid">
        <fgColor rgb="FFFBE8E6"/>
        <bgColor rgb="FFFBE8E6"/>
      </patternFill>
    </fill>
    <fill>
      <patternFill patternType="solid">
        <fgColor rgb="FFEA9088"/>
        <bgColor rgb="FFEA9088"/>
      </patternFill>
    </fill>
    <fill>
      <patternFill patternType="solid">
        <fgColor rgb="FFF6D0CD"/>
        <bgColor rgb="FFF6D0CD"/>
      </patternFill>
    </fill>
    <fill>
      <patternFill patternType="solid">
        <fgColor rgb="FFF1B4AF"/>
        <bgColor rgb="FFF1B4AF"/>
      </patternFill>
    </fill>
    <fill>
      <patternFill patternType="solid">
        <fgColor rgb="FFFAE5E3"/>
        <bgColor rgb="FFFAE5E3"/>
      </patternFill>
    </fill>
    <fill>
      <patternFill patternType="solid">
        <fgColor rgb="FFEC9A93"/>
        <bgColor rgb="FFEC9A93"/>
      </patternFill>
    </fill>
    <fill>
      <patternFill patternType="solid">
        <fgColor rgb="FFF8D8D5"/>
        <bgColor rgb="FFF8D8D5"/>
      </patternFill>
    </fill>
    <fill>
      <patternFill patternType="solid">
        <fgColor rgb="FFFAE2E0"/>
        <bgColor rgb="FFFAE2E0"/>
      </patternFill>
    </fill>
    <fill>
      <patternFill patternType="solid">
        <fgColor rgb="FFFEF5F5"/>
        <bgColor rgb="FFFEF5F5"/>
      </patternFill>
    </fill>
    <fill>
      <patternFill patternType="solid">
        <fgColor rgb="FFFEF8F8"/>
        <bgColor rgb="FFFEF8F8"/>
      </patternFill>
    </fill>
    <fill>
      <patternFill patternType="solid">
        <fgColor rgb="FFFBE9E8"/>
        <bgColor rgb="FFFBE9E8"/>
      </patternFill>
    </fill>
    <fill>
      <patternFill patternType="solid">
        <fgColor rgb="FFF9E0DE"/>
        <bgColor rgb="FFF9E0DE"/>
      </patternFill>
    </fill>
    <fill>
      <patternFill patternType="solid">
        <fgColor rgb="FFF2BBB6"/>
        <bgColor rgb="FFF2BBB6"/>
      </patternFill>
    </fill>
    <fill>
      <patternFill patternType="solid">
        <fgColor rgb="FFF6CFCB"/>
        <bgColor rgb="FFF6CFCB"/>
      </patternFill>
    </fill>
    <fill>
      <patternFill patternType="solid">
        <fgColor rgb="FFF4C4C0"/>
        <bgColor rgb="FFF4C4C0"/>
      </patternFill>
    </fill>
    <fill>
      <patternFill patternType="solid">
        <fgColor rgb="FFF5CBC7"/>
        <bgColor rgb="FFF5CBC7"/>
      </patternFill>
    </fill>
    <fill>
      <patternFill patternType="solid">
        <fgColor rgb="FFF8DBD8"/>
        <bgColor rgb="FFF8DBD8"/>
      </patternFill>
    </fill>
    <fill>
      <patternFill patternType="solid">
        <fgColor rgb="FFFBE6E4"/>
        <bgColor rgb="FFFBE6E4"/>
      </patternFill>
    </fill>
    <fill>
      <patternFill patternType="solid">
        <fgColor rgb="FFFBE8E7"/>
        <bgColor rgb="FFFBE8E7"/>
      </patternFill>
    </fill>
    <fill>
      <patternFill patternType="solid">
        <fgColor rgb="FFFBE4E2"/>
        <bgColor rgb="FFFBE4E2"/>
      </patternFill>
    </fill>
    <fill>
      <patternFill patternType="solid">
        <fgColor rgb="FFFCECEA"/>
        <bgColor rgb="FFFCECEA"/>
      </patternFill>
    </fill>
    <fill>
      <patternFill patternType="solid">
        <fgColor rgb="FFFCEBEA"/>
        <bgColor rgb="FFFCEBEA"/>
      </patternFill>
    </fill>
    <fill>
      <patternFill patternType="solid">
        <fgColor rgb="FFFEF7F6"/>
        <bgColor rgb="FFFEF7F6"/>
      </patternFill>
    </fill>
    <fill>
      <patternFill patternType="solid">
        <fgColor rgb="FFFEF5F4"/>
        <bgColor rgb="FFFEF5F4"/>
      </patternFill>
    </fill>
    <fill>
      <patternFill patternType="solid">
        <fgColor rgb="FFF9DDDB"/>
        <bgColor rgb="FFF9DDDB"/>
      </patternFill>
    </fill>
    <fill>
      <patternFill patternType="solid">
        <fgColor rgb="FFF6CAC6"/>
        <bgColor rgb="FFF6CAC6"/>
      </patternFill>
    </fill>
    <fill>
      <patternFill patternType="solid">
        <fgColor rgb="FFED9D96"/>
        <bgColor rgb="FFED9D96"/>
      </patternFill>
    </fill>
    <fill>
      <patternFill patternType="solid">
        <fgColor rgb="FFF7CFCB"/>
        <bgColor rgb="FFF7CFCB"/>
      </patternFill>
    </fill>
    <fill>
      <patternFill patternType="solid">
        <fgColor rgb="FFFCEFED"/>
        <bgColor rgb="FFFCEFED"/>
      </patternFill>
    </fill>
    <fill>
      <patternFill patternType="solid">
        <fgColor rgb="FFFCEDEB"/>
        <bgColor rgb="FFFCEDEB"/>
      </patternFill>
    </fill>
    <fill>
      <patternFill patternType="solid">
        <fgColor rgb="FFFBE7E6"/>
        <bgColor rgb="FFFBE7E6"/>
      </patternFill>
    </fill>
    <fill>
      <patternFill patternType="solid">
        <fgColor rgb="FFFBE7E5"/>
        <bgColor rgb="FFFBE7E5"/>
      </patternFill>
    </fill>
    <fill>
      <patternFill patternType="solid">
        <fgColor rgb="FFFCECEB"/>
        <bgColor rgb="FFFCECEB"/>
      </patternFill>
    </fill>
    <fill>
      <patternFill patternType="solid">
        <fgColor rgb="FFFDF2F1"/>
        <bgColor rgb="FFFDF2F1"/>
      </patternFill>
    </fill>
    <fill>
      <patternFill patternType="solid">
        <fgColor rgb="FFFEF6F6"/>
        <bgColor rgb="FFFEF6F6"/>
      </patternFill>
    </fill>
    <fill>
      <patternFill patternType="solid">
        <fgColor rgb="FFFDF5F4"/>
        <bgColor rgb="FFFDF5F4"/>
      </patternFill>
    </fill>
    <fill>
      <patternFill patternType="solid">
        <fgColor rgb="FFF5C9C5"/>
        <bgColor rgb="FFF5C9C5"/>
      </patternFill>
    </fill>
    <fill>
      <patternFill patternType="solid">
        <fgColor rgb="FFFDF0EE"/>
        <bgColor rgb="FFFDF0EE"/>
      </patternFill>
    </fill>
    <fill>
      <patternFill patternType="solid">
        <fgColor rgb="FFF9DCDA"/>
        <bgColor rgb="FFF9DCDA"/>
      </patternFill>
    </fill>
    <fill>
      <patternFill patternType="solid">
        <fgColor rgb="FFF9DDDA"/>
        <bgColor rgb="FFF9DDDA"/>
      </patternFill>
    </fill>
    <fill>
      <patternFill patternType="solid">
        <fgColor rgb="FFF4C4BF"/>
        <bgColor rgb="FFF4C4BF"/>
      </patternFill>
    </fill>
    <fill>
      <patternFill patternType="solid">
        <fgColor rgb="FFEA9089"/>
        <bgColor rgb="FFEA9089"/>
      </patternFill>
    </fill>
    <fill>
      <patternFill patternType="solid">
        <fgColor rgb="FFF9DAD7"/>
        <bgColor rgb="FFF9DAD7"/>
      </patternFill>
    </fill>
    <fill>
      <patternFill patternType="solid">
        <fgColor rgb="FFFFFAFA"/>
        <bgColor rgb="FFFFFAFA"/>
      </patternFill>
    </fill>
    <fill>
      <patternFill patternType="solid">
        <fgColor rgb="FFF8D5D1"/>
        <bgColor rgb="FFF8D5D1"/>
      </patternFill>
    </fill>
    <fill>
      <patternFill patternType="solid">
        <fgColor rgb="FFF8D9D6"/>
        <bgColor rgb="FFF8D9D6"/>
      </patternFill>
    </fill>
    <fill>
      <patternFill patternType="solid">
        <fgColor rgb="FFFEF9F9"/>
        <bgColor rgb="FFFEF9F9"/>
      </patternFill>
    </fill>
    <fill>
      <patternFill patternType="solid">
        <fgColor rgb="FFFBE9E7"/>
        <bgColor rgb="FFFBE9E7"/>
      </patternFill>
    </fill>
    <fill>
      <patternFill patternType="solid">
        <fgColor rgb="FFFDEFEE"/>
        <bgColor rgb="FFFDEFEE"/>
      </patternFill>
    </fill>
    <fill>
      <patternFill patternType="solid">
        <fgColor rgb="FFFCEEEC"/>
        <bgColor rgb="FFFCEEEC"/>
      </patternFill>
    </fill>
    <fill>
      <patternFill patternType="solid">
        <fgColor rgb="FFF7D2CF"/>
        <bgColor rgb="FFF7D2CF"/>
      </patternFill>
    </fill>
    <fill>
      <patternFill patternType="solid">
        <fgColor rgb="FFF9DBD8"/>
        <bgColor rgb="FFF9DBD8"/>
      </patternFill>
    </fill>
    <fill>
      <patternFill patternType="solid">
        <fgColor rgb="FFFBE6E5"/>
        <bgColor rgb="FFFBE6E5"/>
      </patternFill>
    </fill>
    <fill>
      <patternFill patternType="solid">
        <fgColor rgb="FFF3BBB6"/>
        <bgColor rgb="FFF3BBB6"/>
      </patternFill>
    </fill>
    <fill>
      <patternFill patternType="solid">
        <fgColor rgb="FFF2B8B3"/>
        <bgColor rgb="FFF2B8B3"/>
      </patternFill>
    </fill>
    <fill>
      <patternFill patternType="solid">
        <fgColor rgb="FFEFA9A3"/>
        <bgColor rgb="FFEFA9A3"/>
      </patternFill>
    </fill>
    <fill>
      <patternFill patternType="solid">
        <fgColor rgb="FFF8D5D2"/>
        <bgColor rgb="FFF8D5D2"/>
      </patternFill>
    </fill>
    <fill>
      <patternFill patternType="solid">
        <fgColor rgb="FFF8DAD7"/>
        <bgColor rgb="FFF8DAD7"/>
      </patternFill>
    </fill>
    <fill>
      <patternFill patternType="solid">
        <fgColor rgb="FFFAE1DF"/>
        <bgColor rgb="FFFAE1DF"/>
      </patternFill>
    </fill>
    <fill>
      <patternFill patternType="solid">
        <fgColor rgb="FFFEF7F7"/>
        <bgColor rgb="FFFEF7F7"/>
      </patternFill>
    </fill>
    <fill>
      <patternFill patternType="solid">
        <fgColor rgb="FFFAE3E0"/>
        <bgColor rgb="FFFAE3E0"/>
      </patternFill>
    </fill>
    <fill>
      <patternFill patternType="solid">
        <fgColor rgb="FFFEF8F7"/>
        <bgColor rgb="FFFEF8F7"/>
      </patternFill>
    </fill>
    <fill>
      <patternFill patternType="solid">
        <fgColor rgb="FFFDF1EF"/>
        <bgColor rgb="FFFDF1EF"/>
      </patternFill>
    </fill>
    <fill>
      <patternFill patternType="solid">
        <fgColor rgb="FFF7D3CF"/>
        <bgColor rgb="FFF7D3CF"/>
      </patternFill>
    </fill>
    <fill>
      <patternFill patternType="solid">
        <fgColor rgb="FFF6CECB"/>
        <bgColor rgb="FFF6CECB"/>
      </patternFill>
    </fill>
    <fill>
      <patternFill patternType="solid">
        <fgColor rgb="FFFAE2DF"/>
        <bgColor rgb="FFFAE2DF"/>
      </patternFill>
    </fill>
    <fill>
      <patternFill patternType="solid">
        <fgColor rgb="FFF3BAB5"/>
        <bgColor rgb="FFF3BAB5"/>
      </patternFill>
    </fill>
    <fill>
      <patternFill patternType="solid">
        <fgColor rgb="FFE98981"/>
        <bgColor rgb="FFE98981"/>
      </patternFill>
    </fill>
    <fill>
      <patternFill patternType="solid">
        <fgColor rgb="FFFCEAE8"/>
        <bgColor rgb="FFFCEAE8"/>
      </patternFill>
    </fill>
    <fill>
      <patternFill patternType="solid">
        <fgColor rgb="FFF9DEDB"/>
        <bgColor rgb="FFF9DEDB"/>
      </patternFill>
    </fill>
    <fill>
      <patternFill patternType="solid">
        <fgColor rgb="FFFFFBFA"/>
        <bgColor rgb="FFFFFBFA"/>
      </patternFill>
    </fill>
    <fill>
      <patternFill patternType="solid">
        <fgColor rgb="FFFFFCFC"/>
        <bgColor rgb="FFFFFCFC"/>
      </patternFill>
    </fill>
    <fill>
      <patternFill patternType="solid">
        <fgColor rgb="FFFFFEFE"/>
        <bgColor rgb="FFFFFEFE"/>
      </patternFill>
    </fill>
    <fill>
      <patternFill patternType="solid">
        <fgColor rgb="FFFAE0DD"/>
        <bgColor rgb="FFFAE0DD"/>
      </patternFill>
    </fill>
    <fill>
      <patternFill patternType="solid">
        <fgColor rgb="FFFBEAE8"/>
        <bgColor rgb="FFFBEAE8"/>
      </patternFill>
    </fill>
    <fill>
      <patternFill patternType="solid">
        <fgColor rgb="FFED9B94"/>
        <bgColor rgb="FFED9B94"/>
      </patternFill>
    </fill>
    <fill>
      <patternFill patternType="solid">
        <fgColor rgb="FFFFFDFD"/>
        <bgColor rgb="FFFFFDFD"/>
      </patternFill>
    </fill>
  </fills>
  <borders count="16">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bottom style="thin">
        <color rgb="FF000000"/>
      </bottom>
    </border>
    <border>
      <right style="thin">
        <color rgb="FF000000"/>
      </right>
      <bottom style="thin">
        <color rgb="FF000000"/>
      </bottom>
    </border>
    <border>
      <left style="thin">
        <color rgb="FF000000"/>
      </left>
      <bottom style="thin">
        <color rgb="FF000000"/>
      </bottom>
    </border>
    <border>
      <left style="thick">
        <color rgb="FF000000"/>
      </left>
    </border>
    <border>
      <right style="thick">
        <color rgb="FF000000"/>
      </right>
    </border>
    <border>
      <bottom style="double">
        <color rgb="FF000000"/>
      </bottom>
    </border>
    <border>
      <top style="double">
        <color rgb="FF000000"/>
      </top>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vertical="top"/>
    </xf>
    <xf borderId="0" fillId="0" fontId="2" numFmtId="0" xfId="0" applyAlignment="1" applyFont="1">
      <alignment horizontal="center"/>
    </xf>
    <xf borderId="0" fillId="0" fontId="1" numFmtId="0" xfId="0" applyAlignment="1" applyFont="1">
      <alignment horizontal="center"/>
    </xf>
    <xf borderId="0" fillId="0" fontId="1" numFmtId="2" xfId="0" applyAlignment="1" applyFont="1" applyNumberFormat="1">
      <alignment horizontal="center" readingOrder="0"/>
    </xf>
    <xf borderId="0" fillId="0" fontId="2" numFmtId="0" xfId="0" applyAlignment="1" applyFont="1">
      <alignment horizontal="center" readingOrder="0"/>
    </xf>
    <xf borderId="0" fillId="0" fontId="2" numFmtId="0" xfId="0" applyAlignment="1" applyFont="1">
      <alignment horizontal="center" readingOrder="0" vertical="top"/>
    </xf>
    <xf borderId="0" fillId="0" fontId="2" numFmtId="9" xfId="0" applyFont="1" applyNumberFormat="1"/>
    <xf borderId="0" fillId="0" fontId="2" numFmtId="4" xfId="0" applyFont="1" applyNumberFormat="1"/>
    <xf borderId="0" fillId="0" fontId="2" numFmtId="0" xfId="0" applyAlignment="1" applyFont="1">
      <alignment readingOrder="0"/>
    </xf>
    <xf borderId="0" fillId="0" fontId="2" numFmtId="2" xfId="0" applyFont="1" applyNumberFormat="1"/>
    <xf borderId="0" fillId="0" fontId="2" numFmtId="0" xfId="0" applyFont="1"/>
    <xf borderId="1" fillId="2" fontId="3" numFmtId="0" xfId="0" applyAlignment="1" applyBorder="1" applyFill="1" applyFont="1">
      <alignment horizontal="center" readingOrder="0"/>
    </xf>
    <xf borderId="2" fillId="2" fontId="3" numFmtId="0" xfId="0" applyAlignment="1" applyBorder="1" applyFont="1">
      <alignment horizontal="center" readingOrder="0"/>
    </xf>
    <xf borderId="2" fillId="0" fontId="4" numFmtId="0" xfId="0" applyBorder="1" applyFont="1"/>
    <xf borderId="3" fillId="0" fontId="4" numFmtId="0" xfId="0" applyBorder="1" applyFont="1"/>
    <xf borderId="4" fillId="0" fontId="5" numFmtId="0" xfId="0" applyAlignment="1" applyBorder="1" applyFont="1">
      <alignment horizontal="right"/>
    </xf>
    <xf borderId="5" fillId="0" fontId="2" numFmtId="0" xfId="0" applyAlignment="1" applyBorder="1" applyFont="1">
      <alignment horizontal="center" readingOrder="0"/>
    </xf>
    <xf borderId="5" fillId="0" fontId="2" numFmtId="0" xfId="0" applyBorder="1" applyFont="1"/>
    <xf borderId="5" fillId="0" fontId="2" numFmtId="9" xfId="0" applyBorder="1" applyFont="1" applyNumberFormat="1"/>
    <xf borderId="5" fillId="0" fontId="2" numFmtId="4" xfId="0" applyBorder="1" applyFont="1" applyNumberFormat="1"/>
    <xf borderId="6" fillId="0" fontId="2" numFmtId="0" xfId="0" applyAlignment="1" applyBorder="1" applyFont="1">
      <alignment readingOrder="0"/>
    </xf>
    <xf borderId="7" fillId="0" fontId="6" numFmtId="0" xfId="0" applyAlignment="1" applyBorder="1" applyFont="1">
      <alignment horizontal="right"/>
    </xf>
    <xf borderId="8" fillId="0" fontId="2" numFmtId="0" xfId="0" applyAlignment="1" applyBorder="1" applyFont="1">
      <alignment readingOrder="0"/>
    </xf>
    <xf borderId="9" fillId="0" fontId="7" numFmtId="0" xfId="0" applyAlignment="1" applyBorder="1" applyFont="1">
      <alignment horizontal="right"/>
    </xf>
    <xf borderId="9" fillId="0" fontId="2" numFmtId="0" xfId="0" applyAlignment="1" applyBorder="1" applyFont="1">
      <alignment horizontal="center" readingOrder="0"/>
    </xf>
    <xf borderId="9" fillId="0" fontId="2" numFmtId="0" xfId="0" applyBorder="1" applyFont="1"/>
    <xf borderId="9" fillId="0" fontId="2" numFmtId="9" xfId="0" applyBorder="1" applyFont="1" applyNumberFormat="1"/>
    <xf borderId="9" fillId="0" fontId="2" numFmtId="4" xfId="0" applyBorder="1" applyFont="1" applyNumberFormat="1"/>
    <xf borderId="10" fillId="0" fontId="2" numFmtId="0" xfId="0" applyAlignment="1" applyBorder="1" applyFont="1">
      <alignment readingOrder="0"/>
    </xf>
    <xf borderId="8" fillId="0" fontId="8" numFmtId="0" xfId="0" applyAlignment="1" applyBorder="1" applyFont="1">
      <alignment horizontal="center" vertical="bottom"/>
    </xf>
    <xf borderId="7" fillId="0" fontId="2" numFmtId="0" xfId="0" applyAlignment="1" applyBorder="1" applyFont="1">
      <alignment horizontal="center" readingOrder="0"/>
    </xf>
    <xf borderId="10" fillId="0" fontId="8" numFmtId="0" xfId="0" applyAlignment="1" applyBorder="1" applyFont="1">
      <alignment horizontal="center" vertical="bottom"/>
    </xf>
    <xf borderId="4" fillId="0" fontId="2" numFmtId="0" xfId="0" applyBorder="1" applyFont="1"/>
    <xf borderId="5" fillId="0" fontId="2" numFmtId="0" xfId="0" applyAlignment="1" applyBorder="1" applyFont="1">
      <alignment horizontal="center" readingOrder="0" vertical="top"/>
    </xf>
    <xf borderId="5" fillId="0" fontId="2" numFmtId="2" xfId="0" applyBorder="1" applyFont="1" applyNumberFormat="1"/>
    <xf borderId="7" fillId="0" fontId="2" numFmtId="0" xfId="0" applyBorder="1" applyFont="1"/>
    <xf borderId="11" fillId="0" fontId="2" numFmtId="0" xfId="0" applyBorder="1" applyFont="1"/>
    <xf borderId="9" fillId="0" fontId="2" numFmtId="0" xfId="0" applyAlignment="1" applyBorder="1" applyFont="1">
      <alignment horizontal="center" readingOrder="0" vertical="top"/>
    </xf>
    <xf borderId="9" fillId="0" fontId="2" numFmtId="2" xfId="0" applyBorder="1" applyFont="1" applyNumberFormat="1"/>
    <xf borderId="12" fillId="2" fontId="3" numFmtId="0" xfId="0" applyAlignment="1" applyBorder="1" applyFont="1">
      <alignment horizontal="center" readingOrder="0"/>
    </xf>
    <xf borderId="0" fillId="2" fontId="3" numFmtId="0" xfId="0" applyAlignment="1" applyFont="1">
      <alignment horizontal="center" readingOrder="0"/>
    </xf>
    <xf borderId="13" fillId="0" fontId="4" numFmtId="0" xfId="0" applyBorder="1" applyFont="1"/>
    <xf borderId="6" fillId="0" fontId="2" numFmtId="2" xfId="0" applyBorder="1" applyFont="1" applyNumberFormat="1"/>
    <xf borderId="8" fillId="0" fontId="2" numFmtId="2" xfId="0" applyBorder="1" applyFont="1" applyNumberFormat="1"/>
    <xf borderId="11" fillId="0" fontId="9" numFmtId="0" xfId="0" applyAlignment="1" applyBorder="1" applyFont="1">
      <alignment horizontal="right"/>
    </xf>
    <xf borderId="10" fillId="0" fontId="2" numFmtId="2" xfId="0" applyBorder="1" applyFont="1" applyNumberFormat="1"/>
    <xf borderId="0" fillId="0" fontId="10" numFmtId="0" xfId="0" applyFont="1"/>
    <xf borderId="0" fillId="0" fontId="11" numFmtId="0" xfId="0" applyAlignment="1" applyFont="1">
      <alignment horizontal="center" readingOrder="0" shrinkToFit="0" vertical="top" wrapText="1"/>
    </xf>
    <xf borderId="0" fillId="0" fontId="12" numFmtId="0" xfId="0" applyAlignment="1" applyFont="1">
      <alignment horizontal="center" shrinkToFit="0" vertical="top" wrapText="1"/>
    </xf>
    <xf borderId="0" fillId="0" fontId="1" numFmtId="0" xfId="0" applyAlignment="1" applyFont="1">
      <alignment horizontal="center" vertical="top"/>
    </xf>
    <xf borderId="0" fillId="0" fontId="13" numFmtId="0" xfId="0" applyAlignment="1" applyFont="1">
      <alignment horizontal="center" readingOrder="0" shrinkToFit="0" textRotation="90" vertical="center" wrapText="1"/>
    </xf>
    <xf borderId="0" fillId="0" fontId="2" numFmtId="0" xfId="0" applyAlignment="1" applyFont="1">
      <alignment readingOrder="0" shrinkToFit="0" vertical="top" wrapText="1"/>
    </xf>
    <xf borderId="0" fillId="0" fontId="14" numFmtId="0" xfId="0" applyAlignment="1" applyFont="1">
      <alignment readingOrder="0" shrinkToFit="0" vertical="top" wrapText="1"/>
    </xf>
    <xf borderId="0" fillId="3" fontId="8" numFmtId="9" xfId="0" applyAlignment="1" applyFill="1" applyFont="1" applyNumberFormat="1">
      <alignment horizontal="right" vertical="top"/>
    </xf>
    <xf borderId="0" fillId="0" fontId="2" numFmtId="0" xfId="0" applyAlignment="1" applyFont="1">
      <alignment vertical="top"/>
    </xf>
    <xf borderId="0" fillId="4" fontId="8" numFmtId="9" xfId="0" applyAlignment="1" applyFill="1" applyFont="1" applyNumberFormat="1">
      <alignment horizontal="right" vertical="top"/>
    </xf>
    <xf borderId="0" fillId="0" fontId="2" numFmtId="0" xfId="0" applyAlignment="1" applyFont="1">
      <alignment horizontal="center" vertical="top"/>
    </xf>
    <xf borderId="0" fillId="0" fontId="14" numFmtId="0" xfId="0" applyAlignment="1" applyFont="1">
      <alignment shrinkToFit="0" vertical="top" wrapText="1"/>
    </xf>
    <xf borderId="14" fillId="0" fontId="8" numFmtId="0" xfId="0" applyAlignment="1" applyBorder="1" applyFont="1">
      <alignment vertical="top"/>
    </xf>
    <xf borderId="15" fillId="0" fontId="15" numFmtId="0" xfId="0" applyAlignment="1" applyBorder="1" applyFont="1">
      <alignment horizontal="center" readingOrder="0" textRotation="90" vertical="center"/>
    </xf>
    <xf borderId="15" fillId="0" fontId="2" numFmtId="0" xfId="0" applyAlignment="1" applyBorder="1" applyFont="1">
      <alignment readingOrder="0" shrinkToFit="0" vertical="top" wrapText="1"/>
    </xf>
    <xf borderId="15" fillId="0" fontId="2" numFmtId="0" xfId="0" applyAlignment="1" applyBorder="1" applyFont="1">
      <alignment horizontal="center" readingOrder="0" vertical="top"/>
    </xf>
    <xf borderId="15" fillId="0" fontId="14" numFmtId="0" xfId="0" applyAlignment="1" applyBorder="1" applyFont="1">
      <alignment readingOrder="0" shrinkToFit="0" vertical="top" wrapText="1"/>
    </xf>
    <xf borderId="0" fillId="5" fontId="8" numFmtId="9" xfId="0" applyAlignment="1" applyFill="1" applyFont="1" applyNumberFormat="1">
      <alignment horizontal="right" vertical="top"/>
    </xf>
    <xf borderId="15" fillId="0" fontId="2" numFmtId="0" xfId="0" applyAlignment="1" applyBorder="1" applyFont="1">
      <alignment vertical="top"/>
    </xf>
    <xf borderId="0" fillId="6" fontId="8" numFmtId="9" xfId="0" applyAlignment="1" applyFill="1" applyFont="1" applyNumberFormat="1">
      <alignment horizontal="right" vertical="top"/>
    </xf>
    <xf borderId="0" fillId="7" fontId="8" numFmtId="9" xfId="0" applyAlignment="1" applyFill="1" applyFont="1" applyNumberFormat="1">
      <alignment horizontal="right" vertical="top"/>
    </xf>
    <xf borderId="0" fillId="0" fontId="16" numFmtId="0" xfId="0" applyAlignment="1" applyFont="1">
      <alignment readingOrder="0" shrinkToFit="0" vertical="top" wrapText="1"/>
    </xf>
    <xf borderId="0" fillId="8" fontId="8" numFmtId="9" xfId="0" applyAlignment="1" applyFill="1" applyFont="1" applyNumberFormat="1">
      <alignment horizontal="right" vertical="top"/>
    </xf>
    <xf borderId="0" fillId="9" fontId="8" numFmtId="9" xfId="0" applyAlignment="1" applyFill="1" applyFont="1" applyNumberFormat="1">
      <alignment horizontal="right" vertical="top"/>
    </xf>
    <xf borderId="0" fillId="10" fontId="8" numFmtId="9" xfId="0" applyAlignment="1" applyFill="1" applyFont="1" applyNumberFormat="1">
      <alignment horizontal="right" vertical="top"/>
    </xf>
    <xf borderId="0" fillId="11" fontId="8" numFmtId="9" xfId="0" applyAlignment="1" applyFill="1" applyFont="1" applyNumberFormat="1">
      <alignment horizontal="right" vertical="top"/>
    </xf>
    <xf borderId="0" fillId="12" fontId="8" numFmtId="9" xfId="0" applyAlignment="1" applyFill="1" applyFont="1" applyNumberFormat="1">
      <alignment horizontal="right" vertical="top"/>
    </xf>
    <xf borderId="0" fillId="13" fontId="8" numFmtId="9" xfId="0" applyAlignment="1" applyFill="1" applyFont="1" applyNumberFormat="1">
      <alignment horizontal="right" vertical="top"/>
    </xf>
    <xf borderId="0" fillId="14" fontId="8" numFmtId="9" xfId="0" applyAlignment="1" applyFill="1" applyFont="1" applyNumberFormat="1">
      <alignment horizontal="right" vertical="top"/>
    </xf>
    <xf borderId="0" fillId="15" fontId="8" numFmtId="9" xfId="0" applyAlignment="1" applyFill="1" applyFont="1" applyNumberFormat="1">
      <alignment horizontal="right" vertical="top"/>
    </xf>
    <xf borderId="0" fillId="16" fontId="8" numFmtId="9" xfId="0" applyAlignment="1" applyFill="1" applyFont="1" applyNumberFormat="1">
      <alignment horizontal="right" vertical="top"/>
    </xf>
    <xf borderId="0" fillId="0" fontId="8" numFmtId="0" xfId="0" applyAlignment="1" applyFont="1">
      <alignment vertical="top"/>
    </xf>
    <xf borderId="0" fillId="0" fontId="11" numFmtId="0" xfId="0" applyAlignment="1" applyFont="1">
      <alignment horizontal="center" readingOrder="0" shrinkToFit="0" vertical="top" wrapText="1"/>
    </xf>
    <xf borderId="0" fillId="0" fontId="14" numFmtId="0" xfId="0" applyAlignment="1" applyFont="1">
      <alignment readingOrder="0" shrinkToFit="0" vertical="top" wrapText="1"/>
    </xf>
    <xf borderId="0" fillId="17" fontId="8" numFmtId="9" xfId="0" applyAlignment="1" applyFill="1" applyFont="1" applyNumberFormat="1">
      <alignment horizontal="right" vertical="top"/>
    </xf>
    <xf borderId="0" fillId="18" fontId="8" numFmtId="9" xfId="0" applyAlignment="1" applyFill="1" applyFont="1" applyNumberFormat="1">
      <alignment horizontal="right" vertical="top"/>
    </xf>
    <xf borderId="0" fillId="0" fontId="1" numFmtId="0" xfId="0" applyAlignment="1" applyFont="1">
      <alignment horizontal="center" readingOrder="0" shrinkToFit="0" textRotation="90" vertical="center" wrapText="1"/>
    </xf>
    <xf borderId="0" fillId="19" fontId="8" numFmtId="9" xfId="0" applyAlignment="1" applyFill="1" applyFont="1" applyNumberFormat="1">
      <alignment horizontal="right" vertical="top"/>
    </xf>
    <xf borderId="0" fillId="20" fontId="8" numFmtId="9" xfId="0" applyAlignment="1" applyFill="1" applyFont="1" applyNumberFormat="1">
      <alignment horizontal="right" vertical="top"/>
    </xf>
    <xf borderId="0" fillId="0" fontId="14" numFmtId="0" xfId="0" applyAlignment="1" applyFont="1">
      <alignment shrinkToFit="0" vertical="top" wrapText="1"/>
    </xf>
    <xf borderId="0" fillId="0" fontId="17" numFmtId="0" xfId="0" applyAlignment="1" applyFont="1">
      <alignment readingOrder="0"/>
    </xf>
    <xf borderId="15" fillId="0" fontId="14" numFmtId="0" xfId="0" applyAlignment="1" applyBorder="1" applyFont="1">
      <alignment readingOrder="0" shrinkToFit="0" vertical="top" wrapText="1"/>
    </xf>
    <xf borderId="0" fillId="21" fontId="8" numFmtId="9" xfId="0" applyAlignment="1" applyFill="1" applyFont="1" applyNumberFormat="1">
      <alignment horizontal="right" vertical="top"/>
    </xf>
    <xf borderId="0" fillId="0" fontId="1" numFmtId="0" xfId="0" applyAlignment="1" applyFont="1">
      <alignment horizontal="center" readingOrder="0" textRotation="90" vertical="center"/>
    </xf>
    <xf borderId="0" fillId="22" fontId="8" numFmtId="9" xfId="0" applyAlignment="1" applyFill="1" applyFont="1" applyNumberFormat="1">
      <alignment horizontal="right" vertical="top"/>
    </xf>
    <xf borderId="0" fillId="23" fontId="8" numFmtId="9" xfId="0" applyAlignment="1" applyFill="1" applyFont="1" applyNumberFormat="1">
      <alignment horizontal="right" vertical="top"/>
    </xf>
    <xf borderId="0" fillId="24" fontId="8" numFmtId="9" xfId="0" applyAlignment="1" applyFill="1" applyFont="1" applyNumberFormat="1">
      <alignment horizontal="right" vertical="top"/>
    </xf>
    <xf borderId="0" fillId="25" fontId="8" numFmtId="9" xfId="0" applyAlignment="1" applyFill="1" applyFont="1" applyNumberFormat="1">
      <alignment horizontal="right" vertical="top"/>
    </xf>
    <xf borderId="0" fillId="26" fontId="8" numFmtId="9" xfId="0" applyAlignment="1" applyFill="1" applyFont="1" applyNumberFormat="1">
      <alignment horizontal="right" vertical="top"/>
    </xf>
    <xf borderId="0" fillId="27" fontId="8" numFmtId="9" xfId="0" applyAlignment="1" applyFill="1" applyFont="1" applyNumberFormat="1">
      <alignment horizontal="right" vertical="top"/>
    </xf>
    <xf borderId="0" fillId="28" fontId="8" numFmtId="9" xfId="0" applyAlignment="1" applyFill="1" applyFont="1" applyNumberFormat="1">
      <alignment horizontal="right" vertical="top"/>
    </xf>
    <xf borderId="0" fillId="29" fontId="8" numFmtId="9" xfId="0" applyAlignment="1" applyFill="1" applyFont="1" applyNumberFormat="1">
      <alignment horizontal="right" vertical="top"/>
    </xf>
    <xf borderId="0" fillId="30" fontId="8" numFmtId="9" xfId="0" applyAlignment="1" applyFill="1" applyFont="1" applyNumberFormat="1">
      <alignment horizontal="right" vertical="top"/>
    </xf>
    <xf borderId="0" fillId="31" fontId="8" numFmtId="9" xfId="0" applyAlignment="1" applyFill="1" applyFont="1" applyNumberFormat="1">
      <alignment horizontal="right" vertical="top"/>
    </xf>
    <xf borderId="0" fillId="32" fontId="8" numFmtId="9" xfId="0" applyAlignment="1" applyFill="1" applyFont="1" applyNumberFormat="1">
      <alignment horizontal="right" vertical="top"/>
    </xf>
    <xf borderId="0" fillId="33" fontId="8" numFmtId="9" xfId="0" applyAlignment="1" applyFill="1" applyFont="1" applyNumberFormat="1">
      <alignment horizontal="right" vertical="top"/>
    </xf>
    <xf borderId="0" fillId="34" fontId="8" numFmtId="9" xfId="0" applyAlignment="1" applyFill="1" applyFont="1" applyNumberFormat="1">
      <alignment horizontal="right" vertical="top"/>
    </xf>
    <xf borderId="0" fillId="35" fontId="8" numFmtId="9" xfId="0" applyAlignment="1" applyFill="1" applyFont="1" applyNumberFormat="1">
      <alignment horizontal="right" vertical="top"/>
    </xf>
    <xf borderId="0" fillId="36" fontId="8" numFmtId="9" xfId="0" applyAlignment="1" applyFill="1" applyFont="1" applyNumberFormat="1">
      <alignment horizontal="right" vertical="top"/>
    </xf>
    <xf borderId="0" fillId="0" fontId="14" numFmtId="0" xfId="0" applyAlignment="1" applyFont="1">
      <alignment horizontal="left" readingOrder="0" shrinkToFit="0" vertical="top" wrapText="1"/>
    </xf>
    <xf borderId="0" fillId="37" fontId="8" numFmtId="9" xfId="0" applyAlignment="1" applyFill="1" applyFont="1" applyNumberFormat="1">
      <alignment horizontal="right" vertical="top"/>
    </xf>
    <xf borderId="0" fillId="38" fontId="8" numFmtId="9" xfId="0" applyAlignment="1" applyFill="1" applyFont="1" applyNumberFormat="1">
      <alignment horizontal="right" vertical="top"/>
    </xf>
    <xf borderId="0" fillId="39" fontId="8" numFmtId="9" xfId="0" applyAlignment="1" applyFill="1" applyFont="1" applyNumberFormat="1">
      <alignment horizontal="right" vertical="top"/>
    </xf>
    <xf borderId="0" fillId="40" fontId="8" numFmtId="9" xfId="0" applyAlignment="1" applyFill="1" applyFont="1" applyNumberFormat="1">
      <alignment horizontal="right" vertical="top"/>
    </xf>
    <xf borderId="0" fillId="41" fontId="8" numFmtId="9" xfId="0" applyAlignment="1" applyFill="1" applyFont="1" applyNumberFormat="1">
      <alignment horizontal="right" vertical="top"/>
    </xf>
    <xf borderId="0" fillId="42" fontId="8" numFmtId="9" xfId="0" applyAlignment="1" applyFill="1" applyFont="1" applyNumberFormat="1">
      <alignment horizontal="right" vertical="top"/>
    </xf>
    <xf borderId="0" fillId="43" fontId="8" numFmtId="9" xfId="0" applyAlignment="1" applyFill="1" applyFont="1" applyNumberFormat="1">
      <alignment horizontal="right" vertical="top"/>
    </xf>
    <xf borderId="0" fillId="44" fontId="8" numFmtId="9" xfId="0" applyAlignment="1" applyFill="1" applyFont="1" applyNumberFormat="1">
      <alignment horizontal="right" vertical="top"/>
    </xf>
    <xf borderId="0" fillId="45" fontId="8" numFmtId="9" xfId="0" applyAlignment="1" applyFill="1" applyFont="1" applyNumberFormat="1">
      <alignment horizontal="right" vertical="top"/>
    </xf>
    <xf borderId="0" fillId="46" fontId="8" numFmtId="9" xfId="0" applyAlignment="1" applyFill="1" applyFont="1" applyNumberFormat="1">
      <alignment horizontal="right" vertical="top"/>
    </xf>
    <xf borderId="0" fillId="47" fontId="8" numFmtId="9" xfId="0" applyAlignment="1" applyFill="1" applyFont="1" applyNumberFormat="1">
      <alignment horizontal="right" vertical="top"/>
    </xf>
    <xf borderId="0" fillId="48" fontId="8" numFmtId="9" xfId="0" applyAlignment="1" applyFill="1" applyFont="1" applyNumberFormat="1">
      <alignment horizontal="right" vertical="top"/>
    </xf>
    <xf borderId="0" fillId="0" fontId="18" numFmtId="0" xfId="0" applyAlignment="1" applyFont="1">
      <alignment horizontal="left" readingOrder="0" shrinkToFit="0" vertical="top" wrapText="1"/>
    </xf>
    <xf borderId="0" fillId="0" fontId="19" numFmtId="0" xfId="0" applyAlignment="1" applyFont="1">
      <alignment horizontal="center" vertical="bottom"/>
    </xf>
    <xf borderId="0" fillId="0" fontId="19" numFmtId="0" xfId="0" applyAlignment="1" applyFont="1">
      <alignment horizontal="center" vertical="top"/>
    </xf>
    <xf borderId="0" fillId="0" fontId="20" numFmtId="0" xfId="0" applyAlignment="1" applyFont="1">
      <alignment horizontal="right" vertical="bottom"/>
    </xf>
    <xf borderId="0" fillId="0" fontId="8" numFmtId="0" xfId="0" applyAlignment="1" applyFont="1">
      <alignment horizontal="center" vertical="bottom"/>
    </xf>
    <xf borderId="0" fillId="0" fontId="8" numFmtId="0" xfId="0" applyAlignment="1" applyFont="1">
      <alignment horizontal="center" vertical="top"/>
    </xf>
    <xf borderId="0" fillId="49" fontId="8" numFmtId="9" xfId="0" applyAlignment="1" applyFill="1" applyFont="1" applyNumberFormat="1">
      <alignment horizontal="center" vertical="bottom"/>
    </xf>
    <xf borderId="0" fillId="0" fontId="21" numFmtId="0" xfId="0" applyAlignment="1" applyFont="1">
      <alignment horizontal="center" readingOrder="0"/>
    </xf>
    <xf borderId="0" fillId="50" fontId="8" numFmtId="9" xfId="0" applyAlignment="1" applyFill="1" applyFont="1" applyNumberFormat="1">
      <alignment horizontal="center" vertical="bottom"/>
    </xf>
    <xf borderId="0" fillId="51" fontId="8" numFmtId="9" xfId="0" applyAlignment="1" applyFill="1" applyFont="1" applyNumberFormat="1">
      <alignment horizontal="center" vertical="bottom"/>
    </xf>
    <xf borderId="0" fillId="52" fontId="8" numFmtId="9" xfId="0" applyAlignment="1" applyFill="1" applyFont="1" applyNumberFormat="1">
      <alignment horizontal="center" vertical="bottom"/>
    </xf>
    <xf borderId="0" fillId="0" fontId="8" numFmtId="0" xfId="0" applyAlignment="1" applyFont="1">
      <alignment vertical="bottom"/>
    </xf>
    <xf borderId="0" fillId="0" fontId="8" numFmtId="0" xfId="0" applyAlignment="1" applyFont="1">
      <alignment vertical="bottom"/>
    </xf>
    <xf borderId="0" fillId="0" fontId="8" numFmtId="0" xfId="0" applyAlignment="1" applyFont="1">
      <alignment vertical="top"/>
    </xf>
    <xf borderId="0" fillId="53" fontId="8" numFmtId="9" xfId="0" applyAlignment="1" applyFill="1" applyFont="1" applyNumberFormat="1">
      <alignment horizontal="center" vertical="bottom"/>
    </xf>
    <xf borderId="0" fillId="23" fontId="8" numFmtId="9" xfId="0" applyAlignment="1" applyFont="1" applyNumberFormat="1">
      <alignment horizontal="center" vertical="bottom"/>
    </xf>
    <xf borderId="0" fillId="7" fontId="8" numFmtId="9" xfId="0" applyAlignment="1" applyFont="1" applyNumberFormat="1">
      <alignment horizontal="center" vertical="bottom"/>
    </xf>
    <xf borderId="0" fillId="24" fontId="8" numFmtId="9" xfId="0" applyAlignment="1" applyFont="1" applyNumberFormat="1">
      <alignment horizontal="center" vertical="bottom"/>
    </xf>
    <xf borderId="0" fillId="40" fontId="8" numFmtId="9" xfId="0" applyAlignment="1" applyFont="1" applyNumberFormat="1">
      <alignment horizontal="center" vertical="bottom"/>
    </xf>
    <xf borderId="0" fillId="13" fontId="8" numFmtId="9" xfId="0" applyAlignment="1" applyFont="1" applyNumberFormat="1">
      <alignment horizontal="center" vertical="bottom"/>
    </xf>
    <xf borderId="0" fillId="15" fontId="8" numFmtId="9" xfId="0" applyAlignment="1" applyFont="1" applyNumberFormat="1">
      <alignment horizontal="center" vertical="bottom"/>
    </xf>
    <xf borderId="0" fillId="39" fontId="8" numFmtId="9" xfId="0" applyAlignment="1" applyFont="1" applyNumberFormat="1">
      <alignment horizontal="center" vertical="bottom"/>
    </xf>
    <xf borderId="0" fillId="54" fontId="8" numFmtId="9" xfId="0" applyAlignment="1" applyFill="1" applyFont="1" applyNumberFormat="1">
      <alignment horizontal="center" vertical="bottom"/>
    </xf>
    <xf borderId="0" fillId="55" fontId="8" numFmtId="9" xfId="0" applyAlignment="1" applyFill="1" applyFont="1" applyNumberFormat="1">
      <alignment horizontal="center" vertical="bottom"/>
    </xf>
    <xf borderId="0" fillId="56" fontId="8" numFmtId="9" xfId="0" applyAlignment="1" applyFill="1" applyFont="1" applyNumberFormat="1">
      <alignment horizontal="center" vertical="bottom"/>
    </xf>
    <xf borderId="0" fillId="57" fontId="8" numFmtId="9" xfId="0" applyAlignment="1" applyFill="1" applyFont="1" applyNumberFormat="1">
      <alignment horizontal="center" vertical="bottom"/>
    </xf>
    <xf borderId="0" fillId="17" fontId="8" numFmtId="9" xfId="0" applyAlignment="1" applyFont="1" applyNumberFormat="1">
      <alignment horizontal="center" vertical="bottom"/>
    </xf>
    <xf borderId="0" fillId="58" fontId="8" numFmtId="9" xfId="0" applyAlignment="1" applyFill="1" applyFont="1" applyNumberFormat="1">
      <alignment horizontal="center" vertical="bottom"/>
    </xf>
    <xf borderId="0" fillId="59" fontId="8" numFmtId="9" xfId="0" applyAlignment="1" applyFill="1" applyFont="1" applyNumberFormat="1">
      <alignment horizontal="center" vertical="bottom"/>
    </xf>
    <xf borderId="0" fillId="14" fontId="8" numFmtId="9" xfId="0" applyAlignment="1" applyFont="1" applyNumberFormat="1">
      <alignment horizontal="center" vertical="bottom"/>
    </xf>
    <xf borderId="0" fillId="60" fontId="8" numFmtId="9" xfId="0" applyAlignment="1" applyFill="1" applyFont="1" applyNumberFormat="1">
      <alignment horizontal="center" vertical="bottom"/>
    </xf>
    <xf borderId="0" fillId="11" fontId="8" numFmtId="9" xfId="0" applyAlignment="1" applyFont="1" applyNumberFormat="1">
      <alignment horizontal="center" vertical="bottom"/>
    </xf>
    <xf borderId="0" fillId="61" fontId="8" numFmtId="9" xfId="0" applyAlignment="1" applyFill="1" applyFont="1" applyNumberFormat="1">
      <alignment horizontal="center" vertical="bottom"/>
    </xf>
    <xf borderId="0" fillId="62" fontId="8" numFmtId="9" xfId="0" applyAlignment="1" applyFill="1" applyFont="1" applyNumberFormat="1">
      <alignment horizontal="center" vertical="bottom"/>
    </xf>
    <xf borderId="0" fillId="63" fontId="8" numFmtId="9" xfId="0" applyAlignment="1" applyFill="1" applyFont="1" applyNumberFormat="1">
      <alignment horizontal="center" vertical="bottom"/>
    </xf>
    <xf borderId="0" fillId="64" fontId="8" numFmtId="9" xfId="0" applyAlignment="1" applyFill="1" applyFont="1" applyNumberFormat="1">
      <alignment horizontal="center" vertical="bottom"/>
    </xf>
    <xf borderId="0" fillId="65" fontId="8" numFmtId="9" xfId="0" applyAlignment="1" applyFill="1" applyFont="1" applyNumberFormat="1">
      <alignment horizontal="center" vertical="bottom"/>
    </xf>
    <xf borderId="0" fillId="66" fontId="8" numFmtId="9" xfId="0" applyAlignment="1" applyFill="1" applyFont="1" applyNumberFormat="1">
      <alignment horizontal="center" vertical="bottom"/>
    </xf>
    <xf borderId="0" fillId="67" fontId="8" numFmtId="9" xfId="0" applyAlignment="1" applyFill="1" applyFont="1" applyNumberFormat="1">
      <alignment horizontal="center" vertical="bottom"/>
    </xf>
    <xf borderId="0" fillId="18" fontId="8" numFmtId="9" xfId="0" applyAlignment="1" applyFont="1" applyNumberFormat="1">
      <alignment horizontal="center" vertical="bottom"/>
    </xf>
    <xf borderId="0" fillId="41" fontId="8" numFmtId="9" xfId="0" applyAlignment="1" applyFont="1" applyNumberFormat="1">
      <alignment horizontal="center" vertical="bottom"/>
    </xf>
    <xf borderId="0" fillId="9" fontId="8" numFmtId="9" xfId="0" applyAlignment="1" applyFont="1" applyNumberFormat="1">
      <alignment horizontal="center" vertical="bottom"/>
    </xf>
    <xf borderId="0" fillId="68" fontId="8" numFmtId="9" xfId="0" applyAlignment="1" applyFill="1" applyFont="1" applyNumberFormat="1">
      <alignment horizontal="center" vertical="bottom"/>
    </xf>
    <xf borderId="0" fillId="8" fontId="8" numFmtId="9" xfId="0" applyAlignment="1" applyFont="1" applyNumberFormat="1">
      <alignment horizontal="center" vertical="bottom"/>
    </xf>
    <xf borderId="0" fillId="69" fontId="8" numFmtId="9" xfId="0" applyAlignment="1" applyFill="1" applyFont="1" applyNumberFormat="1">
      <alignment horizontal="center" vertical="bottom"/>
    </xf>
    <xf borderId="0" fillId="70" fontId="8" numFmtId="9" xfId="0" applyAlignment="1" applyFill="1" applyFont="1" applyNumberFormat="1">
      <alignment horizontal="center" vertical="bottom"/>
    </xf>
    <xf borderId="0" fillId="71" fontId="8" numFmtId="9" xfId="0" applyAlignment="1" applyFill="1" applyFont="1" applyNumberFormat="1">
      <alignment horizontal="center" vertical="bottom"/>
    </xf>
    <xf borderId="0" fillId="28" fontId="8" numFmtId="9" xfId="0" applyAlignment="1" applyFont="1" applyNumberFormat="1">
      <alignment horizontal="center" vertical="bottom"/>
    </xf>
    <xf borderId="0" fillId="27" fontId="8" numFmtId="9" xfId="0" applyAlignment="1" applyFont="1" applyNumberFormat="1">
      <alignment horizontal="center" vertical="bottom"/>
    </xf>
    <xf borderId="0" fillId="72" fontId="8" numFmtId="9" xfId="0" applyAlignment="1" applyFill="1" applyFont="1" applyNumberFormat="1">
      <alignment horizontal="center" vertical="bottom"/>
    </xf>
    <xf borderId="0" fillId="73" fontId="8" numFmtId="9" xfId="0" applyAlignment="1" applyFill="1" applyFont="1" applyNumberFormat="1">
      <alignment horizontal="center" vertical="bottom"/>
    </xf>
    <xf borderId="0" fillId="74" fontId="8" numFmtId="9" xfId="0" applyAlignment="1" applyFill="1" applyFont="1" applyNumberFormat="1">
      <alignment horizontal="center" vertical="bottom"/>
    </xf>
    <xf borderId="0" fillId="75" fontId="8" numFmtId="9" xfId="0" applyAlignment="1" applyFill="1" applyFont="1" applyNumberFormat="1">
      <alignment horizontal="center" vertical="bottom"/>
    </xf>
    <xf borderId="0" fillId="76" fontId="8" numFmtId="9" xfId="0" applyAlignment="1" applyFill="1" applyFont="1" applyNumberFormat="1">
      <alignment horizontal="center" vertical="bottom"/>
    </xf>
    <xf borderId="0" fillId="22" fontId="8" numFmtId="9" xfId="0" applyAlignment="1" applyFont="1" applyNumberFormat="1">
      <alignment horizontal="center" vertical="bottom"/>
    </xf>
    <xf borderId="0" fillId="77" fontId="8" numFmtId="9" xfId="0" applyAlignment="1" applyFill="1" applyFont="1" applyNumberFormat="1">
      <alignment horizontal="center" vertical="bottom"/>
    </xf>
    <xf borderId="0" fillId="16" fontId="8" numFmtId="9" xfId="0" applyAlignment="1" applyFont="1" applyNumberFormat="1">
      <alignment horizontal="center" vertical="bottom"/>
    </xf>
    <xf borderId="0" fillId="78" fontId="8" numFmtId="9" xfId="0" applyAlignment="1" applyFill="1" applyFont="1" applyNumberFormat="1">
      <alignment horizontal="center" vertical="bottom"/>
    </xf>
    <xf borderId="0" fillId="79" fontId="8" numFmtId="9" xfId="0" applyAlignment="1" applyFill="1" applyFont="1" applyNumberFormat="1">
      <alignment horizontal="center" vertical="bottom"/>
    </xf>
    <xf borderId="0" fillId="80" fontId="8" numFmtId="9" xfId="0" applyAlignment="1" applyFill="1" applyFont="1" applyNumberFormat="1">
      <alignment horizontal="center" vertical="bottom"/>
    </xf>
    <xf borderId="0" fillId="42" fontId="8" numFmtId="9" xfId="0" applyAlignment="1" applyFont="1" applyNumberFormat="1">
      <alignment horizontal="center" vertical="bottom"/>
    </xf>
    <xf borderId="0" fillId="81" fontId="8" numFmtId="9" xfId="0" applyAlignment="1" applyFill="1" applyFont="1" applyNumberFormat="1">
      <alignment horizontal="center" vertical="bottom"/>
    </xf>
    <xf borderId="0" fillId="20" fontId="8" numFmtId="9" xfId="0" applyAlignment="1" applyFont="1" applyNumberFormat="1">
      <alignment horizontal="center" vertical="bottom"/>
    </xf>
    <xf borderId="0" fillId="82" fontId="8" numFmtId="9" xfId="0" applyAlignment="1" applyFill="1" applyFont="1" applyNumberFormat="1">
      <alignment horizontal="center" vertical="bottom"/>
    </xf>
    <xf borderId="0" fillId="83" fontId="8" numFmtId="9" xfId="0" applyAlignment="1" applyFill="1" applyFont="1" applyNumberFormat="1">
      <alignment horizontal="center" vertical="bottom"/>
    </xf>
    <xf borderId="0" fillId="84" fontId="8" numFmtId="9" xfId="0" applyAlignment="1" applyFill="1" applyFont="1" applyNumberFormat="1">
      <alignment horizontal="center" vertical="bottom"/>
    </xf>
    <xf borderId="0" fillId="85" fontId="8" numFmtId="9" xfId="0" applyAlignment="1" applyFill="1" applyFont="1" applyNumberFormat="1">
      <alignment horizontal="center" vertical="bottom"/>
    </xf>
    <xf borderId="0" fillId="86" fontId="8" numFmtId="9" xfId="0" applyAlignment="1" applyFill="1" applyFont="1" applyNumberFormat="1">
      <alignment horizontal="center" vertical="bottom"/>
    </xf>
    <xf borderId="0" fillId="87" fontId="8" numFmtId="9" xfId="0" applyAlignment="1" applyFill="1" applyFont="1" applyNumberFormat="1">
      <alignment horizontal="center" vertical="bottom"/>
    </xf>
    <xf borderId="0" fillId="88" fontId="8" numFmtId="9" xfId="0" applyAlignment="1" applyFill="1" applyFont="1" applyNumberFormat="1">
      <alignment horizontal="center" vertical="bottom"/>
    </xf>
    <xf borderId="0" fillId="30" fontId="8" numFmtId="9" xfId="0" applyAlignment="1" applyFont="1" applyNumberFormat="1">
      <alignment horizontal="center" vertical="bottom"/>
    </xf>
    <xf borderId="0" fillId="89" fontId="8" numFmtId="9" xfId="0" applyAlignment="1" applyFill="1" applyFont="1" applyNumberFormat="1">
      <alignment horizontal="center" vertical="bottom"/>
    </xf>
    <xf borderId="0" fillId="90" fontId="8" numFmtId="9" xfId="0" applyAlignment="1" applyFill="1" applyFont="1" applyNumberFormat="1">
      <alignment horizontal="center" vertical="bottom"/>
    </xf>
    <xf borderId="0" fillId="91" fontId="8" numFmtId="9" xfId="0" applyAlignment="1" applyFill="1" applyFont="1" applyNumberFormat="1">
      <alignment horizontal="center" vertical="bottom"/>
    </xf>
    <xf borderId="0" fillId="92" fontId="8" numFmtId="9" xfId="0" applyAlignment="1" applyFill="1" applyFont="1" applyNumberFormat="1">
      <alignment horizontal="center" vertical="bottom"/>
    </xf>
    <xf borderId="0" fillId="0" fontId="8" numFmtId="0" xfId="0" applyAlignment="1" applyFont="1">
      <alignment horizontal="center" vertical="bottom"/>
    </xf>
    <xf borderId="0" fillId="0" fontId="8" numFmtId="0" xfId="0" applyAlignment="1" applyFont="1">
      <alignment horizontal="center" vertical="top"/>
    </xf>
    <xf borderId="0" fillId="32" fontId="8" numFmtId="9" xfId="0" applyAlignment="1" applyFont="1" applyNumberFormat="1">
      <alignment horizontal="center" vertical="bottom"/>
    </xf>
    <xf borderId="0" fillId="93" fontId="8" numFmtId="9" xfId="0" applyAlignment="1" applyFill="1" applyFont="1" applyNumberFormat="1">
      <alignment horizontal="center" vertical="bottom"/>
    </xf>
    <xf borderId="0" fillId="94" fontId="8" numFmtId="9" xfId="0" applyAlignment="1" applyFill="1" applyFont="1" applyNumberFormat="1">
      <alignment horizontal="center" vertical="bottom"/>
    </xf>
    <xf borderId="0" fillId="6" fontId="8" numFmtId="9" xfId="0" applyAlignment="1" applyFont="1" applyNumberFormat="1">
      <alignment horizontal="center" vertical="bottom"/>
    </xf>
    <xf borderId="0" fillId="95" fontId="8" numFmtId="9" xfId="0" applyAlignment="1" applyFill="1" applyFont="1" applyNumberFormat="1">
      <alignment horizontal="center" vertical="bottom"/>
    </xf>
    <xf borderId="0" fillId="96" fontId="8" numFmtId="9" xfId="0" applyAlignment="1" applyFill="1" applyFont="1" applyNumberFormat="1">
      <alignment horizontal="center" vertical="bottom"/>
    </xf>
    <xf borderId="0" fillId="97" fontId="8" numFmtId="9" xfId="0" applyAlignment="1" applyFill="1" applyFont="1" applyNumberFormat="1">
      <alignment horizontal="center" vertical="bottom"/>
    </xf>
    <xf borderId="0" fillId="98" fontId="8" numFmtId="9" xfId="0" applyAlignment="1" applyFill="1" applyFont="1" applyNumberFormat="1">
      <alignment horizontal="center" vertical="bottom"/>
    </xf>
    <xf borderId="0" fillId="99" fontId="8" numFmtId="9" xfId="0" applyAlignment="1" applyFill="1" applyFont="1" applyNumberFormat="1">
      <alignment horizontal="center" vertical="bottom"/>
    </xf>
    <xf borderId="0" fillId="100" fontId="8" numFmtId="9" xfId="0" applyAlignment="1" applyFill="1" applyFont="1" applyNumberFormat="1">
      <alignment horizontal="center" vertical="bottom"/>
    </xf>
    <xf borderId="0" fillId="19" fontId="8" numFmtId="9" xfId="0" applyAlignment="1" applyFont="1" applyNumberFormat="1">
      <alignment horizontal="center" vertical="bottom"/>
    </xf>
    <xf borderId="0" fillId="101" fontId="8" numFmtId="9" xfId="0" applyAlignment="1" applyFill="1" applyFont="1" applyNumberFormat="1">
      <alignment horizontal="center" vertical="bottom"/>
    </xf>
    <xf borderId="0" fillId="102" fontId="8" numFmtId="9" xfId="0" applyAlignment="1" applyFill="1" applyFont="1" applyNumberFormat="1">
      <alignment horizontal="center" vertical="bottom"/>
    </xf>
    <xf borderId="0" fillId="103" fontId="8" numFmtId="9" xfId="0" applyAlignment="1" applyFill="1" applyFont="1" applyNumberFormat="1">
      <alignment horizontal="center" vertical="bottom"/>
    </xf>
    <xf borderId="0" fillId="104" fontId="8" numFmtId="9" xfId="0" applyAlignment="1" applyFill="1" applyFont="1" applyNumberFormat="1">
      <alignment horizontal="center" vertical="bottom"/>
    </xf>
    <xf borderId="0" fillId="3" fontId="8" numFmtId="9" xfId="0" applyAlignment="1" applyFont="1" applyNumberFormat="1">
      <alignment horizontal="center" vertical="bottom"/>
    </xf>
    <xf borderId="0" fillId="105" fontId="8" numFmtId="9" xfId="0" applyAlignment="1" applyFill="1" applyFont="1" applyNumberFormat="1">
      <alignment horizontal="center" vertical="bottom"/>
    </xf>
    <xf borderId="0" fillId="106" fontId="8" numFmtId="9" xfId="0" applyAlignment="1" applyFill="1" applyFont="1" applyNumberFormat="1">
      <alignment horizontal="center" vertical="bottom"/>
    </xf>
    <xf borderId="0" fillId="107" fontId="8" numFmtId="9" xfId="0" applyAlignment="1" applyFill="1" applyFont="1" applyNumberFormat="1">
      <alignment horizontal="center" vertical="bottom"/>
    </xf>
    <xf borderId="0" fillId="108" fontId="8" numFmtId="9" xfId="0" applyAlignment="1" applyFill="1" applyFont="1" applyNumberFormat="1">
      <alignment horizontal="center" vertical="bottom"/>
    </xf>
    <xf borderId="0" fillId="10" fontId="8" numFmtId="9" xfId="0" applyAlignment="1" applyFont="1" applyNumberFormat="1">
      <alignment horizontal="center" vertical="bottom"/>
    </xf>
    <xf borderId="0" fillId="0" fontId="2" numFmtId="0" xfId="0" applyAlignment="1" applyFont="1">
      <alignment horizontal="right"/>
    </xf>
    <xf borderId="0" fillId="2" fontId="22" numFmtId="0" xfId="0" applyAlignment="1" applyFont="1">
      <alignment vertical="top"/>
    </xf>
    <xf borderId="0" fillId="2" fontId="8" numFmtId="0" xfId="0" applyAlignment="1" applyFont="1">
      <alignment vertical="bottom"/>
    </xf>
    <xf borderId="0" fillId="0" fontId="19" numFmtId="0" xfId="0" applyAlignment="1" applyFont="1">
      <alignment horizontal="center" vertical="top"/>
    </xf>
    <xf borderId="0" fillId="0" fontId="8" numFmtId="0" xfId="0" applyAlignment="1" applyFont="1">
      <alignment readingOrder="0" shrinkToFit="0" vertical="bottom" wrapText="0"/>
    </xf>
    <xf borderId="0" fillId="0" fontId="8" numFmtId="0" xfId="0" applyAlignment="1" applyFont="1">
      <alignment readingOrder="0" vertical="bottom"/>
    </xf>
    <xf borderId="0" fillId="2" fontId="22" numFmtId="0" xfId="0" applyAlignment="1" applyFont="1">
      <alignment shrinkToFit="0" vertical="top" wrapText="0"/>
    </xf>
    <xf borderId="0" fillId="0" fontId="8" numFmtId="0" xfId="0" applyAlignment="1" applyFont="1">
      <alignment shrinkToFit="0" vertical="bottom" wrapText="0"/>
    </xf>
    <xf borderId="0" fillId="0" fontId="19" numFmtId="0" xfId="0" applyAlignment="1" applyFont="1">
      <alignment horizontal="center" vertical="bottom"/>
    </xf>
    <xf borderId="0" fillId="0" fontId="23" numFmtId="0" xfId="0" applyAlignment="1" applyFont="1">
      <alignment horizontal="center" vertical="bottom"/>
    </xf>
    <xf borderId="0" fillId="0" fontId="24" numFmtId="0" xfId="0" applyAlignment="1" applyFont="1">
      <alignment horizontal="center" vertical="bottom"/>
    </xf>
    <xf borderId="0" fillId="0" fontId="25" numFmtId="0" xfId="0" applyAlignment="1" applyFont="1">
      <alignment horizontal="center" vertical="bottom"/>
    </xf>
    <xf borderId="0" fillId="0" fontId="26" numFmtId="0" xfId="0" applyAlignment="1" applyFont="1">
      <alignment horizontal="center" vertical="bottom"/>
    </xf>
    <xf borderId="0" fillId="0" fontId="27" numFmtId="0" xfId="0" applyAlignment="1" applyFont="1">
      <alignment horizontal="center" vertical="bottom"/>
    </xf>
    <xf borderId="0" fillId="0" fontId="28" numFmtId="0" xfId="0" applyAlignment="1" applyFont="1">
      <alignment horizontal="center" vertical="bottom"/>
    </xf>
    <xf borderId="0" fillId="0" fontId="29" numFmtId="0" xfId="0" applyAlignment="1" applyFont="1">
      <alignment horizontal="center" vertical="bottom"/>
    </xf>
    <xf borderId="0" fillId="0" fontId="30" numFmtId="0" xfId="0" applyAlignment="1" applyFont="1">
      <alignment horizontal="center" vertical="bottom"/>
    </xf>
    <xf borderId="0" fillId="0" fontId="31" numFmtId="0" xfId="0" applyAlignment="1" applyFont="1">
      <alignment horizontal="center" vertical="bottom"/>
    </xf>
  </cellXfs>
  <cellStyles count="1">
    <cellStyle xfId="0" name="Normal" builtinId="0"/>
  </cellStyles>
  <dxfs count="1">
    <dxf>
      <font>
        <b/>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1" Type="http://schemas.openxmlformats.org/officeDocument/2006/relationships/hyperlink" Target="http://elpais.com/elpais/2019/07/05/ideas/1562335565_606827.html" TargetMode="External"/><Relationship Id="rId10" Type="http://schemas.openxmlformats.org/officeDocument/2006/relationships/hyperlink" Target="http://elpais.com/tecnologia/2019/08/20/actualidad/1566294736_117123.html" TargetMode="External"/><Relationship Id="rId13" Type="http://schemas.openxmlformats.org/officeDocument/2006/relationships/vmlDrawing" Target="../drawings/vmlDrawing2.vml"/><Relationship Id="rId12" Type="http://schemas.openxmlformats.org/officeDocument/2006/relationships/drawing" Target="../drawings/drawing2.xml"/><Relationship Id="rId1" Type="http://schemas.openxmlformats.org/officeDocument/2006/relationships/comments" Target="../comments2.xml"/><Relationship Id="rId2" Type="http://schemas.openxmlformats.org/officeDocument/2006/relationships/hyperlink" Target="http://elpais.com/deportes/2019/08/17/actualidad/1566005143_044557.html" TargetMode="External"/><Relationship Id="rId3" Type="http://schemas.openxmlformats.org/officeDocument/2006/relationships/hyperlink" Target="http://elpais.com/elpais/2019/07/10/planeta_futuro/1562757015_950583.html" TargetMode="External"/><Relationship Id="rId4" Type="http://schemas.openxmlformats.org/officeDocument/2006/relationships/hyperlink" Target="http://elpais.com/ccaa/2019/09/12/madrid/1568307703_277564.html" TargetMode="External"/><Relationship Id="rId9" Type="http://schemas.openxmlformats.org/officeDocument/2006/relationships/hyperlink" Target="http://elpais.com/elpais/2019/07/17/gente/1563351601_839455.html" TargetMode="External"/><Relationship Id="rId5" Type="http://schemas.openxmlformats.org/officeDocument/2006/relationships/hyperlink" Target="http://elpais.com/deportes/2019/08/10/actualidad/1565426201_075062.html" TargetMode="External"/><Relationship Id="rId6" Type="http://schemas.openxmlformats.org/officeDocument/2006/relationships/hyperlink" Target="http://elpais.com/elpais/2019/07/11/gente/1562866782_776897.html" TargetMode="External"/><Relationship Id="rId7" Type="http://schemas.openxmlformats.org/officeDocument/2006/relationships/hyperlink" Target="http://elpais.com/elpais/2019/07/19/ciencia/1563535714_854872.html" TargetMode="External"/><Relationship Id="rId8" Type="http://schemas.openxmlformats.org/officeDocument/2006/relationships/hyperlink" Target="http://elpais.com/ccaa/2019/09/28/catalunya/1569665675_576416.html"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elpais.com/elpais/2019/07/05/ideas/1562335565_606827.html" TargetMode="External"/><Relationship Id="rId10" Type="http://schemas.openxmlformats.org/officeDocument/2006/relationships/hyperlink" Target="http://elpais.com/tecnologia/2019/08/20/actualidad/1566294736_117123.html" TargetMode="External"/><Relationship Id="rId13" Type="http://schemas.openxmlformats.org/officeDocument/2006/relationships/vmlDrawing" Target="../drawings/vmlDrawing3.vml"/><Relationship Id="rId12" Type="http://schemas.openxmlformats.org/officeDocument/2006/relationships/drawing" Target="../drawings/drawing3.xml"/><Relationship Id="rId1" Type="http://schemas.openxmlformats.org/officeDocument/2006/relationships/comments" Target="../comments3.xml"/><Relationship Id="rId2" Type="http://schemas.openxmlformats.org/officeDocument/2006/relationships/hyperlink" Target="http://elpais.com/deportes/2019/08/17/actualidad/1566005143_044557.html" TargetMode="External"/><Relationship Id="rId3" Type="http://schemas.openxmlformats.org/officeDocument/2006/relationships/hyperlink" Target="http://elpais.com/elpais/2019/07/10/planeta_futuro/1562757015_950583.html" TargetMode="External"/><Relationship Id="rId4" Type="http://schemas.openxmlformats.org/officeDocument/2006/relationships/hyperlink" Target="http://elpais.com/ccaa/2019/09/12/madrid/1568307703_277564.html" TargetMode="External"/><Relationship Id="rId9" Type="http://schemas.openxmlformats.org/officeDocument/2006/relationships/hyperlink" Target="http://elpais.com/elpais/2019/07/17/gente/1563351601_839455.html" TargetMode="External"/><Relationship Id="rId5" Type="http://schemas.openxmlformats.org/officeDocument/2006/relationships/hyperlink" Target="http://elpais.com/deportes/2019/08/10/actualidad/1565426201_075062.html" TargetMode="External"/><Relationship Id="rId6" Type="http://schemas.openxmlformats.org/officeDocument/2006/relationships/hyperlink" Target="http://elpais.com/elpais/2019/07/11/gente/1562866782_776897.html" TargetMode="External"/><Relationship Id="rId7" Type="http://schemas.openxmlformats.org/officeDocument/2006/relationships/hyperlink" Target="http://elpais.com/elpais/2019/07/19/ciencia/1563535714_854872.html" TargetMode="External"/><Relationship Id="rId8" Type="http://schemas.openxmlformats.org/officeDocument/2006/relationships/hyperlink" Target="http://elpais.com/ccaa/2019/09/28/catalunya/1569665675_576416.html"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elpais.com/elpais/2019/07/05/ideas/1562335565_606827.html" TargetMode="External"/><Relationship Id="rId10" Type="http://schemas.openxmlformats.org/officeDocument/2006/relationships/hyperlink" Target="http://elpais.com/tecnologia/2019/08/20/actualidad/1566294736_117123.html" TargetMode="External"/><Relationship Id="rId13" Type="http://schemas.openxmlformats.org/officeDocument/2006/relationships/vmlDrawing" Target="../drawings/vmlDrawing4.vml"/><Relationship Id="rId12" Type="http://schemas.openxmlformats.org/officeDocument/2006/relationships/drawing" Target="../drawings/drawing4.xml"/><Relationship Id="rId1" Type="http://schemas.openxmlformats.org/officeDocument/2006/relationships/comments" Target="../comments4.xml"/><Relationship Id="rId2" Type="http://schemas.openxmlformats.org/officeDocument/2006/relationships/hyperlink" Target="http://elpais.com/deportes/2019/08/17/actualidad/1566005143_044557.html" TargetMode="External"/><Relationship Id="rId3" Type="http://schemas.openxmlformats.org/officeDocument/2006/relationships/hyperlink" Target="http://elpais.com/elpais/2019/07/10/planeta_futuro/1562757015_950583.html" TargetMode="External"/><Relationship Id="rId4" Type="http://schemas.openxmlformats.org/officeDocument/2006/relationships/hyperlink" Target="http://elpais.com/ccaa/2019/09/12/madrid/1568307703_277564.html" TargetMode="External"/><Relationship Id="rId9" Type="http://schemas.openxmlformats.org/officeDocument/2006/relationships/hyperlink" Target="http://elpais.com/elpais/2019/07/17/gente/1563351601_839455.html" TargetMode="External"/><Relationship Id="rId5" Type="http://schemas.openxmlformats.org/officeDocument/2006/relationships/hyperlink" Target="http://elpais.com/deportes/2019/08/10/actualidad/1565426201_075062.html" TargetMode="External"/><Relationship Id="rId6" Type="http://schemas.openxmlformats.org/officeDocument/2006/relationships/hyperlink" Target="http://elpais.com/elpais/2019/07/11/gente/1562866782_776897.html" TargetMode="External"/><Relationship Id="rId7" Type="http://schemas.openxmlformats.org/officeDocument/2006/relationships/hyperlink" Target="http://elpais.com/elpais/2019/07/19/ciencia/1563535714_854872.html" TargetMode="External"/><Relationship Id="rId8" Type="http://schemas.openxmlformats.org/officeDocument/2006/relationships/hyperlink" Target="http://elpais.com/ccaa/2019/09/28/catalunya/1569665675_576416.html"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elpais.com/elpais/2019/07/05/ideas/1562335565_606827.html" TargetMode="External"/><Relationship Id="rId10" Type="http://schemas.openxmlformats.org/officeDocument/2006/relationships/hyperlink" Target="http://elpais.com/tecnologia/2019/08/20/actualidad/1566294736_117123.html" TargetMode="External"/><Relationship Id="rId13" Type="http://schemas.openxmlformats.org/officeDocument/2006/relationships/vmlDrawing" Target="../drawings/vmlDrawing5.vml"/><Relationship Id="rId12" Type="http://schemas.openxmlformats.org/officeDocument/2006/relationships/drawing" Target="../drawings/drawing5.xml"/><Relationship Id="rId1" Type="http://schemas.openxmlformats.org/officeDocument/2006/relationships/comments" Target="../comments5.xml"/><Relationship Id="rId2" Type="http://schemas.openxmlformats.org/officeDocument/2006/relationships/hyperlink" Target="http://elpais.com/deportes/2019/08/17/actualidad/1566005143_044557.html" TargetMode="External"/><Relationship Id="rId3" Type="http://schemas.openxmlformats.org/officeDocument/2006/relationships/hyperlink" Target="http://elpais.com/elpais/2019/07/10/planeta_futuro/1562757015_950583.html" TargetMode="External"/><Relationship Id="rId4" Type="http://schemas.openxmlformats.org/officeDocument/2006/relationships/hyperlink" Target="http://elpais.com/ccaa/2019/09/12/madrid/1568307703_277564.html" TargetMode="External"/><Relationship Id="rId9" Type="http://schemas.openxmlformats.org/officeDocument/2006/relationships/hyperlink" Target="http://elpais.com/elpais/2019/07/17/gente/1563351601_839455.html" TargetMode="External"/><Relationship Id="rId5" Type="http://schemas.openxmlformats.org/officeDocument/2006/relationships/hyperlink" Target="http://elpais.com/deportes/2019/08/10/actualidad/1565426201_075062.html" TargetMode="External"/><Relationship Id="rId6" Type="http://schemas.openxmlformats.org/officeDocument/2006/relationships/hyperlink" Target="http://elpais.com/elpais/2019/07/11/gente/1562866782_776897.html" TargetMode="External"/><Relationship Id="rId7" Type="http://schemas.openxmlformats.org/officeDocument/2006/relationships/hyperlink" Target="http://elpais.com/elpais/2019/07/19/ciencia/1563535714_854872.html" TargetMode="External"/><Relationship Id="rId8" Type="http://schemas.openxmlformats.org/officeDocument/2006/relationships/hyperlink" Target="http://elpais.com/ccaa/2019/09/28/catalunya/1569665675_576416.html"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elpais.com/elpais/2019/07/05/ideas/1562335565_606827.html" TargetMode="External"/><Relationship Id="rId10" Type="http://schemas.openxmlformats.org/officeDocument/2006/relationships/hyperlink" Target="http://elpais.com/tecnologia/2019/08/20/actualidad/1566294736_117123.html" TargetMode="External"/><Relationship Id="rId13" Type="http://schemas.openxmlformats.org/officeDocument/2006/relationships/vmlDrawing" Target="../drawings/vmlDrawing6.vml"/><Relationship Id="rId12" Type="http://schemas.openxmlformats.org/officeDocument/2006/relationships/drawing" Target="../drawings/drawing6.xml"/><Relationship Id="rId1" Type="http://schemas.openxmlformats.org/officeDocument/2006/relationships/comments" Target="../comments6.xml"/><Relationship Id="rId2" Type="http://schemas.openxmlformats.org/officeDocument/2006/relationships/hyperlink" Target="http://elpais.com/deportes/2019/08/17/actualidad/1566005143_044557.html" TargetMode="External"/><Relationship Id="rId3" Type="http://schemas.openxmlformats.org/officeDocument/2006/relationships/hyperlink" Target="http://elpais.com/elpais/2019/07/10/planeta_futuro/1562757015_950583.html" TargetMode="External"/><Relationship Id="rId4" Type="http://schemas.openxmlformats.org/officeDocument/2006/relationships/hyperlink" Target="http://elpais.com/ccaa/2019/09/12/madrid/1568307703_277564.html" TargetMode="External"/><Relationship Id="rId9" Type="http://schemas.openxmlformats.org/officeDocument/2006/relationships/hyperlink" Target="http://elpais.com/elpais/2019/07/17/gente/1563351601_839455.html" TargetMode="External"/><Relationship Id="rId5" Type="http://schemas.openxmlformats.org/officeDocument/2006/relationships/hyperlink" Target="http://elpais.com/deportes/2019/08/10/actualidad/1565426201_075062.html" TargetMode="External"/><Relationship Id="rId6" Type="http://schemas.openxmlformats.org/officeDocument/2006/relationships/hyperlink" Target="http://elpais.com/elpais/2019/07/11/gente/1562866782_776897.html" TargetMode="External"/><Relationship Id="rId7" Type="http://schemas.openxmlformats.org/officeDocument/2006/relationships/hyperlink" Target="http://elpais.com/elpais/2019/07/19/ciencia/1563535714_854872.html" TargetMode="External"/><Relationship Id="rId8" Type="http://schemas.openxmlformats.org/officeDocument/2006/relationships/hyperlink" Target="http://elpais.com/ccaa/2019/09/28/catalunya/1569665675_576416.html"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elpais.com/elpais/2019/07/05/ideas/1562335565_606827.html" TargetMode="External"/><Relationship Id="rId10" Type="http://schemas.openxmlformats.org/officeDocument/2006/relationships/hyperlink" Target="http://elpais.com/tecnologia/2019/08/20/actualidad/1566294736_117123.html" TargetMode="External"/><Relationship Id="rId13" Type="http://schemas.openxmlformats.org/officeDocument/2006/relationships/vmlDrawing" Target="../drawings/vmlDrawing7.vml"/><Relationship Id="rId12" Type="http://schemas.openxmlformats.org/officeDocument/2006/relationships/drawing" Target="../drawings/drawing7.xml"/><Relationship Id="rId1" Type="http://schemas.openxmlformats.org/officeDocument/2006/relationships/comments" Target="../comments7.xml"/><Relationship Id="rId2" Type="http://schemas.openxmlformats.org/officeDocument/2006/relationships/hyperlink" Target="http://elpais.com/deportes/2019/08/17/actualidad/1566005143_044557.html" TargetMode="External"/><Relationship Id="rId3" Type="http://schemas.openxmlformats.org/officeDocument/2006/relationships/hyperlink" Target="http://elpais.com/elpais/2019/07/10/planeta_futuro/1562757015_950583.html" TargetMode="External"/><Relationship Id="rId4" Type="http://schemas.openxmlformats.org/officeDocument/2006/relationships/hyperlink" Target="http://elpais.com/ccaa/2019/09/12/madrid/1568307703_277564.html" TargetMode="External"/><Relationship Id="rId9" Type="http://schemas.openxmlformats.org/officeDocument/2006/relationships/hyperlink" Target="http://elpais.com/elpais/2019/07/17/gente/1563351601_839455.html" TargetMode="External"/><Relationship Id="rId5" Type="http://schemas.openxmlformats.org/officeDocument/2006/relationships/hyperlink" Target="http://elpais.com/deportes/2019/08/10/actualidad/1565426201_075062.html" TargetMode="External"/><Relationship Id="rId6" Type="http://schemas.openxmlformats.org/officeDocument/2006/relationships/hyperlink" Target="http://elpais.com/elpais/2019/07/11/gente/1562866782_776897.html" TargetMode="External"/><Relationship Id="rId7" Type="http://schemas.openxmlformats.org/officeDocument/2006/relationships/hyperlink" Target="http://elpais.com/elpais/2019/07/19/ciencia/1563535714_854872.html" TargetMode="External"/><Relationship Id="rId8" Type="http://schemas.openxmlformats.org/officeDocument/2006/relationships/hyperlink" Target="http://elpais.com/ccaa/2019/09/28/catalunya/1569665675_576416.htm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7BB8A"/>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4.88"/>
    <col customWidth="1" min="2" max="2" width="17.75"/>
    <col customWidth="1" min="13" max="18" width="7.63"/>
  </cols>
  <sheetData>
    <row r="1">
      <c r="A1" s="1" t="s">
        <v>0</v>
      </c>
      <c r="B1" s="1" t="s">
        <v>1</v>
      </c>
      <c r="C1" s="1" t="s">
        <v>2</v>
      </c>
      <c r="D1" s="1" t="s">
        <v>3</v>
      </c>
      <c r="E1" s="2" t="s">
        <v>4</v>
      </c>
      <c r="F1" s="2" t="s">
        <v>5</v>
      </c>
      <c r="G1" s="2" t="s">
        <v>6</v>
      </c>
      <c r="H1" s="2" t="s">
        <v>7</v>
      </c>
      <c r="I1" s="2" t="s">
        <v>8</v>
      </c>
      <c r="J1" s="1" t="s">
        <v>9</v>
      </c>
      <c r="K1" s="2" t="s">
        <v>10</v>
      </c>
      <c r="L1" s="3"/>
      <c r="M1" s="4"/>
      <c r="N1" s="5" t="s">
        <v>3</v>
      </c>
      <c r="O1" s="2" t="s">
        <v>11</v>
      </c>
      <c r="P1" s="2" t="s">
        <v>12</v>
      </c>
      <c r="Q1" s="2" t="s">
        <v>13</v>
      </c>
      <c r="R1" s="2" t="s">
        <v>14</v>
      </c>
    </row>
    <row r="2">
      <c r="A2" s="6"/>
      <c r="B2" s="6" t="s">
        <v>15</v>
      </c>
      <c r="C2" s="7" t="s">
        <v>16</v>
      </c>
      <c r="D2" s="8">
        <f>IFERROR(__xludf.DUMMYFUNCTION("AVERAGE(FILTER('__flatlist__'!D$2:D1014,('__flatlist__'!$B$2:$B1014=$B2),('__flatlist__'!$C$2:$C1014=$C2)))"),0.03323975713301005)</f>
        <v>0.03323975713</v>
      </c>
      <c r="E2" s="9">
        <f>IFERROR(__xludf.DUMMYFUNCTION("AVERAGE(FILTER('__flatlist__'!E$2:E1014,('__flatlist__'!$B$2:$B1014=$B2),('__flatlist__'!$C$2:$C1014=$C2)))"),4.0)</f>
        <v>4</v>
      </c>
      <c r="F2" s="9">
        <f>IFERROR(__xludf.DUMMYFUNCTION("AVERAGE(FILTER('__flatlist__'!F$2:F1014,('__flatlist__'!$B$2:$B1014=$B2),('__flatlist__'!$C$2:$C1014=$C2)))"),4.1)</f>
        <v>4.1</v>
      </c>
      <c r="G2" s="9">
        <f>IFERROR(__xludf.DUMMYFUNCTION("AVERAGE(FILTER('__flatlist__'!G$2:G1014,('__flatlist__'!$B$2:$B1014=$B2),('__flatlist__'!$C$2:$C1014=$C2)))"),4.4)</f>
        <v>4.4</v>
      </c>
      <c r="H2" s="9">
        <f>IFERROR(__xludf.DUMMYFUNCTION("AVERAGE(FILTER('__flatlist__'!H$2:H1014,('__flatlist__'!$B$2:$B1014=$B2),('__flatlist__'!$C$2:$C1014=$C2)))"),2.0)</f>
        <v>2</v>
      </c>
      <c r="I2" s="9">
        <f>IFERROR(__xludf.DUMMYFUNCTION("AVERAGE(FILTER('__flatlist__'!I$2:I1014,('__flatlist__'!$B$2:$B1014=$B2),('__flatlist__'!$C$2:$C1014=$C2)))"),2.1)</f>
        <v>2.1</v>
      </c>
      <c r="J2" s="9">
        <f t="shared" ref="J2:J25" si="1">AVERAGE(E2:I2)</f>
        <v>3.32</v>
      </c>
      <c r="K2" s="10"/>
      <c r="M2" s="2" t="s">
        <v>11</v>
      </c>
      <c r="N2" s="11">
        <f>correl('__flatlist__'!D:D,'__flatlist__'!E:E)</f>
        <v>-0.1204719487</v>
      </c>
      <c r="O2" s="11"/>
      <c r="P2" s="11"/>
      <c r="Q2" s="11"/>
      <c r="R2" s="11"/>
    </row>
    <row r="3">
      <c r="A3" s="6"/>
      <c r="B3" s="6" t="s">
        <v>15</v>
      </c>
      <c r="C3" s="7" t="s">
        <v>17</v>
      </c>
      <c r="D3" s="8">
        <f>IFERROR(__xludf.DUMMYFUNCTION("AVERAGE(FILTER('__flatlist__'!D$2:D1014,('__flatlist__'!$B$2:$B1014=$B3),('__flatlist__'!$C$2:$C1014=$C3)))"),0.12799560165230034)</f>
        <v>0.1279956017</v>
      </c>
      <c r="E3" s="9">
        <f>IFERROR(__xludf.DUMMYFUNCTION("AVERAGE(FILTER('__flatlist__'!E$2:E1014,('__flatlist__'!$B$2:$B1014=$B3),('__flatlist__'!$C$2:$C1014=$C3)))"),4.8)</f>
        <v>4.8</v>
      </c>
      <c r="F3" s="9">
        <f>IFERROR(__xludf.DUMMYFUNCTION("AVERAGE(FILTER('__flatlist__'!F$2:F1014,('__flatlist__'!$B$2:$B1014=$B3),('__flatlist__'!$C$2:$C1014=$C3)))"),4.7)</f>
        <v>4.7</v>
      </c>
      <c r="G3" s="9">
        <f>IFERROR(__xludf.DUMMYFUNCTION("AVERAGE(FILTER('__flatlist__'!G$2:G1014,('__flatlist__'!$B$2:$B1014=$B3),('__flatlist__'!$C$2:$C1014=$C3)))"),4.5)</f>
        <v>4.5</v>
      </c>
      <c r="H3" s="9">
        <f>IFERROR(__xludf.DUMMYFUNCTION("AVERAGE(FILTER('__flatlist__'!H$2:H1014,('__flatlist__'!$B$2:$B1014=$B3),('__flatlist__'!$C$2:$C1014=$C3)))"),4.6)</f>
        <v>4.6</v>
      </c>
      <c r="I3" s="9">
        <f>IFERROR(__xludf.DUMMYFUNCTION("AVERAGE(FILTER('__flatlist__'!I$2:I1014,('__flatlist__'!$B$2:$B1014=$B3),('__flatlist__'!$C$2:$C1014=$C3)))"),3.6)</f>
        <v>3.6</v>
      </c>
      <c r="J3" s="9">
        <f t="shared" si="1"/>
        <v>4.44</v>
      </c>
      <c r="M3" s="1" t="s">
        <v>12</v>
      </c>
      <c r="N3" s="11">
        <f>correl('__flatlist__'!D:D,'__flatlist__'!F:F)</f>
        <v>-0.1378482341</v>
      </c>
      <c r="O3" s="11">
        <f>correl('__flatlist__'!E:E,'__flatlist__'!F:F)</f>
        <v>0.04473996915</v>
      </c>
      <c r="P3" s="11"/>
      <c r="Q3" s="11"/>
      <c r="R3" s="11"/>
    </row>
    <row r="4">
      <c r="A4" s="6"/>
      <c r="B4" s="6" t="s">
        <v>15</v>
      </c>
      <c r="C4" s="7" t="s">
        <v>18</v>
      </c>
      <c r="D4" s="8">
        <f>IFERROR(__xludf.DUMMYFUNCTION("AVERAGE(FILTER('__flatlist__'!D$2:D1014,('__flatlist__'!$B$2:$B1014=$B4),('__flatlist__'!$C$2:$C1014=$C4)))"),0.27533768107763634)</f>
        <v>0.2753376811</v>
      </c>
      <c r="E4" s="9">
        <f>IFERROR(__xludf.DUMMYFUNCTION("AVERAGE(FILTER('__flatlist__'!E$2:E1014,('__flatlist__'!$B$2:$B1014=$B4),('__flatlist__'!$C$2:$C1014=$C4)))"),5.0)</f>
        <v>5</v>
      </c>
      <c r="F4" s="9">
        <f>IFERROR(__xludf.DUMMYFUNCTION("AVERAGE(FILTER('__flatlist__'!F$2:F1014,('__flatlist__'!$B$2:$B1014=$B4),('__flatlist__'!$C$2:$C1014=$C4)))"),4.9)</f>
        <v>4.9</v>
      </c>
      <c r="G4" s="9">
        <f>IFERROR(__xludf.DUMMYFUNCTION("AVERAGE(FILTER('__flatlist__'!G$2:G1014,('__flatlist__'!$B$2:$B1014=$B4),('__flatlist__'!$C$2:$C1014=$C4)))"),4.8)</f>
        <v>4.8</v>
      </c>
      <c r="H4" s="9">
        <f>IFERROR(__xludf.DUMMYFUNCTION("AVERAGE(FILTER('__flatlist__'!H$2:H1014,('__flatlist__'!$B$2:$B1014=$B4),('__flatlist__'!$C$2:$C1014=$C4)))"),4.2)</f>
        <v>4.2</v>
      </c>
      <c r="I4" s="9">
        <f>IFERROR(__xludf.DUMMYFUNCTION("AVERAGE(FILTER('__flatlist__'!I$2:I1014,('__flatlist__'!$B$2:$B1014=$B4),('__flatlist__'!$C$2:$C1014=$C4)))"),4.7)</f>
        <v>4.7</v>
      </c>
      <c r="J4" s="9">
        <f t="shared" si="1"/>
        <v>4.72</v>
      </c>
      <c r="M4" s="1" t="s">
        <v>13</v>
      </c>
      <c r="N4" s="11">
        <f>correl('__flatlist__'!D:D,'__flatlist__'!G:G)</f>
        <v>0.008713254343</v>
      </c>
      <c r="O4" s="11">
        <f>correl('__flatlist__'!E:E,'__flatlist__'!G:G)</f>
        <v>0.09661586947</v>
      </c>
      <c r="P4" s="11">
        <f>correl('__flatlist__'!F:F,'__flatlist__'!G:G)</f>
        <v>0.02231211769</v>
      </c>
      <c r="Q4" s="11"/>
      <c r="R4" s="11"/>
    </row>
    <row r="5">
      <c r="A5" s="6"/>
      <c r="B5" s="6" t="s">
        <v>15</v>
      </c>
      <c r="C5" s="7" t="s">
        <v>19</v>
      </c>
      <c r="D5" s="8">
        <f>IFERROR(__xludf.DUMMYFUNCTION("AVERAGE(FILTER('__flatlist__'!D$2:D1014,('__flatlist__'!$B$2:$B1014=$B5),('__flatlist__'!$C$2:$C1014=$C5)))"),0.13233022639560924)</f>
        <v>0.1323302264</v>
      </c>
      <c r="E5" s="9" t="str">
        <f>IFERROR(__xludf.DUMMYFUNCTION("AVERAGE(FILTER('__flatlist__'!E$2:E1014,('__flatlist__'!$B$2:$B1014=$B5),('__flatlist__'!$C$2:$C1014=$C5)))"),"#DIV/0!")</f>
        <v>#DIV/0!</v>
      </c>
      <c r="F5" s="9" t="str">
        <f>IFERROR(__xludf.DUMMYFUNCTION("AVERAGE(FILTER('__flatlist__'!F$2:F1014,('__flatlist__'!$B$2:$B1014=$B5),('__flatlist__'!$C$2:$C1014=$C5)))"),"#DIV/0!")</f>
        <v>#DIV/0!</v>
      </c>
      <c r="G5" s="9" t="str">
        <f>IFERROR(__xludf.DUMMYFUNCTION("AVERAGE(FILTER('__flatlist__'!G$2:G1014,('__flatlist__'!$B$2:$B1014=$B5),('__flatlist__'!$C$2:$C1014=$C5)))"),"#DIV/0!")</f>
        <v>#DIV/0!</v>
      </c>
      <c r="H5" s="9" t="str">
        <f>IFERROR(__xludf.DUMMYFUNCTION("AVERAGE(FILTER('__flatlist__'!H$2:H1014,('__flatlist__'!$B$2:$B1014=$B5),('__flatlist__'!$C$2:$C1014=$C5)))"),"#DIV/0!")</f>
        <v>#DIV/0!</v>
      </c>
      <c r="I5" s="9" t="str">
        <f>IFERROR(__xludf.DUMMYFUNCTION("AVERAGE(FILTER('__flatlist__'!I$2:I1014,('__flatlist__'!$B$2:$B1014=$B5),('__flatlist__'!$C$2:$C1014=$C5)))"),"#DIV/0!")</f>
        <v>#DIV/0!</v>
      </c>
      <c r="J5" s="12" t="str">
        <f t="shared" si="1"/>
        <v>#DIV/0!</v>
      </c>
      <c r="M5" s="1" t="s">
        <v>14</v>
      </c>
      <c r="N5" s="11">
        <f>correl('__flatlist__'!D:D,'__flatlist__'!H:H)</f>
        <v>0.08324185034</v>
      </c>
      <c r="O5" s="11">
        <f>correl('__flatlist__'!E:E,'__flatlist__'!H:H)</f>
        <v>0.1598349939</v>
      </c>
      <c r="P5" s="11">
        <f>correl('__flatlist__'!F:F,'__flatlist__'!H:H)</f>
        <v>0.1606320751</v>
      </c>
      <c r="Q5" s="11">
        <f>correl('__flatlist__'!G:G,'__flatlist__'!H:H)</f>
        <v>0.1390074464</v>
      </c>
      <c r="R5" s="11"/>
    </row>
    <row r="6">
      <c r="A6" s="6"/>
      <c r="B6" s="6" t="s">
        <v>20</v>
      </c>
      <c r="C6" s="7" t="s">
        <v>8</v>
      </c>
      <c r="D6" s="8">
        <f>IFERROR(__xludf.DUMMYFUNCTION("AVERAGE(FILTER('__flatlist__'!D$2:D1014,('__flatlist__'!$B$2:$B1014=$B6),('__flatlist__'!$C$2:$C1014=$C6)))"),0.2270917377210063)</f>
        <v>0.2270917377</v>
      </c>
      <c r="E6" s="9">
        <f>IFERROR(__xludf.DUMMYFUNCTION("AVERAGE(FILTER('__flatlist__'!E$2:E1014,('__flatlist__'!$B$2:$B1014=$B6),('__flatlist__'!$C$2:$C1014=$C6)))"),2.8)</f>
        <v>2.8</v>
      </c>
      <c r="F6" s="9">
        <f>IFERROR(__xludf.DUMMYFUNCTION("AVERAGE(FILTER('__flatlist__'!F$2:F1014,('__flatlist__'!$B$2:$B1014=$B6),('__flatlist__'!$C$2:$C1014=$C6)))"),4.6)</f>
        <v>4.6</v>
      </c>
      <c r="G6" s="9">
        <f>IFERROR(__xludf.DUMMYFUNCTION("AVERAGE(FILTER('__flatlist__'!G$2:G1014,('__flatlist__'!$B$2:$B1014=$B6),('__flatlist__'!$C$2:$C1014=$C6)))"),5.0)</f>
        <v>5</v>
      </c>
      <c r="H6" s="9">
        <f>IFERROR(__xludf.DUMMYFUNCTION("AVERAGE(FILTER('__flatlist__'!H$2:H1014,('__flatlist__'!$B$2:$B1014=$B6),('__flatlist__'!$C$2:$C1014=$C6)))"),4.1)</f>
        <v>4.1</v>
      </c>
      <c r="I6" s="9">
        <f>IFERROR(__xludf.DUMMYFUNCTION("AVERAGE(FILTER('__flatlist__'!I$2:I1014,('__flatlist__'!$B$2:$B1014=$B6),('__flatlist__'!$C$2:$C1014=$C6)))"),4.9)</f>
        <v>4.9</v>
      </c>
      <c r="J6" s="9">
        <f t="shared" si="1"/>
        <v>4.28</v>
      </c>
      <c r="K6" s="12">
        <f t="shared" ref="K6:K25" si="2">rank(J6,$J$6:$J$25,FALSE)</f>
        <v>14</v>
      </c>
      <c r="M6" s="2" t="s">
        <v>8</v>
      </c>
      <c r="N6" s="11">
        <f>correl('__flatlist__'!D:D,'__flatlist__'!I:I)</f>
        <v>0.419270737</v>
      </c>
      <c r="O6" s="11">
        <f>correl('__flatlist__'!E:E,'__flatlist__'!I:I)</f>
        <v>-0.2870804403</v>
      </c>
      <c r="P6" s="11">
        <f>correl('__flatlist__'!F:F,'__flatlist__'!I:I)</f>
        <v>0.1010587928</v>
      </c>
      <c r="Q6" s="11">
        <f>correl('__flatlist__'!G:G,'__flatlist__'!I:I)</f>
        <v>0.0628525343</v>
      </c>
      <c r="R6" s="11">
        <f>correl('__flatlist__'!H:H,'__flatlist__'!I:I)</f>
        <v>0.3567440342</v>
      </c>
    </row>
    <row r="7">
      <c r="A7" s="6"/>
      <c r="B7" s="6" t="s">
        <v>20</v>
      </c>
      <c r="C7" s="7" t="s">
        <v>21</v>
      </c>
      <c r="D7" s="8">
        <f>IFERROR(__xludf.DUMMYFUNCTION("AVERAGE(FILTER('__flatlist__'!D$2:D1014,('__flatlist__'!$B$2:$B1014=$B7),('__flatlist__'!$C$2:$C1014=$C7)))"),0.18471470764041642)</f>
        <v>0.1847147076</v>
      </c>
      <c r="E7" s="9">
        <f>IFERROR(__xludf.DUMMYFUNCTION("AVERAGE(FILTER('__flatlist__'!E$2:E1014,('__flatlist__'!$B$2:$B1014=$B7),('__flatlist__'!$C$2:$C1014=$C7)))"),2.3)</f>
        <v>2.3</v>
      </c>
      <c r="F7" s="9">
        <f>IFERROR(__xludf.DUMMYFUNCTION("AVERAGE(FILTER('__flatlist__'!F$2:F1014,('__flatlist__'!$B$2:$B1014=$B7),('__flatlist__'!$C$2:$C1014=$C7)))"),4.6)</f>
        <v>4.6</v>
      </c>
      <c r="G7" s="9">
        <f>IFERROR(__xludf.DUMMYFUNCTION("AVERAGE(FILTER('__flatlist__'!G$2:G1014,('__flatlist__'!$B$2:$B1014=$B7),('__flatlist__'!$C$2:$C1014=$C7)))"),4.8)</f>
        <v>4.8</v>
      </c>
      <c r="H7" s="9">
        <f>IFERROR(__xludf.DUMMYFUNCTION("AVERAGE(FILTER('__flatlist__'!H$2:H1014,('__flatlist__'!$B$2:$B1014=$B7),('__flatlist__'!$C$2:$C1014=$C7)))"),4.1)</f>
        <v>4.1</v>
      </c>
      <c r="I7" s="9">
        <f>IFERROR(__xludf.DUMMYFUNCTION("AVERAGE(FILTER('__flatlist__'!I$2:I1014,('__flatlist__'!$B$2:$B1014=$B7),('__flatlist__'!$C$2:$C1014=$C7)))"),4.6)</f>
        <v>4.6</v>
      </c>
      <c r="J7" s="9">
        <f t="shared" si="1"/>
        <v>4.08</v>
      </c>
      <c r="K7" s="12">
        <f t="shared" si="2"/>
        <v>20</v>
      </c>
    </row>
    <row r="8">
      <c r="A8" s="6"/>
      <c r="B8" s="6" t="s">
        <v>20</v>
      </c>
      <c r="C8" s="7" t="s">
        <v>22</v>
      </c>
      <c r="D8" s="8">
        <f>IFERROR(__xludf.DUMMYFUNCTION("AVERAGE(FILTER('__flatlist__'!D$2:D1014,('__flatlist__'!$B$2:$B1014=$B8),('__flatlist__'!$C$2:$C1014=$C8)))"),0.18058419914067994)</f>
        <v>0.1805841991</v>
      </c>
      <c r="E8" s="9">
        <f>IFERROR(__xludf.DUMMYFUNCTION("AVERAGE(FILTER('__flatlist__'!E$2:E1014,('__flatlist__'!$B$2:$B1014=$B8),('__flatlist__'!$C$2:$C1014=$C8)))"),3.3)</f>
        <v>3.3</v>
      </c>
      <c r="F8" s="9">
        <f>IFERROR(__xludf.DUMMYFUNCTION("AVERAGE(FILTER('__flatlist__'!F$2:F1014,('__flatlist__'!$B$2:$B1014=$B8),('__flatlist__'!$C$2:$C1014=$C8)))"),4.7)</f>
        <v>4.7</v>
      </c>
      <c r="G8" s="9">
        <f>IFERROR(__xludf.DUMMYFUNCTION("AVERAGE(FILTER('__flatlist__'!G$2:G1014,('__flatlist__'!$B$2:$B1014=$B8),('__flatlist__'!$C$2:$C1014=$C8)))"),4.8)</f>
        <v>4.8</v>
      </c>
      <c r="H8" s="9">
        <f>IFERROR(__xludf.DUMMYFUNCTION("AVERAGE(FILTER('__flatlist__'!H$2:H1014,('__flatlist__'!$B$2:$B1014=$B8),('__flatlist__'!$C$2:$C1014=$C8)))"),3.7)</f>
        <v>3.7</v>
      </c>
      <c r="I8" s="9">
        <f>IFERROR(__xludf.DUMMYFUNCTION("AVERAGE(FILTER('__flatlist__'!I$2:I1014,('__flatlist__'!$B$2:$B1014=$B8),('__flatlist__'!$C$2:$C1014=$C8)))"),4.5)</f>
        <v>4.5</v>
      </c>
      <c r="J8" s="9">
        <f t="shared" si="1"/>
        <v>4.2</v>
      </c>
      <c r="K8" s="12">
        <f t="shared" si="2"/>
        <v>18</v>
      </c>
    </row>
    <row r="9">
      <c r="A9" s="6"/>
      <c r="B9" s="6" t="s">
        <v>20</v>
      </c>
      <c r="C9" s="7" t="s">
        <v>23</v>
      </c>
      <c r="D9" s="8">
        <f>IFERROR(__xludf.DUMMYFUNCTION("AVERAGE(FILTER('__flatlist__'!D$2:D1014,('__flatlist__'!$B$2:$B1014=$B9),('__flatlist__'!$C$2:$C1014=$C9)))"),0.146190574908237)</f>
        <v>0.1461905749</v>
      </c>
      <c r="E9" s="9">
        <f>IFERROR(__xludf.DUMMYFUNCTION("AVERAGE(FILTER('__flatlist__'!E$2:E1014,('__flatlist__'!$B$2:$B1014=$B9),('__flatlist__'!$C$2:$C1014=$C9)))"),3.6)</f>
        <v>3.6</v>
      </c>
      <c r="F9" s="9">
        <f>IFERROR(__xludf.DUMMYFUNCTION("AVERAGE(FILTER('__flatlist__'!F$2:F1014,('__flatlist__'!$B$2:$B1014=$B9),('__flatlist__'!$C$2:$C1014=$C9)))"),4.8)</f>
        <v>4.8</v>
      </c>
      <c r="G9" s="9">
        <f>IFERROR(__xludf.DUMMYFUNCTION("AVERAGE(FILTER('__flatlist__'!G$2:G1014,('__flatlist__'!$B$2:$B1014=$B9),('__flatlist__'!$C$2:$C1014=$C9)))"),4.2)</f>
        <v>4.2</v>
      </c>
      <c r="H9" s="9">
        <f>IFERROR(__xludf.DUMMYFUNCTION("AVERAGE(FILTER('__flatlist__'!H$2:H1014,('__flatlist__'!$B$2:$B1014=$B9),('__flatlist__'!$C$2:$C1014=$C9)))"),3.9)</f>
        <v>3.9</v>
      </c>
      <c r="I9" s="9">
        <f>IFERROR(__xludf.DUMMYFUNCTION("AVERAGE(FILTER('__flatlist__'!I$2:I1014,('__flatlist__'!$B$2:$B1014=$B9),('__flatlist__'!$C$2:$C1014=$C9)))"),4.5)</f>
        <v>4.5</v>
      </c>
      <c r="J9" s="9">
        <f t="shared" si="1"/>
        <v>4.2</v>
      </c>
      <c r="K9" s="12">
        <f t="shared" si="2"/>
        <v>18</v>
      </c>
    </row>
    <row r="10">
      <c r="A10" s="6"/>
      <c r="B10" s="6" t="s">
        <v>24</v>
      </c>
      <c r="C10" s="7" t="s">
        <v>8</v>
      </c>
      <c r="D10" s="8">
        <f>IFERROR(__xludf.DUMMYFUNCTION("AVERAGE(FILTER('__flatlist__'!D$2:D1014,('__flatlist__'!$B$2:$B1014=$B10),('__flatlist__'!$C$2:$C1014=$C10)))"),0.29315687437454774)</f>
        <v>0.2931568744</v>
      </c>
      <c r="E10" s="9">
        <f>IFERROR(__xludf.DUMMYFUNCTION("AVERAGE(FILTER('__flatlist__'!E$2:E1014,('__flatlist__'!$B$2:$B1014=$B10),('__flatlist__'!$C$2:$C1014=$C10)))"),3.0)</f>
        <v>3</v>
      </c>
      <c r="F10" s="9">
        <f>IFERROR(__xludf.DUMMYFUNCTION("AVERAGE(FILTER('__flatlist__'!F$2:F1014,('__flatlist__'!$B$2:$B1014=$B10),('__flatlist__'!$C$2:$C1014=$C10)))"),4.7)</f>
        <v>4.7</v>
      </c>
      <c r="G10" s="9">
        <f>IFERROR(__xludf.DUMMYFUNCTION("AVERAGE(FILTER('__flatlist__'!G$2:G1014,('__flatlist__'!$B$2:$B1014=$B10),('__flatlist__'!$C$2:$C1014=$C10)))"),5.0)</f>
        <v>5</v>
      </c>
      <c r="H10" s="9">
        <f>IFERROR(__xludf.DUMMYFUNCTION("AVERAGE(FILTER('__flatlist__'!H$2:H1014,('__flatlist__'!$B$2:$B1014=$B10),('__flatlist__'!$C$2:$C1014=$C10)))"),3.7)</f>
        <v>3.7</v>
      </c>
      <c r="I10" s="9">
        <f>IFERROR(__xludf.DUMMYFUNCTION("AVERAGE(FILTER('__flatlist__'!I$2:I1014,('__flatlist__'!$B$2:$B1014=$B10),('__flatlist__'!$C$2:$C1014=$C10)))"),4.9)</f>
        <v>4.9</v>
      </c>
      <c r="J10" s="9">
        <f t="shared" si="1"/>
        <v>4.26</v>
      </c>
      <c r="K10" s="12">
        <f t="shared" si="2"/>
        <v>15</v>
      </c>
    </row>
    <row r="11">
      <c r="A11" s="6"/>
      <c r="B11" s="6" t="s">
        <v>24</v>
      </c>
      <c r="C11" s="7" t="s">
        <v>21</v>
      </c>
      <c r="D11" s="8">
        <f>IFERROR(__xludf.DUMMYFUNCTION("AVERAGE(FILTER('__flatlist__'!D$2:D1014,('__flatlist__'!$B$2:$B1014=$B11),('__flatlist__'!$C$2:$C1014=$C11)))"),0.21609182275421407)</f>
        <v>0.2160918228</v>
      </c>
      <c r="E11" s="9">
        <f>IFERROR(__xludf.DUMMYFUNCTION("AVERAGE(FILTER('__flatlist__'!E$2:E1014,('__flatlist__'!$B$2:$B1014=$B11),('__flatlist__'!$C$2:$C1014=$C11)))"),4.9)</f>
        <v>4.9</v>
      </c>
      <c r="F11" s="9">
        <f>IFERROR(__xludf.DUMMYFUNCTION("AVERAGE(FILTER('__flatlist__'!F$2:F1014,('__flatlist__'!$B$2:$B1014=$B11),('__flatlist__'!$C$2:$C1014=$C11)))"),4.7)</f>
        <v>4.7</v>
      </c>
      <c r="G11" s="9">
        <f>IFERROR(__xludf.DUMMYFUNCTION("AVERAGE(FILTER('__flatlist__'!G$2:G1014,('__flatlist__'!$B$2:$B1014=$B11),('__flatlist__'!$C$2:$C1014=$C11)))"),5.0)</f>
        <v>5</v>
      </c>
      <c r="H11" s="9">
        <f>IFERROR(__xludf.DUMMYFUNCTION("AVERAGE(FILTER('__flatlist__'!H$2:H1014,('__flatlist__'!$B$2:$B1014=$B11),('__flatlist__'!$C$2:$C1014=$C11)))"),4.0)</f>
        <v>4</v>
      </c>
      <c r="I11" s="9">
        <f>IFERROR(__xludf.DUMMYFUNCTION("AVERAGE(FILTER('__flatlist__'!I$2:I1014,('__flatlist__'!$B$2:$B1014=$B11),('__flatlist__'!$C$2:$C1014=$C11)))"),4.3)</f>
        <v>4.3</v>
      </c>
      <c r="J11" s="9">
        <f t="shared" si="1"/>
        <v>4.58</v>
      </c>
      <c r="K11" s="12">
        <f t="shared" si="2"/>
        <v>7</v>
      </c>
    </row>
    <row r="12">
      <c r="A12" s="6"/>
      <c r="B12" s="6" t="s">
        <v>24</v>
      </c>
      <c r="C12" s="7" t="s">
        <v>22</v>
      </c>
      <c r="D12" s="8">
        <f>IFERROR(__xludf.DUMMYFUNCTION("AVERAGE(FILTER('__flatlist__'!D$2:D1014,('__flatlist__'!$B$2:$B1014=$B12),('__flatlist__'!$C$2:$C1014=$C12)))"),0.21473912992807112)</f>
        <v>0.2147391299</v>
      </c>
      <c r="E12" s="9">
        <f>IFERROR(__xludf.DUMMYFUNCTION("AVERAGE(FILTER('__flatlist__'!E$2:E1014,('__flatlist__'!$B$2:$B1014=$B12),('__flatlist__'!$C$2:$C1014=$C12)))"),4.7)</f>
        <v>4.7</v>
      </c>
      <c r="F12" s="9">
        <f>IFERROR(__xludf.DUMMYFUNCTION("AVERAGE(FILTER('__flatlist__'!F$2:F1014,('__flatlist__'!$B$2:$B1014=$B12),('__flatlist__'!$C$2:$C1014=$C12)))"),4.7)</f>
        <v>4.7</v>
      </c>
      <c r="G12" s="9">
        <f>IFERROR(__xludf.DUMMYFUNCTION("AVERAGE(FILTER('__flatlist__'!G$2:G1014,('__flatlist__'!$B$2:$B1014=$B12),('__flatlist__'!$C$2:$C1014=$C12)))"),5.0)</f>
        <v>5</v>
      </c>
      <c r="H12" s="9">
        <f>IFERROR(__xludf.DUMMYFUNCTION("AVERAGE(FILTER('__flatlist__'!H$2:H1014,('__flatlist__'!$B$2:$B1014=$B12),('__flatlist__'!$C$2:$C1014=$C12)))"),4.0)</f>
        <v>4</v>
      </c>
      <c r="I12" s="9">
        <f>IFERROR(__xludf.DUMMYFUNCTION("AVERAGE(FILTER('__flatlist__'!I$2:I1014,('__flatlist__'!$B$2:$B1014=$B12),('__flatlist__'!$C$2:$C1014=$C12)))"),4.3)</f>
        <v>4.3</v>
      </c>
      <c r="J12" s="9">
        <f t="shared" si="1"/>
        <v>4.54</v>
      </c>
      <c r="K12" s="12">
        <f t="shared" si="2"/>
        <v>11</v>
      </c>
    </row>
    <row r="13">
      <c r="A13" s="6"/>
      <c r="B13" s="6" t="s">
        <v>24</v>
      </c>
      <c r="C13" s="7" t="s">
        <v>23</v>
      </c>
      <c r="D13" s="8">
        <f>IFERROR(__xludf.DUMMYFUNCTION("AVERAGE(FILTER('__flatlist__'!D$2:D1014,('__flatlist__'!$B$2:$B1014=$B13),('__flatlist__'!$C$2:$C1014=$C13)))"),0.12034200237239838)</f>
        <v>0.1203420024</v>
      </c>
      <c r="E13" s="9">
        <f>IFERROR(__xludf.DUMMYFUNCTION("AVERAGE(FILTER('__flatlist__'!E$2:E1014,('__flatlist__'!$B$2:$B1014=$B13),('__flatlist__'!$C$2:$C1014=$C13)))"),4.9)</f>
        <v>4.9</v>
      </c>
      <c r="F13" s="9">
        <f>IFERROR(__xludf.DUMMYFUNCTION("AVERAGE(FILTER('__flatlist__'!F$2:F1014,('__flatlist__'!$B$2:$B1014=$B13),('__flatlist__'!$C$2:$C1014=$C13)))"),4.7)</f>
        <v>4.7</v>
      </c>
      <c r="G13" s="9">
        <f>IFERROR(__xludf.DUMMYFUNCTION("AVERAGE(FILTER('__flatlist__'!G$2:G1014,('__flatlist__'!$B$2:$B1014=$B13),('__flatlist__'!$C$2:$C1014=$C13)))"),5.0)</f>
        <v>5</v>
      </c>
      <c r="H13" s="9">
        <f>IFERROR(__xludf.DUMMYFUNCTION("AVERAGE(FILTER('__flatlist__'!H$2:H1014,('__flatlist__'!$B$2:$B1014=$B13),('__flatlist__'!$C$2:$C1014=$C13)))"),4.7)</f>
        <v>4.7</v>
      </c>
      <c r="I13" s="9">
        <f>IFERROR(__xludf.DUMMYFUNCTION("AVERAGE(FILTER('__flatlist__'!I$2:I1014,('__flatlist__'!$B$2:$B1014=$B13),('__flatlist__'!$C$2:$C1014=$C13)))"),3.7)</f>
        <v>3.7</v>
      </c>
      <c r="J13" s="9">
        <f t="shared" si="1"/>
        <v>4.6</v>
      </c>
      <c r="K13" s="12">
        <f t="shared" si="2"/>
        <v>6</v>
      </c>
    </row>
    <row r="14">
      <c r="A14" s="6"/>
      <c r="B14" s="6" t="s">
        <v>25</v>
      </c>
      <c r="C14" s="7" t="s">
        <v>8</v>
      </c>
      <c r="D14" s="8">
        <f>IFERROR(__xludf.DUMMYFUNCTION("AVERAGE(FILTER('__flatlist__'!D$2:D1014,('__flatlist__'!$B$2:$B1014=$B14),('__flatlist__'!$C$2:$C1014=$C14)))"),0.2185957408515098)</f>
        <v>0.2185957409</v>
      </c>
      <c r="E14" s="9">
        <f>IFERROR(__xludf.DUMMYFUNCTION("AVERAGE(FILTER('__flatlist__'!E$2:E1014,('__flatlist__'!$B$2:$B1014=$B14),('__flatlist__'!$C$2:$C1014=$C14)))"),3.0)</f>
        <v>3</v>
      </c>
      <c r="F14" s="9">
        <f>IFERROR(__xludf.DUMMYFUNCTION("AVERAGE(FILTER('__flatlist__'!F$2:F1014,('__flatlist__'!$B$2:$B1014=$B14),('__flatlist__'!$C$2:$C1014=$C14)))"),4.9)</f>
        <v>4.9</v>
      </c>
      <c r="G14" s="9">
        <f>IFERROR(__xludf.DUMMYFUNCTION("AVERAGE(FILTER('__flatlist__'!G$2:G1014,('__flatlist__'!$B$2:$B1014=$B14),('__flatlist__'!$C$2:$C1014=$C14)))"),4.9)</f>
        <v>4.9</v>
      </c>
      <c r="H14" s="9">
        <f>IFERROR(__xludf.DUMMYFUNCTION("AVERAGE(FILTER('__flatlist__'!H$2:H1014,('__flatlist__'!$B$2:$B1014=$B14),('__flatlist__'!$C$2:$C1014=$C14)))"),4.8)</f>
        <v>4.8</v>
      </c>
      <c r="I14" s="9">
        <f>IFERROR(__xludf.DUMMYFUNCTION("AVERAGE(FILTER('__flatlist__'!I$2:I1014,('__flatlist__'!$B$2:$B1014=$B14),('__flatlist__'!$C$2:$C1014=$C14)))"),4.9)</f>
        <v>4.9</v>
      </c>
      <c r="J14" s="9">
        <f t="shared" si="1"/>
        <v>4.5</v>
      </c>
      <c r="K14" s="12">
        <f t="shared" si="2"/>
        <v>12</v>
      </c>
      <c r="M14" s="4"/>
      <c r="N14" s="11"/>
      <c r="O14" s="11"/>
      <c r="P14" s="11"/>
      <c r="Q14" s="11"/>
      <c r="R14" s="11"/>
    </row>
    <row r="15">
      <c r="A15" s="6"/>
      <c r="B15" s="6" t="s">
        <v>25</v>
      </c>
      <c r="C15" s="7" t="s">
        <v>21</v>
      </c>
      <c r="D15" s="8">
        <f>IFERROR(__xludf.DUMMYFUNCTION("AVERAGE(FILTER('__flatlist__'!D$2:D1014,('__flatlist__'!$B$2:$B1014=$B15),('__flatlist__'!$C$2:$C1014=$C15)))"),0.21357928403068813)</f>
        <v>0.213579284</v>
      </c>
      <c r="E15" s="9">
        <f>IFERROR(__xludf.DUMMYFUNCTION("AVERAGE(FILTER('__flatlist__'!E$2:E1014,('__flatlist__'!$B$2:$B1014=$B15),('__flatlist__'!$C$2:$C1014=$C15)))"),4.6)</f>
        <v>4.6</v>
      </c>
      <c r="F15" s="9">
        <f>IFERROR(__xludf.DUMMYFUNCTION("AVERAGE(FILTER('__flatlist__'!F$2:F1014,('__flatlist__'!$B$2:$B1014=$B15),('__flatlist__'!$C$2:$C1014=$C15)))"),4.9)</f>
        <v>4.9</v>
      </c>
      <c r="G15" s="9">
        <f>IFERROR(__xludf.DUMMYFUNCTION("AVERAGE(FILTER('__flatlist__'!G$2:G1014,('__flatlist__'!$B$2:$B1014=$B15),('__flatlist__'!$C$2:$C1014=$C15)))"),5.0)</f>
        <v>5</v>
      </c>
      <c r="H15" s="9">
        <f>IFERROR(__xludf.DUMMYFUNCTION("AVERAGE(FILTER('__flatlist__'!H$2:H1014,('__flatlist__'!$B$2:$B1014=$B15),('__flatlist__'!$C$2:$C1014=$C15)))"),4.3)</f>
        <v>4.3</v>
      </c>
      <c r="I15" s="9">
        <f>IFERROR(__xludf.DUMMYFUNCTION("AVERAGE(FILTER('__flatlist__'!I$2:I1014,('__flatlist__'!$B$2:$B1014=$B15),('__flatlist__'!$C$2:$C1014=$C15)))"),4.7)</f>
        <v>4.7</v>
      </c>
      <c r="J15" s="9">
        <f t="shared" si="1"/>
        <v>4.7</v>
      </c>
      <c r="K15" s="12">
        <f t="shared" si="2"/>
        <v>3</v>
      </c>
      <c r="M15" s="4"/>
      <c r="N15" s="11"/>
    </row>
    <row r="16">
      <c r="A16" s="6"/>
      <c r="B16" s="6" t="s">
        <v>25</v>
      </c>
      <c r="C16" s="7" t="s">
        <v>22</v>
      </c>
      <c r="D16" s="8">
        <f>IFERROR(__xludf.DUMMYFUNCTION("AVERAGE(FILTER('__flatlist__'!D$2:D1014,('__flatlist__'!$B$2:$B1014=$B16),('__flatlist__'!$C$2:$C1014=$C16)))"),0.19237436335120278)</f>
        <v>0.1923743634</v>
      </c>
      <c r="E16" s="9">
        <f>IFERROR(__xludf.DUMMYFUNCTION("AVERAGE(FILTER('__flatlist__'!E$2:E1014,('__flatlist__'!$B$2:$B1014=$B16),('__flatlist__'!$C$2:$C1014=$C16)))"),4.7)</f>
        <v>4.7</v>
      </c>
      <c r="F16" s="9">
        <f>IFERROR(__xludf.DUMMYFUNCTION("AVERAGE(FILTER('__flatlist__'!F$2:F1014,('__flatlist__'!$B$2:$B1014=$B16),('__flatlist__'!$C$2:$C1014=$C16)))"),4.8)</f>
        <v>4.8</v>
      </c>
      <c r="G16" s="9">
        <f>IFERROR(__xludf.DUMMYFUNCTION("AVERAGE(FILTER('__flatlist__'!G$2:G1014,('__flatlist__'!$B$2:$B1014=$B16),('__flatlist__'!$C$2:$C1014=$C16)))"),5.0)</f>
        <v>5</v>
      </c>
      <c r="H16" s="9">
        <f>IFERROR(__xludf.DUMMYFUNCTION("AVERAGE(FILTER('__flatlist__'!H$2:H1014,('__flatlist__'!$B$2:$B1014=$B16),('__flatlist__'!$C$2:$C1014=$C16)))"),4.7)</f>
        <v>4.7</v>
      </c>
      <c r="I16" s="9">
        <f>IFERROR(__xludf.DUMMYFUNCTION("AVERAGE(FILTER('__flatlist__'!I$2:I1014,('__flatlist__'!$B$2:$B1014=$B16),('__flatlist__'!$C$2:$C1014=$C16)))"),4.6)</f>
        <v>4.6</v>
      </c>
      <c r="J16" s="9">
        <f t="shared" si="1"/>
        <v>4.76</v>
      </c>
      <c r="K16" s="12">
        <f t="shared" si="2"/>
        <v>2</v>
      </c>
      <c r="M16" s="4"/>
      <c r="N16" s="11"/>
    </row>
    <row r="17">
      <c r="A17" s="6"/>
      <c r="B17" s="6" t="s">
        <v>25</v>
      </c>
      <c r="C17" s="7" t="s">
        <v>23</v>
      </c>
      <c r="D17" s="8">
        <f>IFERROR(__xludf.DUMMYFUNCTION("AVERAGE(FILTER('__flatlist__'!D$2:D1014,('__flatlist__'!$B$2:$B1014=$B17),('__flatlist__'!$C$2:$C1014=$C17)))"),0.13728879074477765)</f>
        <v>0.1372887907</v>
      </c>
      <c r="E17" s="9">
        <f>IFERROR(__xludf.DUMMYFUNCTION("AVERAGE(FILTER('__flatlist__'!E$2:E1014,('__flatlist__'!$B$2:$B1014=$B17),('__flatlist__'!$C$2:$C1014=$C17)))"),4.8)</f>
        <v>4.8</v>
      </c>
      <c r="F17" s="9">
        <f>IFERROR(__xludf.DUMMYFUNCTION("AVERAGE(FILTER('__flatlist__'!F$2:F1014,('__flatlist__'!$B$2:$B1014=$B17),('__flatlist__'!$C$2:$C1014=$C17)))"),4.9)</f>
        <v>4.9</v>
      </c>
      <c r="G17" s="9">
        <f>IFERROR(__xludf.DUMMYFUNCTION("AVERAGE(FILTER('__flatlist__'!G$2:G1014,('__flatlist__'!$B$2:$B1014=$B17),('__flatlist__'!$C$2:$C1014=$C17)))"),5.0)</f>
        <v>5</v>
      </c>
      <c r="H17" s="9">
        <f>IFERROR(__xludf.DUMMYFUNCTION("AVERAGE(FILTER('__flatlist__'!H$2:H1014,('__flatlist__'!$B$2:$B1014=$B17),('__flatlist__'!$C$2:$C1014=$C17)))"),4.8)</f>
        <v>4.8</v>
      </c>
      <c r="I17" s="9">
        <f>IFERROR(__xludf.DUMMYFUNCTION("AVERAGE(FILTER('__flatlist__'!I$2:I1014,('__flatlist__'!$B$2:$B1014=$B17),('__flatlist__'!$C$2:$C1014=$C17)))"),4.7)</f>
        <v>4.7</v>
      </c>
      <c r="J17" s="9">
        <f t="shared" si="1"/>
        <v>4.84</v>
      </c>
      <c r="K17" s="12">
        <f t="shared" si="2"/>
        <v>1</v>
      </c>
      <c r="M17" s="4"/>
      <c r="N17" s="11"/>
    </row>
    <row r="18">
      <c r="A18" s="6"/>
      <c r="B18" s="6" t="s">
        <v>26</v>
      </c>
      <c r="C18" s="7" t="s">
        <v>8</v>
      </c>
      <c r="D18" s="8">
        <f>IFERROR(__xludf.DUMMYFUNCTION("AVERAGE(FILTER('__flatlist__'!D$2:D1014,('__flatlist__'!$B$2:$B1014=$B18),('__flatlist__'!$C$2:$C1014=$C18)))"),0.26223569924419643)</f>
        <v>0.2622356992</v>
      </c>
      <c r="E18" s="9">
        <f>IFERROR(__xludf.DUMMYFUNCTION("AVERAGE(FILTER('__flatlist__'!E$2:E1014,('__flatlist__'!$B$2:$B1014=$B18),('__flatlist__'!$C$2:$C1014=$C18)))"),3.1)</f>
        <v>3.1</v>
      </c>
      <c r="F18" s="9">
        <f>IFERROR(__xludf.DUMMYFUNCTION("AVERAGE(FILTER('__flatlist__'!F$2:F1014,('__flatlist__'!$B$2:$B1014=$B18),('__flatlist__'!$C$2:$C1014=$C18)))"),4.2)</f>
        <v>4.2</v>
      </c>
      <c r="G18" s="9">
        <f>IFERROR(__xludf.DUMMYFUNCTION("AVERAGE(FILTER('__flatlist__'!G$2:G1014,('__flatlist__'!$B$2:$B1014=$B18),('__flatlist__'!$C$2:$C1014=$C18)))"),5.0)</f>
        <v>5</v>
      </c>
      <c r="H18" s="9">
        <f>IFERROR(__xludf.DUMMYFUNCTION("AVERAGE(FILTER('__flatlist__'!H$2:H1014,('__flatlist__'!$B$2:$B1014=$B18),('__flatlist__'!$C$2:$C1014=$C18)))"),4.2)</f>
        <v>4.2</v>
      </c>
      <c r="I18" s="9">
        <f>IFERROR(__xludf.DUMMYFUNCTION("AVERAGE(FILTER('__flatlist__'!I$2:I1014,('__flatlist__'!$B$2:$B1014=$B18),('__flatlist__'!$C$2:$C1014=$C18)))"),4.7)</f>
        <v>4.7</v>
      </c>
      <c r="J18" s="9">
        <f t="shared" si="1"/>
        <v>4.24</v>
      </c>
      <c r="K18" s="12">
        <f t="shared" si="2"/>
        <v>17</v>
      </c>
      <c r="M18" s="4"/>
      <c r="N18" s="11"/>
    </row>
    <row r="19">
      <c r="A19" s="6"/>
      <c r="B19" s="6" t="s">
        <v>26</v>
      </c>
      <c r="C19" s="7" t="s">
        <v>21</v>
      </c>
      <c r="D19" s="8">
        <f>IFERROR(__xludf.DUMMYFUNCTION("AVERAGE(FILTER('__flatlist__'!D$2:D1014,('__flatlist__'!$B$2:$B1014=$B19),('__flatlist__'!$C$2:$C1014=$C19)))"),0.21816921384343663)</f>
        <v>0.2181692138</v>
      </c>
      <c r="E19" s="9">
        <f>IFERROR(__xludf.DUMMYFUNCTION("AVERAGE(FILTER('__flatlist__'!E$2:E1014,('__flatlist__'!$B$2:$B1014=$B19),('__flatlist__'!$C$2:$C1014=$C19)))"),5.0)</f>
        <v>5</v>
      </c>
      <c r="F19" s="9">
        <f>IFERROR(__xludf.DUMMYFUNCTION("AVERAGE(FILTER('__flatlist__'!F$2:F1014,('__flatlist__'!$B$2:$B1014=$B19),('__flatlist__'!$C$2:$C1014=$C19)))"),4.6)</f>
        <v>4.6</v>
      </c>
      <c r="G19" s="9">
        <f>IFERROR(__xludf.DUMMYFUNCTION("AVERAGE(FILTER('__flatlist__'!G$2:G1014,('__flatlist__'!$B$2:$B1014=$B19),('__flatlist__'!$C$2:$C1014=$C19)))"),4.8)</f>
        <v>4.8</v>
      </c>
      <c r="H19" s="9">
        <f>IFERROR(__xludf.DUMMYFUNCTION("AVERAGE(FILTER('__flatlist__'!H$2:H1014,('__flatlist__'!$B$2:$B1014=$B19),('__flatlist__'!$C$2:$C1014=$C19)))"),4.3)</f>
        <v>4.3</v>
      </c>
      <c r="I19" s="9">
        <f>IFERROR(__xludf.DUMMYFUNCTION("AVERAGE(FILTER('__flatlist__'!I$2:I1014,('__flatlist__'!$B$2:$B1014=$B19),('__flatlist__'!$C$2:$C1014=$C19)))"),4.4)</f>
        <v>4.4</v>
      </c>
      <c r="J19" s="9">
        <f t="shared" si="1"/>
        <v>4.62</v>
      </c>
      <c r="K19" s="12">
        <f t="shared" si="2"/>
        <v>5</v>
      </c>
      <c r="M19" s="4"/>
      <c r="N19" s="11"/>
    </row>
    <row r="20">
      <c r="A20" s="6"/>
      <c r="B20" s="6" t="s">
        <v>26</v>
      </c>
      <c r="C20" s="7" t="s">
        <v>22</v>
      </c>
      <c r="D20" s="8">
        <f>IFERROR(__xludf.DUMMYFUNCTION("AVERAGE(FILTER('__flatlist__'!D$2:D1014,('__flatlist__'!$B$2:$B1014=$B20),('__flatlist__'!$C$2:$C1014=$C20)))"),0.1833750291885912)</f>
        <v>0.1833750292</v>
      </c>
      <c r="E20" s="9">
        <f>IFERROR(__xludf.DUMMYFUNCTION("AVERAGE(FILTER('__flatlist__'!E$2:E1014,('__flatlist__'!$B$2:$B1014=$B20),('__flatlist__'!$C$2:$C1014=$C20)))"),4.9)</f>
        <v>4.9</v>
      </c>
      <c r="F20" s="9">
        <f>IFERROR(__xludf.DUMMYFUNCTION("AVERAGE(FILTER('__flatlist__'!F$2:F1014,('__flatlist__'!$B$2:$B1014=$B20),('__flatlist__'!$C$2:$C1014=$C20)))"),4.8)</f>
        <v>4.8</v>
      </c>
      <c r="G20" s="9">
        <f>IFERROR(__xludf.DUMMYFUNCTION("AVERAGE(FILTER('__flatlist__'!G$2:G1014,('__flatlist__'!$B$2:$B1014=$B20),('__flatlist__'!$C$2:$C1014=$C20)))"),4.9)</f>
        <v>4.9</v>
      </c>
      <c r="H20" s="9">
        <f>IFERROR(__xludf.DUMMYFUNCTION("AVERAGE(FILTER('__flatlist__'!H$2:H1014,('__flatlist__'!$B$2:$B1014=$B20),('__flatlist__'!$C$2:$C1014=$C20)))"),4.2)</f>
        <v>4.2</v>
      </c>
      <c r="I20" s="9">
        <f>IFERROR(__xludf.DUMMYFUNCTION("AVERAGE(FILTER('__flatlist__'!I$2:I1014,('__flatlist__'!$B$2:$B1014=$B20),('__flatlist__'!$C$2:$C1014=$C20)))"),4.0)</f>
        <v>4</v>
      </c>
      <c r="J20" s="9">
        <f t="shared" si="1"/>
        <v>4.56</v>
      </c>
      <c r="K20" s="12">
        <f t="shared" si="2"/>
        <v>8</v>
      </c>
      <c r="M20" s="4"/>
      <c r="N20" s="11"/>
    </row>
    <row r="21">
      <c r="A21" s="6"/>
      <c r="B21" s="6" t="s">
        <v>26</v>
      </c>
      <c r="C21" s="7" t="s">
        <v>23</v>
      </c>
      <c r="D21" s="8">
        <f>IFERROR(__xludf.DUMMYFUNCTION("AVERAGE(FILTER('__flatlist__'!D$2:D1014,('__flatlist__'!$B$2:$B1014=$B21),('__flatlist__'!$C$2:$C1014=$C21)))"),0.1721645593375625)</f>
        <v>0.1721645593</v>
      </c>
      <c r="E21" s="9">
        <f>IFERROR(__xludf.DUMMYFUNCTION("AVERAGE(FILTER('__flatlist__'!E$2:E1014,('__flatlist__'!$B$2:$B1014=$B21),('__flatlist__'!$C$2:$C1014=$C21)))"),4.9)</f>
        <v>4.9</v>
      </c>
      <c r="F21" s="9">
        <f>IFERROR(__xludf.DUMMYFUNCTION("AVERAGE(FILTER('__flatlist__'!F$2:F1014,('__flatlist__'!$B$2:$B1014=$B21),('__flatlist__'!$C$2:$C1014=$C21)))"),4.9)</f>
        <v>4.9</v>
      </c>
      <c r="G21" s="9">
        <f>IFERROR(__xludf.DUMMYFUNCTION("AVERAGE(FILTER('__flatlist__'!G$2:G1014,('__flatlist__'!$B$2:$B1014=$B21),('__flatlist__'!$C$2:$C1014=$C21)))"),4.8)</f>
        <v>4.8</v>
      </c>
      <c r="H21" s="9">
        <f>IFERROR(__xludf.DUMMYFUNCTION("AVERAGE(FILTER('__flatlist__'!H$2:H1014,('__flatlist__'!$B$2:$B1014=$B21),('__flatlist__'!$C$2:$C1014=$C21)))"),4.5)</f>
        <v>4.5</v>
      </c>
      <c r="I21" s="9">
        <f>IFERROR(__xludf.DUMMYFUNCTION("AVERAGE(FILTER('__flatlist__'!I$2:I1014,('__flatlist__'!$B$2:$B1014=$B21),('__flatlist__'!$C$2:$C1014=$C21)))"),3.6)</f>
        <v>3.6</v>
      </c>
      <c r="J21" s="9">
        <f t="shared" si="1"/>
        <v>4.54</v>
      </c>
      <c r="K21" s="12">
        <f t="shared" si="2"/>
        <v>9</v>
      </c>
      <c r="M21" s="4"/>
      <c r="N21" s="11"/>
    </row>
    <row r="22">
      <c r="A22" s="6"/>
      <c r="B22" s="10" t="s">
        <v>27</v>
      </c>
      <c r="C22" s="7" t="s">
        <v>21</v>
      </c>
      <c r="D22" s="8">
        <f>IFERROR(__xludf.DUMMYFUNCTION("AVERAGE(FILTER('__flatlist__'!D$2:D1014,('__flatlist__'!$B$2:$B1014=$B22),('__flatlist__'!$C$2:$C1014=$C22)))"),0.14263997851711055)</f>
        <v>0.1426399785</v>
      </c>
      <c r="E22" s="9">
        <f>IFERROR(__xludf.DUMMYFUNCTION("AVERAGE(FILTER('__flatlist__'!E$2:E1014,('__flatlist__'!$B$2:$B1014=$B22),('__flatlist__'!$C$2:$C1014=$C22)))"),4.9)</f>
        <v>4.9</v>
      </c>
      <c r="F22" s="9">
        <f>IFERROR(__xludf.DUMMYFUNCTION("AVERAGE(FILTER('__flatlist__'!F$2:F1014,('__flatlist__'!$B$2:$B1014=$B22),('__flatlist__'!$C$2:$C1014=$C22)))"),5.0)</f>
        <v>5</v>
      </c>
      <c r="G22" s="9">
        <f>IFERROR(__xludf.DUMMYFUNCTION("AVERAGE(FILTER('__flatlist__'!G$2:G1014,('__flatlist__'!$B$2:$B1014=$B22),('__flatlist__'!$C$2:$C1014=$C22)))"),4.9)</f>
        <v>4.9</v>
      </c>
      <c r="H22" s="9">
        <f>IFERROR(__xludf.DUMMYFUNCTION("AVERAGE(FILTER('__flatlist__'!H$2:H1014,('__flatlist__'!$B$2:$B1014=$B22),('__flatlist__'!$C$2:$C1014=$C22)))"),4.5)</f>
        <v>4.5</v>
      </c>
      <c r="I22" s="9">
        <f>IFERROR(__xludf.DUMMYFUNCTION("AVERAGE(FILTER('__flatlist__'!I$2:I1014,('__flatlist__'!$B$2:$B1014=$B22),('__flatlist__'!$C$2:$C1014=$C22)))"),4.0)</f>
        <v>4</v>
      </c>
      <c r="J22" s="9">
        <f t="shared" si="1"/>
        <v>4.66</v>
      </c>
      <c r="K22" s="12">
        <f t="shared" si="2"/>
        <v>4</v>
      </c>
      <c r="M22" s="4"/>
      <c r="N22" s="11"/>
    </row>
    <row r="23">
      <c r="A23" s="6"/>
      <c r="B23" s="10" t="s">
        <v>27</v>
      </c>
      <c r="C23" s="7" t="s">
        <v>22</v>
      </c>
      <c r="D23" s="8">
        <f>IFERROR(__xludf.DUMMYFUNCTION("AVERAGE(FILTER('__flatlist__'!D$2:D1014,('__flatlist__'!$B$2:$B1014=$B23),('__flatlist__'!$C$2:$C1014=$C23)))"),0.0992810868705089)</f>
        <v>0.09928108687</v>
      </c>
      <c r="E23" s="9">
        <f>IFERROR(__xludf.DUMMYFUNCTION("AVERAGE(FILTER('__flatlist__'!E$2:E1014,('__flatlist__'!$B$2:$B1014=$B23),('__flatlist__'!$C$2:$C1014=$C23)))"),4.9)</f>
        <v>4.9</v>
      </c>
      <c r="F23" s="9">
        <f>IFERROR(__xludf.DUMMYFUNCTION("AVERAGE(FILTER('__flatlist__'!F$2:F1014,('__flatlist__'!$B$2:$B1014=$B23),('__flatlist__'!$C$2:$C1014=$C23)))"),4.8)</f>
        <v>4.8</v>
      </c>
      <c r="G23" s="9">
        <f>IFERROR(__xludf.DUMMYFUNCTION("AVERAGE(FILTER('__flatlist__'!G$2:G1014,('__flatlist__'!$B$2:$B1014=$B23),('__flatlist__'!$C$2:$C1014=$C23)))"),4.9)</f>
        <v>4.9</v>
      </c>
      <c r="H23" s="9">
        <f>IFERROR(__xludf.DUMMYFUNCTION("AVERAGE(FILTER('__flatlist__'!H$2:H1014,('__flatlist__'!$B$2:$B1014=$B23),('__flatlist__'!$C$2:$C1014=$C23)))"),3.9)</f>
        <v>3.9</v>
      </c>
      <c r="I23" s="9">
        <f>IFERROR(__xludf.DUMMYFUNCTION("AVERAGE(FILTER('__flatlist__'!I$2:I1014,('__flatlist__'!$B$2:$B1014=$B23),('__flatlist__'!$C$2:$C1014=$C23)))"),2.8)</f>
        <v>2.8</v>
      </c>
      <c r="J23" s="9">
        <f t="shared" si="1"/>
        <v>4.26</v>
      </c>
      <c r="K23" s="12">
        <f t="shared" si="2"/>
        <v>15</v>
      </c>
      <c r="M23" s="4"/>
      <c r="N23" s="11"/>
    </row>
    <row r="24">
      <c r="A24" s="6"/>
      <c r="B24" s="10" t="s">
        <v>27</v>
      </c>
      <c r="C24" s="7" t="s">
        <v>8</v>
      </c>
      <c r="D24" s="8">
        <f>IFERROR(__xludf.DUMMYFUNCTION("AVERAGE(FILTER('__flatlist__'!D$2:D1014,('__flatlist__'!$B$2:$B1014=$B24),('__flatlist__'!$C$2:$C1014=$C24)))"),0.2377610689255621)</f>
        <v>0.2377610689</v>
      </c>
      <c r="E24" s="9">
        <f>IFERROR(__xludf.DUMMYFUNCTION("AVERAGE(FILTER('__flatlist__'!E$2:E1014,('__flatlist__'!$B$2:$B1014=$B24),('__flatlist__'!$C$2:$C1014=$C24)))"),3.1)</f>
        <v>3.1</v>
      </c>
      <c r="F24" s="9">
        <f>IFERROR(__xludf.DUMMYFUNCTION("AVERAGE(FILTER('__flatlist__'!F$2:F1014,('__flatlist__'!$B$2:$B1014=$B24),('__flatlist__'!$C$2:$C1014=$C24)))"),4.9)</f>
        <v>4.9</v>
      </c>
      <c r="G24" s="9">
        <f>IFERROR(__xludf.DUMMYFUNCTION("AVERAGE(FILTER('__flatlist__'!G$2:G1014,('__flatlist__'!$B$2:$B1014=$B24),('__flatlist__'!$C$2:$C1014=$C24)))"),4.8)</f>
        <v>4.8</v>
      </c>
      <c r="H24" s="9">
        <f>IFERROR(__xludf.DUMMYFUNCTION("AVERAGE(FILTER('__flatlist__'!H$2:H1014,('__flatlist__'!$B$2:$B1014=$B24),('__flatlist__'!$C$2:$C1014=$C24)))"),4.3)</f>
        <v>4.3</v>
      </c>
      <c r="I24" s="9">
        <f>IFERROR(__xludf.DUMMYFUNCTION("AVERAGE(FILTER('__flatlist__'!I$2:I1014,('__flatlist__'!$B$2:$B1014=$B24),('__flatlist__'!$C$2:$C1014=$C24)))"),5.0)</f>
        <v>5</v>
      </c>
      <c r="J24" s="9">
        <f t="shared" si="1"/>
        <v>4.42</v>
      </c>
      <c r="K24" s="12">
        <f t="shared" si="2"/>
        <v>13</v>
      </c>
      <c r="M24" s="4"/>
      <c r="N24" s="11"/>
    </row>
    <row r="25">
      <c r="A25" s="6"/>
      <c r="B25" s="10" t="s">
        <v>27</v>
      </c>
      <c r="C25" s="7" t="s">
        <v>23</v>
      </c>
      <c r="D25" s="8">
        <f>IFERROR(__xludf.DUMMYFUNCTION("AVERAGE(FILTER('__flatlist__'!D$2:D1014,('__flatlist__'!$B$2:$B1014=$B25),('__flatlist__'!$C$2:$C1014=$C25)))"),0.08024754184415836)</f>
        <v>0.08024754184</v>
      </c>
      <c r="E25" s="9">
        <f>IFERROR(__xludf.DUMMYFUNCTION("AVERAGE(FILTER('__flatlist__'!E$2:E1014,('__flatlist__'!$B$2:$B1014=$B25),('__flatlist__'!$C$2:$C1014=$C25)))"),5.0)</f>
        <v>5</v>
      </c>
      <c r="F25" s="9">
        <f>IFERROR(__xludf.DUMMYFUNCTION("AVERAGE(FILTER('__flatlist__'!F$2:F1014,('__flatlist__'!$B$2:$B1014=$B25),('__flatlist__'!$C$2:$C1014=$C25)))"),4.9)</f>
        <v>4.9</v>
      </c>
      <c r="G25" s="9">
        <f>IFERROR(__xludf.DUMMYFUNCTION("AVERAGE(FILTER('__flatlist__'!G$2:G1014,('__flatlist__'!$B$2:$B1014=$B25),('__flatlist__'!$C$2:$C1014=$C25)))"),5.0)</f>
        <v>5</v>
      </c>
      <c r="H25" s="9">
        <f>IFERROR(__xludf.DUMMYFUNCTION("AVERAGE(FILTER('__flatlist__'!H$2:H1014,('__flatlist__'!$B$2:$B1014=$B25),('__flatlist__'!$C$2:$C1014=$C25)))"),4.7)</f>
        <v>4.7</v>
      </c>
      <c r="I25" s="9">
        <f>IFERROR(__xludf.DUMMYFUNCTION("AVERAGE(FILTER('__flatlist__'!I$2:I1014,('__flatlist__'!$B$2:$B1014=$B25),('__flatlist__'!$C$2:$C1014=$C25)))"),3.1)</f>
        <v>3.1</v>
      </c>
      <c r="J25" s="9">
        <f t="shared" si="1"/>
        <v>4.54</v>
      </c>
      <c r="K25" s="12">
        <f t="shared" si="2"/>
        <v>9</v>
      </c>
      <c r="M25" s="4"/>
      <c r="N25" s="11"/>
    </row>
    <row r="26">
      <c r="C26" s="7"/>
      <c r="E26" s="9"/>
      <c r="F26" s="9"/>
      <c r="G26" s="9"/>
      <c r="H26" s="9"/>
      <c r="I26" s="9"/>
      <c r="M26" s="4"/>
      <c r="N26" s="11"/>
    </row>
    <row r="27">
      <c r="A27" s="13"/>
      <c r="B27" s="14"/>
      <c r="C27" s="14"/>
      <c r="D27" s="13" t="s">
        <v>28</v>
      </c>
      <c r="E27" s="15"/>
      <c r="F27" s="15"/>
      <c r="G27" s="15"/>
      <c r="H27" s="15"/>
      <c r="I27" s="15"/>
      <c r="J27" s="15"/>
      <c r="K27" s="16"/>
      <c r="M27" s="4"/>
      <c r="N27" s="11"/>
    </row>
    <row r="28">
      <c r="A28" s="17" t="str">
        <f>'🤖 Claude Sonnet 3.5'!$A$2</f>
        <v>http://elpais.com/deportes/2019/08/17/actualidad/1566005143_044557.html</v>
      </c>
      <c r="B28" s="18"/>
      <c r="C28" s="19"/>
      <c r="D28" s="20">
        <f>IFERROR(__xludf.DUMMYFUNCTION("AVERAGE(FILTER('__flatlist__'!D$2:D1014,('__flatlist__'!$A$2:$A1014=$A28)))"),0.135660106601066)</f>
        <v>0.1356601066</v>
      </c>
      <c r="E28" s="21">
        <f>IFERROR(__xludf.DUMMYFUNCTION("AVERAGE(FILTER('__flatlist__'!E$2:E1014,('__flatlist__'!$A$2:$A1014=$A28)))"),3.9565217391304346)</f>
        <v>3.956521739</v>
      </c>
      <c r="F28" s="21">
        <f>IFERROR(__xludf.DUMMYFUNCTION("AVERAGE(FILTER('__flatlist__'!F$2:F1014,('__flatlist__'!$A$2:$A1014=$A28)))"),4.782608695652174)</f>
        <v>4.782608696</v>
      </c>
      <c r="G28" s="21">
        <f>IFERROR(__xludf.DUMMYFUNCTION("AVERAGE(FILTER('__flatlist__'!G$2:G1014,('__flatlist__'!$A$2:$A1014=$A28)))"),4.565217391304348)</f>
        <v>4.565217391</v>
      </c>
      <c r="H28" s="21">
        <f>IFERROR(__xludf.DUMMYFUNCTION("AVERAGE(FILTER('__flatlist__'!H$2:H1014,('__flatlist__'!$A$2:$A1014=$A28)))"),4.086956521739131)</f>
        <v>4.086956522</v>
      </c>
      <c r="I28" s="21">
        <f>IFERROR(__xludf.DUMMYFUNCTION("AVERAGE(FILTER('__flatlist__'!I$2:I1014,('__flatlist__'!$A$2:$A1014=$A28)))"),4.260869565217392)</f>
        <v>4.260869565</v>
      </c>
      <c r="J28" s="21">
        <f t="shared" ref="J28:J46" si="3">average(E28:I28)</f>
        <v>4.330434783</v>
      </c>
      <c r="K28" s="22"/>
      <c r="M28" s="4"/>
      <c r="N28" s="11"/>
    </row>
    <row r="29">
      <c r="A29" s="23" t="str">
        <f>'🤖 Claude Sonnet 3.5'!$A$7</f>
        <v>http://elpais.com/elpais/2019/07/10/planeta_futuro/1562757015_950583.html</v>
      </c>
      <c r="B29" s="6"/>
      <c r="D29" s="8">
        <f>IFERROR(__xludf.DUMMYFUNCTION("AVERAGE(FILTER('__flatlist__'!D$2:D1014,('__flatlist__'!$A$2:$A1014=$A29)))"),0.14568908671282557)</f>
        <v>0.1456890867</v>
      </c>
      <c r="E29" s="9">
        <f>IFERROR(__xludf.DUMMYFUNCTION("AVERAGE(FILTER('__flatlist__'!E$2:E1014,('__flatlist__'!$A$2:$A1014=$A29)))"),4.3478260869565215)</f>
        <v>4.347826087</v>
      </c>
      <c r="F29" s="9">
        <f>IFERROR(__xludf.DUMMYFUNCTION("AVERAGE(FILTER('__flatlist__'!F$2:F1014,('__flatlist__'!$A$2:$A1014=$A29)))"),4.608695652173913)</f>
        <v>4.608695652</v>
      </c>
      <c r="G29" s="9">
        <f>IFERROR(__xludf.DUMMYFUNCTION("AVERAGE(FILTER('__flatlist__'!G$2:G1014,('__flatlist__'!$A$2:$A1014=$A29)))"),5.0)</f>
        <v>5</v>
      </c>
      <c r="H29" s="9">
        <f>IFERROR(__xludf.DUMMYFUNCTION("AVERAGE(FILTER('__flatlist__'!H$2:H1014,('__flatlist__'!$A$2:$A1014=$A29)))"),4.434782608695652)</f>
        <v>4.434782609</v>
      </c>
      <c r="I29" s="9">
        <f>IFERROR(__xludf.DUMMYFUNCTION("AVERAGE(FILTER('__flatlist__'!I$2:I1014,('__flatlist__'!$A$2:$A1014=$A29)))"),4.260869565217392)</f>
        <v>4.260869565</v>
      </c>
      <c r="J29" s="9">
        <f t="shared" si="3"/>
        <v>4.530434783</v>
      </c>
      <c r="K29" s="24"/>
      <c r="M29" s="4"/>
      <c r="N29" s="11"/>
    </row>
    <row r="30">
      <c r="A30" s="23" t="str">
        <f>'🤖 Claude Sonnet 3.5'!$A$12</f>
        <v>http://elpais.com/ccaa/2019/09/12/madrid/1568307703_277564.html</v>
      </c>
      <c r="B30" s="6"/>
      <c r="D30" s="8">
        <f>IFERROR(__xludf.DUMMYFUNCTION("AVERAGE(FILTER('__flatlist__'!D$2:D1014,('__flatlist__'!$A$2:$A1014=$A30)))"),0.07893026004728135)</f>
        <v>0.07893026005</v>
      </c>
      <c r="E30" s="9">
        <f>IFERROR(__xludf.DUMMYFUNCTION("AVERAGE(FILTER('__flatlist__'!E$2:E1014,('__flatlist__'!$A$2:$A1014=$A30)))"),4.1)</f>
        <v>4.1</v>
      </c>
      <c r="F30" s="9">
        <f>IFERROR(__xludf.DUMMYFUNCTION("AVERAGE(FILTER('__flatlist__'!F$2:F1014,('__flatlist__'!$A$2:$A1014=$A30)))"),4.95)</f>
        <v>4.95</v>
      </c>
      <c r="G30" s="9">
        <f>IFERROR(__xludf.DUMMYFUNCTION("AVERAGE(FILTER('__flatlist__'!G$2:G1014,('__flatlist__'!$A$2:$A1014=$A30)))"),5.0)</f>
        <v>5</v>
      </c>
      <c r="H30" s="9">
        <f>IFERROR(__xludf.DUMMYFUNCTION("AVERAGE(FILTER('__flatlist__'!H$2:H1014,('__flatlist__'!$A$2:$A1014=$A30)))"),4.4)</f>
        <v>4.4</v>
      </c>
      <c r="I30" s="9">
        <f>IFERROR(__xludf.DUMMYFUNCTION("AVERAGE(FILTER('__flatlist__'!I$2:I1014,('__flatlist__'!$A$2:$A1014=$A30)))"),4.2)</f>
        <v>4.2</v>
      </c>
      <c r="J30" s="9">
        <f t="shared" si="3"/>
        <v>4.53</v>
      </c>
      <c r="K30" s="24"/>
      <c r="M30" s="4"/>
      <c r="N30" s="11"/>
    </row>
    <row r="31">
      <c r="A31" s="23" t="str">
        <f>'🤖 Claude Sonnet 3.5'!$A$17</f>
        <v>http://elpais.com/deportes/2019/08/10/actualidad/1565426201_075062.html</v>
      </c>
      <c r="B31" s="6"/>
      <c r="D31" s="8">
        <f>IFERROR(__xludf.DUMMYFUNCTION("AVERAGE(FILTER('__flatlist__'!D$2:D1014,('__flatlist__'!$A$2:$A1014=$A31)))"),0.18379563774300614)</f>
        <v>0.1837956377</v>
      </c>
      <c r="E31" s="9">
        <f>IFERROR(__xludf.DUMMYFUNCTION("AVERAGE(FILTER('__flatlist__'!E$2:E1014,('__flatlist__'!$A$2:$A1014=$A31)))"),4.130434782608695)</f>
        <v>4.130434783</v>
      </c>
      <c r="F31" s="9">
        <f>IFERROR(__xludf.DUMMYFUNCTION("AVERAGE(FILTER('__flatlist__'!F$2:F1014,('__flatlist__'!$A$2:$A1014=$A31)))"),4.869565217391305)</f>
        <v>4.869565217</v>
      </c>
      <c r="G31" s="9">
        <f>IFERROR(__xludf.DUMMYFUNCTION("AVERAGE(FILTER('__flatlist__'!G$2:G1014,('__flatlist__'!$A$2:$A1014=$A31)))"),4.956521739130435)</f>
        <v>4.956521739</v>
      </c>
      <c r="H31" s="9">
        <f>IFERROR(__xludf.DUMMYFUNCTION("AVERAGE(FILTER('__flatlist__'!H$2:H1014,('__flatlist__'!$A$2:$A1014=$A31)))"),4.304347826086956)</f>
        <v>4.304347826</v>
      </c>
      <c r="I31" s="9">
        <f>IFERROR(__xludf.DUMMYFUNCTION("AVERAGE(FILTER('__flatlist__'!I$2:I1014,('__flatlist__'!$A$2:$A1014=$A31)))"),4.3478260869565215)</f>
        <v>4.347826087</v>
      </c>
      <c r="J31" s="9">
        <f t="shared" si="3"/>
        <v>4.52173913</v>
      </c>
      <c r="K31" s="24"/>
      <c r="M31" s="4"/>
      <c r="N31" s="11"/>
    </row>
    <row r="32">
      <c r="A32" s="23" t="str">
        <f>'🤖 Claude Sonnet 3.5'!$A$22</f>
        <v>http://elpais.com/elpais/2019/07/11/gente/1562866782_776897.html</v>
      </c>
      <c r="B32" s="6"/>
      <c r="D32" s="8">
        <f>IFERROR(__xludf.DUMMYFUNCTION("AVERAGE(FILTER('__flatlist__'!D$2:D1014,('__flatlist__'!$A$2:$A1014=$A32)))"),0.0979721622270218)</f>
        <v>0.09797216223</v>
      </c>
      <c r="E32" s="9">
        <f>IFERROR(__xludf.DUMMYFUNCTION("AVERAGE(FILTER('__flatlist__'!E$2:E1014,('__flatlist__'!$A$2:$A1014=$A32)))"),4.260869565217392)</f>
        <v>4.260869565</v>
      </c>
      <c r="F32" s="9">
        <f>IFERROR(__xludf.DUMMYFUNCTION("AVERAGE(FILTER('__flatlist__'!F$2:F1014,('__flatlist__'!$A$2:$A1014=$A32)))"),4.826086956521739)</f>
        <v>4.826086957</v>
      </c>
      <c r="G32" s="9">
        <f>IFERROR(__xludf.DUMMYFUNCTION("AVERAGE(FILTER('__flatlist__'!G$2:G1014,('__flatlist__'!$A$2:$A1014=$A32)))"),4.956521739130435)</f>
        <v>4.956521739</v>
      </c>
      <c r="H32" s="9">
        <f>IFERROR(__xludf.DUMMYFUNCTION("AVERAGE(FILTER('__flatlist__'!H$2:H1014,('__flatlist__'!$A$2:$A1014=$A32)))"),3.5652173913043477)</f>
        <v>3.565217391</v>
      </c>
      <c r="I32" s="9">
        <f>IFERROR(__xludf.DUMMYFUNCTION("AVERAGE(FILTER('__flatlist__'!I$2:I1014,('__flatlist__'!$A$2:$A1014=$A32)))"),3.869565217391304)</f>
        <v>3.869565217</v>
      </c>
      <c r="J32" s="9">
        <f t="shared" si="3"/>
        <v>4.295652174</v>
      </c>
      <c r="K32" s="24"/>
      <c r="M32" s="4"/>
      <c r="N32" s="11"/>
    </row>
    <row r="33">
      <c r="A33" s="23" t="str">
        <f>'🤖 Claude Sonnet 3.5'!$A$27</f>
        <v>http://elpais.com/elpais/2019/07/19/ciencia/1563535714_854872.html</v>
      </c>
      <c r="B33" s="6"/>
      <c r="D33" s="8">
        <f>IFERROR(__xludf.DUMMYFUNCTION("AVERAGE(FILTER('__flatlist__'!D$2:D1014,('__flatlist__'!$A$2:$A1014=$A33)))"),0.2459055876685935)</f>
        <v>0.2459055877</v>
      </c>
      <c r="E33" s="9">
        <f>IFERROR(__xludf.DUMMYFUNCTION("AVERAGE(FILTER('__flatlist__'!E$2:E1014,('__flatlist__'!$A$2:$A1014=$A33)))"),4.3478260869565215)</f>
        <v>4.347826087</v>
      </c>
      <c r="F33" s="9">
        <f>IFERROR(__xludf.DUMMYFUNCTION("AVERAGE(FILTER('__flatlist__'!F$2:F1014,('__flatlist__'!$A$2:$A1014=$A33)))"),4.521739130434782)</f>
        <v>4.52173913</v>
      </c>
      <c r="G33" s="9">
        <f>IFERROR(__xludf.DUMMYFUNCTION("AVERAGE(FILTER('__flatlist__'!G$2:G1014,('__flatlist__'!$A$2:$A1014=$A33)))"),4.782608695652174)</f>
        <v>4.782608696</v>
      </c>
      <c r="H33" s="9">
        <f>IFERROR(__xludf.DUMMYFUNCTION("AVERAGE(FILTER('__flatlist__'!H$2:H1014,('__flatlist__'!$A$2:$A1014=$A33)))"),4.130434782608695)</f>
        <v>4.130434783</v>
      </c>
      <c r="I33" s="9">
        <f>IFERROR(__xludf.DUMMYFUNCTION("AVERAGE(FILTER('__flatlist__'!I$2:I1014,('__flatlist__'!$A$2:$A1014=$A33)))"),4.086956521739131)</f>
        <v>4.086956522</v>
      </c>
      <c r="J33" s="9">
        <f t="shared" si="3"/>
        <v>4.373913043</v>
      </c>
      <c r="K33" s="24"/>
      <c r="M33" s="4"/>
      <c r="N33" s="11"/>
    </row>
    <row r="34">
      <c r="A34" s="23" t="str">
        <f>'🤖 Claude Sonnet 3.5'!$A$32</f>
        <v>http://elpais.com/ccaa/2019/09/28/catalunya/1569665675_576416.html</v>
      </c>
      <c r="B34" s="6"/>
      <c r="D34" s="8">
        <f>IFERROR(__xludf.DUMMYFUNCTION("AVERAGE(FILTER('__flatlist__'!D$2:D1014,('__flatlist__'!$A$2:$A1014=$A34)))"),0.46216216216216216)</f>
        <v>0.4621621622</v>
      </c>
      <c r="E34" s="9">
        <f>IFERROR(__xludf.DUMMYFUNCTION("AVERAGE(FILTER('__flatlist__'!E$2:E1014,('__flatlist__'!$A$2:$A1014=$A34)))"),4.130434782608695)</f>
        <v>4.130434783</v>
      </c>
      <c r="F34" s="9">
        <f>IFERROR(__xludf.DUMMYFUNCTION("AVERAGE(FILTER('__flatlist__'!F$2:F1014,('__flatlist__'!$A$2:$A1014=$A34)))"),4.6521739130434785)</f>
        <v>4.652173913</v>
      </c>
      <c r="G34" s="9">
        <f>IFERROR(__xludf.DUMMYFUNCTION("AVERAGE(FILTER('__flatlist__'!G$2:G1014,('__flatlist__'!$A$2:$A1014=$A34)))"),4.869565217391305)</f>
        <v>4.869565217</v>
      </c>
      <c r="H34" s="9">
        <f>IFERROR(__xludf.DUMMYFUNCTION("AVERAGE(FILTER('__flatlist__'!H$2:H1014,('__flatlist__'!$A$2:$A1014=$A34)))"),4.434782608695652)</f>
        <v>4.434782609</v>
      </c>
      <c r="I34" s="9">
        <f>IFERROR(__xludf.DUMMYFUNCTION("AVERAGE(FILTER('__flatlist__'!I$2:I1014,('__flatlist__'!$A$2:$A1014=$A34)))"),4.391304347826087)</f>
        <v>4.391304348</v>
      </c>
      <c r="J34" s="9">
        <f t="shared" si="3"/>
        <v>4.495652174</v>
      </c>
      <c r="K34" s="24"/>
      <c r="M34" s="4"/>
      <c r="N34" s="11"/>
    </row>
    <row r="35">
      <c r="A35" s="23" t="str">
        <f>'🤖 Claude Sonnet 3.5'!$A$37</f>
        <v>http://elpais.com/elpais/2019/07/17/gente/1563351601_839455.html</v>
      </c>
      <c r="B35" s="6"/>
      <c r="D35" s="8">
        <f>IFERROR(__xludf.DUMMYFUNCTION("AVERAGE(FILTER('__flatlist__'!D$2:D1014,('__flatlist__'!$A$2:$A1014=$A35)))"),0.13407214254671887)</f>
        <v>0.1340721425</v>
      </c>
      <c r="E35" s="9">
        <f>IFERROR(__xludf.DUMMYFUNCTION("AVERAGE(FILTER('__flatlist__'!E$2:E1014,('__flatlist__'!$A$2:$A1014=$A35)))"),4.043478260869565)</f>
        <v>4.043478261</v>
      </c>
      <c r="F35" s="9">
        <f>IFERROR(__xludf.DUMMYFUNCTION("AVERAGE(FILTER('__flatlist__'!F$2:F1014,('__flatlist__'!$A$2:$A1014=$A35)))"),4.913043478260869)</f>
        <v>4.913043478</v>
      </c>
      <c r="G35" s="9">
        <f>IFERROR(__xludf.DUMMYFUNCTION("AVERAGE(FILTER('__flatlist__'!G$2:G1014,('__flatlist__'!$A$2:$A1014=$A35)))"),4.782608695652174)</f>
        <v>4.782608696</v>
      </c>
      <c r="H35" s="9">
        <f>IFERROR(__xludf.DUMMYFUNCTION("AVERAGE(FILTER('__flatlist__'!H$2:H1014,('__flatlist__'!$A$2:$A1014=$A35)))"),4.260869565217392)</f>
        <v>4.260869565</v>
      </c>
      <c r="I35" s="9">
        <f>IFERROR(__xludf.DUMMYFUNCTION("AVERAGE(FILTER('__flatlist__'!I$2:I1014,('__flatlist__'!$A$2:$A1014=$A35)))"),4.304347826086956)</f>
        <v>4.304347826</v>
      </c>
      <c r="J35" s="9">
        <f t="shared" si="3"/>
        <v>4.460869565</v>
      </c>
      <c r="K35" s="24"/>
      <c r="M35" s="4"/>
      <c r="N35" s="11"/>
    </row>
    <row r="36">
      <c r="A36" s="23" t="str">
        <f>'🤖 Claude Sonnet 3.5'!$A$42</f>
        <v>http://elpais.com/tecnologia/2019/08/20/actualidad/1566294736_117123.html</v>
      </c>
      <c r="B36" s="6"/>
      <c r="D36" s="8">
        <f>IFERROR(__xludf.DUMMYFUNCTION("AVERAGE(FILTER('__flatlist__'!D$2:D1014,('__flatlist__'!$A$2:$A1014=$A36)))"),0.19798971482000935)</f>
        <v>0.1979897148</v>
      </c>
      <c r="E36" s="9">
        <f>IFERROR(__xludf.DUMMYFUNCTION("AVERAGE(FILTER('__flatlist__'!E$2:E1014,('__flatlist__'!$A$2:$A1014=$A36)))"),4.3478260869565215)</f>
        <v>4.347826087</v>
      </c>
      <c r="F36" s="9">
        <f>IFERROR(__xludf.DUMMYFUNCTION("AVERAGE(FILTER('__flatlist__'!F$2:F1014,('__flatlist__'!$A$2:$A1014=$A36)))"),4.478260869565218)</f>
        <v>4.47826087</v>
      </c>
      <c r="G36" s="9">
        <f>IFERROR(__xludf.DUMMYFUNCTION("AVERAGE(FILTER('__flatlist__'!G$2:G1014,('__flatlist__'!$A$2:$A1014=$A36)))"),4.695652173913044)</f>
        <v>4.695652174</v>
      </c>
      <c r="H36" s="9">
        <f>IFERROR(__xludf.DUMMYFUNCTION("AVERAGE(FILTER('__flatlist__'!H$2:H1014,('__flatlist__'!$A$2:$A1014=$A36)))"),4.0)</f>
        <v>4</v>
      </c>
      <c r="I36" s="9">
        <f>IFERROR(__xludf.DUMMYFUNCTION("AVERAGE(FILTER('__flatlist__'!I$2:I1014,('__flatlist__'!$A$2:$A1014=$A36)))"),4.260869565217392)</f>
        <v>4.260869565</v>
      </c>
      <c r="J36" s="9">
        <f t="shared" si="3"/>
        <v>4.356521739</v>
      </c>
      <c r="K36" s="24"/>
      <c r="M36" s="4"/>
      <c r="N36" s="11"/>
    </row>
    <row r="37">
      <c r="A37" s="25" t="str">
        <f>'🤖 Claude Sonnet 3.5'!$A$47</f>
        <v>http://elpais.com/elpais/2019/07/05/ideas/1562335565_606827.html</v>
      </c>
      <c r="B37" s="26"/>
      <c r="C37" s="27"/>
      <c r="D37" s="28">
        <f>IFERROR(__xludf.DUMMYFUNCTION("AVERAGE(FILTER('__flatlist__'!D$2:D1014,('__flatlist__'!$A$2:$A1014=$A37)))"),0.11186350806022749)</f>
        <v>0.1118635081</v>
      </c>
      <c r="E37" s="29">
        <f>IFERROR(__xludf.DUMMYFUNCTION("AVERAGE(FILTER('__flatlist__'!E$2:E1014,('__flatlist__'!$A$2:$A1014=$A37)))"),4.086956521739131)</f>
        <v>4.086956522</v>
      </c>
      <c r="F37" s="29">
        <f>IFERROR(__xludf.DUMMYFUNCTION("AVERAGE(FILTER('__flatlist__'!F$2:F1014,('__flatlist__'!$A$2:$A1014=$A37)))"),4.695652173913044)</f>
        <v>4.695652174</v>
      </c>
      <c r="G37" s="29">
        <f>IFERROR(__xludf.DUMMYFUNCTION("AVERAGE(FILTER('__flatlist__'!G$2:G1014,('__flatlist__'!$A$2:$A1014=$A37)))"),4.869565217391305)</f>
        <v>4.869565217</v>
      </c>
      <c r="H37" s="29">
        <f>IFERROR(__xludf.DUMMYFUNCTION("AVERAGE(FILTER('__flatlist__'!H$2:H1014,('__flatlist__'!$A$2:$A1014=$A37)))"),4.3478260869565215)</f>
        <v>4.347826087</v>
      </c>
      <c r="I37" s="29">
        <f>IFERROR(__xludf.DUMMYFUNCTION("AVERAGE(FILTER('__flatlist__'!I$2:I1014,('__flatlist__'!$A$2:$A1014=$A37)))"),4.086956521739131)</f>
        <v>4.086956522</v>
      </c>
      <c r="J37" s="29">
        <f t="shared" si="3"/>
        <v>4.417391304</v>
      </c>
      <c r="K37" s="30"/>
      <c r="M37" s="4"/>
      <c r="N37" s="11"/>
    </row>
    <row r="38">
      <c r="A38" s="6"/>
      <c r="B38" s="6" t="s">
        <v>20</v>
      </c>
      <c r="D38" s="8">
        <f>IFERROR(__xludf.DUMMYFUNCTION("AVERAGE(FILTER('__flatlist__'!D$2:D1014,('__flatlist__'!$B$2:$B1014=$B38)))"),0.1846453048525849)</f>
        <v>0.1846453049</v>
      </c>
      <c r="E38" s="9">
        <f>IFERROR(__xludf.DUMMYFUNCTION("AVERAGE(FILTER('__flatlist__'!E$2:E1014,('__flatlist__'!$B$2:$B1014=$B38)))"),3.0)</f>
        <v>3</v>
      </c>
      <c r="F38" s="9">
        <f>IFERROR(__xludf.DUMMYFUNCTION("AVERAGE(FILTER('__flatlist__'!F$2:F1014,('__flatlist__'!$B$2:$B1014=$B38)))"),4.675)</f>
        <v>4.675</v>
      </c>
      <c r="G38" s="9">
        <f>IFERROR(__xludf.DUMMYFUNCTION("AVERAGE(FILTER('__flatlist__'!G$2:G1014,('__flatlist__'!$B$2:$B1014=$B38)))"),4.7)</f>
        <v>4.7</v>
      </c>
      <c r="H38" s="9">
        <f>IFERROR(__xludf.DUMMYFUNCTION("AVERAGE(FILTER('__flatlist__'!H$2:H1014,('__flatlist__'!$B$2:$B1014=$B38)))"),3.95)</f>
        <v>3.95</v>
      </c>
      <c r="I38" s="9">
        <f>IFERROR(__xludf.DUMMYFUNCTION("AVERAGE(FILTER('__flatlist__'!I$2:I1014,('__flatlist__'!$B$2:$B1014=$B38)))"),4.625)</f>
        <v>4.625</v>
      </c>
      <c r="J38" s="9">
        <f t="shared" si="3"/>
        <v>4.19</v>
      </c>
      <c r="K38" s="31">
        <f t="shared" ref="K38:K42" si="4">rank(J38,$J$38:$J$42,FALSE)</f>
        <v>5</v>
      </c>
      <c r="M38" s="4"/>
      <c r="N38" s="11"/>
    </row>
    <row r="39">
      <c r="A39" s="32"/>
      <c r="B39" s="6" t="s">
        <v>24</v>
      </c>
      <c r="D39" s="8">
        <f>IFERROR(__xludf.DUMMYFUNCTION("AVERAGE(FILTER('__flatlist__'!D$2:D1014,('__flatlist__'!$B$2:$B1014=$B39)))"),0.21108245735730788)</f>
        <v>0.2110824574</v>
      </c>
      <c r="E39" s="9">
        <f>IFERROR(__xludf.DUMMYFUNCTION("AVERAGE(FILTER('__flatlist__'!E$2:E1014,('__flatlist__'!$B$2:$B1014=$B39)))"),4.375)</f>
        <v>4.375</v>
      </c>
      <c r="F39" s="9">
        <f>IFERROR(__xludf.DUMMYFUNCTION("AVERAGE(FILTER('__flatlist__'!F$2:F1014,('__flatlist__'!$B$2:$B1014=$B39)))"),4.7)</f>
        <v>4.7</v>
      </c>
      <c r="G39" s="9">
        <f>IFERROR(__xludf.DUMMYFUNCTION("AVERAGE(FILTER('__flatlist__'!G$2:G1014,('__flatlist__'!$B$2:$B1014=$B39)))"),5.0)</f>
        <v>5</v>
      </c>
      <c r="H39" s="9">
        <f>IFERROR(__xludf.DUMMYFUNCTION("AVERAGE(FILTER('__flatlist__'!H$2:H1014,('__flatlist__'!$B$2:$B1014=$B39)))"),4.1)</f>
        <v>4.1</v>
      </c>
      <c r="I39" s="9">
        <f>IFERROR(__xludf.DUMMYFUNCTION("AVERAGE(FILTER('__flatlist__'!I$2:I1014,('__flatlist__'!$B$2:$B1014=$B39)))"),4.3)</f>
        <v>4.3</v>
      </c>
      <c r="J39" s="9">
        <f t="shared" si="3"/>
        <v>4.495</v>
      </c>
      <c r="K39" s="31">
        <f t="shared" si="4"/>
        <v>2</v>
      </c>
      <c r="M39" s="4"/>
      <c r="N39" s="11"/>
    </row>
    <row r="40">
      <c r="A40" s="32"/>
      <c r="B40" s="6" t="s">
        <v>25</v>
      </c>
      <c r="D40" s="8">
        <f>IFERROR(__xludf.DUMMYFUNCTION("AVERAGE(FILTER('__flatlist__'!D$2:D1014,('__flatlist__'!$B$2:$B1014=$B40)))"),0.1904595447445446)</f>
        <v>0.1904595447</v>
      </c>
      <c r="E40" s="9">
        <f>IFERROR(__xludf.DUMMYFUNCTION("AVERAGE(FILTER('__flatlist__'!E$2:E1014,('__flatlist__'!$B$2:$B1014=$B40)))"),4.275)</f>
        <v>4.275</v>
      </c>
      <c r="F40" s="9">
        <f>IFERROR(__xludf.DUMMYFUNCTION("AVERAGE(FILTER('__flatlist__'!F$2:F1014,('__flatlist__'!$B$2:$B1014=$B40)))"),4.875)</f>
        <v>4.875</v>
      </c>
      <c r="G40" s="9">
        <f>IFERROR(__xludf.DUMMYFUNCTION("AVERAGE(FILTER('__flatlist__'!G$2:G1014,('__flatlist__'!$B$2:$B1014=$B40)))"),4.975)</f>
        <v>4.975</v>
      </c>
      <c r="H40" s="9">
        <f>IFERROR(__xludf.DUMMYFUNCTION("AVERAGE(FILTER('__flatlist__'!H$2:H1014,('__flatlist__'!$B$2:$B1014=$B40)))"),4.65)</f>
        <v>4.65</v>
      </c>
      <c r="I40" s="9">
        <f>IFERROR(__xludf.DUMMYFUNCTION("AVERAGE(FILTER('__flatlist__'!I$2:I1014,('__flatlist__'!$B$2:$B1014=$B40)))"),4.725)</f>
        <v>4.725</v>
      </c>
      <c r="J40" s="9">
        <f t="shared" si="3"/>
        <v>4.7</v>
      </c>
      <c r="K40" s="31">
        <f t="shared" si="4"/>
        <v>1</v>
      </c>
      <c r="M40" s="4"/>
      <c r="N40" s="11"/>
    </row>
    <row r="41">
      <c r="A41" s="6"/>
      <c r="B41" s="6" t="s">
        <v>26</v>
      </c>
      <c r="D41" s="8">
        <f>IFERROR(__xludf.DUMMYFUNCTION("AVERAGE(FILTER('__flatlist__'!D$2:D1014,('__flatlist__'!$B$2:$B1014=$B41)))"),0.2089861254034467)</f>
        <v>0.2089861254</v>
      </c>
      <c r="E41" s="9">
        <f>IFERROR(__xludf.DUMMYFUNCTION("AVERAGE(FILTER('__flatlist__'!E$2:E1014,('__flatlist__'!$B$2:$B1014=$B41)))"),4.475)</f>
        <v>4.475</v>
      </c>
      <c r="F41" s="9">
        <f>IFERROR(__xludf.DUMMYFUNCTION("AVERAGE(FILTER('__flatlist__'!F$2:F1014,('__flatlist__'!$B$2:$B1014=$B41)))"),4.625)</f>
        <v>4.625</v>
      </c>
      <c r="G41" s="9">
        <f>IFERROR(__xludf.DUMMYFUNCTION("AVERAGE(FILTER('__flatlist__'!G$2:G1014,('__flatlist__'!$B$2:$B1014=$B41)))"),4.875)</f>
        <v>4.875</v>
      </c>
      <c r="H41" s="9">
        <f>IFERROR(__xludf.DUMMYFUNCTION("AVERAGE(FILTER('__flatlist__'!H$2:H1014,('__flatlist__'!$B$2:$B1014=$B41)))"),4.3)</f>
        <v>4.3</v>
      </c>
      <c r="I41" s="9">
        <f>IFERROR(__xludf.DUMMYFUNCTION("AVERAGE(FILTER('__flatlist__'!I$2:I1014,('__flatlist__'!$B$2:$B1014=$B41)))"),4.175)</f>
        <v>4.175</v>
      </c>
      <c r="J41" s="9">
        <f t="shared" si="3"/>
        <v>4.49</v>
      </c>
      <c r="K41" s="31">
        <f t="shared" si="4"/>
        <v>3</v>
      </c>
      <c r="M41" s="4"/>
      <c r="N41" s="11"/>
    </row>
    <row r="42">
      <c r="A42" s="32"/>
      <c r="B42" s="10" t="s">
        <v>27</v>
      </c>
      <c r="D42" s="8">
        <f>IFERROR(__xludf.DUMMYFUNCTION("AVERAGE(FILTER('__flatlist__'!D$2:D1014,('__flatlist__'!$B$2:$B1014=$B42)))"),0.139982419039335)</f>
        <v>0.139982419</v>
      </c>
      <c r="E42" s="9">
        <f>IFERROR(__xludf.DUMMYFUNCTION("AVERAGE(FILTER('__flatlist__'!E$2:E1014,('__flatlist__'!$B$2:$B1014=$B42)))"),4.475)</f>
        <v>4.475</v>
      </c>
      <c r="F42" s="9">
        <f>IFERROR(__xludf.DUMMYFUNCTION("AVERAGE(FILTER('__flatlist__'!F$2:F1014,('__flatlist__'!$B$2:$B1014=$B42)))"),4.9)</f>
        <v>4.9</v>
      </c>
      <c r="G42" s="9">
        <f>IFERROR(__xludf.DUMMYFUNCTION("AVERAGE(FILTER('__flatlist__'!G$2:G1014,('__flatlist__'!$B$2:$B1014=$B42)))"),4.9)</f>
        <v>4.9</v>
      </c>
      <c r="H42" s="9">
        <f>IFERROR(__xludf.DUMMYFUNCTION("AVERAGE(FILTER('__flatlist__'!H$2:H1014,('__flatlist__'!$B$2:$B1014=$B42)))"),4.35)</f>
        <v>4.35</v>
      </c>
      <c r="I42" s="9">
        <f>IFERROR(__xludf.DUMMYFUNCTION("AVERAGE(FILTER('__flatlist__'!I$2:I1014,('__flatlist__'!$B$2:$B1014=$B42)))"),3.725)</f>
        <v>3.725</v>
      </c>
      <c r="J42" s="9">
        <f t="shared" si="3"/>
        <v>4.47</v>
      </c>
      <c r="K42" s="33">
        <f t="shared" si="4"/>
        <v>4</v>
      </c>
      <c r="M42" s="4"/>
      <c r="N42" s="11"/>
    </row>
    <row r="43">
      <c r="A43" s="34"/>
      <c r="B43" s="19"/>
      <c r="C43" s="35" t="s">
        <v>21</v>
      </c>
      <c r="D43" s="20">
        <f>IFERROR(__xludf.DUMMYFUNCTION("AVERAGE(FILTER('__flatlist__'!D$2:D1014,('__flatlist__'!$C$2:$C1014=$C43)))"),0.19503900135717311)</f>
        <v>0.1950390014</v>
      </c>
      <c r="E43" s="36">
        <f>IFERROR(__xludf.DUMMYFUNCTION("AVERAGE(FILTER('__flatlist__'!E$2:E1014,('__flatlist__'!$C$2:$C1014=$C43)))"),4.34)</f>
        <v>4.34</v>
      </c>
      <c r="F43" s="36">
        <f>IFERROR(__xludf.DUMMYFUNCTION("AVERAGE(FILTER('__flatlist__'!F$2:F1014,('__flatlist__'!$C$2:$C1014=$C43)))"),4.76)</f>
        <v>4.76</v>
      </c>
      <c r="G43" s="36">
        <f>IFERROR(__xludf.DUMMYFUNCTION("AVERAGE(FILTER('__flatlist__'!G$2:G1014,('__flatlist__'!$C$2:$C1014=$C43)))"),4.9)</f>
        <v>4.9</v>
      </c>
      <c r="H43" s="36">
        <f>IFERROR(__xludf.DUMMYFUNCTION("AVERAGE(FILTER('__flatlist__'!H$2:H1014,('__flatlist__'!$C$2:$C1014=$C43)))"),4.24)</f>
        <v>4.24</v>
      </c>
      <c r="I43" s="36">
        <f>IFERROR(__xludf.DUMMYFUNCTION("AVERAGE(FILTER('__flatlist__'!I$2:I1014,('__flatlist__'!$C$2:$C1014=$C43)))"),4.4)</f>
        <v>4.4</v>
      </c>
      <c r="J43" s="36">
        <f t="shared" si="3"/>
        <v>4.528</v>
      </c>
      <c r="K43" s="31">
        <f t="shared" ref="K43:K46" si="5">rank(J43,$J$43:$J$46,FALSE)</f>
        <v>2</v>
      </c>
      <c r="M43" s="4"/>
      <c r="N43" s="11"/>
    </row>
    <row r="44">
      <c r="A44" s="37"/>
      <c r="C44" s="7" t="s">
        <v>22</v>
      </c>
      <c r="D44" s="8">
        <f>IFERROR(__xludf.DUMMYFUNCTION("AVERAGE(FILTER('__flatlist__'!D$2:D1014,('__flatlist__'!$C$2:$C1014=$C44)))"),0.17407076169581082)</f>
        <v>0.1740707617</v>
      </c>
      <c r="E44" s="11">
        <f>IFERROR(__xludf.DUMMYFUNCTION("AVERAGE(FILTER('__flatlist__'!E$2:E1014,('__flatlist__'!$C$2:$C1014=$C44)))"),4.5)</f>
        <v>4.5</v>
      </c>
      <c r="F44" s="11">
        <f>IFERROR(__xludf.DUMMYFUNCTION("AVERAGE(FILTER('__flatlist__'!F$2:F1014,('__flatlist__'!$C$2:$C1014=$C44)))"),4.76)</f>
        <v>4.76</v>
      </c>
      <c r="G44" s="11">
        <f>IFERROR(__xludf.DUMMYFUNCTION("AVERAGE(FILTER('__flatlist__'!G$2:G1014,('__flatlist__'!$C$2:$C1014=$C44)))"),4.92)</f>
        <v>4.92</v>
      </c>
      <c r="H44" s="11">
        <f>IFERROR(__xludf.DUMMYFUNCTION("AVERAGE(FILTER('__flatlist__'!H$2:H1014,('__flatlist__'!$C$2:$C1014=$C44)))"),4.1)</f>
        <v>4.1</v>
      </c>
      <c r="I44" s="11">
        <f>IFERROR(__xludf.DUMMYFUNCTION("AVERAGE(FILTER('__flatlist__'!I$2:I1014,('__flatlist__'!$C$2:$C1014=$C44)))"),4.04)</f>
        <v>4.04</v>
      </c>
      <c r="J44" s="11">
        <f t="shared" si="3"/>
        <v>4.464</v>
      </c>
      <c r="K44" s="31">
        <f t="shared" si="5"/>
        <v>3</v>
      </c>
      <c r="M44" s="4"/>
      <c r="N44" s="11"/>
    </row>
    <row r="45">
      <c r="A45" s="37"/>
      <c r="C45" s="7" t="s">
        <v>8</v>
      </c>
      <c r="D45" s="8">
        <f>IFERROR(__xludf.DUMMYFUNCTION("AVERAGE(FILTER('__flatlist__'!D$2:D1014,('__flatlist__'!$C$2:$C1014=$C45)))"),0.24776822422336456)</f>
        <v>0.2477682242</v>
      </c>
      <c r="E45" s="11">
        <f>IFERROR(__xludf.DUMMYFUNCTION("AVERAGE(FILTER('__flatlist__'!E$2:E1014,('__flatlist__'!$C$2:$C1014=$C45)))"),3.0)</f>
        <v>3</v>
      </c>
      <c r="F45" s="11">
        <f>IFERROR(__xludf.DUMMYFUNCTION("AVERAGE(FILTER('__flatlist__'!F$2:F1014,('__flatlist__'!$C$2:$C1014=$C45)))"),4.66)</f>
        <v>4.66</v>
      </c>
      <c r="G45" s="11">
        <f>IFERROR(__xludf.DUMMYFUNCTION("AVERAGE(FILTER('__flatlist__'!G$2:G1014,('__flatlist__'!$C$2:$C1014=$C45)))"),4.94)</f>
        <v>4.94</v>
      </c>
      <c r="H45" s="11">
        <f>IFERROR(__xludf.DUMMYFUNCTION("AVERAGE(FILTER('__flatlist__'!H$2:H1014,('__flatlist__'!$C$2:$C1014=$C45)))"),4.22)</f>
        <v>4.22</v>
      </c>
      <c r="I45" s="11">
        <f>IFERROR(__xludf.DUMMYFUNCTION("AVERAGE(FILTER('__flatlist__'!I$2:I1014,('__flatlist__'!$C$2:$C1014=$C45)))"),4.88)</f>
        <v>4.88</v>
      </c>
      <c r="J45" s="11">
        <f t="shared" si="3"/>
        <v>4.34</v>
      </c>
      <c r="K45" s="31">
        <f t="shared" si="5"/>
        <v>4</v>
      </c>
      <c r="M45" s="4"/>
      <c r="N45" s="11"/>
    </row>
    <row r="46">
      <c r="A46" s="38"/>
      <c r="B46" s="27"/>
      <c r="C46" s="39" t="s">
        <v>23</v>
      </c>
      <c r="D46" s="28">
        <f>IFERROR(__xludf.DUMMYFUNCTION("AVERAGE(FILTER('__flatlist__'!D$2:D1014,('__flatlist__'!$C$2:$C1014=$C46)))"),0.13124669384142681)</f>
        <v>0.1312466938</v>
      </c>
      <c r="E46" s="40">
        <f>IFERROR(__xludf.DUMMYFUNCTION("AVERAGE(FILTER('__flatlist__'!E$2:E1014,('__flatlist__'!$C$2:$C1014=$C46)))"),4.64)</f>
        <v>4.64</v>
      </c>
      <c r="F46" s="40">
        <f>IFERROR(__xludf.DUMMYFUNCTION("AVERAGE(FILTER('__flatlist__'!F$2:F1014,('__flatlist__'!$C$2:$C1014=$C46)))"),4.84)</f>
        <v>4.84</v>
      </c>
      <c r="G46" s="40">
        <f>IFERROR(__xludf.DUMMYFUNCTION("AVERAGE(FILTER('__flatlist__'!G$2:G1014,('__flatlist__'!$C$2:$C1014=$C46)))"),4.8)</f>
        <v>4.8</v>
      </c>
      <c r="H46" s="40">
        <f>IFERROR(__xludf.DUMMYFUNCTION("AVERAGE(FILTER('__flatlist__'!H$2:H1014,('__flatlist__'!$C$2:$C1014=$C46)))"),4.52)</f>
        <v>4.52</v>
      </c>
      <c r="I46" s="40">
        <f>IFERROR(__xludf.DUMMYFUNCTION("AVERAGE(FILTER('__flatlist__'!I$2:I1014,('__flatlist__'!$C$2:$C1014=$C46)))"),3.92)</f>
        <v>3.92</v>
      </c>
      <c r="J46" s="40">
        <f t="shared" si="3"/>
        <v>4.544</v>
      </c>
      <c r="K46" s="33">
        <f t="shared" si="5"/>
        <v>1</v>
      </c>
      <c r="M46" s="4"/>
      <c r="N46" s="11"/>
    </row>
    <row r="47">
      <c r="A47" s="4"/>
      <c r="B47" s="4"/>
      <c r="C47" s="11"/>
    </row>
    <row r="48">
      <c r="A48" s="41"/>
      <c r="B48" s="42"/>
      <c r="C48" s="42"/>
      <c r="D48" s="41" t="s">
        <v>29</v>
      </c>
      <c r="I48" s="43"/>
      <c r="M48" s="4"/>
      <c r="N48" s="11"/>
    </row>
    <row r="49" hidden="1">
      <c r="A49" s="17" t="str">
        <f>'🤖 Claude Sonnet 3.5'!$A$2</f>
        <v>http://elpais.com/deportes/2019/08/17/actualidad/1566005143_044557.html</v>
      </c>
      <c r="B49" s="18"/>
      <c r="C49" s="19"/>
      <c r="D49" s="20">
        <f>IFERROR(__xludf.DUMMYFUNCTION("STDEV(FILTER('__flatlist__'!D$2:D1014,('__flatlist__'!$A$2:$A1014=$A49)))"),0.06128147402395856)</f>
        <v>0.06128147402</v>
      </c>
      <c r="E49" s="36">
        <f>IFERROR(__xludf.DUMMYFUNCTION("STDEV(FILTER('__flatlist__'!E$2:E1014,('__flatlist__'!$A$2:$A1014=$A49)))"),1.2239377906638147)</f>
        <v>1.223937791</v>
      </c>
      <c r="F49" s="36">
        <f>IFERROR(__xludf.DUMMYFUNCTION("STDEV(FILTER('__flatlist__'!F$2:F1014,('__flatlist__'!$A$2:$A1014=$A49)))"),0.4217411678366501)</f>
        <v>0.4217411678</v>
      </c>
      <c r="G49" s="36">
        <f>IFERROR(__xludf.DUMMYFUNCTION("STDEV(FILTER('__flatlist__'!G$2:G1014,('__flatlist__'!$A$2:$A1014=$A49)))"),1.0368697190241638)</f>
        <v>1.036869719</v>
      </c>
      <c r="H49" s="36">
        <f>IFERROR(__xludf.DUMMYFUNCTION("STDEV(FILTER('__flatlist__'!H$2:H1014,('__flatlist__'!$A$2:$A1014=$A49)))"),0.8481554037632528)</f>
        <v>0.8481554038</v>
      </c>
      <c r="I49" s="44">
        <f>IFERROR(__xludf.DUMMYFUNCTION("STDEV(FILTER('__flatlist__'!I$2:I1014,('__flatlist__'!$A$2:$A1014=$A49)))"),0.8100163468803818)</f>
        <v>0.8100163469</v>
      </c>
      <c r="M49" s="4"/>
      <c r="N49" s="11"/>
    </row>
    <row r="50" hidden="1">
      <c r="A50" s="23" t="str">
        <f>'🤖 Claude Sonnet 3.5'!$A$7</f>
        <v>http://elpais.com/elpais/2019/07/10/planeta_futuro/1562757015_950583.html</v>
      </c>
      <c r="B50" s="6"/>
      <c r="D50" s="8">
        <f>IFERROR(__xludf.DUMMYFUNCTION("STDEV(FILTER('__flatlist__'!D$2:D1014,('__flatlist__'!$A$2:$A1014=$A50)))"),0.044085935404087465)</f>
        <v>0.0440859354</v>
      </c>
      <c r="E50" s="11">
        <f>IFERROR(__xludf.DUMMYFUNCTION("STDEV(FILTER('__flatlist__'!E$2:E1014,('__flatlist__'!$A$2:$A1014=$A50)))"),1.0272954630384807)</f>
        <v>1.027295463</v>
      </c>
      <c r="F50" s="11">
        <f>IFERROR(__xludf.DUMMYFUNCTION("STDEV(FILTER('__flatlist__'!F$2:F1014,('__flatlist__'!$A$2:$A1014=$A50)))"),0.5830273995419089)</f>
        <v>0.5830273995</v>
      </c>
      <c r="G50" s="11">
        <f>IFERROR(__xludf.DUMMYFUNCTION("STDEV(FILTER('__flatlist__'!G$2:G1014,('__flatlist__'!$A$2:$A1014=$A50)))"),0.0)</f>
        <v>0</v>
      </c>
      <c r="H50" s="11">
        <f>IFERROR(__xludf.DUMMYFUNCTION("STDEV(FILTER('__flatlist__'!H$2:H1014,('__flatlist__'!$A$2:$A1014=$A50)))"),0.787752092782872)</f>
        <v>0.7877520928</v>
      </c>
      <c r="I50" s="45">
        <f>IFERROR(__xludf.DUMMYFUNCTION("STDEV(FILTER('__flatlist__'!I$2:I1014,('__flatlist__'!$A$2:$A1014=$A50)))"),0.9637705924859459)</f>
        <v>0.9637705925</v>
      </c>
      <c r="M50" s="4"/>
      <c r="N50" s="11"/>
    </row>
    <row r="51" hidden="1">
      <c r="A51" s="23" t="str">
        <f>'🤖 Claude Sonnet 3.5'!$A$12</f>
        <v>http://elpais.com/ccaa/2019/09/12/madrid/1568307703_277564.html</v>
      </c>
      <c r="B51" s="6"/>
      <c r="D51" s="8">
        <f>IFERROR(__xludf.DUMMYFUNCTION("STDEV(FILTER('__flatlist__'!D$2:D1014,('__flatlist__'!$A$2:$A1014=$A51)))"),0.025676376544993853)</f>
        <v>0.02567637654</v>
      </c>
      <c r="E51" s="11">
        <f>IFERROR(__xludf.DUMMYFUNCTION("STDEV(FILTER('__flatlist__'!E$2:E1014,('__flatlist__'!$A$2:$A1014=$A51)))"),1.1192102478745305)</f>
        <v>1.119210248</v>
      </c>
      <c r="F51" s="11">
        <f>IFERROR(__xludf.DUMMYFUNCTION("STDEV(FILTER('__flatlist__'!F$2:F1014,('__flatlist__'!$A$2:$A1014=$A51)))"),0.22360679774997896)</f>
        <v>0.2236067977</v>
      </c>
      <c r="G51" s="11">
        <f>IFERROR(__xludf.DUMMYFUNCTION("STDEV(FILTER('__flatlist__'!G$2:G1014,('__flatlist__'!$A$2:$A1014=$A51)))"),0.0)</f>
        <v>0</v>
      </c>
      <c r="H51" s="11">
        <f>IFERROR(__xludf.DUMMYFUNCTION("STDEV(FILTER('__flatlist__'!H$2:H1014,('__flatlist__'!$A$2:$A1014=$A51)))"),0.6805570473787205)</f>
        <v>0.6805570474</v>
      </c>
      <c r="I51" s="45">
        <f>IFERROR(__xludf.DUMMYFUNCTION("STDEV(FILTER('__flatlist__'!I$2:I1014,('__flatlist__'!$A$2:$A1014=$A51)))"),0.8335087534664908)</f>
        <v>0.8335087535</v>
      </c>
      <c r="M51" s="4"/>
      <c r="N51" s="11"/>
    </row>
    <row r="52" hidden="1">
      <c r="A52" s="23" t="str">
        <f>'🤖 Claude Sonnet 3.5'!$A$17</f>
        <v>http://elpais.com/deportes/2019/08/10/actualidad/1565426201_075062.html</v>
      </c>
      <c r="B52" s="6"/>
      <c r="D52" s="8">
        <f>IFERROR(__xludf.DUMMYFUNCTION("STDEV(FILTER('__flatlist__'!D$2:D1014,('__flatlist__'!$A$2:$A1014=$A52)))"),0.09514459807322775)</f>
        <v>0.09514459807</v>
      </c>
      <c r="E52" s="11">
        <f>IFERROR(__xludf.DUMMYFUNCTION("STDEV(FILTER('__flatlist__'!E$2:E1014,('__flatlist__'!$A$2:$A1014=$A52)))"),1.099766414293465)</f>
        <v>1.099766414</v>
      </c>
      <c r="F52" s="11">
        <f>IFERROR(__xludf.DUMMYFUNCTION("STDEV(FILTER('__flatlist__'!F$2:F1014,('__flatlist__'!$A$2:$A1014=$A52)))"),0.344350221575091)</f>
        <v>0.3443502216</v>
      </c>
      <c r="G52" s="11">
        <f>IFERROR(__xludf.DUMMYFUNCTION("STDEV(FILTER('__flatlist__'!G$2:G1014,('__flatlist__'!$A$2:$A1014=$A52)))"),0.2085144140570748)</f>
        <v>0.2085144141</v>
      </c>
      <c r="H52" s="11">
        <f>IFERROR(__xludf.DUMMYFUNCTION("STDEV(FILTER('__flatlist__'!H$2:H1014,('__flatlist__'!$A$2:$A1014=$A52)))"),0.8221248859286778)</f>
        <v>0.8221248859</v>
      </c>
      <c r="I52" s="45">
        <f>IFERROR(__xludf.DUMMYFUNCTION("STDEV(FILTER('__flatlist__'!I$2:I1014,('__flatlist__'!$A$2:$A1014=$A52)))"),0.9346217344793902)</f>
        <v>0.9346217345</v>
      </c>
      <c r="M52" s="4"/>
      <c r="N52" s="11"/>
    </row>
    <row r="53" hidden="1">
      <c r="A53" s="23" t="str">
        <f>'🤖 Claude Sonnet 3.5'!$A$22</f>
        <v>http://elpais.com/elpais/2019/07/11/gente/1562866782_776897.html</v>
      </c>
      <c r="B53" s="6"/>
      <c r="D53" s="8">
        <f>IFERROR(__xludf.DUMMYFUNCTION("STDEV(FILTER('__flatlist__'!D$2:D1014,('__flatlist__'!$A$2:$A1014=$A53)))"),0.04438425016930407)</f>
        <v>0.04438425017</v>
      </c>
      <c r="E53" s="11">
        <f>IFERROR(__xludf.DUMMYFUNCTION("STDEV(FILTER('__flatlist__'!E$2:E1014,('__flatlist__'!$A$2:$A1014=$A53)))"),1.009833078211346)</f>
        <v>1.009833078</v>
      </c>
      <c r="F53" s="11">
        <f>IFERROR(__xludf.DUMMYFUNCTION("STDEV(FILTER('__flatlist__'!F$2:F1014,('__flatlist__'!$A$2:$A1014=$A53)))"),0.8340576562282991)</f>
        <v>0.8340576562</v>
      </c>
      <c r="G53" s="11">
        <f>IFERROR(__xludf.DUMMYFUNCTION("STDEV(FILTER('__flatlist__'!G$2:G1014,('__flatlist__'!$A$2:$A1014=$A53)))"),0.20851441405707477)</f>
        <v>0.2085144141</v>
      </c>
      <c r="H53" s="11">
        <f>IFERROR(__xludf.DUMMYFUNCTION("STDEV(FILTER('__flatlist__'!H$2:H1014,('__flatlist__'!$A$2:$A1014=$A53)))"),1.079818459343208)</f>
        <v>1.079818459</v>
      </c>
      <c r="I53" s="45">
        <f>IFERROR(__xludf.DUMMYFUNCTION("STDEV(FILTER('__flatlist__'!I$2:I1014,('__flatlist__'!$A$2:$A1014=$A53)))"),1.140348743550409)</f>
        <v>1.140348744</v>
      </c>
      <c r="M53" s="4"/>
      <c r="N53" s="11"/>
    </row>
    <row r="54" hidden="1">
      <c r="A54" s="23" t="str">
        <f>'🤖 Claude Sonnet 3.5'!$A$27</f>
        <v>http://elpais.com/elpais/2019/07/19/ciencia/1563535714_854872.html</v>
      </c>
      <c r="B54" s="6"/>
      <c r="D54" s="8">
        <f>IFERROR(__xludf.DUMMYFUNCTION("STDEV(FILTER('__flatlist__'!D$2:D1014,('__flatlist__'!$A$2:$A1014=$A54)))"),0.08567389508738887)</f>
        <v>0.08567389509</v>
      </c>
      <c r="E54" s="11">
        <f>IFERROR(__xludf.DUMMYFUNCTION("STDEV(FILTER('__flatlist__'!E$2:E1014,('__flatlist__'!$A$2:$A1014=$A54)))"),0.982052380207062)</f>
        <v>0.9820523802</v>
      </c>
      <c r="F54" s="11">
        <f>IFERROR(__xludf.DUMMYFUNCTION("STDEV(FILTER('__flatlist__'!F$2:F1014,('__flatlist__'!$A$2:$A1014=$A54)))"),0.730477130336511)</f>
        <v>0.7304771303</v>
      </c>
      <c r="G54" s="11">
        <f>IFERROR(__xludf.DUMMYFUNCTION("STDEV(FILTER('__flatlist__'!G$2:G1014,('__flatlist__'!$A$2:$A1014=$A54)))"),0.4217411678366499)</f>
        <v>0.4217411678</v>
      </c>
      <c r="H54" s="11">
        <f>IFERROR(__xludf.DUMMYFUNCTION("STDEV(FILTER('__flatlist__'!H$2:H1014,('__flatlist__'!$A$2:$A1014=$A54)))"),0.9197009309398037)</f>
        <v>0.9197009309</v>
      </c>
      <c r="I54" s="45">
        <f>IFERROR(__xludf.DUMMYFUNCTION("STDEV(FILTER('__flatlist__'!I$2:I1014,('__flatlist__'!$A$2:$A1014=$A54)))"),0.8481554037632527)</f>
        <v>0.8481554038</v>
      </c>
      <c r="M54" s="4"/>
      <c r="N54" s="11"/>
    </row>
    <row r="55" hidden="1">
      <c r="A55" s="23" t="str">
        <f>'🤖 Claude Sonnet 3.5'!$A$32</f>
        <v>http://elpais.com/ccaa/2019/09/28/catalunya/1569665675_576416.html</v>
      </c>
      <c r="B55" s="6"/>
      <c r="D55" s="8">
        <f>IFERROR(__xludf.DUMMYFUNCTION("STDEV(FILTER('__flatlist__'!D$2:D1014,('__flatlist__'!$A$2:$A1014=$A55)))"),0.21535079448155695)</f>
        <v>0.2153507945</v>
      </c>
      <c r="E55" s="11">
        <f>IFERROR(__xludf.DUMMYFUNCTION("STDEV(FILTER('__flatlist__'!E$2:E1014,('__flatlist__'!$A$2:$A1014=$A55)))"),1.0576280419404613)</f>
        <v>1.057628042</v>
      </c>
      <c r="F55" s="11">
        <f>IFERROR(__xludf.DUMMYFUNCTION("STDEV(FILTER('__flatlist__'!F$2:F1014,('__flatlist__'!$A$2:$A1014=$A55)))"),0.6472807211834835)</f>
        <v>0.6472807212</v>
      </c>
      <c r="G55" s="11">
        <f>IFERROR(__xludf.DUMMYFUNCTION("STDEV(FILTER('__flatlist__'!G$2:G1014,('__flatlist__'!$A$2:$A1014=$A55)))"),0.344350221575091)</f>
        <v>0.3443502216</v>
      </c>
      <c r="H55" s="11">
        <f>IFERROR(__xludf.DUMMYFUNCTION("STDEV(FILTER('__flatlist__'!H$2:H1014,('__flatlist__'!$A$2:$A1014=$A55)))"),0.8957519419470862)</f>
        <v>0.8957519419</v>
      </c>
      <c r="I55" s="45">
        <f>IFERROR(__xludf.DUMMYFUNCTION("STDEV(FILTER('__flatlist__'!I$2:I1014,('__flatlist__'!$A$2:$A1014=$A55)))"),1.0330506647252728)</f>
        <v>1.033050665</v>
      </c>
      <c r="M55" s="4"/>
      <c r="N55" s="11"/>
    </row>
    <row r="56" hidden="1">
      <c r="A56" s="23" t="str">
        <f>'🤖 Claude Sonnet 3.5'!$A$37</f>
        <v>http://elpais.com/elpais/2019/07/17/gente/1563351601_839455.html</v>
      </c>
      <c r="B56" s="6"/>
      <c r="D56" s="8">
        <f>IFERROR(__xludf.DUMMYFUNCTION("STDEV(FILTER('__flatlist__'!D$2:D1014,('__flatlist__'!$A$2:$A1014=$A56)))"),0.0740187290613769)</f>
        <v>0.07401872906</v>
      </c>
      <c r="E56" s="11">
        <f>IFERROR(__xludf.DUMMYFUNCTION("STDEV(FILTER('__flatlist__'!E$2:E1014,('__flatlist__'!$A$2:$A1014=$A56)))"),1.1069310921135727)</f>
        <v>1.106931092</v>
      </c>
      <c r="F56" s="11">
        <f>IFERROR(__xludf.DUMMYFUNCTION("STDEV(FILTER('__flatlist__'!F$2:F1014,('__flatlist__'!$A$2:$A1014=$A56)))"),0.28810406552003043)</f>
        <v>0.2881040655</v>
      </c>
      <c r="G56" s="11">
        <f>IFERROR(__xludf.DUMMYFUNCTION("STDEV(FILTER('__flatlist__'!G$2:G1014,('__flatlist__'!$A$2:$A1014=$A56)))"),0.8504823091062899)</f>
        <v>0.8504823091</v>
      </c>
      <c r="H56" s="11">
        <f>IFERROR(__xludf.DUMMYFUNCTION("STDEV(FILTER('__flatlist__'!H$2:H1014,('__flatlist__'!$A$2:$A1014=$A56)))"),0.540823555863717)</f>
        <v>0.5408235559</v>
      </c>
      <c r="I56" s="45">
        <f>IFERROR(__xludf.DUMMYFUNCTION("STDEV(FILTER('__flatlist__'!I$2:I1014,('__flatlist__'!$A$2:$A1014=$A56)))"),0.973969507115348)</f>
        <v>0.9739695071</v>
      </c>
      <c r="M56" s="4"/>
      <c r="N56" s="11"/>
    </row>
    <row r="57" hidden="1">
      <c r="A57" s="23" t="str">
        <f>'🤖 Claude Sonnet 3.5'!$A$42</f>
        <v>http://elpais.com/tecnologia/2019/08/20/actualidad/1566294736_117123.html</v>
      </c>
      <c r="B57" s="6"/>
      <c r="D57" s="8">
        <f>IFERROR(__xludf.DUMMYFUNCTION("STDEV(FILTER('__flatlist__'!D$2:D1014,('__flatlist__'!$A$2:$A1014=$A57)))"),0.08672573986034433)</f>
        <v>0.08672573986</v>
      </c>
      <c r="E57" s="11">
        <f>IFERROR(__xludf.DUMMYFUNCTION("STDEV(FILTER('__flatlist__'!E$2:E1014,('__flatlist__'!$A$2:$A1014=$A57)))"),0.8846517369293827)</f>
        <v>0.8846517369</v>
      </c>
      <c r="F57" s="11">
        <f>IFERROR(__xludf.DUMMYFUNCTION("STDEV(FILTER('__flatlist__'!F$2:F1014,('__flatlist__'!$A$2:$A1014=$A57)))"),0.5931093121225484)</f>
        <v>0.5931093121</v>
      </c>
      <c r="G57" s="11">
        <f>IFERROR(__xludf.DUMMYFUNCTION("STDEV(FILTER('__flatlist__'!G$2:G1014,('__flatlist__'!$A$2:$A1014=$A57)))"),0.6349504353380416)</f>
        <v>0.6349504353</v>
      </c>
      <c r="H57" s="11">
        <f>IFERROR(__xludf.DUMMYFUNCTION("STDEV(FILTER('__flatlist__'!H$2:H1014,('__flatlist__'!$A$2:$A1014=$A57)))"),0.8528028654224418)</f>
        <v>0.8528028654</v>
      </c>
      <c r="I57" s="45">
        <f>IFERROR(__xludf.DUMMYFUNCTION("STDEV(FILTER('__flatlist__'!I$2:I1014,('__flatlist__'!$A$2:$A1014=$A57)))"),0.8643121965600914)</f>
        <v>0.8643121966</v>
      </c>
      <c r="M57" s="4"/>
      <c r="N57" s="11"/>
    </row>
    <row r="58" hidden="1">
      <c r="A58" s="46" t="str">
        <f>'🤖 Claude Sonnet 3.5'!$A$47</f>
        <v>http://elpais.com/elpais/2019/07/05/ideas/1562335565_606827.html</v>
      </c>
      <c r="B58" s="26"/>
      <c r="C58" s="27"/>
      <c r="D58" s="28">
        <f>IFERROR(__xludf.DUMMYFUNCTION("STDEV(FILTER('__flatlist__'!D$2:D1014,('__flatlist__'!$A$2:$A1014=$A58)))"),0.05105935993772621)</f>
        <v>0.05105935994</v>
      </c>
      <c r="E58" s="40">
        <f>IFERROR(__xludf.DUMMYFUNCTION("STDEV(FILTER('__flatlist__'!E$2:E1014,('__flatlist__'!$A$2:$A1014=$A58)))"),1.2399795994751786)</f>
        <v>1.239979599</v>
      </c>
      <c r="F58" s="40">
        <f>IFERROR(__xludf.DUMMYFUNCTION("STDEV(FILTER('__flatlist__'!F$2:F1014,('__flatlist__'!$A$2:$A1014=$A58)))"),0.7029019463944166)</f>
        <v>0.7029019464</v>
      </c>
      <c r="G58" s="40">
        <f>IFERROR(__xludf.DUMMYFUNCTION("STDEV(FILTER('__flatlist__'!G$2:G1014,('__flatlist__'!$A$2:$A1014=$A58)))"),0.34435022157509104)</f>
        <v>0.3443502216</v>
      </c>
      <c r="H58" s="40">
        <f>IFERROR(__xludf.DUMMYFUNCTION("STDEV(FILTER('__flatlist__'!H$2:H1014,('__flatlist__'!$A$2:$A1014=$A58)))"),0.7751067757631797)</f>
        <v>0.7751067758</v>
      </c>
      <c r="I58" s="47">
        <f>IFERROR(__xludf.DUMMYFUNCTION("STDEV(FILTER('__flatlist__'!I$2:I1014,('__flatlist__'!$A$2:$A1014=$A58)))"),0.7927537436201199)</f>
        <v>0.7927537436</v>
      </c>
      <c r="M58" s="4"/>
      <c r="N58" s="11"/>
    </row>
    <row r="59">
      <c r="A59" s="32"/>
      <c r="B59" s="6" t="s">
        <v>20</v>
      </c>
      <c r="D59" s="8">
        <f>IFERROR(__xludf.DUMMYFUNCTION("STDEV(FILTER('__flatlist__'!D$2:D1014,('__flatlist__'!$B$2:$B1014=$B59)))"),0.12731995228518928)</f>
        <v>0.1273199523</v>
      </c>
      <c r="E59" s="11">
        <f>IFERROR(__xludf.DUMMYFUNCTION("STDEV(FILTER('__flatlist__'!E$2:E1014,('__flatlist__'!$B$2:$B1014=$B59)))"),0.9336995618478526)</f>
        <v>0.9336995618</v>
      </c>
      <c r="F59" s="11">
        <f>IFERROR(__xludf.DUMMYFUNCTION("STDEV(FILTER('__flatlist__'!F$2:F1014,('__flatlist__'!$B$2:$B1014=$B59)))"),0.5256253906367646)</f>
        <v>0.5256253906</v>
      </c>
      <c r="G59" s="11">
        <f>IFERROR(__xludf.DUMMYFUNCTION("STDEV(FILTER('__flatlist__'!G$2:G1014,('__flatlist__'!$B$2:$B1014=$B59)))"),0.9660917830792957)</f>
        <v>0.9660917831</v>
      </c>
      <c r="H59" s="11">
        <f>IFERROR(__xludf.DUMMYFUNCTION("STDEV(FILTER('__flatlist__'!H$2:H1014,('__flatlist__'!$B$2:$B1014=$B59)))"),0.597001052268969)</f>
        <v>0.5970010523</v>
      </c>
      <c r="I59" s="45">
        <f>IFERROR(__xludf.DUMMYFUNCTION("STDEV(FILTER('__flatlist__'!I$2:I1014,('__flatlist__'!$B$2:$B1014=$B59)))"),0.5400617248673217)</f>
        <v>0.5400617249</v>
      </c>
      <c r="M59" s="4"/>
      <c r="N59" s="11"/>
    </row>
    <row r="60">
      <c r="A60" s="32"/>
      <c r="B60" s="6" t="s">
        <v>24</v>
      </c>
      <c r="D60" s="8">
        <f>IFERROR(__xludf.DUMMYFUNCTION("STDEV(FILTER('__flatlist__'!D$2:D1014,('__flatlist__'!$B$2:$B1014=$B60)))"),0.16031758271132937)</f>
        <v>0.1603175827</v>
      </c>
      <c r="E60" s="11">
        <f>IFERROR(__xludf.DUMMYFUNCTION("STDEV(FILTER('__flatlist__'!E$2:E1014,('__flatlist__'!$B$2:$B1014=$B60)))"),0.8969320930188526)</f>
        <v>0.896932093</v>
      </c>
      <c r="F60" s="11">
        <f>IFERROR(__xludf.DUMMYFUNCTION("STDEV(FILTER('__flatlist__'!F$2:F1014,('__flatlist__'!$B$2:$B1014=$B60)))"),0.563869415688347)</f>
        <v>0.5638694157</v>
      </c>
      <c r="G60" s="11">
        <f>IFERROR(__xludf.DUMMYFUNCTION("STDEV(FILTER('__flatlist__'!G$2:G1014,('__flatlist__'!$B$2:$B1014=$B60)))"),0.0)</f>
        <v>0</v>
      </c>
      <c r="H60" s="11">
        <f>IFERROR(__xludf.DUMMYFUNCTION("STDEV(FILTER('__flatlist__'!H$2:H1014,('__flatlist__'!$B$2:$B1014=$B60)))"),0.6717752982077051)</f>
        <v>0.6717752982</v>
      </c>
      <c r="I60" s="45">
        <f>IFERROR(__xludf.DUMMYFUNCTION("STDEV(FILTER('__flatlist__'!I$2:I1014,('__flatlist__'!$B$2:$B1014=$B60)))"),0.6868732574462858)</f>
        <v>0.6868732574</v>
      </c>
      <c r="M60" s="4"/>
      <c r="N60" s="11"/>
    </row>
    <row r="61">
      <c r="A61" s="32"/>
      <c r="B61" s="6" t="s">
        <v>25</v>
      </c>
      <c r="D61" s="8">
        <f>IFERROR(__xludf.DUMMYFUNCTION("STDEV(FILTER('__flatlist__'!D$2:D1014,('__flatlist__'!$B$2:$B1014=$B61)))"),0.1357404625800704)</f>
        <v>0.1357404626</v>
      </c>
      <c r="E61" s="11">
        <f>IFERROR(__xludf.DUMMYFUNCTION("STDEV(FILTER('__flatlist__'!E$2:E1014,('__flatlist__'!$B$2:$B1014=$B61)))"),0.9604352645732545)</f>
        <v>0.9604352646</v>
      </c>
      <c r="F61" s="11">
        <f>IFERROR(__xludf.DUMMYFUNCTION("STDEV(FILTER('__flatlist__'!F$2:F1014,('__flatlist__'!$B$2:$B1014=$B61)))"),0.33493206352854177)</f>
        <v>0.3349320635</v>
      </c>
      <c r="G61" s="11">
        <f>IFERROR(__xludf.DUMMYFUNCTION("STDEV(FILTER('__flatlist__'!G$2:G1014,('__flatlist__'!$B$2:$B1014=$B61)))"),0.15811388300841894)</f>
        <v>0.158113883</v>
      </c>
      <c r="H61" s="11">
        <f>IFERROR(__xludf.DUMMYFUNCTION("STDEV(FILTER('__flatlist__'!H$2:H1014,('__flatlist__'!$B$2:$B1014=$B61)))"),0.5334935656738372)</f>
        <v>0.5334935657</v>
      </c>
      <c r="I61" s="45">
        <f>IFERROR(__xludf.DUMMYFUNCTION("STDEV(FILTER('__flatlist__'!I$2:I1014,('__flatlist__'!$B$2:$B1014=$B61)))"),0.45220258677630265)</f>
        <v>0.4522025868</v>
      </c>
      <c r="M61" s="4"/>
      <c r="N61" s="11"/>
    </row>
    <row r="62">
      <c r="A62" s="6"/>
      <c r="B62" s="6" t="s">
        <v>26</v>
      </c>
      <c r="D62" s="8">
        <f>IFERROR(__xludf.DUMMYFUNCTION("STDEV(FILTER('__flatlist__'!D$2:D1014,('__flatlist__'!$B$2:$B1014=$B62)))"),0.15725023766555513)</f>
        <v>0.1572502377</v>
      </c>
      <c r="E62" s="11">
        <f>IFERROR(__xludf.DUMMYFUNCTION("STDEV(FILTER('__flatlist__'!E$2:E1014,('__flatlist__'!$B$2:$B1014=$B62)))"),0.8469401940560456)</f>
        <v>0.8469401941</v>
      </c>
      <c r="F62" s="11">
        <f>IFERROR(__xludf.DUMMYFUNCTION("STDEV(FILTER('__flatlist__'!F$2:F1014,('__flatlist__'!$B$2:$B1014=$B62)))"),0.6674674677561602)</f>
        <v>0.6674674678</v>
      </c>
      <c r="G62" s="11">
        <f>IFERROR(__xludf.DUMMYFUNCTION("STDEV(FILTER('__flatlist__'!G$2:G1014,('__flatlist__'!$B$2:$B1014=$B62)))"),0.3349320635285419)</f>
        <v>0.3349320635</v>
      </c>
      <c r="H62" s="11">
        <f>IFERROR(__xludf.DUMMYFUNCTION("STDEV(FILTER('__flatlist__'!H$2:H1014,('__flatlist__'!$B$2:$B1014=$B62)))"),0.6076436202501999)</f>
        <v>0.6076436203</v>
      </c>
      <c r="I62" s="45">
        <f>IFERROR(__xludf.DUMMYFUNCTION("STDEV(FILTER('__flatlist__'!I$2:I1014,('__flatlist__'!$B$2:$B1014=$B62)))"),0.7472170590486632)</f>
        <v>0.747217059</v>
      </c>
      <c r="M62" s="4"/>
      <c r="N62" s="11"/>
    </row>
    <row r="63">
      <c r="A63" s="32"/>
      <c r="B63" s="6" t="s">
        <v>27</v>
      </c>
      <c r="D63" s="8">
        <f>IFERROR(__xludf.DUMMYFUNCTION("STDEV(FILTER('__flatlist__'!D$2:D1014,('__flatlist__'!$B$2:$B1014=$B63)))"),0.12340514747857893)</f>
        <v>0.1234051475</v>
      </c>
      <c r="E63" s="11">
        <f>IFERROR(__xludf.DUMMYFUNCTION("STDEV(FILTER('__flatlist__'!E$2:E1014,('__flatlist__'!$B$2:$B1014=$B63)))"),0.8469401940560456)</f>
        <v>0.8469401941</v>
      </c>
      <c r="F63" s="11">
        <f>IFERROR(__xludf.DUMMYFUNCTION("STDEV(FILTER('__flatlist__'!F$2:F1014,('__flatlist__'!$B$2:$B1014=$B63)))"),0.30382181012509996)</f>
        <v>0.3038218101</v>
      </c>
      <c r="G63" s="11">
        <f>IFERROR(__xludf.DUMMYFUNCTION("STDEV(FILTER('__flatlist__'!G$2:G1014,('__flatlist__'!$B$2:$B1014=$B63)))"),0.3038218101251002)</f>
        <v>0.3038218101</v>
      </c>
      <c r="H63" s="11">
        <f>IFERROR(__xludf.DUMMYFUNCTION("STDEV(FILTER('__flatlist__'!H$2:H1014,('__flatlist__'!$B$2:$B1014=$B63)))"),0.833589704154145)</f>
        <v>0.8335897042</v>
      </c>
      <c r="I63" s="45">
        <f>IFERROR(__xludf.DUMMYFUNCTION("STDEV(FILTER('__flatlist__'!I$2:I1014,('__flatlist__'!$B$2:$B1014=$B63)))"),1.085746818483091)</f>
        <v>1.085746818</v>
      </c>
      <c r="M63" s="4"/>
      <c r="N63" s="11"/>
    </row>
    <row r="64">
      <c r="A64" s="34"/>
      <c r="B64" s="19"/>
      <c r="C64" s="35" t="s">
        <v>21</v>
      </c>
      <c r="D64" s="20">
        <f>IFERROR(__xludf.DUMMYFUNCTION("STDEV(FILTER('__flatlist__'!D$2:D1014,('__flatlist__'!$C$2:$C1014=$C64)))"),0.11687851448677496)</f>
        <v>0.1168785145</v>
      </c>
      <c r="E64" s="36">
        <f>IFERROR(__xludf.DUMMYFUNCTION("STDEV(FILTER('__flatlist__'!E$2:E1014,('__flatlist__'!$C$2:$C1014=$C64)))"),1.188550823997228)</f>
        <v>1.188550824</v>
      </c>
      <c r="F64" s="36">
        <f>IFERROR(__xludf.DUMMYFUNCTION("STDEV(FILTER('__flatlist__'!F$2:F1014,('__flatlist__'!$C$2:$C1014=$C64)))"),0.5554920598635308)</f>
        <v>0.5554920599</v>
      </c>
      <c r="G64" s="36">
        <f>IFERROR(__xludf.DUMMYFUNCTION("STDEV(FILTER('__flatlist__'!G$2:G1014,('__flatlist__'!$C$2:$C1014=$C64)))"),0.36421567954234174)</f>
        <v>0.3642156795</v>
      </c>
      <c r="H64" s="36">
        <f>IFERROR(__xludf.DUMMYFUNCTION("STDEV(FILTER('__flatlist__'!H$2:H1014,('__flatlist__'!$C$2:$C1014=$C64)))"),0.6869037302955032)</f>
        <v>0.6869037303</v>
      </c>
      <c r="I64" s="44">
        <f>IFERROR(__xludf.DUMMYFUNCTION("STDEV(FILTER('__flatlist__'!I$2:I1014,('__flatlist__'!$C$2:$C1014=$C64)))"),0.6388765649999398)</f>
        <v>0.638876565</v>
      </c>
      <c r="M64" s="4"/>
      <c r="N64" s="11"/>
    </row>
    <row r="65">
      <c r="A65" s="37"/>
      <c r="C65" s="7" t="s">
        <v>22</v>
      </c>
      <c r="D65" s="8">
        <f>IFERROR(__xludf.DUMMYFUNCTION("STDEV(FILTER('__flatlist__'!D$2:D1014,('__flatlist__'!$C$2:$C1014=$C65)))"),0.12519846825133077)</f>
        <v>0.1251984683</v>
      </c>
      <c r="E65" s="11">
        <f>IFERROR(__xludf.DUMMYFUNCTION("STDEV(FILTER('__flatlist__'!E$2:E1014,('__flatlist__'!$C$2:$C1014=$C65)))"),0.8144110179279561)</f>
        <v>0.8144110179</v>
      </c>
      <c r="F65" s="11">
        <f>IFERROR(__xludf.DUMMYFUNCTION("STDEV(FILTER('__flatlist__'!F$2:F1014,('__flatlist__'!$C$2:$C1014=$C65)))"),0.4314191105868999)</f>
        <v>0.4314191106</v>
      </c>
      <c r="G65" s="11">
        <f>IFERROR(__xludf.DUMMYFUNCTION("STDEV(FILTER('__flatlist__'!G$2:G1014,('__flatlist__'!$C$2:$C1014=$C65)))"),0.34046786536608525)</f>
        <v>0.3404678654</v>
      </c>
      <c r="H65" s="11">
        <f>IFERROR(__xludf.DUMMYFUNCTION("STDEV(FILTER('__flatlist__'!H$2:H1014,('__flatlist__'!$C$2:$C1014=$C65)))"),0.8144110179279556)</f>
        <v>0.8144110179</v>
      </c>
      <c r="I65" s="45">
        <f>IFERROR(__xludf.DUMMYFUNCTION("STDEV(FILTER('__flatlist__'!I$2:I1014,('__flatlist__'!$C$2:$C1014=$C65)))"),0.9026039427960746)</f>
        <v>0.9026039428</v>
      </c>
      <c r="M65" s="4"/>
      <c r="N65" s="11"/>
    </row>
    <row r="66">
      <c r="A66" s="37"/>
      <c r="C66" s="7" t="s">
        <v>8</v>
      </c>
      <c r="D66" s="8">
        <f>IFERROR(__xludf.DUMMYFUNCTION("STDEV(FILTER('__flatlist__'!D$2:D1014,('__flatlist__'!$C$2:$C1014=$C66)))"),0.19887654188880496)</f>
        <v>0.1988765419</v>
      </c>
      <c r="E66" s="11">
        <f>IFERROR(__xludf.DUMMYFUNCTION("STDEV(FILTER('__flatlist__'!E$2:E1014,('__flatlist__'!$C$2:$C1014=$C66)))"),0.4040610178208845)</f>
        <v>0.4040610178</v>
      </c>
      <c r="F66" s="11">
        <f>IFERROR(__xludf.DUMMYFUNCTION("STDEV(FILTER('__flatlist__'!F$2:F1014,('__flatlist__'!$C$2:$C1014=$C66)))"),0.5928141120356123)</f>
        <v>0.592814112</v>
      </c>
      <c r="G66" s="11">
        <f>IFERROR(__xludf.DUMMYFUNCTION("STDEV(FILTER('__flatlist__'!G$2:G1014,('__flatlist__'!$C$2:$C1014=$C66)))"),0.2398979374820951)</f>
        <v>0.2398979375</v>
      </c>
      <c r="H66" s="11">
        <f>IFERROR(__xludf.DUMMYFUNCTION("STDEV(FILTER('__flatlist__'!H$2:H1014,('__flatlist__'!$C$2:$C1014=$C66)))"),0.6157789160643515)</f>
        <v>0.6157789161</v>
      </c>
      <c r="I66" s="45">
        <f>IFERROR(__xludf.DUMMYFUNCTION("STDEV(FILTER('__flatlist__'!I$2:I1014,('__flatlist__'!$C$2:$C1014=$C66)))"),0.3854496446637727)</f>
        <v>0.3854496447</v>
      </c>
      <c r="M66" s="4"/>
      <c r="N66" s="11"/>
    </row>
    <row r="67">
      <c r="A67" s="38"/>
      <c r="B67" s="27"/>
      <c r="C67" s="39" t="s">
        <v>23</v>
      </c>
      <c r="D67" s="28">
        <f>IFERROR(__xludf.DUMMYFUNCTION("STDEV(FILTER('__flatlist__'!D$2:D1014,('__flatlist__'!$C$2:$C1014=$C67)))"),0.08030672880353036)</f>
        <v>0.0803067288</v>
      </c>
      <c r="E67" s="40">
        <f>IFERROR(__xludf.DUMMYFUNCTION("STDEV(FILTER('__flatlist__'!E$2:E1014,('__flatlist__'!$C$2:$C1014=$C67)))"),0.7216760537322905)</f>
        <v>0.7216760537</v>
      </c>
      <c r="F67" s="40">
        <f>IFERROR(__xludf.DUMMYFUNCTION("STDEV(FILTER('__flatlist__'!F$2:F1014,('__flatlist__'!$C$2:$C1014=$C67)))"),0.42185208743523983)</f>
        <v>0.4218520874</v>
      </c>
      <c r="G67" s="40">
        <f>IFERROR(__xludf.DUMMYFUNCTION("STDEV(FILTER('__flatlist__'!G$2:G1014,('__flatlist__'!$C$2:$C1014=$C67)))"),0.8081220356417691)</f>
        <v>0.8081220356</v>
      </c>
      <c r="H67" s="40">
        <f>IFERROR(__xludf.DUMMYFUNCTION("STDEV(FILTER('__flatlist__'!H$2:H1014,('__flatlist__'!$C$2:$C1014=$C67)))"),0.5799366608624125)</f>
        <v>0.5799366609</v>
      </c>
      <c r="I67" s="47">
        <f>IFERROR(__xludf.DUMMYFUNCTION("STDEV(FILTER('__flatlist__'!I$2:I1014,('__flatlist__'!$C$2:$C1014=$C67)))"),0.8533248298896045)</f>
        <v>0.8533248299</v>
      </c>
      <c r="M67" s="4"/>
      <c r="N67" s="11"/>
    </row>
    <row r="68">
      <c r="M68" s="4"/>
      <c r="N68" s="11"/>
    </row>
    <row r="69">
      <c r="M69" s="4"/>
      <c r="N69" s="11"/>
    </row>
    <row r="70">
      <c r="M70" s="4"/>
      <c r="N70" s="11"/>
    </row>
    <row r="71">
      <c r="M71" s="4"/>
      <c r="N71" s="11"/>
    </row>
    <row r="72">
      <c r="D72" s="48"/>
      <c r="M72" s="4"/>
      <c r="N72" s="11"/>
    </row>
    <row r="73">
      <c r="M73" s="4"/>
      <c r="N73" s="11"/>
    </row>
    <row r="74">
      <c r="M74" s="4"/>
      <c r="N74" s="11"/>
    </row>
    <row r="75">
      <c r="M75" s="4"/>
      <c r="N75" s="11"/>
    </row>
    <row r="76">
      <c r="M76" s="4"/>
      <c r="N76" s="11"/>
    </row>
    <row r="77">
      <c r="M77" s="4"/>
      <c r="N77" s="11"/>
    </row>
    <row r="78">
      <c r="M78" s="4"/>
      <c r="N78" s="11"/>
    </row>
    <row r="79">
      <c r="M79" s="4"/>
      <c r="N79" s="11"/>
    </row>
    <row r="80">
      <c r="M80" s="4"/>
      <c r="N80" s="11"/>
    </row>
    <row r="81">
      <c r="M81" s="4"/>
      <c r="N81" s="11"/>
    </row>
    <row r="82">
      <c r="M82" s="4"/>
      <c r="N82" s="11"/>
    </row>
    <row r="83">
      <c r="M83" s="4"/>
      <c r="N83" s="11"/>
    </row>
    <row r="84">
      <c r="M84" s="4"/>
      <c r="N84" s="11"/>
    </row>
    <row r="85">
      <c r="M85" s="4"/>
      <c r="N85" s="11"/>
    </row>
    <row r="86">
      <c r="M86" s="4"/>
      <c r="N86" s="11"/>
    </row>
    <row r="87">
      <c r="M87" s="4"/>
      <c r="N87" s="11"/>
    </row>
    <row r="88">
      <c r="M88" s="4"/>
      <c r="N88" s="11"/>
    </row>
    <row r="89">
      <c r="M89" s="4"/>
      <c r="N89" s="11"/>
    </row>
    <row r="90">
      <c r="M90" s="4"/>
      <c r="N90" s="11"/>
    </row>
    <row r="91">
      <c r="M91" s="4"/>
      <c r="N91" s="11"/>
    </row>
    <row r="92">
      <c r="M92" s="4"/>
      <c r="N92" s="11"/>
    </row>
    <row r="93">
      <c r="M93" s="4"/>
      <c r="N93" s="11"/>
    </row>
    <row r="94">
      <c r="M94" s="4"/>
      <c r="N94" s="11"/>
    </row>
    <row r="95">
      <c r="M95" s="4"/>
      <c r="N95" s="11"/>
    </row>
    <row r="96">
      <c r="M96" s="4"/>
      <c r="N96" s="11"/>
    </row>
    <row r="97">
      <c r="M97" s="4"/>
      <c r="N97" s="11"/>
    </row>
    <row r="98">
      <c r="M98" s="4"/>
      <c r="N98" s="11"/>
    </row>
    <row r="99">
      <c r="M99" s="4"/>
      <c r="N99" s="11"/>
    </row>
    <row r="100">
      <c r="M100" s="4"/>
      <c r="N100" s="11"/>
    </row>
    <row r="101">
      <c r="M101" s="4"/>
      <c r="N101" s="11"/>
    </row>
    <row r="102">
      <c r="M102" s="4"/>
      <c r="N102" s="11"/>
    </row>
    <row r="103">
      <c r="M103" s="4"/>
      <c r="N103" s="11"/>
    </row>
    <row r="104">
      <c r="M104" s="4"/>
      <c r="N104" s="11"/>
    </row>
    <row r="105">
      <c r="M105" s="4"/>
      <c r="N105" s="11"/>
    </row>
    <row r="106">
      <c r="M106" s="4"/>
      <c r="N106" s="11"/>
    </row>
    <row r="107">
      <c r="M107" s="4"/>
      <c r="N107" s="11"/>
    </row>
    <row r="108">
      <c r="M108" s="4"/>
      <c r="N108" s="11"/>
    </row>
    <row r="109">
      <c r="M109" s="4"/>
      <c r="N109" s="11"/>
    </row>
    <row r="110">
      <c r="M110" s="4"/>
      <c r="N110" s="11"/>
    </row>
    <row r="111">
      <c r="M111" s="4"/>
      <c r="N111" s="11"/>
    </row>
    <row r="112">
      <c r="M112" s="4"/>
      <c r="N112" s="11"/>
    </row>
    <row r="113">
      <c r="M113" s="4"/>
      <c r="N113" s="11"/>
    </row>
    <row r="114">
      <c r="M114" s="4"/>
      <c r="N114" s="11"/>
    </row>
    <row r="115">
      <c r="M115" s="4"/>
      <c r="N115" s="11"/>
    </row>
    <row r="116">
      <c r="M116" s="4"/>
      <c r="N116" s="11"/>
    </row>
    <row r="117">
      <c r="M117" s="4"/>
      <c r="N117" s="11"/>
    </row>
    <row r="118">
      <c r="M118" s="4"/>
      <c r="N118" s="11"/>
    </row>
    <row r="119">
      <c r="M119" s="4"/>
      <c r="N119" s="11"/>
    </row>
    <row r="120">
      <c r="M120" s="4"/>
      <c r="N120" s="11"/>
    </row>
    <row r="121">
      <c r="M121" s="4"/>
      <c r="N121" s="11"/>
    </row>
    <row r="122">
      <c r="M122" s="4"/>
      <c r="N122" s="11"/>
    </row>
    <row r="123">
      <c r="M123" s="4"/>
      <c r="N123" s="11"/>
    </row>
    <row r="124">
      <c r="M124" s="4"/>
      <c r="N124" s="11"/>
    </row>
    <row r="125">
      <c r="M125" s="4"/>
      <c r="N125" s="11"/>
    </row>
    <row r="126">
      <c r="M126" s="4"/>
      <c r="N126" s="11"/>
    </row>
    <row r="127">
      <c r="M127" s="4"/>
      <c r="N127" s="11"/>
    </row>
    <row r="128">
      <c r="M128" s="4"/>
      <c r="N128" s="11"/>
    </row>
    <row r="129">
      <c r="M129" s="4"/>
      <c r="N129" s="11"/>
    </row>
    <row r="130">
      <c r="M130" s="4"/>
      <c r="N130" s="11"/>
    </row>
    <row r="131">
      <c r="M131" s="4"/>
      <c r="N131" s="11"/>
    </row>
    <row r="132">
      <c r="M132" s="4"/>
      <c r="N132" s="11"/>
    </row>
    <row r="133">
      <c r="M133" s="4"/>
      <c r="N133" s="11"/>
    </row>
    <row r="134">
      <c r="M134" s="4"/>
      <c r="N134" s="11"/>
    </row>
    <row r="135">
      <c r="M135" s="4"/>
      <c r="N135" s="11"/>
    </row>
    <row r="136">
      <c r="M136" s="4"/>
      <c r="N136" s="11"/>
    </row>
    <row r="137">
      <c r="M137" s="4"/>
      <c r="N137" s="11"/>
    </row>
    <row r="138">
      <c r="M138" s="4"/>
      <c r="N138" s="11"/>
    </row>
    <row r="139">
      <c r="M139" s="4"/>
      <c r="N139" s="11"/>
    </row>
    <row r="140">
      <c r="M140" s="4"/>
      <c r="N140" s="11"/>
    </row>
    <row r="141">
      <c r="M141" s="4"/>
      <c r="N141" s="11"/>
    </row>
    <row r="142">
      <c r="M142" s="4"/>
      <c r="N142" s="11"/>
    </row>
    <row r="143">
      <c r="M143" s="4"/>
      <c r="N143" s="11"/>
    </row>
    <row r="144">
      <c r="M144" s="4"/>
      <c r="N144" s="11"/>
    </row>
    <row r="145">
      <c r="M145" s="4"/>
      <c r="N145" s="11"/>
    </row>
    <row r="146">
      <c r="M146" s="4"/>
      <c r="N146" s="11"/>
    </row>
    <row r="147">
      <c r="M147" s="4"/>
      <c r="N147" s="11"/>
    </row>
    <row r="148">
      <c r="M148" s="4"/>
      <c r="N148" s="11"/>
    </row>
    <row r="149">
      <c r="M149" s="4"/>
      <c r="N149" s="11"/>
    </row>
    <row r="150">
      <c r="M150" s="4"/>
      <c r="N150" s="11"/>
    </row>
    <row r="151">
      <c r="M151" s="4"/>
      <c r="N151" s="11"/>
    </row>
    <row r="152">
      <c r="M152" s="4"/>
      <c r="N152" s="11"/>
    </row>
    <row r="153">
      <c r="M153" s="4"/>
      <c r="N153" s="11"/>
    </row>
    <row r="154">
      <c r="M154" s="4"/>
      <c r="N154" s="11"/>
    </row>
    <row r="155">
      <c r="M155" s="4"/>
      <c r="N155" s="11"/>
    </row>
    <row r="156">
      <c r="M156" s="4"/>
      <c r="N156" s="11"/>
    </row>
    <row r="157">
      <c r="M157" s="4"/>
      <c r="N157" s="11"/>
    </row>
    <row r="158">
      <c r="M158" s="4"/>
      <c r="N158" s="11"/>
    </row>
    <row r="159">
      <c r="M159" s="4"/>
      <c r="N159" s="11"/>
    </row>
    <row r="160">
      <c r="M160" s="4"/>
      <c r="N160" s="11"/>
    </row>
    <row r="161">
      <c r="M161" s="4"/>
      <c r="N161" s="11"/>
    </row>
    <row r="162">
      <c r="M162" s="4"/>
      <c r="N162" s="11"/>
    </row>
    <row r="163">
      <c r="M163" s="4"/>
      <c r="N163" s="11"/>
    </row>
    <row r="164">
      <c r="M164" s="4"/>
      <c r="N164" s="11"/>
    </row>
    <row r="165">
      <c r="M165" s="4"/>
      <c r="N165" s="11"/>
    </row>
    <row r="166">
      <c r="M166" s="4"/>
      <c r="N166" s="11"/>
    </row>
    <row r="167">
      <c r="M167" s="4"/>
      <c r="N167" s="11"/>
    </row>
    <row r="168">
      <c r="M168" s="4"/>
      <c r="N168" s="11"/>
    </row>
    <row r="169">
      <c r="M169" s="4"/>
      <c r="N169" s="11"/>
    </row>
    <row r="170">
      <c r="M170" s="4"/>
      <c r="N170" s="11"/>
    </row>
    <row r="171">
      <c r="M171" s="4"/>
      <c r="N171" s="11"/>
    </row>
    <row r="172">
      <c r="M172" s="4"/>
      <c r="N172" s="11"/>
    </row>
    <row r="173">
      <c r="M173" s="4"/>
      <c r="N173" s="11"/>
    </row>
    <row r="174">
      <c r="M174" s="4"/>
      <c r="N174" s="11"/>
    </row>
    <row r="175">
      <c r="M175" s="4"/>
      <c r="N175" s="11"/>
    </row>
    <row r="176">
      <c r="M176" s="4"/>
      <c r="N176" s="11"/>
    </row>
    <row r="177">
      <c r="M177" s="4"/>
      <c r="N177" s="11"/>
    </row>
    <row r="178">
      <c r="M178" s="4"/>
      <c r="N178" s="11"/>
    </row>
    <row r="179">
      <c r="M179" s="4"/>
      <c r="N179" s="11"/>
    </row>
    <row r="180">
      <c r="M180" s="4"/>
      <c r="N180" s="11"/>
    </row>
    <row r="181">
      <c r="M181" s="4"/>
      <c r="N181" s="11"/>
    </row>
    <row r="182">
      <c r="M182" s="4"/>
      <c r="N182" s="11"/>
    </row>
    <row r="183">
      <c r="M183" s="4"/>
      <c r="N183" s="11"/>
    </row>
    <row r="184">
      <c r="M184" s="4"/>
      <c r="N184" s="11"/>
    </row>
    <row r="185">
      <c r="M185" s="4"/>
      <c r="N185" s="11"/>
    </row>
    <row r="186">
      <c r="M186" s="4"/>
      <c r="N186" s="11"/>
    </row>
    <row r="187">
      <c r="M187" s="4"/>
      <c r="N187" s="11"/>
    </row>
    <row r="188">
      <c r="M188" s="4"/>
      <c r="N188" s="11"/>
    </row>
    <row r="189">
      <c r="M189" s="4"/>
      <c r="N189" s="11"/>
    </row>
    <row r="190">
      <c r="M190" s="4"/>
      <c r="N190" s="11"/>
    </row>
    <row r="191">
      <c r="M191" s="4"/>
      <c r="N191" s="11"/>
    </row>
    <row r="192">
      <c r="M192" s="4"/>
      <c r="N192" s="11"/>
    </row>
    <row r="193">
      <c r="M193" s="4"/>
      <c r="N193" s="11"/>
    </row>
    <row r="194">
      <c r="M194" s="4"/>
      <c r="N194" s="11"/>
    </row>
    <row r="195">
      <c r="M195" s="4"/>
      <c r="N195" s="11"/>
    </row>
    <row r="196">
      <c r="M196" s="4"/>
      <c r="N196" s="11"/>
    </row>
    <row r="197">
      <c r="M197" s="4"/>
      <c r="N197" s="11"/>
    </row>
    <row r="198">
      <c r="M198" s="4"/>
      <c r="N198" s="11"/>
    </row>
    <row r="199">
      <c r="M199" s="4"/>
      <c r="N199" s="11"/>
    </row>
    <row r="200">
      <c r="M200" s="4"/>
      <c r="N200" s="11"/>
    </row>
    <row r="201">
      <c r="M201" s="4"/>
      <c r="N201" s="11"/>
    </row>
    <row r="202">
      <c r="M202" s="4"/>
      <c r="N202" s="11"/>
    </row>
    <row r="203">
      <c r="M203" s="4"/>
      <c r="N203" s="11"/>
    </row>
    <row r="204">
      <c r="M204" s="4"/>
      <c r="N204" s="11"/>
    </row>
    <row r="205">
      <c r="M205" s="4"/>
      <c r="N205" s="11"/>
    </row>
    <row r="206">
      <c r="M206" s="4"/>
      <c r="N206" s="11"/>
    </row>
    <row r="207">
      <c r="M207" s="4"/>
      <c r="N207" s="11"/>
    </row>
    <row r="208">
      <c r="M208" s="4"/>
      <c r="N208" s="11"/>
    </row>
    <row r="209">
      <c r="M209" s="4"/>
      <c r="N209" s="11"/>
    </row>
    <row r="210">
      <c r="M210" s="4"/>
      <c r="N210" s="11"/>
    </row>
    <row r="211">
      <c r="M211" s="4"/>
      <c r="N211" s="11"/>
    </row>
    <row r="212">
      <c r="M212" s="4"/>
      <c r="N212" s="11"/>
    </row>
    <row r="213">
      <c r="M213" s="4"/>
      <c r="N213" s="11"/>
    </row>
    <row r="214">
      <c r="M214" s="4"/>
      <c r="N214" s="11"/>
    </row>
    <row r="215">
      <c r="M215" s="4"/>
      <c r="N215" s="11"/>
    </row>
    <row r="216">
      <c r="M216" s="4"/>
      <c r="N216" s="11"/>
    </row>
    <row r="217">
      <c r="M217" s="4"/>
      <c r="N217" s="11"/>
    </row>
    <row r="218">
      <c r="M218" s="4"/>
      <c r="N218" s="11"/>
    </row>
    <row r="219">
      <c r="M219" s="4"/>
      <c r="N219" s="11"/>
    </row>
    <row r="220">
      <c r="M220" s="4"/>
      <c r="N220" s="11"/>
    </row>
    <row r="221">
      <c r="M221" s="4"/>
      <c r="N221" s="11"/>
    </row>
    <row r="222">
      <c r="M222" s="4"/>
      <c r="N222" s="11"/>
    </row>
    <row r="223">
      <c r="M223" s="4"/>
      <c r="N223" s="11"/>
    </row>
    <row r="224">
      <c r="M224" s="4"/>
      <c r="N224" s="11"/>
    </row>
    <row r="225">
      <c r="M225" s="4"/>
      <c r="N225" s="11"/>
    </row>
    <row r="226">
      <c r="M226" s="4"/>
      <c r="N226" s="11"/>
    </row>
    <row r="227">
      <c r="M227" s="4"/>
      <c r="N227" s="11"/>
    </row>
    <row r="228">
      <c r="M228" s="4"/>
      <c r="N228" s="11"/>
    </row>
    <row r="229">
      <c r="M229" s="4"/>
      <c r="N229" s="11"/>
    </row>
    <row r="230">
      <c r="M230" s="4"/>
      <c r="N230" s="11"/>
    </row>
    <row r="231">
      <c r="M231" s="4"/>
      <c r="N231" s="11"/>
    </row>
    <row r="232">
      <c r="M232" s="4"/>
      <c r="N232" s="11"/>
    </row>
    <row r="233">
      <c r="M233" s="4"/>
      <c r="N233" s="11"/>
    </row>
    <row r="234">
      <c r="M234" s="4"/>
      <c r="N234" s="11"/>
    </row>
    <row r="235">
      <c r="M235" s="4"/>
      <c r="N235" s="11"/>
    </row>
    <row r="236">
      <c r="M236" s="4"/>
      <c r="N236" s="11"/>
    </row>
    <row r="237">
      <c r="M237" s="4"/>
      <c r="N237" s="11"/>
    </row>
    <row r="238">
      <c r="M238" s="4"/>
      <c r="N238" s="11"/>
    </row>
    <row r="239">
      <c r="M239" s="4"/>
      <c r="N239" s="11"/>
    </row>
    <row r="240">
      <c r="M240" s="4"/>
      <c r="N240" s="11"/>
    </row>
    <row r="241">
      <c r="M241" s="4"/>
      <c r="N241" s="11"/>
    </row>
    <row r="242">
      <c r="M242" s="4"/>
      <c r="N242" s="11"/>
    </row>
    <row r="243">
      <c r="M243" s="4"/>
      <c r="N243" s="11"/>
    </row>
    <row r="244">
      <c r="M244" s="4"/>
      <c r="N244" s="11"/>
    </row>
    <row r="245">
      <c r="M245" s="4"/>
      <c r="N245" s="11"/>
    </row>
    <row r="246">
      <c r="M246" s="4"/>
      <c r="N246" s="11"/>
    </row>
    <row r="247">
      <c r="M247" s="4"/>
      <c r="N247" s="11"/>
    </row>
    <row r="248">
      <c r="M248" s="4"/>
      <c r="N248" s="11"/>
    </row>
    <row r="249">
      <c r="M249" s="4"/>
      <c r="N249" s="11"/>
    </row>
    <row r="250">
      <c r="M250" s="4"/>
      <c r="N250" s="11"/>
    </row>
    <row r="251">
      <c r="M251" s="4"/>
      <c r="N251" s="11"/>
    </row>
    <row r="252">
      <c r="M252" s="4"/>
      <c r="N252" s="11"/>
    </row>
    <row r="253">
      <c r="M253" s="4"/>
      <c r="N253" s="11"/>
    </row>
    <row r="254">
      <c r="M254" s="4"/>
      <c r="N254" s="11"/>
    </row>
    <row r="255">
      <c r="M255" s="4"/>
      <c r="N255" s="11"/>
    </row>
    <row r="256">
      <c r="M256" s="4"/>
      <c r="N256" s="11"/>
    </row>
    <row r="257">
      <c r="M257" s="4"/>
      <c r="N257" s="11"/>
    </row>
    <row r="258">
      <c r="M258" s="4"/>
      <c r="N258" s="11"/>
    </row>
    <row r="259">
      <c r="M259" s="4"/>
      <c r="N259" s="11"/>
    </row>
    <row r="260">
      <c r="M260" s="4"/>
      <c r="N260" s="11"/>
    </row>
    <row r="261">
      <c r="M261" s="4"/>
      <c r="N261" s="11"/>
    </row>
    <row r="262">
      <c r="M262" s="4"/>
      <c r="N262" s="11"/>
    </row>
    <row r="263">
      <c r="M263" s="4"/>
      <c r="N263" s="11"/>
    </row>
    <row r="264">
      <c r="M264" s="4"/>
      <c r="N264" s="11"/>
    </row>
    <row r="265">
      <c r="M265" s="4"/>
      <c r="N265" s="11"/>
    </row>
    <row r="266">
      <c r="M266" s="4"/>
      <c r="N266" s="11"/>
    </row>
    <row r="267">
      <c r="M267" s="4"/>
      <c r="N267" s="11"/>
    </row>
    <row r="268">
      <c r="M268" s="4"/>
      <c r="N268" s="11"/>
    </row>
    <row r="269">
      <c r="M269" s="4"/>
      <c r="N269" s="11"/>
    </row>
    <row r="270">
      <c r="M270" s="4"/>
      <c r="N270" s="11"/>
    </row>
    <row r="271">
      <c r="M271" s="4"/>
      <c r="N271" s="11"/>
    </row>
    <row r="272">
      <c r="M272" s="4"/>
      <c r="N272" s="11"/>
    </row>
    <row r="273">
      <c r="M273" s="4"/>
      <c r="N273" s="11"/>
    </row>
    <row r="274">
      <c r="M274" s="4"/>
      <c r="N274" s="11"/>
    </row>
    <row r="275">
      <c r="M275" s="4"/>
      <c r="N275" s="11"/>
    </row>
    <row r="276">
      <c r="M276" s="4"/>
      <c r="N276" s="11"/>
    </row>
    <row r="277">
      <c r="M277" s="4"/>
      <c r="N277" s="11"/>
    </row>
    <row r="278">
      <c r="M278" s="4"/>
      <c r="N278" s="11"/>
    </row>
    <row r="279">
      <c r="M279" s="4"/>
      <c r="N279" s="11"/>
    </row>
    <row r="280">
      <c r="M280" s="4"/>
      <c r="N280" s="11"/>
    </row>
    <row r="281">
      <c r="M281" s="4"/>
      <c r="N281" s="11"/>
    </row>
    <row r="282">
      <c r="M282" s="4"/>
      <c r="N282" s="11"/>
    </row>
    <row r="283">
      <c r="M283" s="4"/>
      <c r="N283" s="11"/>
    </row>
    <row r="284">
      <c r="M284" s="4"/>
      <c r="N284" s="11"/>
    </row>
    <row r="285">
      <c r="M285" s="4"/>
      <c r="N285" s="11"/>
    </row>
    <row r="286">
      <c r="M286" s="4"/>
      <c r="N286" s="11"/>
    </row>
    <row r="287">
      <c r="M287" s="4"/>
      <c r="N287" s="11"/>
    </row>
    <row r="288">
      <c r="M288" s="4"/>
      <c r="N288" s="11"/>
    </row>
    <row r="289">
      <c r="M289" s="4"/>
      <c r="N289" s="11"/>
    </row>
    <row r="290">
      <c r="M290" s="4"/>
      <c r="N290" s="11"/>
    </row>
    <row r="291">
      <c r="M291" s="4"/>
      <c r="N291" s="11"/>
    </row>
    <row r="292">
      <c r="M292" s="4"/>
      <c r="N292" s="11"/>
    </row>
    <row r="293">
      <c r="M293" s="4"/>
      <c r="N293" s="11"/>
    </row>
    <row r="294">
      <c r="M294" s="4"/>
      <c r="N294" s="11"/>
    </row>
    <row r="295">
      <c r="M295" s="4"/>
      <c r="N295" s="11"/>
    </row>
    <row r="296">
      <c r="M296" s="4"/>
      <c r="N296" s="11"/>
    </row>
    <row r="297">
      <c r="M297" s="4"/>
      <c r="N297" s="11"/>
    </row>
    <row r="298">
      <c r="M298" s="4"/>
      <c r="N298" s="11"/>
    </row>
    <row r="299">
      <c r="M299" s="4"/>
      <c r="N299" s="11"/>
    </row>
    <row r="300">
      <c r="M300" s="4"/>
      <c r="N300" s="11"/>
    </row>
    <row r="301">
      <c r="M301" s="4"/>
      <c r="N301" s="11"/>
    </row>
    <row r="302">
      <c r="M302" s="4"/>
      <c r="N302" s="11"/>
    </row>
    <row r="303">
      <c r="M303" s="4"/>
      <c r="N303" s="11"/>
    </row>
    <row r="304">
      <c r="M304" s="4"/>
      <c r="N304" s="11"/>
    </row>
    <row r="305">
      <c r="M305" s="4"/>
      <c r="N305" s="11"/>
    </row>
    <row r="306">
      <c r="M306" s="4"/>
      <c r="N306" s="11"/>
    </row>
    <row r="307">
      <c r="M307" s="4"/>
      <c r="N307" s="11"/>
    </row>
    <row r="308">
      <c r="M308" s="4"/>
      <c r="N308" s="11"/>
    </row>
    <row r="309">
      <c r="M309" s="4"/>
      <c r="N309" s="11"/>
    </row>
    <row r="310">
      <c r="M310" s="4"/>
      <c r="N310" s="11"/>
    </row>
    <row r="311">
      <c r="M311" s="4"/>
      <c r="N311" s="11"/>
    </row>
    <row r="312">
      <c r="M312" s="4"/>
      <c r="N312" s="11"/>
    </row>
    <row r="313">
      <c r="M313" s="4"/>
      <c r="N313" s="11"/>
    </row>
    <row r="314">
      <c r="M314" s="4"/>
      <c r="N314" s="11"/>
    </row>
    <row r="315">
      <c r="M315" s="4"/>
      <c r="N315" s="11"/>
    </row>
    <row r="316">
      <c r="M316" s="4"/>
      <c r="N316" s="11"/>
    </row>
    <row r="317">
      <c r="M317" s="4"/>
      <c r="N317" s="11"/>
    </row>
    <row r="318">
      <c r="M318" s="4"/>
      <c r="N318" s="11"/>
    </row>
    <row r="319">
      <c r="M319" s="4"/>
      <c r="N319" s="11"/>
    </row>
    <row r="320">
      <c r="M320" s="4"/>
      <c r="N320" s="11"/>
    </row>
    <row r="321">
      <c r="M321" s="4"/>
      <c r="N321" s="11"/>
    </row>
    <row r="322">
      <c r="M322" s="4"/>
      <c r="N322" s="11"/>
    </row>
    <row r="323">
      <c r="M323" s="4"/>
      <c r="N323" s="11"/>
    </row>
    <row r="324">
      <c r="M324" s="4"/>
      <c r="N324" s="11"/>
    </row>
    <row r="325">
      <c r="M325" s="4"/>
      <c r="N325" s="11"/>
    </row>
    <row r="326">
      <c r="M326" s="4"/>
      <c r="N326" s="11"/>
    </row>
    <row r="327">
      <c r="M327" s="4"/>
      <c r="N327" s="11"/>
    </row>
    <row r="328">
      <c r="M328" s="4"/>
      <c r="N328" s="11"/>
    </row>
    <row r="329">
      <c r="M329" s="4"/>
      <c r="N329" s="11"/>
    </row>
    <row r="330">
      <c r="M330" s="4"/>
      <c r="N330" s="11"/>
    </row>
    <row r="331">
      <c r="M331" s="4"/>
      <c r="N331" s="11"/>
    </row>
    <row r="332">
      <c r="M332" s="4"/>
      <c r="N332" s="11"/>
    </row>
    <row r="333">
      <c r="M333" s="4"/>
      <c r="N333" s="11"/>
    </row>
    <row r="334">
      <c r="M334" s="4"/>
      <c r="N334" s="11"/>
    </row>
    <row r="335">
      <c r="M335" s="4"/>
      <c r="N335" s="11"/>
    </row>
    <row r="336">
      <c r="M336" s="4"/>
      <c r="N336" s="11"/>
    </row>
    <row r="337">
      <c r="M337" s="4"/>
      <c r="N337" s="11"/>
    </row>
    <row r="338">
      <c r="M338" s="4"/>
      <c r="N338" s="11"/>
    </row>
    <row r="339">
      <c r="M339" s="4"/>
      <c r="N339" s="11"/>
    </row>
    <row r="340">
      <c r="M340" s="4"/>
      <c r="N340" s="11"/>
    </row>
    <row r="341">
      <c r="M341" s="4"/>
      <c r="N341" s="11"/>
    </row>
    <row r="342">
      <c r="M342" s="4"/>
      <c r="N342" s="11"/>
    </row>
    <row r="343">
      <c r="M343" s="4"/>
      <c r="N343" s="11"/>
    </row>
    <row r="344">
      <c r="M344" s="4"/>
      <c r="N344" s="11"/>
    </row>
    <row r="345">
      <c r="M345" s="4"/>
      <c r="N345" s="11"/>
    </row>
    <row r="346">
      <c r="M346" s="4"/>
      <c r="N346" s="11"/>
    </row>
    <row r="347">
      <c r="M347" s="4"/>
      <c r="N347" s="11"/>
    </row>
    <row r="348">
      <c r="M348" s="4"/>
      <c r="N348" s="11"/>
    </row>
    <row r="349">
      <c r="M349" s="4"/>
      <c r="N349" s="11"/>
    </row>
    <row r="350">
      <c r="M350" s="4"/>
      <c r="N350" s="11"/>
    </row>
    <row r="351">
      <c r="M351" s="4"/>
      <c r="N351" s="11"/>
    </row>
    <row r="352">
      <c r="M352" s="4"/>
      <c r="N352" s="11"/>
    </row>
    <row r="353">
      <c r="M353" s="4"/>
      <c r="N353" s="11"/>
    </row>
    <row r="354">
      <c r="M354" s="4"/>
      <c r="N354" s="11"/>
    </row>
    <row r="355">
      <c r="M355" s="4"/>
      <c r="N355" s="11"/>
    </row>
    <row r="356">
      <c r="M356" s="4"/>
      <c r="N356" s="11"/>
    </row>
    <row r="357">
      <c r="M357" s="4"/>
      <c r="N357" s="11"/>
    </row>
    <row r="358">
      <c r="M358" s="4"/>
      <c r="N358" s="11"/>
    </row>
    <row r="359">
      <c r="M359" s="4"/>
      <c r="N359" s="11"/>
    </row>
    <row r="360">
      <c r="M360" s="4"/>
      <c r="N360" s="11"/>
    </row>
    <row r="361">
      <c r="M361" s="4"/>
      <c r="N361" s="11"/>
    </row>
    <row r="362">
      <c r="M362" s="4"/>
      <c r="N362" s="11"/>
    </row>
    <row r="363">
      <c r="M363" s="4"/>
      <c r="N363" s="11"/>
    </row>
    <row r="364">
      <c r="M364" s="4"/>
      <c r="N364" s="11"/>
    </row>
    <row r="365">
      <c r="M365" s="4"/>
      <c r="N365" s="11"/>
    </row>
    <row r="366">
      <c r="M366" s="4"/>
      <c r="N366" s="11"/>
    </row>
    <row r="367">
      <c r="M367" s="4"/>
      <c r="N367" s="11"/>
    </row>
    <row r="368">
      <c r="M368" s="4"/>
      <c r="N368" s="11"/>
    </row>
    <row r="369">
      <c r="M369" s="4"/>
      <c r="N369" s="11"/>
    </row>
    <row r="370">
      <c r="M370" s="4"/>
      <c r="N370" s="11"/>
    </row>
    <row r="371">
      <c r="M371" s="4"/>
      <c r="N371" s="11"/>
    </row>
    <row r="372">
      <c r="M372" s="4"/>
      <c r="N372" s="11"/>
    </row>
    <row r="373">
      <c r="M373" s="4"/>
      <c r="N373" s="11"/>
    </row>
    <row r="374">
      <c r="M374" s="4"/>
      <c r="N374" s="11"/>
    </row>
    <row r="375">
      <c r="M375" s="4"/>
      <c r="N375" s="11"/>
    </row>
    <row r="376">
      <c r="M376" s="4"/>
      <c r="N376" s="11"/>
    </row>
    <row r="377">
      <c r="M377" s="4"/>
      <c r="N377" s="11"/>
    </row>
    <row r="378">
      <c r="M378" s="4"/>
      <c r="N378" s="11"/>
    </row>
    <row r="379">
      <c r="M379" s="4"/>
      <c r="N379" s="11"/>
    </row>
    <row r="380">
      <c r="M380" s="4"/>
      <c r="N380" s="11"/>
    </row>
    <row r="381">
      <c r="M381" s="4"/>
      <c r="N381" s="11"/>
    </row>
    <row r="382">
      <c r="M382" s="4"/>
      <c r="N382" s="11"/>
    </row>
    <row r="383">
      <c r="M383" s="4"/>
      <c r="N383" s="11"/>
    </row>
    <row r="384">
      <c r="M384" s="4"/>
      <c r="N384" s="11"/>
    </row>
    <row r="385">
      <c r="M385" s="4"/>
      <c r="N385" s="11"/>
    </row>
    <row r="386">
      <c r="M386" s="4"/>
      <c r="N386" s="11"/>
    </row>
    <row r="387">
      <c r="M387" s="4"/>
      <c r="N387" s="11"/>
    </row>
    <row r="388">
      <c r="M388" s="4"/>
      <c r="N388" s="11"/>
    </row>
    <row r="389">
      <c r="M389" s="4"/>
      <c r="N389" s="11"/>
    </row>
    <row r="390">
      <c r="M390" s="4"/>
      <c r="N390" s="11"/>
    </row>
    <row r="391">
      <c r="M391" s="4"/>
      <c r="N391" s="11"/>
    </row>
    <row r="392">
      <c r="M392" s="4"/>
      <c r="N392" s="11"/>
    </row>
    <row r="393">
      <c r="M393" s="4"/>
      <c r="N393" s="11"/>
    </row>
    <row r="394">
      <c r="M394" s="4"/>
      <c r="N394" s="11"/>
    </row>
    <row r="395">
      <c r="M395" s="4"/>
      <c r="N395" s="11"/>
    </row>
    <row r="396">
      <c r="M396" s="4"/>
      <c r="N396" s="11"/>
    </row>
    <row r="397">
      <c r="M397" s="4"/>
      <c r="N397" s="11"/>
    </row>
    <row r="398">
      <c r="M398" s="4"/>
      <c r="N398" s="11"/>
    </row>
    <row r="399">
      <c r="M399" s="4"/>
      <c r="N399" s="11"/>
    </row>
    <row r="400">
      <c r="M400" s="4"/>
      <c r="N400" s="11"/>
    </row>
    <row r="401">
      <c r="M401" s="4"/>
      <c r="N401" s="11"/>
    </row>
    <row r="402">
      <c r="M402" s="4"/>
      <c r="N402" s="11"/>
    </row>
    <row r="403">
      <c r="M403" s="4"/>
      <c r="N403" s="11"/>
    </row>
    <row r="404">
      <c r="M404" s="4"/>
      <c r="N404" s="11"/>
    </row>
    <row r="405">
      <c r="M405" s="4"/>
      <c r="N405" s="11"/>
    </row>
    <row r="406">
      <c r="M406" s="4"/>
      <c r="N406" s="11"/>
    </row>
    <row r="407">
      <c r="M407" s="4"/>
      <c r="N407" s="11"/>
    </row>
    <row r="408">
      <c r="M408" s="4"/>
      <c r="N408" s="11"/>
    </row>
    <row r="409">
      <c r="M409" s="4"/>
      <c r="N409" s="11"/>
    </row>
    <row r="410">
      <c r="M410" s="4"/>
      <c r="N410" s="11"/>
    </row>
    <row r="411">
      <c r="M411" s="4"/>
      <c r="N411" s="11"/>
    </row>
    <row r="412">
      <c r="M412" s="4"/>
      <c r="N412" s="11"/>
    </row>
    <row r="413">
      <c r="M413" s="4"/>
      <c r="N413" s="11"/>
    </row>
    <row r="414">
      <c r="M414" s="4"/>
      <c r="N414" s="11"/>
    </row>
    <row r="415">
      <c r="M415" s="4"/>
      <c r="N415" s="11"/>
    </row>
    <row r="416">
      <c r="M416" s="4"/>
      <c r="N416" s="11"/>
    </row>
    <row r="417">
      <c r="M417" s="4"/>
      <c r="N417" s="11"/>
    </row>
    <row r="418">
      <c r="M418" s="4"/>
      <c r="N418" s="11"/>
    </row>
    <row r="419">
      <c r="M419" s="4"/>
      <c r="N419" s="11"/>
    </row>
    <row r="420">
      <c r="M420" s="4"/>
      <c r="N420" s="11"/>
    </row>
    <row r="421">
      <c r="M421" s="4"/>
      <c r="N421" s="11"/>
    </row>
    <row r="422">
      <c r="M422" s="4"/>
      <c r="N422" s="11"/>
    </row>
    <row r="423">
      <c r="M423" s="4"/>
      <c r="N423" s="11"/>
    </row>
    <row r="424">
      <c r="M424" s="4"/>
      <c r="N424" s="11"/>
    </row>
    <row r="425">
      <c r="M425" s="4"/>
      <c r="N425" s="11"/>
    </row>
    <row r="426">
      <c r="M426" s="4"/>
      <c r="N426" s="11"/>
    </row>
    <row r="427">
      <c r="M427" s="4"/>
      <c r="N427" s="11"/>
    </row>
    <row r="428">
      <c r="M428" s="4"/>
      <c r="N428" s="11"/>
    </row>
    <row r="429">
      <c r="M429" s="4"/>
      <c r="N429" s="11"/>
    </row>
    <row r="430">
      <c r="M430" s="4"/>
      <c r="N430" s="11"/>
    </row>
    <row r="431">
      <c r="M431" s="4"/>
      <c r="N431" s="11"/>
    </row>
    <row r="432">
      <c r="M432" s="4"/>
      <c r="N432" s="11"/>
    </row>
    <row r="433">
      <c r="M433" s="4"/>
      <c r="N433" s="11"/>
    </row>
    <row r="434">
      <c r="M434" s="4"/>
      <c r="N434" s="11"/>
    </row>
    <row r="435">
      <c r="M435" s="4"/>
      <c r="N435" s="11"/>
    </row>
    <row r="436">
      <c r="M436" s="4"/>
      <c r="N436" s="11"/>
    </row>
    <row r="437">
      <c r="M437" s="4"/>
      <c r="N437" s="11"/>
    </row>
    <row r="438">
      <c r="M438" s="4"/>
      <c r="N438" s="11"/>
    </row>
    <row r="439">
      <c r="M439" s="4"/>
      <c r="N439" s="11"/>
    </row>
    <row r="440">
      <c r="M440" s="4"/>
      <c r="N440" s="11"/>
    </row>
    <row r="441">
      <c r="M441" s="4"/>
      <c r="N441" s="11"/>
    </row>
    <row r="442">
      <c r="M442" s="4"/>
      <c r="N442" s="11"/>
    </row>
    <row r="443">
      <c r="M443" s="4"/>
      <c r="N443" s="11"/>
    </row>
    <row r="444">
      <c r="M444" s="4"/>
      <c r="N444" s="11"/>
    </row>
    <row r="445">
      <c r="M445" s="4"/>
      <c r="N445" s="11"/>
    </row>
    <row r="446">
      <c r="M446" s="4"/>
      <c r="N446" s="11"/>
    </row>
    <row r="447">
      <c r="M447" s="4"/>
      <c r="N447" s="11"/>
    </row>
    <row r="448">
      <c r="M448" s="4"/>
      <c r="N448" s="11"/>
    </row>
    <row r="449">
      <c r="M449" s="4"/>
      <c r="N449" s="11"/>
    </row>
    <row r="450">
      <c r="M450" s="4"/>
      <c r="N450" s="11"/>
    </row>
    <row r="451">
      <c r="M451" s="4"/>
      <c r="N451" s="11"/>
    </row>
    <row r="452">
      <c r="M452" s="4"/>
      <c r="N452" s="11"/>
    </row>
    <row r="453">
      <c r="M453" s="4"/>
      <c r="N453" s="11"/>
    </row>
    <row r="454">
      <c r="M454" s="4"/>
      <c r="N454" s="11"/>
    </row>
    <row r="455">
      <c r="M455" s="4"/>
      <c r="N455" s="11"/>
    </row>
    <row r="456">
      <c r="M456" s="4"/>
      <c r="N456" s="11"/>
    </row>
    <row r="457">
      <c r="M457" s="4"/>
      <c r="N457" s="11"/>
    </row>
    <row r="458">
      <c r="M458" s="4"/>
      <c r="N458" s="11"/>
    </row>
    <row r="459">
      <c r="M459" s="4"/>
      <c r="N459" s="11"/>
    </row>
    <row r="460">
      <c r="M460" s="4"/>
      <c r="N460" s="11"/>
    </row>
    <row r="461">
      <c r="M461" s="4"/>
      <c r="N461" s="11"/>
    </row>
    <row r="462">
      <c r="M462" s="4"/>
      <c r="N462" s="11"/>
    </row>
    <row r="463">
      <c r="M463" s="4"/>
      <c r="N463" s="11"/>
    </row>
    <row r="464">
      <c r="M464" s="4"/>
      <c r="N464" s="11"/>
    </row>
    <row r="465">
      <c r="M465" s="4"/>
      <c r="N465" s="11"/>
    </row>
    <row r="466">
      <c r="M466" s="4"/>
      <c r="N466" s="11"/>
    </row>
    <row r="467">
      <c r="M467" s="4"/>
      <c r="N467" s="11"/>
    </row>
    <row r="468">
      <c r="M468" s="4"/>
      <c r="N468" s="11"/>
    </row>
    <row r="469">
      <c r="M469" s="4"/>
      <c r="N469" s="11"/>
    </row>
    <row r="470">
      <c r="M470" s="4"/>
      <c r="N470" s="11"/>
    </row>
    <row r="471">
      <c r="M471" s="4"/>
      <c r="N471" s="11"/>
    </row>
    <row r="472">
      <c r="M472" s="4"/>
      <c r="N472" s="11"/>
    </row>
    <row r="473">
      <c r="M473" s="4"/>
      <c r="N473" s="11"/>
    </row>
    <row r="474">
      <c r="M474" s="4"/>
      <c r="N474" s="11"/>
    </row>
    <row r="475">
      <c r="M475" s="4"/>
      <c r="N475" s="11"/>
    </row>
    <row r="476">
      <c r="M476" s="4"/>
      <c r="N476" s="11"/>
    </row>
    <row r="477">
      <c r="M477" s="4"/>
      <c r="N477" s="11"/>
    </row>
    <row r="478">
      <c r="M478" s="4"/>
      <c r="N478" s="11"/>
    </row>
    <row r="479">
      <c r="M479" s="4"/>
      <c r="N479" s="11"/>
    </row>
    <row r="480">
      <c r="M480" s="4"/>
      <c r="N480" s="11"/>
    </row>
    <row r="481">
      <c r="M481" s="4"/>
      <c r="N481" s="11"/>
    </row>
    <row r="482">
      <c r="M482" s="4"/>
      <c r="N482" s="11"/>
    </row>
    <row r="483">
      <c r="M483" s="4"/>
      <c r="N483" s="11"/>
    </row>
    <row r="484">
      <c r="M484" s="4"/>
      <c r="N484" s="11"/>
    </row>
    <row r="485">
      <c r="M485" s="4"/>
      <c r="N485" s="11"/>
    </row>
    <row r="486">
      <c r="M486" s="4"/>
      <c r="N486" s="11"/>
    </row>
    <row r="487">
      <c r="M487" s="4"/>
      <c r="N487" s="11"/>
    </row>
    <row r="488">
      <c r="M488" s="4"/>
      <c r="N488" s="11"/>
    </row>
    <row r="489">
      <c r="M489" s="4"/>
      <c r="N489" s="11"/>
    </row>
    <row r="490">
      <c r="M490" s="4"/>
      <c r="N490" s="11"/>
    </row>
    <row r="491">
      <c r="M491" s="4"/>
      <c r="N491" s="11"/>
    </row>
    <row r="492">
      <c r="M492" s="4"/>
      <c r="N492" s="11"/>
    </row>
    <row r="493">
      <c r="M493" s="4"/>
      <c r="N493" s="11"/>
    </row>
    <row r="494">
      <c r="M494" s="4"/>
      <c r="N494" s="11"/>
    </row>
    <row r="495">
      <c r="M495" s="4"/>
      <c r="N495" s="11"/>
    </row>
    <row r="496">
      <c r="M496" s="4"/>
      <c r="N496" s="11"/>
    </row>
    <row r="497">
      <c r="M497" s="4"/>
      <c r="N497" s="11"/>
    </row>
    <row r="498">
      <c r="M498" s="4"/>
      <c r="N498" s="11"/>
    </row>
    <row r="499">
      <c r="M499" s="4"/>
      <c r="N499" s="11"/>
    </row>
    <row r="500">
      <c r="M500" s="4"/>
      <c r="N500" s="11"/>
    </row>
    <row r="501">
      <c r="M501" s="4"/>
      <c r="N501" s="11"/>
    </row>
    <row r="502">
      <c r="M502" s="4"/>
      <c r="N502" s="11"/>
    </row>
    <row r="503">
      <c r="M503" s="4"/>
      <c r="N503" s="11"/>
    </row>
    <row r="504">
      <c r="M504" s="4"/>
      <c r="N504" s="11"/>
    </row>
    <row r="505">
      <c r="M505" s="4"/>
      <c r="N505" s="11"/>
    </row>
    <row r="506">
      <c r="M506" s="4"/>
      <c r="N506" s="11"/>
    </row>
    <row r="507">
      <c r="M507" s="4"/>
      <c r="N507" s="11"/>
    </row>
    <row r="508">
      <c r="M508" s="4"/>
      <c r="N508" s="11"/>
    </row>
    <row r="509">
      <c r="M509" s="4"/>
      <c r="N509" s="11"/>
    </row>
    <row r="510">
      <c r="M510" s="4"/>
      <c r="N510" s="11"/>
    </row>
    <row r="511">
      <c r="M511" s="4"/>
      <c r="N511" s="11"/>
    </row>
    <row r="512">
      <c r="M512" s="4"/>
      <c r="N512" s="11"/>
    </row>
    <row r="513">
      <c r="M513" s="4"/>
      <c r="N513" s="11"/>
    </row>
    <row r="514">
      <c r="M514" s="4"/>
      <c r="N514" s="11"/>
    </row>
    <row r="515">
      <c r="M515" s="4"/>
      <c r="N515" s="11"/>
    </row>
    <row r="516">
      <c r="M516" s="4"/>
      <c r="N516" s="11"/>
    </row>
    <row r="517">
      <c r="M517" s="4"/>
      <c r="N517" s="11"/>
    </row>
    <row r="518">
      <c r="M518" s="4"/>
      <c r="N518" s="11"/>
    </row>
    <row r="519">
      <c r="M519" s="4"/>
      <c r="N519" s="11"/>
    </row>
    <row r="520">
      <c r="M520" s="4"/>
      <c r="N520" s="11"/>
    </row>
    <row r="521">
      <c r="M521" s="4"/>
      <c r="N521" s="11"/>
    </row>
    <row r="522">
      <c r="M522" s="4"/>
      <c r="N522" s="11"/>
    </row>
    <row r="523">
      <c r="M523" s="4"/>
      <c r="N523" s="11"/>
    </row>
    <row r="524">
      <c r="M524" s="4"/>
      <c r="N524" s="11"/>
    </row>
    <row r="525">
      <c r="M525" s="4"/>
      <c r="N525" s="11"/>
    </row>
    <row r="526">
      <c r="M526" s="4"/>
      <c r="N526" s="11"/>
    </row>
    <row r="527">
      <c r="M527" s="4"/>
      <c r="N527" s="11"/>
    </row>
    <row r="528">
      <c r="M528" s="4"/>
      <c r="N528" s="11"/>
    </row>
    <row r="529">
      <c r="M529" s="4"/>
      <c r="N529" s="11"/>
    </row>
    <row r="530">
      <c r="M530" s="4"/>
      <c r="N530" s="11"/>
    </row>
    <row r="531">
      <c r="M531" s="4"/>
      <c r="N531" s="11"/>
    </row>
    <row r="532">
      <c r="M532" s="4"/>
      <c r="N532" s="11"/>
    </row>
    <row r="533">
      <c r="M533" s="4"/>
      <c r="N533" s="11"/>
    </row>
    <row r="534">
      <c r="M534" s="4"/>
      <c r="N534" s="11"/>
    </row>
    <row r="535">
      <c r="M535" s="4"/>
      <c r="N535" s="11"/>
    </row>
    <row r="536">
      <c r="M536" s="4"/>
      <c r="N536" s="11"/>
    </row>
    <row r="537">
      <c r="M537" s="4"/>
      <c r="N537" s="11"/>
    </row>
    <row r="538">
      <c r="M538" s="4"/>
      <c r="N538" s="11"/>
    </row>
    <row r="539">
      <c r="M539" s="4"/>
      <c r="N539" s="11"/>
    </row>
    <row r="540">
      <c r="M540" s="4"/>
      <c r="N540" s="11"/>
    </row>
    <row r="541">
      <c r="M541" s="4"/>
      <c r="N541" s="11"/>
    </row>
    <row r="542">
      <c r="M542" s="4"/>
      <c r="N542" s="11"/>
    </row>
    <row r="543">
      <c r="M543" s="4"/>
      <c r="N543" s="11"/>
    </row>
    <row r="544">
      <c r="M544" s="4"/>
      <c r="N544" s="11"/>
    </row>
    <row r="545">
      <c r="M545" s="4"/>
      <c r="N545" s="11"/>
    </row>
    <row r="546">
      <c r="M546" s="4"/>
      <c r="N546" s="11"/>
    </row>
    <row r="547">
      <c r="M547" s="4"/>
      <c r="N547" s="11"/>
    </row>
    <row r="548">
      <c r="M548" s="4"/>
      <c r="N548" s="11"/>
    </row>
    <row r="549">
      <c r="M549" s="4"/>
      <c r="N549" s="11"/>
    </row>
    <row r="550">
      <c r="M550" s="4"/>
      <c r="N550" s="11"/>
    </row>
    <row r="551">
      <c r="M551" s="4"/>
      <c r="N551" s="11"/>
    </row>
    <row r="552">
      <c r="M552" s="4"/>
      <c r="N552" s="11"/>
    </row>
    <row r="553">
      <c r="M553" s="4"/>
      <c r="N553" s="11"/>
    </row>
    <row r="554">
      <c r="M554" s="4"/>
      <c r="N554" s="11"/>
    </row>
    <row r="555">
      <c r="M555" s="4"/>
      <c r="N555" s="11"/>
    </row>
    <row r="556">
      <c r="M556" s="4"/>
      <c r="N556" s="11"/>
    </row>
    <row r="557">
      <c r="M557" s="4"/>
      <c r="N557" s="11"/>
    </row>
    <row r="558">
      <c r="M558" s="4"/>
      <c r="N558" s="11"/>
    </row>
    <row r="559">
      <c r="M559" s="4"/>
      <c r="N559" s="11"/>
    </row>
    <row r="560">
      <c r="M560" s="4"/>
      <c r="N560" s="11"/>
    </row>
    <row r="561">
      <c r="M561" s="4"/>
      <c r="N561" s="11"/>
    </row>
    <row r="562">
      <c r="M562" s="4"/>
      <c r="N562" s="11"/>
    </row>
    <row r="563">
      <c r="M563" s="4"/>
      <c r="N563" s="11"/>
    </row>
    <row r="564">
      <c r="M564" s="4"/>
      <c r="N564" s="11"/>
    </row>
    <row r="565">
      <c r="M565" s="4"/>
      <c r="N565" s="11"/>
    </row>
    <row r="566">
      <c r="M566" s="4"/>
      <c r="N566" s="11"/>
    </row>
    <row r="567">
      <c r="M567" s="4"/>
      <c r="N567" s="11"/>
    </row>
    <row r="568">
      <c r="M568" s="4"/>
      <c r="N568" s="11"/>
    </row>
    <row r="569">
      <c r="M569" s="4"/>
      <c r="N569" s="11"/>
    </row>
    <row r="570">
      <c r="M570" s="4"/>
      <c r="N570" s="11"/>
    </row>
    <row r="571">
      <c r="M571" s="4"/>
      <c r="N571" s="11"/>
    </row>
    <row r="572">
      <c r="M572" s="4"/>
      <c r="N572" s="11"/>
    </row>
    <row r="573">
      <c r="M573" s="4"/>
      <c r="N573" s="11"/>
    </row>
    <row r="574">
      <c r="M574" s="4"/>
      <c r="N574" s="11"/>
    </row>
    <row r="575">
      <c r="M575" s="4"/>
      <c r="N575" s="11"/>
    </row>
    <row r="576">
      <c r="M576" s="4"/>
      <c r="N576" s="11"/>
    </row>
    <row r="577">
      <c r="M577" s="4"/>
      <c r="N577" s="11"/>
    </row>
    <row r="578">
      <c r="M578" s="4"/>
      <c r="N578" s="11"/>
    </row>
    <row r="579">
      <c r="M579" s="4"/>
      <c r="N579" s="11"/>
    </row>
    <row r="580">
      <c r="M580" s="4"/>
      <c r="N580" s="11"/>
    </row>
    <row r="581">
      <c r="M581" s="4"/>
      <c r="N581" s="11"/>
    </row>
    <row r="582">
      <c r="M582" s="4"/>
      <c r="N582" s="11"/>
    </row>
    <row r="583">
      <c r="M583" s="4"/>
      <c r="N583" s="11"/>
    </row>
    <row r="584">
      <c r="M584" s="4"/>
      <c r="N584" s="11"/>
    </row>
    <row r="585">
      <c r="M585" s="4"/>
      <c r="N585" s="11"/>
    </row>
    <row r="586">
      <c r="M586" s="4"/>
      <c r="N586" s="11"/>
    </row>
    <row r="587">
      <c r="M587" s="4"/>
      <c r="N587" s="11"/>
    </row>
    <row r="588">
      <c r="M588" s="4"/>
      <c r="N588" s="11"/>
    </row>
    <row r="589">
      <c r="M589" s="4"/>
      <c r="N589" s="11"/>
    </row>
    <row r="590">
      <c r="M590" s="4"/>
      <c r="N590" s="11"/>
    </row>
    <row r="591">
      <c r="M591" s="4"/>
      <c r="N591" s="11"/>
    </row>
    <row r="592">
      <c r="M592" s="4"/>
      <c r="N592" s="11"/>
    </row>
    <row r="593">
      <c r="M593" s="4"/>
      <c r="N593" s="11"/>
    </row>
    <row r="594">
      <c r="M594" s="4"/>
      <c r="N594" s="11"/>
    </row>
    <row r="595">
      <c r="M595" s="4"/>
      <c r="N595" s="11"/>
    </row>
    <row r="596">
      <c r="M596" s="4"/>
      <c r="N596" s="11"/>
    </row>
    <row r="597">
      <c r="M597" s="4"/>
      <c r="N597" s="11"/>
    </row>
    <row r="598">
      <c r="M598" s="4"/>
      <c r="N598" s="11"/>
    </row>
    <row r="599">
      <c r="M599" s="4"/>
      <c r="N599" s="11"/>
    </row>
    <row r="600">
      <c r="M600" s="4"/>
      <c r="N600" s="11"/>
    </row>
    <row r="601">
      <c r="M601" s="4"/>
      <c r="N601" s="11"/>
    </row>
    <row r="602">
      <c r="M602" s="4"/>
      <c r="N602" s="11"/>
    </row>
    <row r="603">
      <c r="M603" s="4"/>
      <c r="N603" s="11"/>
    </row>
    <row r="604">
      <c r="M604" s="4"/>
      <c r="N604" s="11"/>
    </row>
    <row r="605">
      <c r="M605" s="4"/>
      <c r="N605" s="11"/>
    </row>
    <row r="606">
      <c r="M606" s="4"/>
      <c r="N606" s="11"/>
    </row>
    <row r="607">
      <c r="M607" s="4"/>
      <c r="N607" s="11"/>
    </row>
    <row r="608">
      <c r="M608" s="4"/>
      <c r="N608" s="11"/>
    </row>
    <row r="609">
      <c r="M609" s="4"/>
      <c r="N609" s="11"/>
    </row>
    <row r="610">
      <c r="M610" s="4"/>
      <c r="N610" s="11"/>
    </row>
    <row r="611">
      <c r="M611" s="4"/>
      <c r="N611" s="11"/>
    </row>
    <row r="612">
      <c r="M612" s="4"/>
      <c r="N612" s="11"/>
    </row>
    <row r="613">
      <c r="M613" s="4"/>
      <c r="N613" s="11"/>
    </row>
    <row r="614">
      <c r="M614" s="4"/>
      <c r="N614" s="11"/>
    </row>
    <row r="615">
      <c r="M615" s="4"/>
      <c r="N615" s="11"/>
    </row>
    <row r="616">
      <c r="M616" s="4"/>
      <c r="N616" s="11"/>
    </row>
    <row r="617">
      <c r="M617" s="4"/>
      <c r="N617" s="11"/>
    </row>
    <row r="618">
      <c r="M618" s="4"/>
      <c r="N618" s="11"/>
    </row>
    <row r="619">
      <c r="M619" s="4"/>
      <c r="N619" s="11"/>
    </row>
    <row r="620">
      <c r="M620" s="4"/>
      <c r="N620" s="11"/>
    </row>
    <row r="621">
      <c r="M621" s="4"/>
      <c r="N621" s="11"/>
    </row>
    <row r="622">
      <c r="M622" s="4"/>
      <c r="N622" s="11"/>
    </row>
    <row r="623">
      <c r="M623" s="4"/>
      <c r="N623" s="11"/>
    </row>
    <row r="624">
      <c r="M624" s="4"/>
      <c r="N624" s="11"/>
    </row>
    <row r="625">
      <c r="M625" s="4"/>
      <c r="N625" s="11"/>
    </row>
    <row r="626">
      <c r="M626" s="4"/>
      <c r="N626" s="11"/>
    </row>
    <row r="627">
      <c r="M627" s="4"/>
      <c r="N627" s="11"/>
    </row>
    <row r="628">
      <c r="M628" s="4"/>
      <c r="N628" s="11"/>
    </row>
    <row r="629">
      <c r="M629" s="4"/>
      <c r="N629" s="11"/>
    </row>
    <row r="630">
      <c r="M630" s="4"/>
      <c r="N630" s="11"/>
    </row>
    <row r="631">
      <c r="M631" s="4"/>
      <c r="N631" s="11"/>
    </row>
    <row r="632">
      <c r="M632" s="4"/>
      <c r="N632" s="11"/>
    </row>
    <row r="633">
      <c r="M633" s="4"/>
      <c r="N633" s="11"/>
    </row>
    <row r="634">
      <c r="M634" s="4"/>
      <c r="N634" s="11"/>
    </row>
    <row r="635">
      <c r="M635" s="4"/>
      <c r="N635" s="11"/>
    </row>
    <row r="636">
      <c r="M636" s="4"/>
      <c r="N636" s="11"/>
    </row>
    <row r="637">
      <c r="M637" s="4"/>
      <c r="N637" s="11"/>
    </row>
    <row r="638">
      <c r="M638" s="4"/>
      <c r="N638" s="11"/>
    </row>
    <row r="639">
      <c r="M639" s="4"/>
      <c r="N639" s="11"/>
    </row>
    <row r="640">
      <c r="M640" s="4"/>
      <c r="N640" s="11"/>
    </row>
    <row r="641">
      <c r="M641" s="4"/>
      <c r="N641" s="11"/>
    </row>
    <row r="642">
      <c r="M642" s="4"/>
      <c r="N642" s="11"/>
    </row>
    <row r="643">
      <c r="M643" s="4"/>
      <c r="N643" s="11"/>
    </row>
    <row r="644">
      <c r="M644" s="4"/>
      <c r="N644" s="11"/>
    </row>
    <row r="645">
      <c r="M645" s="4"/>
      <c r="N645" s="11"/>
    </row>
    <row r="646">
      <c r="M646" s="4"/>
      <c r="N646" s="11"/>
    </row>
    <row r="647">
      <c r="M647" s="4"/>
      <c r="N647" s="11"/>
    </row>
    <row r="648">
      <c r="M648" s="4"/>
      <c r="N648" s="11"/>
    </row>
    <row r="649">
      <c r="M649" s="4"/>
      <c r="N649" s="11"/>
    </row>
    <row r="650">
      <c r="M650" s="4"/>
      <c r="N650" s="11"/>
    </row>
    <row r="651">
      <c r="M651" s="4"/>
      <c r="N651" s="11"/>
    </row>
    <row r="652">
      <c r="M652" s="4"/>
      <c r="N652" s="11"/>
    </row>
    <row r="653">
      <c r="M653" s="4"/>
      <c r="N653" s="11"/>
    </row>
    <row r="654">
      <c r="M654" s="4"/>
      <c r="N654" s="11"/>
    </row>
    <row r="655">
      <c r="M655" s="4"/>
      <c r="N655" s="11"/>
    </row>
    <row r="656">
      <c r="M656" s="4"/>
      <c r="N656" s="11"/>
    </row>
    <row r="657">
      <c r="M657" s="4"/>
      <c r="N657" s="11"/>
    </row>
    <row r="658">
      <c r="M658" s="4"/>
      <c r="N658" s="11"/>
    </row>
    <row r="659">
      <c r="M659" s="4"/>
      <c r="N659" s="11"/>
    </row>
    <row r="660">
      <c r="M660" s="4"/>
      <c r="N660" s="11"/>
    </row>
    <row r="661">
      <c r="M661" s="4"/>
      <c r="N661" s="11"/>
    </row>
    <row r="662">
      <c r="M662" s="4"/>
      <c r="N662" s="11"/>
    </row>
    <row r="663">
      <c r="M663" s="4"/>
      <c r="N663" s="11"/>
    </row>
    <row r="664">
      <c r="M664" s="4"/>
      <c r="N664" s="11"/>
    </row>
    <row r="665">
      <c r="M665" s="4"/>
      <c r="N665" s="11"/>
    </row>
    <row r="666">
      <c r="M666" s="4"/>
      <c r="N666" s="11"/>
    </row>
    <row r="667">
      <c r="M667" s="4"/>
      <c r="N667" s="11"/>
    </row>
    <row r="668">
      <c r="M668" s="4"/>
      <c r="N668" s="11"/>
    </row>
    <row r="669">
      <c r="M669" s="4"/>
      <c r="N669" s="11"/>
    </row>
    <row r="670">
      <c r="M670" s="4"/>
      <c r="N670" s="11"/>
    </row>
    <row r="671">
      <c r="M671" s="4"/>
      <c r="N671" s="11"/>
    </row>
    <row r="672">
      <c r="M672" s="4"/>
      <c r="N672" s="11"/>
    </row>
    <row r="673">
      <c r="M673" s="4"/>
      <c r="N673" s="11"/>
    </row>
    <row r="674">
      <c r="M674" s="4"/>
      <c r="N674" s="11"/>
    </row>
    <row r="675">
      <c r="M675" s="4"/>
      <c r="N675" s="11"/>
    </row>
    <row r="676">
      <c r="M676" s="4"/>
      <c r="N676" s="11"/>
    </row>
    <row r="677">
      <c r="M677" s="4"/>
      <c r="N677" s="11"/>
    </row>
    <row r="678">
      <c r="M678" s="4"/>
      <c r="N678" s="11"/>
    </row>
    <row r="679">
      <c r="M679" s="4"/>
      <c r="N679" s="11"/>
    </row>
    <row r="680">
      <c r="M680" s="4"/>
      <c r="N680" s="11"/>
    </row>
    <row r="681">
      <c r="M681" s="4"/>
      <c r="N681" s="11"/>
    </row>
    <row r="682">
      <c r="M682" s="4"/>
      <c r="N682" s="11"/>
    </row>
    <row r="683">
      <c r="M683" s="4"/>
      <c r="N683" s="11"/>
    </row>
    <row r="684">
      <c r="M684" s="4"/>
      <c r="N684" s="11"/>
    </row>
    <row r="685">
      <c r="M685" s="4"/>
      <c r="N685" s="11"/>
    </row>
    <row r="686">
      <c r="M686" s="4"/>
      <c r="N686" s="11"/>
    </row>
    <row r="687">
      <c r="M687" s="4"/>
      <c r="N687" s="11"/>
    </row>
    <row r="688">
      <c r="M688" s="4"/>
      <c r="N688" s="11"/>
    </row>
    <row r="689">
      <c r="M689" s="4"/>
      <c r="N689" s="11"/>
    </row>
    <row r="690">
      <c r="M690" s="4"/>
      <c r="N690" s="11"/>
    </row>
    <row r="691">
      <c r="M691" s="4"/>
      <c r="N691" s="11"/>
    </row>
    <row r="692">
      <c r="M692" s="4"/>
      <c r="N692" s="11"/>
    </row>
    <row r="693">
      <c r="M693" s="4"/>
      <c r="N693" s="11"/>
    </row>
    <row r="694">
      <c r="M694" s="4"/>
      <c r="N694" s="11"/>
    </row>
    <row r="695">
      <c r="M695" s="4"/>
      <c r="N695" s="11"/>
    </row>
    <row r="696">
      <c r="M696" s="4"/>
      <c r="N696" s="11"/>
    </row>
    <row r="697">
      <c r="M697" s="4"/>
      <c r="N697" s="11"/>
    </row>
    <row r="698">
      <c r="M698" s="4"/>
      <c r="N698" s="11"/>
    </row>
    <row r="699">
      <c r="M699" s="4"/>
      <c r="N699" s="11"/>
    </row>
    <row r="700">
      <c r="M700" s="4"/>
      <c r="N700" s="11"/>
    </row>
    <row r="701">
      <c r="M701" s="4"/>
      <c r="N701" s="11"/>
    </row>
    <row r="702">
      <c r="M702" s="4"/>
      <c r="N702" s="11"/>
    </row>
    <row r="703">
      <c r="M703" s="4"/>
      <c r="N703" s="11"/>
    </row>
    <row r="704">
      <c r="M704" s="4"/>
      <c r="N704" s="11"/>
    </row>
    <row r="705">
      <c r="M705" s="4"/>
      <c r="N705" s="11"/>
    </row>
    <row r="706">
      <c r="M706" s="4"/>
      <c r="N706" s="11"/>
    </row>
    <row r="707">
      <c r="M707" s="4"/>
      <c r="N707" s="11"/>
    </row>
    <row r="708">
      <c r="M708" s="4"/>
      <c r="N708" s="11"/>
    </row>
    <row r="709">
      <c r="M709" s="4"/>
      <c r="N709" s="11"/>
    </row>
    <row r="710">
      <c r="M710" s="4"/>
      <c r="N710" s="11"/>
    </row>
    <row r="711">
      <c r="M711" s="4"/>
      <c r="N711" s="11"/>
    </row>
    <row r="712">
      <c r="M712" s="4"/>
      <c r="N712" s="11"/>
    </row>
    <row r="713">
      <c r="M713" s="4"/>
      <c r="N713" s="11"/>
    </row>
    <row r="714">
      <c r="M714" s="4"/>
      <c r="N714" s="11"/>
    </row>
    <row r="715">
      <c r="M715" s="4"/>
      <c r="N715" s="11"/>
    </row>
    <row r="716">
      <c r="M716" s="4"/>
      <c r="N716" s="11"/>
    </row>
    <row r="717">
      <c r="M717" s="4"/>
      <c r="N717" s="11"/>
    </row>
    <row r="718">
      <c r="M718" s="4"/>
      <c r="N718" s="11"/>
    </row>
    <row r="719">
      <c r="M719" s="4"/>
      <c r="N719" s="11"/>
    </row>
    <row r="720">
      <c r="M720" s="4"/>
      <c r="N720" s="11"/>
    </row>
    <row r="721">
      <c r="M721" s="4"/>
      <c r="N721" s="11"/>
    </row>
    <row r="722">
      <c r="M722" s="4"/>
      <c r="N722" s="11"/>
    </row>
    <row r="723">
      <c r="M723" s="4"/>
      <c r="N723" s="11"/>
    </row>
    <row r="724">
      <c r="M724" s="4"/>
      <c r="N724" s="11"/>
    </row>
    <row r="725">
      <c r="M725" s="4"/>
      <c r="N725" s="11"/>
    </row>
    <row r="726">
      <c r="M726" s="4"/>
      <c r="N726" s="11"/>
    </row>
    <row r="727">
      <c r="M727" s="4"/>
      <c r="N727" s="11"/>
    </row>
    <row r="728">
      <c r="M728" s="4"/>
      <c r="N728" s="11"/>
    </row>
    <row r="729">
      <c r="M729" s="4"/>
      <c r="N729" s="11"/>
    </row>
    <row r="730">
      <c r="M730" s="4"/>
      <c r="N730" s="11"/>
    </row>
    <row r="731">
      <c r="M731" s="4"/>
      <c r="N731" s="11"/>
    </row>
    <row r="732">
      <c r="M732" s="4"/>
      <c r="N732" s="11"/>
    </row>
    <row r="733">
      <c r="M733" s="4"/>
      <c r="N733" s="11"/>
    </row>
    <row r="734">
      <c r="M734" s="4"/>
      <c r="N734" s="11"/>
    </row>
    <row r="735">
      <c r="M735" s="4"/>
      <c r="N735" s="11"/>
    </row>
    <row r="736">
      <c r="M736" s="4"/>
      <c r="N736" s="11"/>
    </row>
    <row r="737">
      <c r="M737" s="4"/>
      <c r="N737" s="11"/>
    </row>
    <row r="738">
      <c r="M738" s="4"/>
      <c r="N738" s="11"/>
    </row>
    <row r="739">
      <c r="M739" s="4"/>
      <c r="N739" s="11"/>
    </row>
    <row r="740">
      <c r="M740" s="4"/>
      <c r="N740" s="11"/>
    </row>
    <row r="741">
      <c r="M741" s="4"/>
      <c r="N741" s="11"/>
    </row>
    <row r="742">
      <c r="M742" s="4"/>
      <c r="N742" s="11"/>
    </row>
    <row r="743">
      <c r="M743" s="4"/>
      <c r="N743" s="11"/>
    </row>
    <row r="744">
      <c r="M744" s="4"/>
      <c r="N744" s="11"/>
    </row>
    <row r="745">
      <c r="M745" s="4"/>
      <c r="N745" s="11"/>
    </row>
    <row r="746">
      <c r="M746" s="4"/>
      <c r="N746" s="11"/>
    </row>
    <row r="747">
      <c r="M747" s="4"/>
      <c r="N747" s="11"/>
    </row>
    <row r="748">
      <c r="M748" s="4"/>
      <c r="N748" s="11"/>
    </row>
    <row r="749">
      <c r="M749" s="4"/>
      <c r="N749" s="11"/>
    </row>
    <row r="750">
      <c r="M750" s="4"/>
      <c r="N750" s="11"/>
    </row>
    <row r="751">
      <c r="M751" s="4"/>
      <c r="N751" s="11"/>
    </row>
    <row r="752">
      <c r="M752" s="4"/>
      <c r="N752" s="11"/>
    </row>
    <row r="753">
      <c r="M753" s="4"/>
      <c r="N753" s="11"/>
    </row>
    <row r="754">
      <c r="M754" s="4"/>
      <c r="N754" s="11"/>
    </row>
    <row r="755">
      <c r="M755" s="4"/>
      <c r="N755" s="11"/>
    </row>
    <row r="756">
      <c r="M756" s="4"/>
      <c r="N756" s="11"/>
    </row>
    <row r="757">
      <c r="M757" s="4"/>
      <c r="N757" s="11"/>
    </row>
    <row r="758">
      <c r="M758" s="4"/>
      <c r="N758" s="11"/>
    </row>
    <row r="759">
      <c r="M759" s="4"/>
      <c r="N759" s="11"/>
    </row>
    <row r="760">
      <c r="M760" s="4"/>
      <c r="N760" s="11"/>
    </row>
    <row r="761">
      <c r="M761" s="4"/>
      <c r="N761" s="11"/>
    </row>
    <row r="762">
      <c r="M762" s="4"/>
      <c r="N762" s="11"/>
    </row>
    <row r="763">
      <c r="M763" s="4"/>
      <c r="N763" s="11"/>
    </row>
    <row r="764">
      <c r="M764" s="4"/>
      <c r="N764" s="11"/>
    </row>
    <row r="765">
      <c r="M765" s="4"/>
      <c r="N765" s="11"/>
    </row>
    <row r="766">
      <c r="M766" s="4"/>
      <c r="N766" s="11"/>
    </row>
    <row r="767">
      <c r="M767" s="4"/>
      <c r="N767" s="11"/>
    </row>
    <row r="768">
      <c r="M768" s="4"/>
      <c r="N768" s="11"/>
    </row>
    <row r="769">
      <c r="M769" s="4"/>
      <c r="N769" s="11"/>
    </row>
    <row r="770">
      <c r="M770" s="4"/>
      <c r="N770" s="11"/>
    </row>
    <row r="771">
      <c r="M771" s="4"/>
      <c r="N771" s="11"/>
    </row>
    <row r="772">
      <c r="M772" s="4"/>
      <c r="N772" s="11"/>
    </row>
    <row r="773">
      <c r="M773" s="4"/>
      <c r="N773" s="11"/>
    </row>
    <row r="774">
      <c r="M774" s="4"/>
      <c r="N774" s="11"/>
    </row>
    <row r="775">
      <c r="M775" s="4"/>
      <c r="N775" s="11"/>
    </row>
    <row r="776">
      <c r="M776" s="4"/>
      <c r="N776" s="11"/>
    </row>
    <row r="777">
      <c r="M777" s="4"/>
      <c r="N777" s="11"/>
    </row>
    <row r="778">
      <c r="M778" s="4"/>
      <c r="N778" s="11"/>
    </row>
    <row r="779">
      <c r="M779" s="4"/>
      <c r="N779" s="11"/>
    </row>
    <row r="780">
      <c r="M780" s="4"/>
      <c r="N780" s="11"/>
    </row>
    <row r="781">
      <c r="M781" s="4"/>
      <c r="N781" s="11"/>
    </row>
    <row r="782">
      <c r="M782" s="4"/>
      <c r="N782" s="11"/>
    </row>
    <row r="783">
      <c r="M783" s="4"/>
      <c r="N783" s="11"/>
    </row>
    <row r="784">
      <c r="M784" s="4"/>
      <c r="N784" s="11"/>
    </row>
    <row r="785">
      <c r="M785" s="4"/>
      <c r="N785" s="11"/>
    </row>
    <row r="786">
      <c r="M786" s="4"/>
      <c r="N786" s="11"/>
    </row>
    <row r="787">
      <c r="M787" s="4"/>
      <c r="N787" s="11"/>
    </row>
    <row r="788">
      <c r="M788" s="4"/>
      <c r="N788" s="11"/>
    </row>
    <row r="789">
      <c r="M789" s="4"/>
      <c r="N789" s="11"/>
    </row>
    <row r="790">
      <c r="M790" s="4"/>
      <c r="N790" s="11"/>
    </row>
    <row r="791">
      <c r="M791" s="4"/>
      <c r="N791" s="11"/>
    </row>
    <row r="792">
      <c r="M792" s="4"/>
      <c r="N792" s="11"/>
    </row>
    <row r="793">
      <c r="M793" s="4"/>
      <c r="N793" s="11"/>
    </row>
    <row r="794">
      <c r="M794" s="4"/>
      <c r="N794" s="11"/>
    </row>
    <row r="795">
      <c r="M795" s="4"/>
      <c r="N795" s="11"/>
    </row>
    <row r="796">
      <c r="M796" s="4"/>
      <c r="N796" s="11"/>
    </row>
    <row r="797">
      <c r="M797" s="4"/>
      <c r="N797" s="11"/>
    </row>
    <row r="798">
      <c r="M798" s="4"/>
      <c r="N798" s="11"/>
    </row>
    <row r="799">
      <c r="M799" s="4"/>
      <c r="N799" s="11"/>
    </row>
    <row r="800">
      <c r="M800" s="4"/>
      <c r="N800" s="11"/>
    </row>
    <row r="801">
      <c r="M801" s="4"/>
      <c r="N801" s="11"/>
    </row>
    <row r="802">
      <c r="M802" s="4"/>
      <c r="N802" s="11"/>
    </row>
    <row r="803">
      <c r="M803" s="4"/>
      <c r="N803" s="11"/>
    </row>
    <row r="804">
      <c r="M804" s="4"/>
      <c r="N804" s="11"/>
    </row>
    <row r="805">
      <c r="M805" s="4"/>
      <c r="N805" s="11"/>
    </row>
    <row r="806">
      <c r="M806" s="4"/>
      <c r="N806" s="11"/>
    </row>
    <row r="807">
      <c r="M807" s="4"/>
      <c r="N807" s="11"/>
    </row>
    <row r="808">
      <c r="M808" s="4"/>
      <c r="N808" s="11"/>
    </row>
    <row r="809">
      <c r="M809" s="4"/>
      <c r="N809" s="11"/>
    </row>
    <row r="810">
      <c r="M810" s="4"/>
      <c r="N810" s="11"/>
    </row>
    <row r="811">
      <c r="M811" s="4"/>
      <c r="N811" s="11"/>
    </row>
    <row r="812">
      <c r="M812" s="4"/>
      <c r="N812" s="11"/>
    </row>
    <row r="813">
      <c r="M813" s="4"/>
      <c r="N813" s="11"/>
    </row>
    <row r="814">
      <c r="M814" s="4"/>
      <c r="N814" s="11"/>
    </row>
    <row r="815">
      <c r="M815" s="4"/>
      <c r="N815" s="11"/>
    </row>
    <row r="816">
      <c r="M816" s="4"/>
      <c r="N816" s="11"/>
    </row>
    <row r="817">
      <c r="M817" s="4"/>
      <c r="N817" s="11"/>
    </row>
    <row r="818">
      <c r="M818" s="4"/>
      <c r="N818" s="11"/>
    </row>
    <row r="819">
      <c r="M819" s="4"/>
      <c r="N819" s="11"/>
    </row>
    <row r="820">
      <c r="M820" s="4"/>
      <c r="N820" s="11"/>
    </row>
    <row r="821">
      <c r="M821" s="4"/>
      <c r="N821" s="11"/>
    </row>
    <row r="822">
      <c r="M822" s="4"/>
      <c r="N822" s="11"/>
    </row>
    <row r="823">
      <c r="M823" s="4"/>
      <c r="N823" s="11"/>
    </row>
    <row r="824">
      <c r="M824" s="4"/>
      <c r="N824" s="11"/>
    </row>
    <row r="825">
      <c r="M825" s="4"/>
      <c r="N825" s="11"/>
    </row>
    <row r="826">
      <c r="M826" s="4"/>
      <c r="N826" s="11"/>
    </row>
    <row r="827">
      <c r="M827" s="4"/>
      <c r="N827" s="11"/>
    </row>
    <row r="828">
      <c r="M828" s="4"/>
      <c r="N828" s="11"/>
    </row>
    <row r="829">
      <c r="M829" s="4"/>
      <c r="N829" s="11"/>
    </row>
    <row r="830">
      <c r="M830" s="4"/>
      <c r="N830" s="11"/>
    </row>
    <row r="831">
      <c r="M831" s="4"/>
      <c r="N831" s="11"/>
    </row>
    <row r="832">
      <c r="M832" s="4"/>
      <c r="N832" s="11"/>
    </row>
    <row r="833">
      <c r="M833" s="4"/>
      <c r="N833" s="11"/>
    </row>
    <row r="834">
      <c r="M834" s="4"/>
      <c r="N834" s="11"/>
    </row>
    <row r="835">
      <c r="M835" s="4"/>
      <c r="N835" s="11"/>
    </row>
    <row r="836">
      <c r="M836" s="4"/>
      <c r="N836" s="11"/>
    </row>
    <row r="837">
      <c r="M837" s="4"/>
      <c r="N837" s="11"/>
    </row>
    <row r="838">
      <c r="M838" s="4"/>
      <c r="N838" s="11"/>
    </row>
    <row r="839">
      <c r="M839" s="4"/>
      <c r="N839" s="11"/>
    </row>
    <row r="840">
      <c r="M840" s="4"/>
      <c r="N840" s="11"/>
    </row>
    <row r="841">
      <c r="M841" s="4"/>
      <c r="N841" s="11"/>
    </row>
    <row r="842">
      <c r="M842" s="4"/>
      <c r="N842" s="11"/>
    </row>
    <row r="843">
      <c r="M843" s="4"/>
      <c r="N843" s="11"/>
    </row>
    <row r="844">
      <c r="M844" s="4"/>
      <c r="N844" s="11"/>
    </row>
    <row r="845">
      <c r="M845" s="4"/>
      <c r="N845" s="11"/>
    </row>
    <row r="846">
      <c r="M846" s="4"/>
      <c r="N846" s="11"/>
    </row>
    <row r="847">
      <c r="M847" s="4"/>
      <c r="N847" s="11"/>
    </row>
    <row r="848">
      <c r="M848" s="4"/>
      <c r="N848" s="11"/>
    </row>
    <row r="849">
      <c r="M849" s="4"/>
      <c r="N849" s="11"/>
    </row>
    <row r="850">
      <c r="M850" s="4"/>
      <c r="N850" s="11"/>
    </row>
    <row r="851">
      <c r="M851" s="4"/>
      <c r="N851" s="11"/>
    </row>
    <row r="852">
      <c r="M852" s="4"/>
      <c r="N852" s="11"/>
    </row>
    <row r="853">
      <c r="M853" s="4"/>
      <c r="N853" s="11"/>
    </row>
    <row r="854">
      <c r="M854" s="4"/>
      <c r="N854" s="11"/>
    </row>
    <row r="855">
      <c r="M855" s="4"/>
      <c r="N855" s="11"/>
    </row>
    <row r="856">
      <c r="M856" s="4"/>
      <c r="N856" s="11"/>
    </row>
    <row r="857">
      <c r="M857" s="4"/>
      <c r="N857" s="11"/>
    </row>
    <row r="858">
      <c r="M858" s="4"/>
      <c r="N858" s="11"/>
    </row>
    <row r="859">
      <c r="M859" s="4"/>
      <c r="N859" s="11"/>
    </row>
    <row r="860">
      <c r="M860" s="4"/>
      <c r="N860" s="11"/>
    </row>
    <row r="861">
      <c r="M861" s="4"/>
      <c r="N861" s="11"/>
    </row>
    <row r="862">
      <c r="M862" s="4"/>
      <c r="N862" s="11"/>
    </row>
    <row r="863">
      <c r="M863" s="4"/>
      <c r="N863" s="11"/>
    </row>
    <row r="864">
      <c r="M864" s="4"/>
      <c r="N864" s="11"/>
    </row>
    <row r="865">
      <c r="M865" s="4"/>
      <c r="N865" s="11"/>
    </row>
    <row r="866">
      <c r="M866" s="4"/>
      <c r="N866" s="11"/>
    </row>
    <row r="867">
      <c r="M867" s="4"/>
      <c r="N867" s="11"/>
    </row>
    <row r="868">
      <c r="M868" s="4"/>
      <c r="N868" s="11"/>
    </row>
    <row r="869">
      <c r="M869" s="4"/>
      <c r="N869" s="11"/>
    </row>
    <row r="870">
      <c r="M870" s="4"/>
      <c r="N870" s="11"/>
    </row>
    <row r="871">
      <c r="M871" s="4"/>
      <c r="N871" s="11"/>
    </row>
    <row r="872">
      <c r="M872" s="4"/>
      <c r="N872" s="11"/>
    </row>
    <row r="873">
      <c r="M873" s="4"/>
      <c r="N873" s="11"/>
    </row>
    <row r="874">
      <c r="M874" s="4"/>
      <c r="N874" s="11"/>
    </row>
    <row r="875">
      <c r="M875" s="4"/>
      <c r="N875" s="11"/>
    </row>
    <row r="876">
      <c r="M876" s="4"/>
      <c r="N876" s="11"/>
    </row>
    <row r="877">
      <c r="M877" s="4"/>
      <c r="N877" s="11"/>
    </row>
    <row r="878">
      <c r="M878" s="4"/>
      <c r="N878" s="11"/>
    </row>
    <row r="879">
      <c r="M879" s="4"/>
      <c r="N879" s="11"/>
    </row>
    <row r="880">
      <c r="M880" s="4"/>
      <c r="N880" s="11"/>
    </row>
    <row r="881">
      <c r="M881" s="4"/>
      <c r="N881" s="11"/>
    </row>
    <row r="882">
      <c r="M882" s="4"/>
      <c r="N882" s="11"/>
    </row>
    <row r="883">
      <c r="M883" s="4"/>
      <c r="N883" s="11"/>
    </row>
    <row r="884">
      <c r="M884" s="4"/>
      <c r="N884" s="11"/>
    </row>
    <row r="885">
      <c r="M885" s="4"/>
      <c r="N885" s="11"/>
    </row>
    <row r="886">
      <c r="M886" s="4"/>
      <c r="N886" s="11"/>
    </row>
    <row r="887">
      <c r="M887" s="4"/>
      <c r="N887" s="11"/>
    </row>
    <row r="888">
      <c r="M888" s="4"/>
      <c r="N888" s="11"/>
    </row>
    <row r="889">
      <c r="M889" s="4"/>
      <c r="N889" s="11"/>
    </row>
    <row r="890">
      <c r="M890" s="4"/>
      <c r="N890" s="11"/>
    </row>
    <row r="891">
      <c r="M891" s="4"/>
      <c r="N891" s="11"/>
    </row>
    <row r="892">
      <c r="M892" s="4"/>
      <c r="N892" s="11"/>
    </row>
    <row r="893">
      <c r="M893" s="4"/>
      <c r="N893" s="11"/>
    </row>
    <row r="894">
      <c r="M894" s="4"/>
      <c r="N894" s="11"/>
    </row>
    <row r="895">
      <c r="M895" s="4"/>
      <c r="N895" s="11"/>
    </row>
    <row r="896">
      <c r="M896" s="4"/>
      <c r="N896" s="11"/>
    </row>
    <row r="897">
      <c r="M897" s="4"/>
      <c r="N897" s="11"/>
    </row>
    <row r="898">
      <c r="M898" s="4"/>
      <c r="N898" s="11"/>
    </row>
    <row r="899">
      <c r="M899" s="4"/>
      <c r="N899" s="11"/>
    </row>
    <row r="900">
      <c r="M900" s="4"/>
      <c r="N900" s="11"/>
    </row>
    <row r="901">
      <c r="M901" s="4"/>
      <c r="N901" s="11"/>
    </row>
    <row r="902">
      <c r="M902" s="4"/>
      <c r="N902" s="11"/>
    </row>
    <row r="903">
      <c r="M903" s="4"/>
      <c r="N903" s="11"/>
    </row>
    <row r="904">
      <c r="M904" s="4"/>
      <c r="N904" s="11"/>
    </row>
    <row r="905">
      <c r="M905" s="4"/>
      <c r="N905" s="11"/>
    </row>
    <row r="906">
      <c r="M906" s="4"/>
      <c r="N906" s="11"/>
    </row>
    <row r="907">
      <c r="M907" s="4"/>
      <c r="N907" s="11"/>
    </row>
    <row r="908">
      <c r="M908" s="4"/>
      <c r="N908" s="11"/>
    </row>
    <row r="909">
      <c r="M909" s="4"/>
      <c r="N909" s="11"/>
    </row>
    <row r="910">
      <c r="M910" s="4"/>
      <c r="N910" s="11"/>
    </row>
    <row r="911">
      <c r="M911" s="4"/>
      <c r="N911" s="11"/>
    </row>
    <row r="912">
      <c r="M912" s="4"/>
      <c r="N912" s="11"/>
    </row>
    <row r="913">
      <c r="M913" s="4"/>
      <c r="N913" s="11"/>
    </row>
    <row r="914">
      <c r="M914" s="4"/>
      <c r="N914" s="11"/>
    </row>
    <row r="915">
      <c r="M915" s="4"/>
      <c r="N915" s="11"/>
    </row>
    <row r="916">
      <c r="M916" s="4"/>
      <c r="N916" s="11"/>
    </row>
    <row r="917">
      <c r="M917" s="4"/>
      <c r="N917" s="11"/>
    </row>
    <row r="918">
      <c r="M918" s="4"/>
      <c r="N918" s="11"/>
    </row>
    <row r="919">
      <c r="M919" s="4"/>
      <c r="N919" s="11"/>
    </row>
    <row r="920">
      <c r="M920" s="4"/>
      <c r="N920" s="11"/>
    </row>
    <row r="921">
      <c r="M921" s="4"/>
      <c r="N921" s="11"/>
    </row>
    <row r="922">
      <c r="M922" s="4"/>
      <c r="N922" s="11"/>
    </row>
    <row r="923">
      <c r="M923" s="4"/>
      <c r="N923" s="11"/>
    </row>
    <row r="924">
      <c r="M924" s="4"/>
      <c r="N924" s="11"/>
    </row>
    <row r="925">
      <c r="M925" s="4"/>
      <c r="N925" s="11"/>
    </row>
    <row r="926">
      <c r="M926" s="4"/>
      <c r="N926" s="11"/>
    </row>
    <row r="927">
      <c r="M927" s="4"/>
      <c r="N927" s="11"/>
    </row>
    <row r="928">
      <c r="M928" s="4"/>
      <c r="N928" s="11"/>
    </row>
    <row r="929">
      <c r="M929" s="4"/>
      <c r="N929" s="11"/>
    </row>
    <row r="930">
      <c r="M930" s="4"/>
      <c r="N930" s="11"/>
    </row>
    <row r="931">
      <c r="M931" s="4"/>
      <c r="N931" s="11"/>
    </row>
    <row r="932">
      <c r="M932" s="4"/>
      <c r="N932" s="11"/>
    </row>
    <row r="933">
      <c r="M933" s="4"/>
      <c r="N933" s="11"/>
    </row>
    <row r="934">
      <c r="M934" s="4"/>
      <c r="N934" s="11"/>
    </row>
    <row r="935">
      <c r="M935" s="4"/>
      <c r="N935" s="11"/>
    </row>
    <row r="936">
      <c r="M936" s="4"/>
      <c r="N936" s="11"/>
    </row>
    <row r="937">
      <c r="M937" s="4"/>
      <c r="N937" s="11"/>
    </row>
    <row r="938">
      <c r="M938" s="4"/>
      <c r="N938" s="11"/>
    </row>
    <row r="939">
      <c r="M939" s="4"/>
      <c r="N939" s="11"/>
    </row>
    <row r="940">
      <c r="M940" s="4"/>
      <c r="N940" s="11"/>
    </row>
    <row r="941">
      <c r="M941" s="4"/>
      <c r="N941" s="11"/>
    </row>
    <row r="942">
      <c r="M942" s="4"/>
      <c r="N942" s="11"/>
    </row>
    <row r="943">
      <c r="M943" s="4"/>
      <c r="N943" s="11"/>
    </row>
    <row r="944">
      <c r="M944" s="4"/>
      <c r="N944" s="11"/>
    </row>
    <row r="945">
      <c r="M945" s="4"/>
      <c r="N945" s="11"/>
    </row>
    <row r="946">
      <c r="M946" s="4"/>
      <c r="N946" s="11"/>
    </row>
    <row r="947">
      <c r="M947" s="4"/>
      <c r="N947" s="11"/>
    </row>
    <row r="948">
      <c r="M948" s="4"/>
      <c r="N948" s="11"/>
    </row>
    <row r="949">
      <c r="M949" s="4"/>
      <c r="N949" s="11"/>
    </row>
    <row r="950">
      <c r="M950" s="4"/>
      <c r="N950" s="11"/>
    </row>
    <row r="951">
      <c r="M951" s="4"/>
      <c r="N951" s="11"/>
    </row>
    <row r="952">
      <c r="M952" s="4"/>
      <c r="N952" s="11"/>
    </row>
    <row r="953">
      <c r="M953" s="4"/>
      <c r="N953" s="11"/>
    </row>
    <row r="954">
      <c r="M954" s="4"/>
      <c r="N954" s="11"/>
    </row>
    <row r="955">
      <c r="M955" s="4"/>
      <c r="N955" s="11"/>
    </row>
    <row r="956">
      <c r="M956" s="4"/>
      <c r="N956" s="11"/>
    </row>
    <row r="957">
      <c r="M957" s="4"/>
      <c r="N957" s="11"/>
    </row>
    <row r="958">
      <c r="M958" s="4"/>
      <c r="N958" s="11"/>
    </row>
    <row r="959">
      <c r="M959" s="4"/>
      <c r="N959" s="11"/>
    </row>
    <row r="960">
      <c r="M960" s="4"/>
      <c r="N960" s="11"/>
    </row>
    <row r="961">
      <c r="M961" s="4"/>
      <c r="N961" s="11"/>
    </row>
    <row r="962">
      <c r="M962" s="4"/>
      <c r="N962" s="11"/>
    </row>
    <row r="963">
      <c r="M963" s="4"/>
      <c r="N963" s="11"/>
    </row>
    <row r="964">
      <c r="M964" s="4"/>
      <c r="N964" s="11"/>
    </row>
    <row r="965">
      <c r="M965" s="4"/>
      <c r="N965" s="11"/>
    </row>
    <row r="966">
      <c r="M966" s="4"/>
      <c r="N966" s="11"/>
    </row>
    <row r="967">
      <c r="M967" s="4"/>
      <c r="N967" s="11"/>
    </row>
    <row r="968">
      <c r="M968" s="4"/>
      <c r="N968" s="11"/>
    </row>
    <row r="969">
      <c r="M969" s="4"/>
      <c r="N969" s="11"/>
    </row>
    <row r="970">
      <c r="M970" s="4"/>
      <c r="N970" s="11"/>
    </row>
    <row r="971">
      <c r="M971" s="4"/>
      <c r="N971" s="11"/>
    </row>
    <row r="972">
      <c r="M972" s="4"/>
      <c r="N972" s="11"/>
    </row>
    <row r="973">
      <c r="M973" s="4"/>
      <c r="N973" s="11"/>
    </row>
    <row r="974">
      <c r="M974" s="4"/>
      <c r="N974" s="11"/>
    </row>
    <row r="975">
      <c r="M975" s="4"/>
      <c r="N975" s="11"/>
    </row>
    <row r="976">
      <c r="M976" s="4"/>
      <c r="N976" s="11"/>
    </row>
    <row r="977">
      <c r="M977" s="4"/>
      <c r="N977" s="11"/>
    </row>
    <row r="978">
      <c r="M978" s="4"/>
      <c r="N978" s="11"/>
    </row>
    <row r="979">
      <c r="M979" s="4"/>
      <c r="N979" s="11"/>
    </row>
    <row r="980">
      <c r="M980" s="4"/>
      <c r="N980" s="11"/>
    </row>
    <row r="981">
      <c r="M981" s="4"/>
      <c r="N981" s="11"/>
    </row>
    <row r="982">
      <c r="M982" s="4"/>
      <c r="N982" s="11"/>
    </row>
    <row r="983">
      <c r="M983" s="4"/>
      <c r="N983" s="11"/>
    </row>
    <row r="984">
      <c r="M984" s="4"/>
      <c r="N984" s="11"/>
    </row>
    <row r="985">
      <c r="M985" s="4"/>
      <c r="N985" s="11"/>
    </row>
    <row r="986">
      <c r="M986" s="4"/>
      <c r="N986" s="11"/>
    </row>
    <row r="987">
      <c r="M987" s="4"/>
      <c r="N987" s="11"/>
    </row>
    <row r="988">
      <c r="M988" s="4"/>
      <c r="N988" s="11"/>
    </row>
    <row r="989">
      <c r="M989" s="4"/>
      <c r="N989" s="11"/>
    </row>
    <row r="990">
      <c r="M990" s="4"/>
      <c r="N990" s="11"/>
    </row>
    <row r="991">
      <c r="M991" s="4"/>
      <c r="N991" s="11"/>
    </row>
    <row r="992">
      <c r="M992" s="4"/>
      <c r="N992" s="11"/>
    </row>
    <row r="993">
      <c r="M993" s="4"/>
      <c r="N993" s="11"/>
    </row>
    <row r="994">
      <c r="M994" s="4"/>
      <c r="N994" s="11"/>
    </row>
    <row r="995">
      <c r="M995" s="4"/>
      <c r="N995" s="11"/>
    </row>
    <row r="996">
      <c r="M996" s="4"/>
      <c r="N996" s="11"/>
    </row>
    <row r="997">
      <c r="M997" s="4"/>
      <c r="N997" s="11"/>
    </row>
    <row r="998">
      <c r="M998" s="4"/>
      <c r="N998" s="11"/>
    </row>
    <row r="999">
      <c r="M999" s="4"/>
      <c r="N999" s="11"/>
    </row>
    <row r="1000">
      <c r="M1000" s="4"/>
      <c r="N1000" s="11"/>
    </row>
    <row r="1001">
      <c r="M1001" s="4"/>
      <c r="N1001" s="11"/>
    </row>
    <row r="1002">
      <c r="M1002" s="4"/>
      <c r="N1002" s="11"/>
    </row>
    <row r="1003">
      <c r="M1003" s="4"/>
      <c r="N1003" s="11"/>
    </row>
    <row r="1004">
      <c r="M1004" s="4"/>
      <c r="N1004" s="11"/>
    </row>
    <row r="1005">
      <c r="M1005" s="4"/>
      <c r="N1005" s="11"/>
    </row>
    <row r="1006">
      <c r="M1006" s="4"/>
      <c r="N1006" s="11"/>
    </row>
    <row r="1007">
      <c r="M1007" s="4"/>
      <c r="N1007" s="11"/>
    </row>
    <row r="1008">
      <c r="M1008" s="4"/>
      <c r="N1008" s="11"/>
    </row>
    <row r="1009">
      <c r="M1009" s="4"/>
      <c r="N1009" s="11"/>
    </row>
    <row r="1010">
      <c r="M1010" s="4"/>
      <c r="N1010" s="11"/>
    </row>
    <row r="1011">
      <c r="M1011" s="4"/>
      <c r="N1011" s="11"/>
    </row>
    <row r="1012">
      <c r="M1012" s="4"/>
      <c r="N1012" s="11"/>
    </row>
    <row r="1013">
      <c r="M1013" s="4"/>
      <c r="N1013" s="11"/>
    </row>
    <row r="1014">
      <c r="M1014" s="4"/>
      <c r="N1014" s="11"/>
    </row>
  </sheetData>
  <autoFilter ref="$A$1:$K$25"/>
  <mergeCells count="2">
    <mergeCell ref="D27:K27"/>
    <mergeCell ref="D48:I48"/>
  </mergeCells>
  <conditionalFormatting sqref="D2:D26 D28:D46">
    <cfRule type="colorScale" priority="1">
      <colorScale>
        <cfvo type="formula" val="0"/>
        <cfvo type="formula" val="0.5"/>
        <cfvo type="formula" val="1"/>
        <color rgb="FFFFFFFF"/>
        <color rgb="FFF3BEB9"/>
        <color rgb="FFE67C73"/>
      </colorScale>
    </cfRule>
  </conditionalFormatting>
  <conditionalFormatting sqref="E2:J25 E28:J46">
    <cfRule type="colorScale" priority="2">
      <colorScale>
        <cfvo type="formula" val="1"/>
        <cfvo type="formula" val="3"/>
        <cfvo type="formula" val="5"/>
        <color rgb="FFEA9999"/>
        <color rgb="FFFFE599"/>
        <color rgb="FF9FC5E8"/>
      </colorScale>
    </cfRule>
  </conditionalFormatting>
  <conditionalFormatting sqref="E2:J25">
    <cfRule type="expression" dxfId="0" priority="3">
      <formula>E2=MAX(E$6:E$25)</formula>
    </cfRule>
  </conditionalFormatting>
  <conditionalFormatting sqref="E38:J42">
    <cfRule type="expression" dxfId="0" priority="4">
      <formula>E38=MAX(E$38:E$42)</formula>
    </cfRule>
  </conditionalFormatting>
  <conditionalFormatting sqref="E43:J46">
    <cfRule type="expression" dxfId="0" priority="5">
      <formula>E43=MAX(E$43:E$46)</formula>
    </cfRule>
  </conditionalFormatting>
  <conditionalFormatting sqref="N2:R13">
    <cfRule type="colorScale" priority="6">
      <colorScale>
        <cfvo type="formula" val="-1"/>
        <cfvo type="formula" val="0"/>
        <cfvo type="formula" val="1"/>
        <color rgb="FFE67C73"/>
        <color rgb="FFFFFFFF"/>
        <color rgb="FF57BB8A"/>
      </colorScale>
    </cfRule>
  </conditionalFormatting>
  <conditionalFormatting sqref="D49:D67">
    <cfRule type="colorScale" priority="7">
      <colorScale>
        <cfvo type="min"/>
        <cfvo type="max"/>
        <color rgb="FFFFFFFF"/>
        <color rgb="FFE67C73"/>
      </colorScale>
    </cfRule>
  </conditionalFormatting>
  <conditionalFormatting sqref="E49:I67">
    <cfRule type="colorScale" priority="8">
      <colorScale>
        <cfvo type="min"/>
        <cfvo type="percent" val="50"/>
        <cfvo type="max"/>
        <color rgb="FFFFFFFF"/>
        <color rgb="FFF3BEB9"/>
        <color rgb="FFE67C73"/>
      </colorScale>
    </cfRule>
  </conditionalFormatting>
  <conditionalFormatting sqref="E28:J37">
    <cfRule type="expression" dxfId="0" priority="9">
      <formula>E28=MAX(E$28:E$32)</formula>
    </cfRule>
  </conditionalFormatting>
  <dataValidations>
    <dataValidation type="list" allowBlank="1" showErrorMessage="1" sqref="C2:C25 C43:C46 C64:C67">
      <formula1>"5W1H,Base,CoT,tldr,Heading,Jeremy,Begoña,Alba,Naiara"</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30</v>
      </c>
      <c r="C1" s="2" t="s">
        <v>31</v>
      </c>
      <c r="D1" s="49" t="s">
        <v>32</v>
      </c>
      <c r="E1" s="50" t="s">
        <v>3</v>
      </c>
      <c r="F1" s="2" t="s">
        <v>4</v>
      </c>
      <c r="G1" s="2" t="s">
        <v>5</v>
      </c>
      <c r="H1" s="2" t="s">
        <v>6</v>
      </c>
      <c r="I1" s="2" t="s">
        <v>7</v>
      </c>
      <c r="J1" s="2" t="s">
        <v>8</v>
      </c>
      <c r="K1" s="51"/>
      <c r="L1" s="51"/>
      <c r="M1" s="51"/>
      <c r="N1" s="51"/>
      <c r="O1" s="51"/>
      <c r="P1" s="51"/>
      <c r="Q1" s="51"/>
      <c r="R1" s="51"/>
      <c r="S1" s="51"/>
      <c r="T1" s="51"/>
      <c r="U1" s="51"/>
      <c r="V1" s="51"/>
      <c r="W1" s="51"/>
      <c r="X1" s="51"/>
      <c r="Y1" s="51"/>
      <c r="Z1" s="51"/>
      <c r="AA1" s="51"/>
      <c r="AB1" s="51"/>
    </row>
    <row r="2" ht="225.0" customHeight="1">
      <c r="A2" s="52" t="s">
        <v>33</v>
      </c>
      <c r="B2" s="53" t="s">
        <v>34</v>
      </c>
      <c r="C2" s="7" t="s">
        <v>16</v>
      </c>
      <c r="D2" s="54" t="s">
        <v>35</v>
      </c>
      <c r="E2" s="55">
        <f>IFERROR(__xludf.DUMMYFUNCTION("COUNTA(SPLIT(D2,"" ""))/COUNTA(SPLIT($B$2,"" ""))"),0.038130381303813035)</f>
        <v>0.0381303813</v>
      </c>
      <c r="F2" s="7">
        <v>1.0</v>
      </c>
      <c r="G2" s="7">
        <v>5.0</v>
      </c>
      <c r="H2" s="7">
        <v>2.0</v>
      </c>
      <c r="I2" s="7">
        <v>2.0</v>
      </c>
      <c r="J2" s="7">
        <v>2.0</v>
      </c>
      <c r="K2" s="56"/>
      <c r="L2" s="56"/>
      <c r="M2" s="56"/>
      <c r="N2" s="56"/>
      <c r="O2" s="56"/>
      <c r="P2" s="56"/>
      <c r="Q2" s="56"/>
      <c r="R2" s="56"/>
      <c r="S2" s="56"/>
      <c r="T2" s="56"/>
      <c r="U2" s="56"/>
      <c r="V2" s="56"/>
      <c r="W2" s="56"/>
      <c r="X2" s="56"/>
      <c r="Y2" s="56"/>
      <c r="Z2" s="56"/>
      <c r="AA2" s="56"/>
      <c r="AB2" s="56"/>
    </row>
    <row r="3" ht="225.0" customHeight="1">
      <c r="C3" s="7" t="s">
        <v>17</v>
      </c>
      <c r="D3" s="54" t="s">
        <v>36</v>
      </c>
      <c r="E3" s="57">
        <f>IFERROR(__xludf.DUMMYFUNCTION("COUNTA(SPLIT(D3,"" ""))/COUNTA(SPLIT($B$2,"" ""))"),0.06765067650676507)</f>
        <v>0.06765067651</v>
      </c>
      <c r="F3" s="7">
        <v>4.0</v>
      </c>
      <c r="G3" s="7">
        <v>5.0</v>
      </c>
      <c r="H3" s="7">
        <v>4.0</v>
      </c>
      <c r="I3" s="7">
        <v>5.0</v>
      </c>
      <c r="J3" s="7">
        <v>4.0</v>
      </c>
      <c r="K3" s="56"/>
      <c r="L3" s="56"/>
      <c r="M3" s="56"/>
      <c r="N3" s="56"/>
      <c r="O3" s="56"/>
      <c r="P3" s="56"/>
      <c r="Q3" s="56"/>
      <c r="R3" s="56"/>
      <c r="S3" s="56"/>
      <c r="T3" s="56"/>
      <c r="U3" s="56"/>
      <c r="V3" s="56"/>
      <c r="W3" s="56"/>
      <c r="X3" s="56"/>
      <c r="Y3" s="56"/>
      <c r="Z3" s="56"/>
      <c r="AA3" s="56"/>
      <c r="AB3" s="56"/>
    </row>
    <row r="4" ht="225.0" customHeight="1">
      <c r="C4" s="7" t="s">
        <v>18</v>
      </c>
      <c r="D4" s="54" t="s">
        <v>37</v>
      </c>
      <c r="E4" s="57">
        <f>IFERROR(__xludf.DUMMYFUNCTION("COUNTA(SPLIT(D4,"" ""))/COUNTA(SPLIT($B$2,"" ""))"),0.23985239852398524)</f>
        <v>0.2398523985</v>
      </c>
      <c r="F4" s="7">
        <v>5.0</v>
      </c>
      <c r="G4" s="7">
        <v>5.0</v>
      </c>
      <c r="H4" s="7">
        <v>5.0</v>
      </c>
      <c r="I4" s="7">
        <v>4.0</v>
      </c>
      <c r="J4" s="7">
        <v>5.0</v>
      </c>
      <c r="K4" s="56"/>
      <c r="L4" s="56"/>
      <c r="M4" s="56"/>
      <c r="N4" s="56"/>
      <c r="O4" s="56"/>
      <c r="P4" s="56"/>
      <c r="Q4" s="56"/>
      <c r="R4" s="56"/>
      <c r="S4" s="56"/>
      <c r="T4" s="56"/>
      <c r="U4" s="56"/>
      <c r="V4" s="56"/>
      <c r="W4" s="56"/>
      <c r="X4" s="56"/>
      <c r="Y4" s="56"/>
      <c r="Z4" s="56"/>
      <c r="AA4" s="56"/>
      <c r="AB4" s="56"/>
    </row>
    <row r="5" ht="225.0" customHeight="1">
      <c r="C5" s="7" t="s">
        <v>19</v>
      </c>
      <c r="D5" s="54" t="s">
        <v>38</v>
      </c>
      <c r="E5" s="57">
        <f>IFERROR(__xludf.DUMMYFUNCTION("COUNTA(SPLIT(D5,"" ""))/COUNTA(SPLIT($B$2,"" ""))"),0.09471094710947109)</f>
        <v>0.09471094711</v>
      </c>
      <c r="F5" s="7"/>
      <c r="G5" s="7"/>
      <c r="H5" s="7"/>
      <c r="I5" s="7"/>
      <c r="J5" s="7"/>
      <c r="K5" s="56"/>
      <c r="L5" s="56"/>
      <c r="M5" s="56"/>
      <c r="N5" s="56"/>
      <c r="O5" s="56"/>
      <c r="P5" s="56"/>
      <c r="Q5" s="56"/>
      <c r="R5" s="56"/>
      <c r="S5" s="56"/>
      <c r="T5" s="56"/>
      <c r="U5" s="56"/>
      <c r="V5" s="56"/>
      <c r="W5" s="56"/>
      <c r="X5" s="56"/>
      <c r="Y5" s="56"/>
      <c r="Z5" s="56"/>
      <c r="AA5" s="56"/>
      <c r="AB5" s="56"/>
    </row>
    <row r="6">
      <c r="A6" s="56"/>
      <c r="B6" s="56"/>
      <c r="C6" s="58"/>
      <c r="D6" s="59"/>
      <c r="E6" s="60"/>
      <c r="F6" s="58"/>
      <c r="G6" s="58"/>
      <c r="H6" s="58"/>
      <c r="I6" s="58"/>
      <c r="J6" s="58"/>
      <c r="K6" s="56"/>
      <c r="L6" s="56"/>
      <c r="M6" s="56"/>
      <c r="N6" s="56"/>
      <c r="O6" s="56"/>
      <c r="P6" s="56"/>
      <c r="Q6" s="56"/>
      <c r="R6" s="56"/>
      <c r="S6" s="56"/>
      <c r="T6" s="56"/>
      <c r="U6" s="56"/>
      <c r="V6" s="56"/>
      <c r="W6" s="56"/>
      <c r="X6" s="56"/>
      <c r="Y6" s="56"/>
      <c r="Z6" s="56"/>
      <c r="AA6" s="56"/>
      <c r="AB6" s="56"/>
    </row>
    <row r="7" ht="225.0" customHeight="1">
      <c r="A7" s="61" t="s">
        <v>39</v>
      </c>
      <c r="B7" s="62" t="s">
        <v>40</v>
      </c>
      <c r="C7" s="63" t="s">
        <v>16</v>
      </c>
      <c r="D7" s="64" t="s">
        <v>41</v>
      </c>
      <c r="E7" s="65">
        <f>IFERROR(__xludf.DUMMYFUNCTION("COUNTA(SPLIT(D7,"" ""))/COUNTA(SPLIT($B$7,"" ""))"),0.03857566765578635)</f>
        <v>0.03857566766</v>
      </c>
      <c r="F7" s="63">
        <v>5.0</v>
      </c>
      <c r="G7" s="63">
        <v>5.0</v>
      </c>
      <c r="H7" s="63">
        <v>5.0</v>
      </c>
      <c r="I7" s="63">
        <v>2.0</v>
      </c>
      <c r="J7" s="63">
        <v>2.0</v>
      </c>
      <c r="K7" s="66"/>
      <c r="L7" s="66"/>
      <c r="M7" s="66"/>
      <c r="N7" s="66"/>
      <c r="O7" s="66"/>
      <c r="P7" s="66"/>
      <c r="Q7" s="66"/>
      <c r="R7" s="66"/>
      <c r="S7" s="66"/>
      <c r="T7" s="66"/>
      <c r="U7" s="66"/>
      <c r="V7" s="66"/>
      <c r="W7" s="66"/>
      <c r="X7" s="66"/>
      <c r="Y7" s="66"/>
      <c r="Z7" s="66"/>
      <c r="AA7" s="66"/>
      <c r="AB7" s="66"/>
    </row>
    <row r="8" ht="225.0" customHeight="1">
      <c r="C8" s="7" t="s">
        <v>17</v>
      </c>
      <c r="D8" s="54" t="s">
        <v>42</v>
      </c>
      <c r="E8" s="57">
        <f>IFERROR(__xludf.DUMMYFUNCTION("COUNTA(SPLIT(D8,"" ""))/COUNTA(SPLIT($B$7,"" ""))"),0.12166172106824925)</f>
        <v>0.1216617211</v>
      </c>
      <c r="F8" s="7">
        <v>5.0</v>
      </c>
      <c r="G8" s="7">
        <v>4.0</v>
      </c>
      <c r="H8" s="7">
        <v>5.0</v>
      </c>
      <c r="I8" s="7">
        <v>5.0</v>
      </c>
      <c r="J8" s="7">
        <v>3.0</v>
      </c>
      <c r="K8" s="56"/>
      <c r="L8" s="56"/>
      <c r="M8" s="56"/>
      <c r="N8" s="56"/>
      <c r="O8" s="56"/>
      <c r="P8" s="56"/>
      <c r="Q8" s="56"/>
      <c r="R8" s="56"/>
      <c r="S8" s="56"/>
      <c r="T8" s="56"/>
      <c r="U8" s="56"/>
      <c r="V8" s="56"/>
      <c r="W8" s="56"/>
      <c r="X8" s="56"/>
      <c r="Y8" s="56"/>
      <c r="Z8" s="56"/>
      <c r="AA8" s="56"/>
      <c r="AB8" s="56"/>
    </row>
    <row r="9" ht="225.0" customHeight="1">
      <c r="C9" s="7" t="s">
        <v>18</v>
      </c>
      <c r="D9" s="54" t="s">
        <v>43</v>
      </c>
      <c r="E9" s="57">
        <f>IFERROR(__xludf.DUMMYFUNCTION("COUNTA(SPLIT(D9,"" ""))/COUNTA(SPLIT($B$7,"" ""))"),0.18694362017804153)</f>
        <v>0.1869436202</v>
      </c>
      <c r="F9" s="7">
        <v>5.0</v>
      </c>
      <c r="G9" s="7">
        <v>4.0</v>
      </c>
      <c r="H9" s="7">
        <v>5.0</v>
      </c>
      <c r="I9" s="7">
        <v>5.0</v>
      </c>
      <c r="J9" s="7">
        <v>4.0</v>
      </c>
      <c r="K9" s="56"/>
      <c r="L9" s="56"/>
      <c r="M9" s="56"/>
      <c r="N9" s="56"/>
      <c r="O9" s="56"/>
      <c r="P9" s="56"/>
      <c r="Q9" s="56"/>
      <c r="R9" s="56"/>
      <c r="S9" s="56"/>
      <c r="T9" s="56"/>
      <c r="U9" s="56"/>
      <c r="V9" s="56"/>
      <c r="W9" s="56"/>
      <c r="X9" s="56"/>
      <c r="Y9" s="56"/>
      <c r="Z9" s="56"/>
      <c r="AA9" s="56"/>
      <c r="AB9" s="56"/>
    </row>
    <row r="10" ht="225.0" customHeight="1">
      <c r="C10" s="7" t="s">
        <v>19</v>
      </c>
      <c r="D10" s="54" t="s">
        <v>44</v>
      </c>
      <c r="E10" s="57">
        <f>IFERROR(__xludf.DUMMYFUNCTION("COUNTA(SPLIT(D10,"" ""))/COUNTA(SPLIT($B$7,"" ""))"),0.14540059347181009)</f>
        <v>0.1454005935</v>
      </c>
      <c r="F10" s="7"/>
      <c r="G10" s="7"/>
      <c r="H10" s="7"/>
      <c r="I10" s="7"/>
      <c r="J10" s="7"/>
      <c r="K10" s="56"/>
      <c r="L10" s="56"/>
      <c r="M10" s="56"/>
      <c r="N10" s="56"/>
      <c r="O10" s="56"/>
      <c r="P10" s="56"/>
      <c r="Q10" s="56"/>
      <c r="R10" s="56"/>
      <c r="S10" s="56"/>
      <c r="T10" s="56"/>
      <c r="U10" s="56"/>
      <c r="V10" s="56"/>
      <c r="W10" s="56"/>
      <c r="X10" s="56"/>
      <c r="Y10" s="56"/>
      <c r="Z10" s="56"/>
      <c r="AA10" s="56"/>
      <c r="AB10" s="56"/>
    </row>
    <row r="11">
      <c r="A11" s="56"/>
      <c r="B11" s="56"/>
      <c r="C11" s="58"/>
      <c r="D11" s="59"/>
      <c r="E11" s="60"/>
      <c r="F11" s="58"/>
      <c r="G11" s="58"/>
      <c r="H11" s="58"/>
      <c r="I11" s="58"/>
      <c r="J11" s="58"/>
      <c r="K11" s="56"/>
      <c r="L11" s="56"/>
      <c r="M11" s="56"/>
      <c r="N11" s="56"/>
      <c r="O11" s="56"/>
      <c r="P11" s="56"/>
      <c r="Q11" s="56"/>
      <c r="R11" s="56"/>
      <c r="S11" s="56"/>
      <c r="T11" s="56"/>
      <c r="U11" s="56"/>
      <c r="V11" s="56"/>
      <c r="W11" s="56"/>
      <c r="X11" s="56"/>
      <c r="Y11" s="56"/>
      <c r="Z11" s="56"/>
      <c r="AA11" s="56"/>
      <c r="AB11" s="56"/>
    </row>
    <row r="12" ht="225.0" customHeight="1">
      <c r="A12" s="61" t="s">
        <v>45</v>
      </c>
      <c r="B12" s="62" t="s">
        <v>46</v>
      </c>
      <c r="C12" s="63" t="s">
        <v>16</v>
      </c>
      <c r="D12" s="64" t="s">
        <v>47</v>
      </c>
      <c r="E12" s="67">
        <f>IFERROR(__xludf.DUMMYFUNCTION("COUNTA(SPLIT(D12,"" ""))/COUNTA(SPLIT($B$12,"" ""))"),0.017139479905437353)</f>
        <v>0.01713947991</v>
      </c>
      <c r="F12" s="63">
        <v>5.0</v>
      </c>
      <c r="G12" s="63">
        <v>5.0</v>
      </c>
      <c r="H12" s="63">
        <v>5.0</v>
      </c>
      <c r="I12" s="63">
        <v>3.0</v>
      </c>
      <c r="J12" s="63">
        <v>3.0</v>
      </c>
      <c r="K12" s="66"/>
      <c r="L12" s="66"/>
      <c r="M12" s="66"/>
      <c r="N12" s="66"/>
      <c r="O12" s="66"/>
      <c r="P12" s="66"/>
      <c r="Q12" s="66"/>
      <c r="R12" s="66"/>
      <c r="S12" s="66"/>
      <c r="T12" s="66"/>
      <c r="U12" s="66"/>
      <c r="V12" s="66"/>
      <c r="W12" s="66"/>
      <c r="X12" s="66"/>
      <c r="Y12" s="66"/>
      <c r="Z12" s="66"/>
      <c r="AA12" s="66"/>
      <c r="AB12" s="66"/>
    </row>
    <row r="13" ht="225.0" customHeight="1">
      <c r="C13" s="7" t="s">
        <v>17</v>
      </c>
      <c r="D13" s="54" t="s">
        <v>48</v>
      </c>
      <c r="E13" s="57">
        <f>IFERROR(__xludf.DUMMYFUNCTION("COUNTA(SPLIT(D13,"" ""))/COUNTA(SPLIT($B$12,"" ""))"),0.06619385342789598)</f>
        <v>0.06619385343</v>
      </c>
      <c r="F13" s="7">
        <v>4.0</v>
      </c>
      <c r="G13" s="7">
        <v>5.0</v>
      </c>
      <c r="H13" s="7">
        <v>5.0</v>
      </c>
      <c r="I13" s="7">
        <v>4.0</v>
      </c>
      <c r="J13" s="7">
        <v>3.0</v>
      </c>
      <c r="K13" s="56"/>
      <c r="L13" s="56"/>
      <c r="M13" s="56"/>
      <c r="N13" s="56"/>
      <c r="O13" s="56"/>
      <c r="P13" s="56"/>
      <c r="Q13" s="56"/>
      <c r="R13" s="56"/>
      <c r="S13" s="56"/>
      <c r="T13" s="56"/>
      <c r="U13" s="56"/>
      <c r="V13" s="56"/>
      <c r="W13" s="56"/>
      <c r="X13" s="56"/>
      <c r="Y13" s="56"/>
      <c r="Z13" s="56"/>
      <c r="AA13" s="56"/>
      <c r="AB13" s="56"/>
    </row>
    <row r="14" ht="225.0" customHeight="1">
      <c r="C14" s="7" t="s">
        <v>18</v>
      </c>
      <c r="D14" s="54" t="s">
        <v>49</v>
      </c>
      <c r="E14" s="57">
        <f>IFERROR(__xludf.DUMMYFUNCTION("COUNTA(SPLIT(D14,"" ""))/COUNTA(SPLIT($B$12,"" ""))"),0.1867612293144208)</f>
        <v>0.1867612293</v>
      </c>
      <c r="F14" s="7">
        <v>5.0</v>
      </c>
      <c r="G14" s="7">
        <v>5.0</v>
      </c>
      <c r="H14" s="7">
        <v>5.0</v>
      </c>
      <c r="I14" s="7">
        <v>3.0</v>
      </c>
      <c r="J14" s="7">
        <v>5.0</v>
      </c>
      <c r="K14" s="56"/>
      <c r="L14" s="56"/>
      <c r="M14" s="56"/>
      <c r="N14" s="56"/>
      <c r="O14" s="56"/>
      <c r="P14" s="56"/>
      <c r="Q14" s="56"/>
      <c r="R14" s="56"/>
      <c r="S14" s="56"/>
      <c r="T14" s="56"/>
      <c r="U14" s="56"/>
      <c r="V14" s="56"/>
      <c r="W14" s="56"/>
      <c r="X14" s="56"/>
      <c r="Y14" s="56"/>
      <c r="Z14" s="56"/>
      <c r="AA14" s="56"/>
      <c r="AB14" s="56"/>
    </row>
    <row r="15" ht="225.0" customHeight="1">
      <c r="C15" s="7" t="s">
        <v>19</v>
      </c>
      <c r="D15" s="54" t="s">
        <v>50</v>
      </c>
      <c r="E15" s="57">
        <f>IFERROR(__xludf.DUMMYFUNCTION("COUNTA(SPLIT(D15,"" ""))/COUNTA(SPLIT($B$12,"" ""))"),0.08392434988179669)</f>
        <v>0.08392434988</v>
      </c>
      <c r="F15" s="7"/>
      <c r="G15" s="7"/>
      <c r="H15" s="7"/>
      <c r="I15" s="7"/>
      <c r="J15" s="7"/>
      <c r="K15" s="56"/>
      <c r="L15" s="56"/>
      <c r="M15" s="56"/>
      <c r="N15" s="56"/>
      <c r="O15" s="56"/>
      <c r="P15" s="56"/>
      <c r="Q15" s="56"/>
      <c r="R15" s="56"/>
      <c r="S15" s="56"/>
      <c r="T15" s="56"/>
      <c r="U15" s="56"/>
      <c r="V15" s="56"/>
      <c r="W15" s="56"/>
      <c r="X15" s="56"/>
      <c r="Y15" s="56"/>
      <c r="Z15" s="56"/>
      <c r="AA15" s="56"/>
      <c r="AB15" s="56"/>
    </row>
    <row r="16">
      <c r="A16" s="56"/>
      <c r="B16" s="56"/>
      <c r="C16" s="58"/>
      <c r="D16" s="59"/>
      <c r="E16" s="60"/>
      <c r="F16" s="58"/>
      <c r="G16" s="58"/>
      <c r="H16" s="58"/>
      <c r="I16" s="58"/>
      <c r="J16" s="58"/>
      <c r="K16" s="56"/>
      <c r="L16" s="56"/>
      <c r="M16" s="56"/>
      <c r="N16" s="56"/>
      <c r="O16" s="56"/>
      <c r="P16" s="56"/>
      <c r="Q16" s="56"/>
      <c r="R16" s="56"/>
      <c r="S16" s="56"/>
      <c r="T16" s="56"/>
      <c r="U16" s="56"/>
      <c r="V16" s="56"/>
      <c r="W16" s="56"/>
      <c r="X16" s="56"/>
      <c r="Y16" s="56"/>
      <c r="Z16" s="56"/>
      <c r="AA16" s="56"/>
      <c r="AB16" s="56"/>
    </row>
    <row r="17" ht="225.0" customHeight="1">
      <c r="A17" s="61" t="s">
        <v>51</v>
      </c>
      <c r="B17" s="62" t="s">
        <v>52</v>
      </c>
      <c r="C17" s="63" t="s">
        <v>16</v>
      </c>
      <c r="D17" s="64" t="s">
        <v>53</v>
      </c>
      <c r="E17" s="68">
        <f>IFERROR(__xludf.DUMMYFUNCTION("COUNTA(SPLIT(D17,"" ""))/COUNTA(SPLIT($B$17,"" ""))"),0.02275960170697013)</f>
        <v>0.02275960171</v>
      </c>
      <c r="F17" s="63">
        <v>5.0</v>
      </c>
      <c r="G17" s="63">
        <v>5.0</v>
      </c>
      <c r="H17" s="63">
        <v>5.0</v>
      </c>
      <c r="I17" s="63">
        <v>2.0</v>
      </c>
      <c r="J17" s="63">
        <v>2.0</v>
      </c>
      <c r="K17" s="66"/>
      <c r="L17" s="66"/>
      <c r="M17" s="66"/>
      <c r="N17" s="66"/>
      <c r="O17" s="66"/>
      <c r="P17" s="66"/>
      <c r="Q17" s="66"/>
      <c r="R17" s="66"/>
      <c r="S17" s="66"/>
      <c r="T17" s="66"/>
      <c r="U17" s="66"/>
      <c r="V17" s="66"/>
      <c r="W17" s="66"/>
      <c r="X17" s="66"/>
      <c r="Y17" s="66"/>
      <c r="Z17" s="66"/>
      <c r="AA17" s="66"/>
      <c r="AB17" s="66"/>
    </row>
    <row r="18" ht="225.0" customHeight="1">
      <c r="C18" s="7" t="s">
        <v>17</v>
      </c>
      <c r="D18" s="69" t="s">
        <v>54</v>
      </c>
      <c r="E18" s="57">
        <f>IFERROR(__xludf.DUMMYFUNCTION("COUNTA(SPLIT(D18,"" ""))/COUNTA(SPLIT($B$17,"" ""))"),0.16358463726884778)</f>
        <v>0.1635846373</v>
      </c>
      <c r="F18" s="7">
        <v>5.0</v>
      </c>
      <c r="G18" s="7">
        <v>4.0</v>
      </c>
      <c r="H18" s="7">
        <v>5.0</v>
      </c>
      <c r="I18" s="7">
        <v>5.0</v>
      </c>
      <c r="J18" s="7">
        <v>4.0</v>
      </c>
      <c r="K18" s="56"/>
      <c r="L18" s="56"/>
      <c r="M18" s="56"/>
      <c r="N18" s="56"/>
      <c r="O18" s="56"/>
      <c r="P18" s="56"/>
      <c r="Q18" s="56"/>
      <c r="R18" s="56"/>
      <c r="S18" s="56"/>
      <c r="T18" s="56"/>
      <c r="U18" s="56"/>
      <c r="V18" s="56"/>
      <c r="W18" s="56"/>
      <c r="X18" s="56"/>
      <c r="Y18" s="56"/>
      <c r="Z18" s="56"/>
      <c r="AA18" s="56"/>
      <c r="AB18" s="56"/>
    </row>
    <row r="19" ht="225.0" customHeight="1">
      <c r="C19" s="7" t="s">
        <v>18</v>
      </c>
      <c r="D19" s="54" t="s">
        <v>55</v>
      </c>
      <c r="E19" s="57">
        <f>IFERROR(__xludf.DUMMYFUNCTION("COUNTA(SPLIT(D19,"" ""))/COUNTA(SPLIT($B$17,"" ""))"),0.32716927453769556)</f>
        <v>0.3271692745</v>
      </c>
      <c r="F19" s="7">
        <v>5.0</v>
      </c>
      <c r="G19" s="7">
        <v>5.0</v>
      </c>
      <c r="H19" s="7">
        <v>4.0</v>
      </c>
      <c r="I19" s="7">
        <v>4.0</v>
      </c>
      <c r="J19" s="7">
        <v>5.0</v>
      </c>
      <c r="K19" s="56"/>
      <c r="L19" s="56"/>
      <c r="M19" s="56"/>
      <c r="N19" s="56"/>
      <c r="O19" s="56"/>
      <c r="P19" s="56"/>
      <c r="Q19" s="56"/>
      <c r="R19" s="56"/>
      <c r="S19" s="56"/>
      <c r="T19" s="56"/>
      <c r="U19" s="56"/>
      <c r="V19" s="56"/>
      <c r="W19" s="56"/>
      <c r="X19" s="56"/>
      <c r="Y19" s="56"/>
      <c r="Z19" s="56"/>
      <c r="AA19" s="56"/>
      <c r="AB19" s="56"/>
    </row>
    <row r="20" ht="225.0" customHeight="1">
      <c r="C20" s="7" t="s">
        <v>19</v>
      </c>
      <c r="D20" s="54" t="s">
        <v>56</v>
      </c>
      <c r="E20" s="57">
        <f>IFERROR(__xludf.DUMMYFUNCTION("COUNTA(SPLIT(D20,"" ""))/COUNTA(SPLIT($B$17,"" ""))"),0.10953058321479374)</f>
        <v>0.1095305832</v>
      </c>
      <c r="F20" s="7"/>
      <c r="G20" s="7"/>
      <c r="H20" s="7"/>
      <c r="I20" s="7"/>
      <c r="J20" s="7"/>
      <c r="K20" s="56"/>
      <c r="L20" s="56"/>
      <c r="M20" s="56"/>
      <c r="N20" s="56"/>
      <c r="O20" s="56"/>
      <c r="P20" s="56"/>
      <c r="Q20" s="56"/>
      <c r="R20" s="56"/>
      <c r="S20" s="56"/>
      <c r="T20" s="56"/>
      <c r="U20" s="56"/>
      <c r="V20" s="56"/>
      <c r="W20" s="56"/>
      <c r="X20" s="56"/>
      <c r="Y20" s="56"/>
      <c r="Z20" s="56"/>
      <c r="AA20" s="56"/>
      <c r="AB20" s="56"/>
    </row>
    <row r="21">
      <c r="A21" s="56"/>
      <c r="B21" s="56"/>
      <c r="C21" s="58"/>
      <c r="D21" s="59"/>
      <c r="E21" s="60"/>
      <c r="F21" s="58"/>
      <c r="G21" s="58"/>
      <c r="H21" s="58"/>
      <c r="I21" s="58"/>
      <c r="J21" s="58"/>
      <c r="K21" s="56"/>
      <c r="L21" s="56"/>
      <c r="M21" s="56"/>
      <c r="N21" s="56"/>
      <c r="O21" s="56"/>
      <c r="P21" s="56"/>
      <c r="Q21" s="56"/>
      <c r="R21" s="56"/>
      <c r="S21" s="56"/>
      <c r="T21" s="56"/>
      <c r="U21" s="56"/>
      <c r="V21" s="56"/>
      <c r="W21" s="56"/>
      <c r="X21" s="56"/>
      <c r="Y21" s="56"/>
      <c r="Z21" s="56"/>
      <c r="AA21" s="56"/>
      <c r="AB21" s="56"/>
    </row>
    <row r="22" ht="225.0" customHeight="1">
      <c r="A22" s="61" t="s">
        <v>57</v>
      </c>
      <c r="B22" s="62" t="s">
        <v>58</v>
      </c>
      <c r="C22" s="63" t="s">
        <v>16</v>
      </c>
      <c r="D22" s="64" t="s">
        <v>59</v>
      </c>
      <c r="E22" s="70">
        <f>IFERROR(__xludf.DUMMYFUNCTION("COUNTA(SPLIT(D22,"" ""))/COUNTA(SPLIT($B$22,"" ""))"),0.019438444924406047)</f>
        <v>0.01943844492</v>
      </c>
      <c r="F22" s="63">
        <v>4.0</v>
      </c>
      <c r="G22" s="63">
        <v>1.0</v>
      </c>
      <c r="H22" s="63">
        <v>5.0</v>
      </c>
      <c r="I22" s="63">
        <v>1.0</v>
      </c>
      <c r="J22" s="63">
        <v>1.0</v>
      </c>
      <c r="K22" s="66"/>
      <c r="L22" s="66"/>
      <c r="M22" s="66"/>
      <c r="N22" s="66"/>
      <c r="O22" s="66"/>
      <c r="P22" s="66"/>
      <c r="Q22" s="66"/>
      <c r="R22" s="66"/>
      <c r="S22" s="66"/>
      <c r="T22" s="66"/>
      <c r="U22" s="66"/>
      <c r="V22" s="66"/>
      <c r="W22" s="66"/>
      <c r="X22" s="66"/>
      <c r="Y22" s="66"/>
      <c r="Z22" s="66"/>
      <c r="AA22" s="66"/>
      <c r="AB22" s="66"/>
    </row>
    <row r="23" ht="225.0" customHeight="1">
      <c r="C23" s="7" t="s">
        <v>17</v>
      </c>
      <c r="D23" s="69" t="s">
        <v>60</v>
      </c>
      <c r="E23" s="57">
        <f>IFERROR(__xludf.DUMMYFUNCTION("COUNTA(SPLIT(D23,"" ""))/COUNTA(SPLIT($B$22,"" ""))"),0.08423326133909287)</f>
        <v>0.08423326134</v>
      </c>
      <c r="F23" s="7">
        <v>5.0</v>
      </c>
      <c r="G23" s="7">
        <v>5.0</v>
      </c>
      <c r="H23" s="7">
        <v>4.0</v>
      </c>
      <c r="I23" s="7">
        <v>5.0</v>
      </c>
      <c r="J23" s="7">
        <v>4.0</v>
      </c>
      <c r="K23" s="56"/>
      <c r="L23" s="56"/>
      <c r="M23" s="56"/>
      <c r="N23" s="56"/>
      <c r="O23" s="56"/>
      <c r="P23" s="56"/>
      <c r="Q23" s="56"/>
      <c r="R23" s="56"/>
      <c r="S23" s="56"/>
      <c r="T23" s="56"/>
      <c r="U23" s="56"/>
      <c r="V23" s="56"/>
      <c r="W23" s="56"/>
      <c r="X23" s="56"/>
      <c r="Y23" s="56"/>
      <c r="Z23" s="56"/>
      <c r="AA23" s="56"/>
      <c r="AB23" s="56"/>
    </row>
    <row r="24" ht="225.0" customHeight="1">
      <c r="C24" s="7" t="s">
        <v>18</v>
      </c>
      <c r="D24" s="54" t="s">
        <v>61</v>
      </c>
      <c r="E24" s="57">
        <f>IFERROR(__xludf.DUMMYFUNCTION("COUNTA(SPLIT(D24,"" ""))/COUNTA(SPLIT($B$22,"" ""))"),0.20518358531317496)</f>
        <v>0.2051835853</v>
      </c>
      <c r="F24" s="7">
        <v>5.0</v>
      </c>
      <c r="G24" s="7">
        <v>5.0</v>
      </c>
      <c r="H24" s="7">
        <v>5.0</v>
      </c>
      <c r="I24" s="7">
        <v>4.0</v>
      </c>
      <c r="J24" s="7">
        <v>5.0</v>
      </c>
      <c r="K24" s="56"/>
      <c r="L24" s="56"/>
      <c r="M24" s="56"/>
      <c r="N24" s="56"/>
      <c r="O24" s="56"/>
      <c r="P24" s="56"/>
      <c r="Q24" s="56"/>
      <c r="R24" s="56"/>
      <c r="S24" s="56"/>
      <c r="T24" s="56"/>
      <c r="U24" s="56"/>
      <c r="V24" s="56"/>
      <c r="W24" s="56"/>
      <c r="X24" s="56"/>
      <c r="Y24" s="56"/>
      <c r="Z24" s="56"/>
      <c r="AA24" s="56"/>
      <c r="AB24" s="56"/>
    </row>
    <row r="25" ht="225.0" customHeight="1">
      <c r="C25" s="7" t="s">
        <v>19</v>
      </c>
      <c r="D25" s="54" t="s">
        <v>62</v>
      </c>
      <c r="E25" s="57">
        <f>IFERROR(__xludf.DUMMYFUNCTION("COUNTA(SPLIT(D25,"" ""))/COUNTA(SPLIT($B$22,"" ""))"),0.07919366450683946)</f>
        <v>0.07919366451</v>
      </c>
      <c r="F25" s="7"/>
      <c r="G25" s="7"/>
      <c r="H25" s="7"/>
      <c r="I25" s="7"/>
      <c r="J25" s="7"/>
      <c r="K25" s="56"/>
      <c r="L25" s="56"/>
      <c r="M25" s="56"/>
      <c r="N25" s="56"/>
      <c r="O25" s="56"/>
      <c r="P25" s="56"/>
      <c r="Q25" s="56"/>
      <c r="R25" s="56"/>
      <c r="S25" s="56"/>
      <c r="T25" s="56"/>
      <c r="U25" s="56"/>
      <c r="V25" s="56"/>
      <c r="W25" s="56"/>
      <c r="X25" s="56"/>
      <c r="Y25" s="56"/>
      <c r="Z25" s="56"/>
      <c r="AA25" s="56"/>
      <c r="AB25" s="56"/>
    </row>
    <row r="26">
      <c r="A26" s="56"/>
      <c r="B26" s="56"/>
      <c r="C26" s="58"/>
      <c r="D26" s="59"/>
      <c r="E26" s="60"/>
      <c r="F26" s="58"/>
      <c r="G26" s="58"/>
      <c r="H26" s="58"/>
      <c r="I26" s="58"/>
      <c r="J26" s="58"/>
      <c r="K26" s="56"/>
      <c r="L26" s="56"/>
      <c r="M26" s="56"/>
      <c r="N26" s="56"/>
      <c r="O26" s="56"/>
      <c r="P26" s="56"/>
      <c r="Q26" s="56"/>
      <c r="R26" s="56"/>
      <c r="S26" s="56"/>
      <c r="T26" s="56"/>
      <c r="U26" s="56"/>
      <c r="V26" s="56"/>
      <c r="W26" s="56"/>
      <c r="X26" s="56"/>
      <c r="Y26" s="56"/>
      <c r="Z26" s="56"/>
      <c r="AA26" s="56"/>
      <c r="AB26" s="56"/>
    </row>
    <row r="27" ht="225.0" customHeight="1">
      <c r="A27" s="61" t="s">
        <v>63</v>
      </c>
      <c r="B27" s="62" t="s">
        <v>64</v>
      </c>
      <c r="C27" s="63" t="s">
        <v>16</v>
      </c>
      <c r="D27" s="64" t="s">
        <v>65</v>
      </c>
      <c r="E27" s="68">
        <f>IFERROR(__xludf.DUMMYFUNCTION("COUNTA(SPLIT(D27,"" ""))/COUNTA(SPLIT($B$27,"" ""))"),0.04238921001926782)</f>
        <v>0.04238921002</v>
      </c>
      <c r="F27" s="63">
        <v>4.0</v>
      </c>
      <c r="G27" s="63">
        <v>4.0</v>
      </c>
      <c r="H27" s="63">
        <v>4.0</v>
      </c>
      <c r="I27" s="63">
        <v>1.0</v>
      </c>
      <c r="J27" s="63">
        <v>2.0</v>
      </c>
      <c r="K27" s="66"/>
      <c r="L27" s="66"/>
      <c r="M27" s="66"/>
      <c r="N27" s="66"/>
      <c r="O27" s="66"/>
      <c r="P27" s="66"/>
      <c r="Q27" s="66"/>
      <c r="R27" s="66"/>
      <c r="S27" s="66"/>
      <c r="T27" s="66"/>
      <c r="U27" s="66"/>
      <c r="V27" s="66"/>
      <c r="W27" s="66"/>
      <c r="X27" s="66"/>
      <c r="Y27" s="66"/>
      <c r="Z27" s="66"/>
      <c r="AA27" s="66"/>
      <c r="AB27" s="66"/>
    </row>
    <row r="28" ht="225.0" customHeight="1">
      <c r="C28" s="7" t="s">
        <v>17</v>
      </c>
      <c r="D28" s="69" t="s">
        <v>66</v>
      </c>
      <c r="E28" s="71">
        <f>IFERROR(__xludf.DUMMYFUNCTION("COUNTA(SPLIT(D28,"" ""))/COUNTA(SPLIT($B$27,"" ""))"),0.17533718689788053)</f>
        <v>0.1753371869</v>
      </c>
      <c r="F28" s="7">
        <v>5.0</v>
      </c>
      <c r="G28" s="7">
        <v>5.0</v>
      </c>
      <c r="H28" s="7">
        <v>4.0</v>
      </c>
      <c r="I28" s="7">
        <v>4.0</v>
      </c>
      <c r="J28" s="7">
        <v>3.0</v>
      </c>
      <c r="K28" s="56"/>
      <c r="L28" s="56"/>
      <c r="M28" s="56"/>
      <c r="N28" s="56"/>
      <c r="O28" s="56"/>
      <c r="P28" s="56"/>
      <c r="Q28" s="56"/>
      <c r="R28" s="56"/>
      <c r="S28" s="56"/>
      <c r="T28" s="56"/>
      <c r="U28" s="56"/>
      <c r="V28" s="56"/>
      <c r="W28" s="56"/>
      <c r="X28" s="56"/>
      <c r="Y28" s="56"/>
      <c r="Z28" s="56"/>
      <c r="AA28" s="56"/>
      <c r="AB28" s="56"/>
    </row>
    <row r="29" ht="225.0" customHeight="1">
      <c r="C29" s="7" t="s">
        <v>18</v>
      </c>
      <c r="D29" s="54" t="s">
        <v>67</v>
      </c>
      <c r="E29" s="71">
        <f>IFERROR(__xludf.DUMMYFUNCTION("COUNTA(SPLIT(D29,"" ""))/COUNTA(SPLIT($B$27,"" ""))"),0.3371868978805395)</f>
        <v>0.3371868979</v>
      </c>
      <c r="F29" s="7">
        <v>5.0</v>
      </c>
      <c r="G29" s="7">
        <v>5.0</v>
      </c>
      <c r="H29" s="7">
        <v>4.0</v>
      </c>
      <c r="I29" s="7">
        <v>5.0</v>
      </c>
      <c r="J29" s="7">
        <v>5.0</v>
      </c>
      <c r="K29" s="56"/>
      <c r="L29" s="56"/>
      <c r="M29" s="56"/>
      <c r="N29" s="56"/>
      <c r="O29" s="56"/>
      <c r="P29" s="56"/>
      <c r="Q29" s="56"/>
      <c r="R29" s="56"/>
      <c r="S29" s="56"/>
      <c r="T29" s="56"/>
      <c r="U29" s="56"/>
      <c r="V29" s="56"/>
      <c r="W29" s="56"/>
      <c r="X29" s="56"/>
      <c r="Y29" s="56"/>
      <c r="Z29" s="56"/>
      <c r="AA29" s="56"/>
      <c r="AB29" s="56"/>
    </row>
    <row r="30" ht="225.0" customHeight="1">
      <c r="C30" s="7" t="s">
        <v>19</v>
      </c>
      <c r="D30" s="54" t="s">
        <v>68</v>
      </c>
      <c r="E30" s="71">
        <f>IFERROR(__xludf.DUMMYFUNCTION("COUNTA(SPLIT(D30,"" ""))/COUNTA(SPLIT($B$27,"" ""))"),0.16570327552986513)</f>
        <v>0.1657032755</v>
      </c>
      <c r="F30" s="7"/>
      <c r="G30" s="7"/>
      <c r="H30" s="7"/>
      <c r="I30" s="7"/>
      <c r="J30" s="7"/>
      <c r="K30" s="56"/>
      <c r="L30" s="56"/>
      <c r="M30" s="56"/>
      <c r="N30" s="56"/>
      <c r="O30" s="56"/>
      <c r="P30" s="56"/>
      <c r="Q30" s="56"/>
      <c r="R30" s="56"/>
      <c r="S30" s="56"/>
      <c r="T30" s="56"/>
      <c r="U30" s="56"/>
      <c r="V30" s="56"/>
      <c r="W30" s="56"/>
      <c r="X30" s="56"/>
      <c r="Y30" s="56"/>
      <c r="Z30" s="56"/>
      <c r="AA30" s="56"/>
      <c r="AB30" s="56"/>
    </row>
    <row r="31">
      <c r="A31" s="56"/>
      <c r="B31" s="56"/>
      <c r="C31" s="58"/>
      <c r="D31" s="59"/>
      <c r="E31" s="60"/>
      <c r="F31" s="58"/>
      <c r="G31" s="58"/>
      <c r="H31" s="58"/>
      <c r="I31" s="58"/>
      <c r="J31" s="58"/>
      <c r="K31" s="56"/>
      <c r="L31" s="56"/>
      <c r="M31" s="56"/>
      <c r="N31" s="56"/>
      <c r="O31" s="56"/>
      <c r="P31" s="56"/>
      <c r="Q31" s="56"/>
      <c r="R31" s="56"/>
      <c r="S31" s="56"/>
      <c r="T31" s="56"/>
      <c r="U31" s="56"/>
      <c r="V31" s="56"/>
      <c r="W31" s="56"/>
      <c r="X31" s="56"/>
      <c r="Y31" s="56"/>
      <c r="Z31" s="56"/>
      <c r="AA31" s="56"/>
      <c r="AB31" s="56"/>
    </row>
    <row r="32" ht="225.0" customHeight="1">
      <c r="A32" s="61" t="s">
        <v>69</v>
      </c>
      <c r="B32" s="62" t="s">
        <v>70</v>
      </c>
      <c r="C32" s="63" t="s">
        <v>16</v>
      </c>
      <c r="D32" s="64" t="s">
        <v>71</v>
      </c>
      <c r="E32" s="72">
        <f>IFERROR(__xludf.DUMMYFUNCTION("COUNTA(SPLIT(D32,"" ""))/COUNTA(SPLIT($B$32,"" ""))"),0.08648648648648649)</f>
        <v>0.08648648649</v>
      </c>
      <c r="F32" s="63">
        <v>1.0</v>
      </c>
      <c r="G32" s="63">
        <v>5.0</v>
      </c>
      <c r="H32" s="63">
        <v>4.0</v>
      </c>
      <c r="I32" s="63">
        <v>1.0</v>
      </c>
      <c r="J32" s="63">
        <v>2.0</v>
      </c>
      <c r="K32" s="66"/>
      <c r="L32" s="66"/>
      <c r="M32" s="66"/>
      <c r="N32" s="66"/>
      <c r="O32" s="66"/>
      <c r="P32" s="66"/>
      <c r="Q32" s="66"/>
      <c r="R32" s="66"/>
      <c r="S32" s="66"/>
      <c r="T32" s="66"/>
      <c r="U32" s="66"/>
      <c r="V32" s="66"/>
      <c r="W32" s="66"/>
      <c r="X32" s="66"/>
      <c r="Y32" s="66"/>
      <c r="Z32" s="66"/>
      <c r="AA32" s="66"/>
      <c r="AB32" s="66"/>
    </row>
    <row r="33" ht="225.0" customHeight="1">
      <c r="C33" s="7" t="s">
        <v>17</v>
      </c>
      <c r="D33" s="69" t="s">
        <v>72</v>
      </c>
      <c r="E33" s="73">
        <f>IFERROR(__xludf.DUMMYFUNCTION("COUNTA(SPLIT(D33,"" ""))/COUNTA(SPLIT($B$32,"" ""))"),0.33513513513513515)</f>
        <v>0.3351351351</v>
      </c>
      <c r="F33" s="7">
        <v>5.0</v>
      </c>
      <c r="G33" s="7">
        <v>5.0</v>
      </c>
      <c r="H33" s="7">
        <v>5.0</v>
      </c>
      <c r="I33" s="7">
        <v>5.0</v>
      </c>
      <c r="J33" s="7">
        <v>4.0</v>
      </c>
      <c r="K33" s="56"/>
      <c r="L33" s="56"/>
      <c r="M33" s="56"/>
      <c r="N33" s="56"/>
      <c r="O33" s="56"/>
      <c r="P33" s="56"/>
      <c r="Q33" s="56"/>
      <c r="R33" s="56"/>
      <c r="S33" s="56"/>
      <c r="T33" s="56"/>
      <c r="U33" s="56"/>
      <c r="V33" s="56"/>
      <c r="W33" s="56"/>
      <c r="X33" s="56"/>
      <c r="Y33" s="56"/>
      <c r="Z33" s="56"/>
      <c r="AA33" s="56"/>
      <c r="AB33" s="56"/>
    </row>
    <row r="34" ht="225.0" customHeight="1">
      <c r="C34" s="7" t="s">
        <v>18</v>
      </c>
      <c r="D34" s="54" t="s">
        <v>73</v>
      </c>
      <c r="E34" s="73">
        <f>IFERROR(__xludf.DUMMYFUNCTION("COUNTA(SPLIT(D34,"" ""))/COUNTA(SPLIT($B$32,"" ""))"),0.5297297297297298)</f>
        <v>0.5297297297</v>
      </c>
      <c r="F34" s="7">
        <v>5.0</v>
      </c>
      <c r="G34" s="7">
        <v>5.0</v>
      </c>
      <c r="H34" s="7">
        <v>5.0</v>
      </c>
      <c r="I34" s="7">
        <v>5.0</v>
      </c>
      <c r="J34" s="7">
        <v>5.0</v>
      </c>
      <c r="K34" s="56"/>
      <c r="L34" s="56"/>
      <c r="M34" s="56"/>
      <c r="N34" s="56"/>
      <c r="O34" s="56"/>
      <c r="P34" s="56"/>
      <c r="Q34" s="56"/>
      <c r="R34" s="56"/>
      <c r="S34" s="56"/>
      <c r="T34" s="56"/>
      <c r="U34" s="56"/>
      <c r="V34" s="56"/>
      <c r="W34" s="56"/>
      <c r="X34" s="56"/>
      <c r="Y34" s="56"/>
      <c r="Z34" s="56"/>
      <c r="AA34" s="56"/>
      <c r="AB34" s="56"/>
    </row>
    <row r="35" ht="225.0" customHeight="1">
      <c r="C35" s="7" t="s">
        <v>19</v>
      </c>
      <c r="D35" s="54" t="s">
        <v>74</v>
      </c>
      <c r="E35" s="73">
        <f>IFERROR(__xludf.DUMMYFUNCTION("COUNTA(SPLIT(D35,"" ""))/COUNTA(SPLIT($B$32,"" ""))"),0.372972972972973)</f>
        <v>0.372972973</v>
      </c>
      <c r="F35" s="7"/>
      <c r="G35" s="7"/>
      <c r="H35" s="7"/>
      <c r="I35" s="7"/>
      <c r="J35" s="7"/>
      <c r="K35" s="56"/>
      <c r="L35" s="56"/>
      <c r="M35" s="56"/>
      <c r="N35" s="56"/>
      <c r="O35" s="56"/>
      <c r="P35" s="56"/>
      <c r="Q35" s="56"/>
      <c r="R35" s="56"/>
      <c r="S35" s="56"/>
      <c r="T35" s="56"/>
      <c r="U35" s="56"/>
      <c r="V35" s="56"/>
      <c r="W35" s="56"/>
      <c r="X35" s="56"/>
      <c r="Y35" s="56"/>
      <c r="Z35" s="56"/>
      <c r="AA35" s="56"/>
      <c r="AB35" s="56"/>
    </row>
    <row r="36">
      <c r="A36" s="56"/>
      <c r="B36" s="56"/>
      <c r="C36" s="58"/>
      <c r="D36" s="59"/>
      <c r="E36" s="60"/>
      <c r="F36" s="58"/>
      <c r="G36" s="58"/>
      <c r="H36" s="7"/>
      <c r="I36" s="58"/>
      <c r="J36" s="58"/>
      <c r="K36" s="56"/>
      <c r="L36" s="56"/>
      <c r="M36" s="56"/>
      <c r="N36" s="56"/>
      <c r="O36" s="56"/>
      <c r="P36" s="56"/>
      <c r="Q36" s="56"/>
      <c r="R36" s="56"/>
      <c r="S36" s="56"/>
      <c r="T36" s="56"/>
      <c r="U36" s="56"/>
      <c r="V36" s="56"/>
      <c r="W36" s="56"/>
      <c r="X36" s="56"/>
      <c r="Y36" s="56"/>
      <c r="Z36" s="56"/>
      <c r="AA36" s="56"/>
      <c r="AB36" s="56"/>
    </row>
    <row r="37" ht="225.0" customHeight="1">
      <c r="A37" s="61" t="s">
        <v>75</v>
      </c>
      <c r="B37" s="62" t="s">
        <v>76</v>
      </c>
      <c r="C37" s="63" t="s">
        <v>16</v>
      </c>
      <c r="D37" s="64" t="s">
        <v>77</v>
      </c>
      <c r="E37" s="74">
        <f>IFERROR(__xludf.DUMMYFUNCTION("COUNTA(SPLIT(D37,"" ""))/COUNTA(SPLIT($B$37,"" ""))"),0.03780964797913951)</f>
        <v>0.03780964798</v>
      </c>
      <c r="F37" s="63">
        <v>5.0</v>
      </c>
      <c r="G37" s="63">
        <v>5.0</v>
      </c>
      <c r="H37" s="63">
        <v>5.0</v>
      </c>
      <c r="I37" s="63">
        <v>5.0</v>
      </c>
      <c r="J37" s="63">
        <v>4.0</v>
      </c>
      <c r="K37" s="66"/>
      <c r="L37" s="66"/>
      <c r="M37" s="66"/>
      <c r="N37" s="66"/>
      <c r="O37" s="66"/>
      <c r="P37" s="66"/>
      <c r="Q37" s="66"/>
      <c r="R37" s="66"/>
      <c r="S37" s="66"/>
      <c r="T37" s="66"/>
      <c r="U37" s="66"/>
      <c r="V37" s="66"/>
      <c r="W37" s="66"/>
      <c r="X37" s="66"/>
      <c r="Y37" s="66"/>
      <c r="Z37" s="66"/>
      <c r="AA37" s="66"/>
      <c r="AB37" s="66"/>
    </row>
    <row r="38" ht="225.0" customHeight="1">
      <c r="C38" s="7" t="s">
        <v>17</v>
      </c>
      <c r="D38" s="69" t="s">
        <v>78</v>
      </c>
      <c r="E38" s="75">
        <f>IFERROR(__xludf.DUMMYFUNCTION("COUNTA(SPLIT(D38,"" ""))/COUNTA(SPLIT($B$37,"" ""))"),0.06910039113428944)</f>
        <v>0.06910039113</v>
      </c>
      <c r="F38" s="7">
        <v>5.0</v>
      </c>
      <c r="G38" s="7">
        <v>5.0</v>
      </c>
      <c r="H38" s="7">
        <v>4.0</v>
      </c>
      <c r="I38" s="7">
        <v>4.0</v>
      </c>
      <c r="J38" s="7">
        <v>3.0</v>
      </c>
      <c r="K38" s="56"/>
      <c r="L38" s="56"/>
      <c r="M38" s="56"/>
      <c r="N38" s="56"/>
      <c r="O38" s="56"/>
      <c r="P38" s="56"/>
      <c r="Q38" s="56"/>
      <c r="R38" s="56"/>
      <c r="S38" s="56"/>
      <c r="T38" s="56"/>
      <c r="U38" s="56"/>
      <c r="V38" s="56"/>
      <c r="W38" s="56"/>
      <c r="X38" s="56"/>
      <c r="Y38" s="56"/>
      <c r="Z38" s="56"/>
      <c r="AA38" s="56"/>
      <c r="AB38" s="56"/>
    </row>
    <row r="39" ht="225.0" customHeight="1">
      <c r="C39" s="7" t="s">
        <v>18</v>
      </c>
      <c r="D39" s="54" t="s">
        <v>79</v>
      </c>
      <c r="E39" s="75">
        <f>IFERROR(__xludf.DUMMYFUNCTION("COUNTA(SPLIT(D39,"" ""))/COUNTA(SPLIT($B$37,"" ""))"),0.37027379400260757)</f>
        <v>0.370273794</v>
      </c>
      <c r="F39" s="7">
        <v>5.0</v>
      </c>
      <c r="G39" s="7">
        <v>5.0</v>
      </c>
      <c r="H39" s="7">
        <v>5.0</v>
      </c>
      <c r="I39" s="7">
        <v>3.0</v>
      </c>
      <c r="J39" s="7">
        <v>5.0</v>
      </c>
      <c r="K39" s="56"/>
      <c r="L39" s="56"/>
      <c r="M39" s="56"/>
      <c r="N39" s="56"/>
      <c r="O39" s="56"/>
      <c r="P39" s="56"/>
      <c r="Q39" s="56"/>
      <c r="R39" s="56"/>
      <c r="S39" s="56"/>
      <c r="T39" s="56"/>
      <c r="U39" s="56"/>
      <c r="V39" s="56"/>
      <c r="W39" s="56"/>
      <c r="X39" s="56"/>
      <c r="Y39" s="56"/>
      <c r="Z39" s="56"/>
      <c r="AA39" s="56"/>
      <c r="AB39" s="56"/>
    </row>
    <row r="40" ht="225.0" customHeight="1">
      <c r="C40" s="7" t="s">
        <v>19</v>
      </c>
      <c r="D40" s="54" t="s">
        <v>80</v>
      </c>
      <c r="E40" s="75">
        <f>IFERROR(__xludf.DUMMYFUNCTION("COUNTA(SPLIT(D40,"" ""))/COUNTA(SPLIT($B$37,"" ""))"),0.06910039113428944)</f>
        <v>0.06910039113</v>
      </c>
      <c r="F40" s="7"/>
      <c r="G40" s="7"/>
      <c r="H40" s="7"/>
      <c r="I40" s="7"/>
      <c r="J40" s="7"/>
      <c r="K40" s="56"/>
      <c r="L40" s="56"/>
      <c r="M40" s="56"/>
      <c r="N40" s="56"/>
      <c r="O40" s="56"/>
      <c r="P40" s="56"/>
      <c r="Q40" s="56"/>
      <c r="R40" s="56"/>
      <c r="S40" s="56"/>
      <c r="T40" s="56"/>
      <c r="U40" s="56"/>
      <c r="V40" s="56"/>
      <c r="W40" s="56"/>
      <c r="X40" s="56"/>
      <c r="Y40" s="56"/>
      <c r="Z40" s="56"/>
      <c r="AA40" s="56"/>
      <c r="AB40" s="56"/>
    </row>
    <row r="41">
      <c r="A41" s="56"/>
      <c r="B41" s="56"/>
      <c r="C41" s="58"/>
      <c r="D41" s="59"/>
      <c r="E41" s="60"/>
      <c r="F41" s="58"/>
      <c r="G41" s="58"/>
      <c r="H41" s="58"/>
      <c r="I41" s="58"/>
      <c r="J41" s="58"/>
      <c r="K41" s="56"/>
      <c r="L41" s="56"/>
      <c r="M41" s="56"/>
      <c r="N41" s="56"/>
      <c r="O41" s="56"/>
      <c r="P41" s="56"/>
      <c r="Q41" s="56"/>
      <c r="R41" s="56"/>
      <c r="S41" s="56"/>
      <c r="T41" s="56"/>
      <c r="U41" s="56"/>
      <c r="V41" s="56"/>
      <c r="W41" s="56"/>
      <c r="X41" s="56"/>
      <c r="Y41" s="56"/>
      <c r="Z41" s="56"/>
      <c r="AA41" s="56"/>
      <c r="AB41" s="56"/>
    </row>
    <row r="42" ht="225.0" customHeight="1">
      <c r="A42" s="61" t="s">
        <v>81</v>
      </c>
      <c r="B42" s="62" t="s">
        <v>82</v>
      </c>
      <c r="C42" s="63" t="s">
        <v>16</v>
      </c>
      <c r="D42" s="64" t="s">
        <v>83</v>
      </c>
      <c r="E42" s="76">
        <f>IFERROR(__xludf.DUMMYFUNCTION("COUNTA(SPLIT(D42,"" ""))/COUNTA(SPLIT($B$42,"" ""))"),0.0182328190743338)</f>
        <v>0.01823281907</v>
      </c>
      <c r="F42" s="63">
        <v>5.0</v>
      </c>
      <c r="G42" s="63">
        <v>4.0</v>
      </c>
      <c r="H42" s="63">
        <v>4.0</v>
      </c>
      <c r="I42" s="63">
        <v>1.0</v>
      </c>
      <c r="J42" s="63">
        <v>1.0</v>
      </c>
      <c r="K42" s="66"/>
      <c r="L42" s="66"/>
      <c r="M42" s="66"/>
      <c r="N42" s="66"/>
      <c r="O42" s="66"/>
      <c r="P42" s="66"/>
      <c r="Q42" s="66"/>
      <c r="R42" s="66"/>
      <c r="S42" s="66"/>
      <c r="T42" s="66"/>
      <c r="U42" s="66"/>
      <c r="V42" s="66"/>
      <c r="W42" s="66"/>
      <c r="X42" s="66"/>
      <c r="Y42" s="66"/>
      <c r="Z42" s="66"/>
      <c r="AA42" s="66"/>
      <c r="AB42" s="66"/>
    </row>
    <row r="43" ht="225.0" customHeight="1">
      <c r="C43" s="7" t="s">
        <v>17</v>
      </c>
      <c r="D43" s="69" t="s">
        <v>84</v>
      </c>
      <c r="E43" s="77">
        <f>IFERROR(__xludf.DUMMYFUNCTION("COUNTA(SPLIT(D43,"" ""))/COUNTA(SPLIT($B$42,"" ""))"),0.06872370266479663)</f>
        <v>0.06872370266</v>
      </c>
      <c r="F43" s="7">
        <v>5.0</v>
      </c>
      <c r="G43" s="7">
        <v>5.0</v>
      </c>
      <c r="H43" s="7">
        <v>5.0</v>
      </c>
      <c r="I43" s="7">
        <v>4.0</v>
      </c>
      <c r="J43" s="7">
        <v>4.0</v>
      </c>
      <c r="K43" s="56"/>
      <c r="L43" s="56"/>
      <c r="M43" s="56"/>
      <c r="N43" s="56"/>
      <c r="O43" s="56"/>
      <c r="P43" s="56"/>
      <c r="Q43" s="56"/>
      <c r="R43" s="56"/>
      <c r="S43" s="56"/>
      <c r="T43" s="56"/>
      <c r="U43" s="56"/>
      <c r="V43" s="56"/>
      <c r="W43" s="56"/>
      <c r="X43" s="56"/>
      <c r="Y43" s="56"/>
      <c r="Z43" s="56"/>
      <c r="AA43" s="56"/>
      <c r="AB43" s="56"/>
    </row>
    <row r="44" ht="225.0" customHeight="1">
      <c r="C44" s="7" t="s">
        <v>18</v>
      </c>
      <c r="D44" s="54" t="s">
        <v>85</v>
      </c>
      <c r="E44" s="77">
        <f>IFERROR(__xludf.DUMMYFUNCTION("COUNTA(SPLIT(D44,"" ""))/COUNTA(SPLIT($B$42,"" ""))"),0.1879382889200561)</f>
        <v>0.1879382889</v>
      </c>
      <c r="F44" s="7">
        <v>5.0</v>
      </c>
      <c r="G44" s="7">
        <v>5.0</v>
      </c>
      <c r="H44" s="7">
        <v>5.0</v>
      </c>
      <c r="I44" s="7">
        <v>4.0</v>
      </c>
      <c r="J44" s="7">
        <v>4.0</v>
      </c>
      <c r="K44" s="56"/>
      <c r="L44" s="56"/>
      <c r="M44" s="56"/>
      <c r="N44" s="56"/>
      <c r="O44" s="56"/>
      <c r="P44" s="56"/>
      <c r="Q44" s="56"/>
      <c r="R44" s="56"/>
      <c r="S44" s="56"/>
      <c r="T44" s="56"/>
      <c r="U44" s="56"/>
      <c r="V44" s="56"/>
      <c r="W44" s="56"/>
      <c r="X44" s="56"/>
      <c r="Y44" s="56"/>
      <c r="Z44" s="56"/>
      <c r="AA44" s="56"/>
      <c r="AB44" s="56"/>
    </row>
    <row r="45" ht="225.0" customHeight="1">
      <c r="C45" s="7" t="s">
        <v>19</v>
      </c>
      <c r="D45" s="54" t="s">
        <v>86</v>
      </c>
      <c r="E45" s="77">
        <f>IFERROR(__xludf.DUMMYFUNCTION("COUNTA(SPLIT(D45,"" ""))/COUNTA(SPLIT($B$42,"" ""))"),0.10238429172510519)</f>
        <v>0.1023842917</v>
      </c>
      <c r="F45" s="7"/>
      <c r="G45" s="7"/>
      <c r="H45" s="7"/>
      <c r="I45" s="7"/>
      <c r="J45" s="7"/>
      <c r="K45" s="56"/>
      <c r="L45" s="56"/>
      <c r="M45" s="56"/>
      <c r="N45" s="56"/>
      <c r="O45" s="56"/>
      <c r="P45" s="56"/>
      <c r="Q45" s="56"/>
      <c r="R45" s="56"/>
      <c r="S45" s="56"/>
      <c r="T45" s="56"/>
      <c r="U45" s="56"/>
      <c r="V45" s="56"/>
      <c r="W45" s="56"/>
      <c r="X45" s="56"/>
      <c r="Y45" s="56"/>
      <c r="Z45" s="56"/>
      <c r="AA45" s="56"/>
      <c r="AB45" s="56"/>
    </row>
    <row r="46">
      <c r="A46" s="56"/>
      <c r="B46" s="56"/>
      <c r="C46" s="58"/>
      <c r="D46" s="59"/>
      <c r="E46" s="60"/>
      <c r="F46" s="58"/>
      <c r="G46" s="58"/>
      <c r="H46" s="58"/>
      <c r="I46" s="58"/>
      <c r="J46" s="58"/>
      <c r="K46" s="56"/>
      <c r="L46" s="56"/>
      <c r="M46" s="56"/>
      <c r="N46" s="56"/>
      <c r="O46" s="56"/>
      <c r="P46" s="56"/>
      <c r="Q46" s="56"/>
      <c r="R46" s="56"/>
      <c r="S46" s="56"/>
      <c r="T46" s="56"/>
      <c r="U46" s="56"/>
      <c r="V46" s="56"/>
      <c r="W46" s="56"/>
      <c r="X46" s="56"/>
      <c r="Y46" s="56"/>
      <c r="Z46" s="56"/>
      <c r="AA46" s="56"/>
      <c r="AB46" s="56"/>
    </row>
    <row r="47" ht="225.0" customHeight="1">
      <c r="A47" s="61" t="s">
        <v>87</v>
      </c>
      <c r="B47" s="62" t="s">
        <v>88</v>
      </c>
      <c r="C47" s="63" t="s">
        <v>16</v>
      </c>
      <c r="D47" s="64" t="s">
        <v>89</v>
      </c>
      <c r="E47" s="78">
        <f>IFERROR(__xludf.DUMMYFUNCTION("COUNTA(SPLIT(D47,"" ""))/COUNTA(SPLIT($B$47,"" ""))"),0.011435832274459974)</f>
        <v>0.01143583227</v>
      </c>
      <c r="F47" s="63">
        <v>5.0</v>
      </c>
      <c r="G47" s="63">
        <v>2.0</v>
      </c>
      <c r="H47" s="63">
        <v>5.0</v>
      </c>
      <c r="I47" s="63">
        <v>2.0</v>
      </c>
      <c r="J47" s="63">
        <v>2.0</v>
      </c>
      <c r="K47" s="66"/>
      <c r="L47" s="66"/>
      <c r="M47" s="66"/>
      <c r="N47" s="66"/>
      <c r="O47" s="66"/>
      <c r="P47" s="66"/>
      <c r="Q47" s="66"/>
      <c r="R47" s="66"/>
      <c r="S47" s="66"/>
      <c r="T47" s="66"/>
      <c r="U47" s="66"/>
      <c r="V47" s="66"/>
      <c r="W47" s="66"/>
      <c r="X47" s="66"/>
      <c r="Y47" s="66"/>
      <c r="Z47" s="66"/>
      <c r="AA47" s="66"/>
      <c r="AB47" s="66"/>
    </row>
    <row r="48" ht="225.0" customHeight="1">
      <c r="C48" s="7" t="s">
        <v>17</v>
      </c>
      <c r="D48" s="69" t="s">
        <v>90</v>
      </c>
      <c r="E48" s="57">
        <f>IFERROR(__xludf.DUMMYFUNCTION("COUNTA(SPLIT(D48,"" ""))/COUNTA(SPLIT($B$47,"" ""))"),0.12833545108005082)</f>
        <v>0.1283354511</v>
      </c>
      <c r="F48" s="7">
        <v>5.0</v>
      </c>
      <c r="G48" s="7">
        <v>4.0</v>
      </c>
      <c r="H48" s="7">
        <v>4.0</v>
      </c>
      <c r="I48" s="7">
        <v>5.0</v>
      </c>
      <c r="J48" s="7">
        <v>4.0</v>
      </c>
      <c r="K48" s="56"/>
      <c r="L48" s="56"/>
      <c r="M48" s="56"/>
      <c r="N48" s="56"/>
      <c r="O48" s="56"/>
      <c r="P48" s="56"/>
      <c r="Q48" s="56"/>
      <c r="R48" s="56"/>
      <c r="S48" s="56"/>
      <c r="T48" s="56"/>
      <c r="U48" s="56"/>
      <c r="V48" s="56"/>
      <c r="W48" s="56"/>
      <c r="X48" s="56"/>
      <c r="Y48" s="56"/>
      <c r="Z48" s="56"/>
      <c r="AA48" s="56"/>
      <c r="AB48" s="56"/>
    </row>
    <row r="49" ht="225.0" customHeight="1">
      <c r="C49" s="7" t="s">
        <v>18</v>
      </c>
      <c r="D49" s="54" t="s">
        <v>91</v>
      </c>
      <c r="E49" s="57">
        <f>IFERROR(__xludf.DUMMYFUNCTION("COUNTA(SPLIT(D49,"" ""))/COUNTA(SPLIT($B$47,"" ""))"),0.1823379923761118)</f>
        <v>0.1823379924</v>
      </c>
      <c r="F49" s="7">
        <v>5.0</v>
      </c>
      <c r="G49" s="7">
        <v>5.0</v>
      </c>
      <c r="H49" s="7">
        <v>5.0</v>
      </c>
      <c r="I49" s="7">
        <v>5.0</v>
      </c>
      <c r="J49" s="7">
        <v>4.0</v>
      </c>
      <c r="K49" s="56"/>
      <c r="L49" s="56"/>
      <c r="M49" s="56"/>
      <c r="N49" s="56"/>
      <c r="O49" s="56"/>
      <c r="P49" s="56"/>
      <c r="Q49" s="56"/>
      <c r="R49" s="56"/>
      <c r="S49" s="56"/>
      <c r="T49" s="56"/>
      <c r="U49" s="56"/>
      <c r="V49" s="56"/>
      <c r="W49" s="56"/>
      <c r="X49" s="56"/>
      <c r="Y49" s="56"/>
      <c r="Z49" s="56"/>
      <c r="AA49" s="56"/>
      <c r="AB49" s="56"/>
    </row>
    <row r="50" ht="225.0" customHeight="1">
      <c r="C50" s="7" t="s">
        <v>19</v>
      </c>
      <c r="D50" s="54" t="s">
        <v>92</v>
      </c>
      <c r="E50" s="57">
        <f>IFERROR(__xludf.DUMMYFUNCTION("COUNTA(SPLIT(D50,"" ""))/COUNTA(SPLIT($B$47,"" ""))"),0.10038119440914867)</f>
        <v>0.1003811944</v>
      </c>
      <c r="F50" s="7"/>
      <c r="G50" s="7"/>
      <c r="H50" s="7"/>
      <c r="I50" s="7"/>
      <c r="J50" s="7"/>
      <c r="K50" s="56"/>
      <c r="L50" s="56"/>
      <c r="M50" s="56"/>
      <c r="N50" s="56"/>
      <c r="O50" s="56"/>
      <c r="P50" s="56"/>
      <c r="Q50" s="56"/>
      <c r="R50" s="56"/>
      <c r="S50" s="56"/>
      <c r="T50" s="56"/>
      <c r="U50" s="56"/>
      <c r="V50" s="56"/>
      <c r="W50" s="56"/>
      <c r="X50" s="56"/>
      <c r="Y50" s="56"/>
      <c r="Z50" s="56"/>
      <c r="AA50" s="56"/>
      <c r="AB50" s="56"/>
    </row>
    <row r="51">
      <c r="A51" s="56"/>
      <c r="B51" s="53"/>
      <c r="C51" s="58"/>
      <c r="D51" s="59"/>
      <c r="E51" s="79"/>
      <c r="F51" s="58"/>
      <c r="G51" s="58"/>
      <c r="H51" s="58"/>
      <c r="I51" s="58"/>
      <c r="J51" s="58"/>
      <c r="K51" s="56"/>
      <c r="L51" s="56"/>
      <c r="M51" s="56"/>
      <c r="N51" s="56"/>
      <c r="O51" s="56"/>
      <c r="P51" s="56"/>
      <c r="Q51" s="56"/>
      <c r="R51" s="56"/>
      <c r="S51" s="56"/>
      <c r="T51" s="56"/>
      <c r="U51" s="56"/>
      <c r="V51" s="56"/>
      <c r="W51" s="56"/>
      <c r="X51" s="56"/>
      <c r="Y51" s="56"/>
      <c r="Z51" s="56"/>
      <c r="AA51" s="56"/>
      <c r="AB51" s="56"/>
    </row>
    <row r="52">
      <c r="A52" s="56"/>
      <c r="B52" s="53"/>
      <c r="C52" s="58"/>
      <c r="D52" s="59"/>
      <c r="E52" s="79"/>
      <c r="F52" s="58"/>
      <c r="G52" s="58"/>
      <c r="H52" s="58"/>
      <c r="I52" s="58"/>
      <c r="J52" s="58"/>
      <c r="K52" s="56"/>
      <c r="L52" s="56"/>
      <c r="M52" s="56"/>
      <c r="N52" s="56"/>
      <c r="O52" s="56"/>
      <c r="P52" s="56"/>
      <c r="Q52" s="56"/>
      <c r="R52" s="56"/>
      <c r="S52" s="56"/>
      <c r="T52" s="56"/>
      <c r="U52" s="56"/>
      <c r="V52" s="56"/>
      <c r="W52" s="56"/>
      <c r="X52" s="56"/>
      <c r="Y52" s="56"/>
      <c r="Z52" s="56"/>
      <c r="AA52" s="56"/>
      <c r="AB52" s="56"/>
    </row>
    <row r="53">
      <c r="A53" s="56"/>
      <c r="B53" s="56"/>
      <c r="C53" s="58"/>
      <c r="D53" s="59"/>
      <c r="E53" s="79"/>
      <c r="F53" s="58"/>
      <c r="G53" s="58"/>
      <c r="H53" s="58"/>
      <c r="I53" s="58"/>
      <c r="J53" s="58"/>
      <c r="K53" s="56"/>
      <c r="L53" s="56"/>
      <c r="M53" s="56"/>
      <c r="N53" s="56"/>
      <c r="O53" s="56"/>
      <c r="P53" s="56"/>
      <c r="Q53" s="56"/>
      <c r="R53" s="56"/>
      <c r="S53" s="56"/>
      <c r="T53" s="56"/>
      <c r="U53" s="56"/>
      <c r="V53" s="56"/>
      <c r="W53" s="56"/>
      <c r="X53" s="56"/>
      <c r="Y53" s="56"/>
      <c r="Z53" s="56"/>
      <c r="AA53" s="56"/>
      <c r="AB53" s="56"/>
    </row>
    <row r="54">
      <c r="A54" s="56"/>
      <c r="B54" s="56"/>
      <c r="C54" s="58"/>
      <c r="D54" s="59"/>
      <c r="E54" s="79"/>
      <c r="F54" s="58"/>
      <c r="G54" s="58"/>
      <c r="H54" s="58"/>
      <c r="I54" s="58"/>
      <c r="J54" s="58"/>
      <c r="K54" s="56"/>
      <c r="L54" s="56"/>
      <c r="M54" s="56"/>
      <c r="N54" s="56"/>
      <c r="O54" s="56"/>
      <c r="P54" s="56"/>
      <c r="Q54" s="56"/>
      <c r="R54" s="56"/>
      <c r="S54" s="56"/>
      <c r="T54" s="56"/>
      <c r="U54" s="56"/>
      <c r="V54" s="56"/>
      <c r="W54" s="56"/>
      <c r="X54" s="56"/>
      <c r="Y54" s="56"/>
      <c r="Z54" s="56"/>
      <c r="AA54" s="56"/>
      <c r="AB54" s="56"/>
    </row>
    <row r="55">
      <c r="A55" s="56"/>
      <c r="B55" s="56"/>
      <c r="C55" s="58"/>
      <c r="D55" s="59"/>
      <c r="E55" s="79"/>
      <c r="F55" s="58"/>
      <c r="G55" s="58"/>
      <c r="H55" s="58"/>
      <c r="I55" s="58"/>
      <c r="J55" s="58"/>
      <c r="K55" s="56"/>
      <c r="L55" s="56"/>
      <c r="M55" s="56"/>
      <c r="N55" s="56"/>
      <c r="O55" s="56"/>
      <c r="P55" s="56"/>
      <c r="Q55" s="56"/>
      <c r="R55" s="56"/>
      <c r="S55" s="56"/>
      <c r="T55" s="56"/>
      <c r="U55" s="56"/>
      <c r="V55" s="56"/>
      <c r="W55" s="56"/>
      <c r="X55" s="56"/>
      <c r="Y55" s="56"/>
      <c r="Z55" s="56"/>
      <c r="AA55" s="56"/>
      <c r="AB55" s="56"/>
    </row>
    <row r="56">
      <c r="A56" s="56"/>
      <c r="B56" s="56"/>
      <c r="C56" s="58"/>
      <c r="D56" s="59"/>
      <c r="E56" s="79"/>
      <c r="F56" s="58"/>
      <c r="G56" s="58"/>
      <c r="H56" s="58"/>
      <c r="I56" s="58"/>
      <c r="J56" s="58"/>
      <c r="K56" s="56"/>
      <c r="L56" s="56"/>
      <c r="M56" s="56"/>
      <c r="N56" s="56"/>
      <c r="O56" s="56"/>
      <c r="P56" s="56"/>
      <c r="Q56" s="56"/>
      <c r="R56" s="56"/>
      <c r="S56" s="56"/>
      <c r="T56" s="56"/>
      <c r="U56" s="56"/>
      <c r="V56" s="56"/>
      <c r="W56" s="56"/>
      <c r="X56" s="56"/>
      <c r="Y56" s="56"/>
      <c r="Z56" s="56"/>
      <c r="AA56" s="56"/>
      <c r="AB56" s="56"/>
    </row>
    <row r="57">
      <c r="A57" s="56"/>
      <c r="B57" s="56"/>
      <c r="C57" s="58"/>
      <c r="D57" s="59"/>
      <c r="E57" s="79"/>
      <c r="F57" s="58"/>
      <c r="G57" s="58"/>
      <c r="H57" s="58"/>
      <c r="I57" s="58"/>
      <c r="J57" s="58"/>
      <c r="K57" s="56"/>
      <c r="L57" s="56"/>
      <c r="M57" s="56"/>
      <c r="N57" s="56"/>
      <c r="O57" s="56"/>
      <c r="P57" s="56"/>
      <c r="Q57" s="56"/>
      <c r="R57" s="56"/>
      <c r="S57" s="56"/>
      <c r="T57" s="56"/>
      <c r="U57" s="56"/>
      <c r="V57" s="56"/>
      <c r="W57" s="56"/>
      <c r="X57" s="56"/>
      <c r="Y57" s="56"/>
      <c r="Z57" s="56"/>
      <c r="AA57" s="56"/>
      <c r="AB57" s="56"/>
    </row>
    <row r="58">
      <c r="A58" s="56"/>
      <c r="B58" s="56"/>
      <c r="C58" s="58"/>
      <c r="D58" s="59"/>
      <c r="E58" s="79"/>
      <c r="F58" s="58"/>
      <c r="G58" s="58"/>
      <c r="H58" s="58"/>
      <c r="I58" s="58"/>
      <c r="J58" s="58"/>
      <c r="K58" s="56"/>
      <c r="L58" s="56"/>
      <c r="M58" s="56"/>
      <c r="N58" s="56"/>
      <c r="O58" s="56"/>
      <c r="P58" s="56"/>
      <c r="Q58" s="56"/>
      <c r="R58" s="56"/>
      <c r="S58" s="56"/>
      <c r="T58" s="56"/>
      <c r="U58" s="56"/>
      <c r="V58" s="56"/>
      <c r="W58" s="56"/>
      <c r="X58" s="56"/>
      <c r="Y58" s="56"/>
      <c r="Z58" s="56"/>
      <c r="AA58" s="56"/>
      <c r="AB58" s="56"/>
    </row>
    <row r="59">
      <c r="A59" s="56"/>
      <c r="B59" s="56"/>
      <c r="C59" s="58"/>
      <c r="D59" s="59"/>
      <c r="E59" s="79"/>
      <c r="F59" s="58"/>
      <c r="G59" s="58"/>
      <c r="H59" s="58"/>
      <c r="I59" s="58"/>
      <c r="J59" s="58"/>
      <c r="K59" s="56"/>
      <c r="L59" s="56"/>
      <c r="M59" s="56"/>
      <c r="N59" s="56"/>
      <c r="O59" s="56"/>
      <c r="P59" s="56"/>
      <c r="Q59" s="56"/>
      <c r="R59" s="56"/>
      <c r="S59" s="56"/>
      <c r="T59" s="56"/>
      <c r="U59" s="56"/>
      <c r="V59" s="56"/>
      <c r="W59" s="56"/>
      <c r="X59" s="56"/>
      <c r="Y59" s="56"/>
      <c r="Z59" s="56"/>
      <c r="AA59" s="56"/>
      <c r="AB59" s="56"/>
    </row>
    <row r="60">
      <c r="A60" s="56"/>
      <c r="B60" s="56"/>
      <c r="C60" s="58"/>
      <c r="D60" s="59"/>
      <c r="E60" s="79"/>
      <c r="F60" s="58"/>
      <c r="G60" s="58"/>
      <c r="H60" s="58"/>
      <c r="I60" s="58"/>
      <c r="J60" s="58"/>
      <c r="K60" s="56"/>
      <c r="L60" s="56"/>
      <c r="M60" s="56"/>
      <c r="N60" s="56"/>
      <c r="O60" s="56"/>
      <c r="P60" s="56"/>
      <c r="Q60" s="56"/>
      <c r="R60" s="56"/>
      <c r="S60" s="56"/>
      <c r="T60" s="56"/>
      <c r="U60" s="56"/>
      <c r="V60" s="56"/>
      <c r="W60" s="56"/>
      <c r="X60" s="56"/>
      <c r="Y60" s="56"/>
      <c r="Z60" s="56"/>
      <c r="AA60" s="56"/>
      <c r="AB60" s="56"/>
    </row>
    <row r="61">
      <c r="A61" s="56"/>
      <c r="B61" s="56"/>
      <c r="C61" s="58"/>
      <c r="D61" s="59"/>
      <c r="E61" s="79"/>
      <c r="F61" s="58"/>
      <c r="G61" s="58"/>
      <c r="H61" s="58"/>
      <c r="I61" s="58"/>
      <c r="J61" s="58"/>
      <c r="K61" s="56"/>
      <c r="L61" s="56"/>
      <c r="M61" s="56"/>
      <c r="N61" s="56"/>
      <c r="O61" s="56"/>
      <c r="P61" s="56"/>
      <c r="Q61" s="56"/>
      <c r="R61" s="56"/>
      <c r="S61" s="56"/>
      <c r="T61" s="56"/>
      <c r="U61" s="56"/>
      <c r="V61" s="56"/>
      <c r="W61" s="56"/>
      <c r="X61" s="56"/>
      <c r="Y61" s="56"/>
      <c r="Z61" s="56"/>
      <c r="AA61" s="56"/>
      <c r="AB61" s="56"/>
    </row>
    <row r="62">
      <c r="A62" s="56"/>
      <c r="B62" s="56"/>
      <c r="C62" s="58"/>
      <c r="D62" s="59"/>
      <c r="E62" s="79"/>
      <c r="F62" s="58"/>
      <c r="G62" s="58"/>
      <c r="H62" s="58"/>
      <c r="I62" s="58"/>
      <c r="J62" s="58"/>
      <c r="K62" s="56"/>
      <c r="L62" s="56"/>
      <c r="M62" s="56"/>
      <c r="N62" s="56"/>
      <c r="O62" s="56"/>
      <c r="P62" s="56"/>
      <c r="Q62" s="56"/>
      <c r="R62" s="56"/>
      <c r="S62" s="56"/>
      <c r="T62" s="56"/>
      <c r="U62" s="56"/>
      <c r="V62" s="56"/>
      <c r="W62" s="56"/>
      <c r="X62" s="56"/>
      <c r="Y62" s="56"/>
      <c r="Z62" s="56"/>
      <c r="AA62" s="56"/>
      <c r="AB62" s="56"/>
    </row>
    <row r="63">
      <c r="A63" s="56"/>
      <c r="B63" s="56"/>
      <c r="C63" s="58"/>
      <c r="D63" s="59"/>
      <c r="E63" s="79"/>
      <c r="F63" s="58"/>
      <c r="G63" s="58"/>
      <c r="H63" s="58"/>
      <c r="I63" s="58"/>
      <c r="J63" s="58"/>
      <c r="K63" s="56"/>
      <c r="L63" s="56"/>
      <c r="M63" s="56"/>
      <c r="N63" s="56"/>
      <c r="O63" s="56"/>
      <c r="P63" s="56"/>
      <c r="Q63" s="56"/>
      <c r="R63" s="56"/>
      <c r="S63" s="56"/>
      <c r="T63" s="56"/>
      <c r="U63" s="56"/>
      <c r="V63" s="56"/>
      <c r="W63" s="56"/>
      <c r="X63" s="56"/>
      <c r="Y63" s="56"/>
      <c r="Z63" s="56"/>
      <c r="AA63" s="56"/>
      <c r="AB63" s="56"/>
    </row>
    <row r="64">
      <c r="A64" s="56"/>
      <c r="B64" s="56"/>
      <c r="C64" s="58"/>
      <c r="D64" s="59"/>
      <c r="E64" s="79"/>
      <c r="F64" s="58"/>
      <c r="G64" s="58"/>
      <c r="H64" s="58"/>
      <c r="I64" s="58"/>
      <c r="J64" s="58"/>
      <c r="K64" s="56"/>
      <c r="L64" s="56"/>
      <c r="M64" s="56"/>
      <c r="N64" s="56"/>
      <c r="O64" s="56"/>
      <c r="P64" s="56"/>
      <c r="Q64" s="56"/>
      <c r="R64" s="56"/>
      <c r="S64" s="56"/>
      <c r="T64" s="56"/>
      <c r="U64" s="56"/>
      <c r="V64" s="56"/>
      <c r="W64" s="56"/>
      <c r="X64" s="56"/>
      <c r="Y64" s="56"/>
      <c r="Z64" s="56"/>
      <c r="AA64" s="56"/>
      <c r="AB64" s="56"/>
    </row>
    <row r="65">
      <c r="A65" s="56"/>
      <c r="B65" s="56"/>
      <c r="C65" s="58"/>
      <c r="D65" s="59"/>
      <c r="E65" s="79"/>
      <c r="F65" s="58"/>
      <c r="G65" s="58"/>
      <c r="H65" s="58"/>
      <c r="I65" s="58"/>
      <c r="J65" s="58"/>
      <c r="K65" s="56"/>
      <c r="L65" s="56"/>
      <c r="M65" s="56"/>
      <c r="N65" s="56"/>
      <c r="O65" s="56"/>
      <c r="P65" s="56"/>
      <c r="Q65" s="56"/>
      <c r="R65" s="56"/>
      <c r="S65" s="56"/>
      <c r="T65" s="56"/>
      <c r="U65" s="56"/>
      <c r="V65" s="56"/>
      <c r="W65" s="56"/>
      <c r="X65" s="56"/>
      <c r="Y65" s="56"/>
      <c r="Z65" s="56"/>
      <c r="AA65" s="56"/>
      <c r="AB65" s="56"/>
    </row>
    <row r="66">
      <c r="A66" s="56"/>
      <c r="B66" s="56"/>
      <c r="C66" s="58"/>
      <c r="D66" s="59"/>
      <c r="E66" s="79"/>
      <c r="F66" s="58"/>
      <c r="G66" s="58"/>
      <c r="H66" s="58"/>
      <c r="I66" s="58"/>
      <c r="J66" s="58"/>
      <c r="K66" s="56"/>
      <c r="L66" s="56"/>
      <c r="M66" s="56"/>
      <c r="N66" s="56"/>
      <c r="O66" s="56"/>
      <c r="P66" s="56"/>
      <c r="Q66" s="56"/>
      <c r="R66" s="56"/>
      <c r="S66" s="56"/>
      <c r="T66" s="56"/>
      <c r="U66" s="56"/>
      <c r="V66" s="56"/>
      <c r="W66" s="56"/>
      <c r="X66" s="56"/>
      <c r="Y66" s="56"/>
      <c r="Z66" s="56"/>
      <c r="AA66" s="56"/>
      <c r="AB66" s="56"/>
    </row>
    <row r="67">
      <c r="A67" s="56"/>
      <c r="B67" s="56"/>
      <c r="C67" s="58"/>
      <c r="D67" s="59"/>
      <c r="E67" s="79"/>
      <c r="F67" s="58"/>
      <c r="G67" s="58"/>
      <c r="H67" s="58"/>
      <c r="I67" s="58"/>
      <c r="J67" s="58"/>
      <c r="K67" s="56"/>
      <c r="L67" s="56"/>
      <c r="M67" s="56"/>
      <c r="N67" s="56"/>
      <c r="O67" s="56"/>
      <c r="P67" s="56"/>
      <c r="Q67" s="56"/>
      <c r="R67" s="56"/>
      <c r="S67" s="56"/>
      <c r="T67" s="56"/>
      <c r="U67" s="56"/>
      <c r="V67" s="56"/>
      <c r="W67" s="56"/>
      <c r="X67" s="56"/>
      <c r="Y67" s="56"/>
      <c r="Z67" s="56"/>
      <c r="AA67" s="56"/>
      <c r="AB67" s="56"/>
    </row>
    <row r="68">
      <c r="A68" s="56"/>
      <c r="B68" s="56"/>
      <c r="C68" s="58"/>
      <c r="D68" s="59"/>
      <c r="E68" s="79"/>
      <c r="F68" s="58"/>
      <c r="G68" s="58"/>
      <c r="H68" s="58"/>
      <c r="I68" s="58"/>
      <c r="J68" s="58"/>
      <c r="K68" s="56"/>
      <c r="L68" s="56"/>
      <c r="M68" s="56"/>
      <c r="N68" s="56"/>
      <c r="O68" s="56"/>
      <c r="P68" s="56"/>
      <c r="Q68" s="56"/>
      <c r="R68" s="56"/>
      <c r="S68" s="56"/>
      <c r="T68" s="56"/>
      <c r="U68" s="56"/>
      <c r="V68" s="56"/>
      <c r="W68" s="56"/>
      <c r="X68" s="56"/>
      <c r="Y68" s="56"/>
      <c r="Z68" s="56"/>
      <c r="AA68" s="56"/>
      <c r="AB68" s="56"/>
    </row>
    <row r="69">
      <c r="A69" s="56"/>
      <c r="B69" s="56"/>
      <c r="C69" s="58"/>
      <c r="D69" s="59"/>
      <c r="E69" s="79"/>
      <c r="F69" s="58"/>
      <c r="G69" s="58"/>
      <c r="H69" s="58"/>
      <c r="I69" s="58"/>
      <c r="J69" s="58"/>
      <c r="K69" s="56"/>
      <c r="L69" s="56"/>
      <c r="M69" s="56"/>
      <c r="N69" s="56"/>
      <c r="O69" s="56"/>
      <c r="P69" s="56"/>
      <c r="Q69" s="56"/>
      <c r="R69" s="56"/>
      <c r="S69" s="56"/>
      <c r="T69" s="56"/>
      <c r="U69" s="56"/>
      <c r="V69" s="56"/>
      <c r="W69" s="56"/>
      <c r="X69" s="56"/>
      <c r="Y69" s="56"/>
      <c r="Z69" s="56"/>
      <c r="AA69" s="56"/>
      <c r="AB69" s="56"/>
    </row>
    <row r="70">
      <c r="A70" s="56"/>
      <c r="B70" s="56"/>
      <c r="C70" s="58"/>
      <c r="D70" s="59"/>
      <c r="E70" s="79"/>
      <c r="F70" s="58"/>
      <c r="G70" s="58"/>
      <c r="H70" s="58"/>
      <c r="I70" s="58"/>
      <c r="J70" s="58"/>
      <c r="K70" s="56"/>
      <c r="L70" s="56"/>
      <c r="M70" s="56"/>
      <c r="N70" s="56"/>
      <c r="O70" s="56"/>
      <c r="P70" s="56"/>
      <c r="Q70" s="56"/>
      <c r="R70" s="56"/>
      <c r="S70" s="56"/>
      <c r="T70" s="56"/>
      <c r="U70" s="56"/>
      <c r="V70" s="56"/>
      <c r="W70" s="56"/>
      <c r="X70" s="56"/>
      <c r="Y70" s="56"/>
      <c r="Z70" s="56"/>
      <c r="AA70" s="56"/>
      <c r="AB70" s="56"/>
    </row>
    <row r="71">
      <c r="A71" s="56"/>
      <c r="B71" s="56"/>
      <c r="C71" s="58"/>
      <c r="D71" s="59"/>
      <c r="E71" s="79"/>
      <c r="F71" s="58"/>
      <c r="G71" s="58"/>
      <c r="H71" s="58"/>
      <c r="I71" s="58"/>
      <c r="J71" s="58"/>
      <c r="K71" s="56"/>
      <c r="L71" s="56"/>
      <c r="M71" s="56"/>
      <c r="N71" s="56"/>
      <c r="O71" s="56"/>
      <c r="P71" s="56"/>
      <c r="Q71" s="56"/>
      <c r="R71" s="56"/>
      <c r="S71" s="56"/>
      <c r="T71" s="56"/>
      <c r="U71" s="56"/>
      <c r="V71" s="56"/>
      <c r="W71" s="56"/>
      <c r="X71" s="56"/>
      <c r="Y71" s="56"/>
      <c r="Z71" s="56"/>
      <c r="AA71" s="56"/>
      <c r="AB71" s="56"/>
    </row>
    <row r="72">
      <c r="A72" s="56"/>
      <c r="B72" s="56"/>
      <c r="C72" s="58"/>
      <c r="D72" s="59"/>
      <c r="E72" s="79"/>
      <c r="F72" s="58"/>
      <c r="G72" s="58"/>
      <c r="H72" s="58"/>
      <c r="I72" s="58"/>
      <c r="J72" s="58"/>
      <c r="K72" s="56"/>
      <c r="L72" s="56"/>
      <c r="M72" s="56"/>
      <c r="N72" s="56"/>
      <c r="O72" s="56"/>
      <c r="P72" s="56"/>
      <c r="Q72" s="56"/>
      <c r="R72" s="56"/>
      <c r="S72" s="56"/>
      <c r="T72" s="56"/>
      <c r="U72" s="56"/>
      <c r="V72" s="56"/>
      <c r="W72" s="56"/>
      <c r="X72" s="56"/>
      <c r="Y72" s="56"/>
      <c r="Z72" s="56"/>
      <c r="AA72" s="56"/>
      <c r="AB72" s="56"/>
    </row>
    <row r="73">
      <c r="A73" s="56"/>
      <c r="B73" s="56"/>
      <c r="C73" s="58"/>
      <c r="D73" s="59"/>
      <c r="E73" s="79"/>
      <c r="F73" s="58"/>
      <c r="G73" s="58"/>
      <c r="H73" s="58"/>
      <c r="I73" s="58"/>
      <c r="J73" s="58"/>
      <c r="K73" s="56"/>
      <c r="L73" s="56"/>
      <c r="M73" s="56"/>
      <c r="N73" s="56"/>
      <c r="O73" s="56"/>
      <c r="P73" s="56"/>
      <c r="Q73" s="56"/>
      <c r="R73" s="56"/>
      <c r="S73" s="56"/>
      <c r="T73" s="56"/>
      <c r="U73" s="56"/>
      <c r="V73" s="56"/>
      <c r="W73" s="56"/>
      <c r="X73" s="56"/>
      <c r="Y73" s="56"/>
      <c r="Z73" s="56"/>
      <c r="AA73" s="56"/>
      <c r="AB73" s="56"/>
    </row>
    <row r="74">
      <c r="A74" s="56"/>
      <c r="B74" s="56"/>
      <c r="C74" s="58"/>
      <c r="D74" s="59"/>
      <c r="E74" s="79"/>
      <c r="F74" s="58"/>
      <c r="G74" s="58"/>
      <c r="H74" s="58"/>
      <c r="I74" s="58"/>
      <c r="J74" s="58"/>
      <c r="K74" s="56"/>
      <c r="L74" s="56"/>
      <c r="M74" s="56"/>
      <c r="N74" s="56"/>
      <c r="O74" s="56"/>
      <c r="P74" s="56"/>
      <c r="Q74" s="56"/>
      <c r="R74" s="56"/>
      <c r="S74" s="56"/>
      <c r="T74" s="56"/>
      <c r="U74" s="56"/>
      <c r="V74" s="56"/>
      <c r="W74" s="56"/>
      <c r="X74" s="56"/>
      <c r="Y74" s="56"/>
      <c r="Z74" s="56"/>
      <c r="AA74" s="56"/>
      <c r="AB74" s="56"/>
    </row>
    <row r="75">
      <c r="A75" s="56"/>
      <c r="B75" s="56"/>
      <c r="C75" s="58"/>
      <c r="D75" s="59"/>
      <c r="E75" s="79"/>
      <c r="F75" s="58"/>
      <c r="G75" s="58"/>
      <c r="H75" s="58"/>
      <c r="I75" s="58"/>
      <c r="J75" s="58"/>
      <c r="K75" s="56"/>
      <c r="L75" s="56"/>
      <c r="M75" s="56"/>
      <c r="N75" s="56"/>
      <c r="O75" s="56"/>
      <c r="P75" s="56"/>
      <c r="Q75" s="56"/>
      <c r="R75" s="56"/>
      <c r="S75" s="56"/>
      <c r="T75" s="56"/>
      <c r="U75" s="56"/>
      <c r="V75" s="56"/>
      <c r="W75" s="56"/>
      <c r="X75" s="56"/>
      <c r="Y75" s="56"/>
      <c r="Z75" s="56"/>
      <c r="AA75" s="56"/>
      <c r="AB75" s="56"/>
    </row>
    <row r="76">
      <c r="A76" s="56"/>
      <c r="B76" s="56"/>
      <c r="C76" s="58"/>
      <c r="D76" s="59"/>
      <c r="E76" s="79"/>
      <c r="F76" s="58"/>
      <c r="G76" s="58"/>
      <c r="H76" s="58"/>
      <c r="I76" s="58"/>
      <c r="J76" s="58"/>
      <c r="K76" s="56"/>
      <c r="L76" s="56"/>
      <c r="M76" s="56"/>
      <c r="N76" s="56"/>
      <c r="O76" s="56"/>
      <c r="P76" s="56"/>
      <c r="Q76" s="56"/>
      <c r="R76" s="56"/>
      <c r="S76" s="56"/>
      <c r="T76" s="56"/>
      <c r="U76" s="56"/>
      <c r="V76" s="56"/>
      <c r="W76" s="56"/>
      <c r="X76" s="56"/>
      <c r="Y76" s="56"/>
      <c r="Z76" s="56"/>
      <c r="AA76" s="56"/>
      <c r="AB76" s="56"/>
    </row>
    <row r="77">
      <c r="A77" s="56"/>
      <c r="B77" s="56"/>
      <c r="C77" s="58"/>
      <c r="D77" s="59"/>
      <c r="E77" s="79"/>
      <c r="F77" s="58"/>
      <c r="G77" s="58"/>
      <c r="H77" s="58"/>
      <c r="I77" s="58"/>
      <c r="J77" s="58"/>
      <c r="K77" s="56"/>
      <c r="L77" s="56"/>
      <c r="M77" s="56"/>
      <c r="N77" s="56"/>
      <c r="O77" s="56"/>
      <c r="P77" s="56"/>
      <c r="Q77" s="56"/>
      <c r="R77" s="56"/>
      <c r="S77" s="56"/>
      <c r="T77" s="56"/>
      <c r="U77" s="56"/>
      <c r="V77" s="56"/>
      <c r="W77" s="56"/>
      <c r="X77" s="56"/>
      <c r="Y77" s="56"/>
      <c r="Z77" s="56"/>
      <c r="AA77" s="56"/>
      <c r="AB77" s="56"/>
    </row>
    <row r="78">
      <c r="A78" s="56"/>
      <c r="B78" s="56"/>
      <c r="C78" s="58"/>
      <c r="D78" s="59"/>
      <c r="E78" s="79"/>
      <c r="F78" s="58"/>
      <c r="G78" s="58"/>
      <c r="H78" s="58"/>
      <c r="I78" s="58"/>
      <c r="J78" s="58"/>
      <c r="K78" s="56"/>
      <c r="L78" s="56"/>
      <c r="M78" s="56"/>
      <c r="N78" s="56"/>
      <c r="O78" s="56"/>
      <c r="P78" s="56"/>
      <c r="Q78" s="56"/>
      <c r="R78" s="56"/>
      <c r="S78" s="56"/>
      <c r="T78" s="56"/>
      <c r="U78" s="56"/>
      <c r="V78" s="56"/>
      <c r="W78" s="56"/>
      <c r="X78" s="56"/>
      <c r="Y78" s="56"/>
      <c r="Z78" s="56"/>
      <c r="AA78" s="56"/>
      <c r="AB78" s="56"/>
    </row>
    <row r="79">
      <c r="A79" s="56"/>
      <c r="B79" s="56"/>
      <c r="C79" s="58"/>
      <c r="D79" s="59"/>
      <c r="E79" s="79"/>
      <c r="F79" s="58"/>
      <c r="G79" s="58"/>
      <c r="H79" s="58"/>
      <c r="I79" s="58"/>
      <c r="J79" s="58"/>
      <c r="K79" s="56"/>
      <c r="L79" s="56"/>
      <c r="M79" s="56"/>
      <c r="N79" s="56"/>
      <c r="O79" s="56"/>
      <c r="P79" s="56"/>
      <c r="Q79" s="56"/>
      <c r="R79" s="56"/>
      <c r="S79" s="56"/>
      <c r="T79" s="56"/>
      <c r="U79" s="56"/>
      <c r="V79" s="56"/>
      <c r="W79" s="56"/>
      <c r="X79" s="56"/>
      <c r="Y79" s="56"/>
      <c r="Z79" s="56"/>
      <c r="AA79" s="56"/>
      <c r="AB79" s="56"/>
    </row>
    <row r="80">
      <c r="A80" s="56"/>
      <c r="B80" s="56"/>
      <c r="C80" s="58"/>
      <c r="D80" s="59"/>
      <c r="E80" s="79"/>
      <c r="F80" s="58"/>
      <c r="G80" s="58"/>
      <c r="H80" s="58"/>
      <c r="I80" s="58"/>
      <c r="J80" s="58"/>
      <c r="K80" s="56"/>
      <c r="L80" s="56"/>
      <c r="M80" s="56"/>
      <c r="N80" s="56"/>
      <c r="O80" s="56"/>
      <c r="P80" s="56"/>
      <c r="Q80" s="56"/>
      <c r="R80" s="56"/>
      <c r="S80" s="56"/>
      <c r="T80" s="56"/>
      <c r="U80" s="56"/>
      <c r="V80" s="56"/>
      <c r="W80" s="56"/>
      <c r="X80" s="56"/>
      <c r="Y80" s="56"/>
      <c r="Z80" s="56"/>
      <c r="AA80" s="56"/>
      <c r="AB80" s="56"/>
    </row>
    <row r="81">
      <c r="A81" s="56"/>
      <c r="B81" s="56"/>
      <c r="C81" s="58"/>
      <c r="D81" s="59"/>
      <c r="E81" s="79"/>
      <c r="F81" s="58"/>
      <c r="G81" s="58"/>
      <c r="H81" s="58"/>
      <c r="I81" s="58"/>
      <c r="J81" s="58"/>
      <c r="K81" s="56"/>
      <c r="L81" s="56"/>
      <c r="M81" s="56"/>
      <c r="N81" s="56"/>
      <c r="O81" s="56"/>
      <c r="P81" s="56"/>
      <c r="Q81" s="56"/>
      <c r="R81" s="56"/>
      <c r="S81" s="56"/>
      <c r="T81" s="56"/>
      <c r="U81" s="56"/>
      <c r="V81" s="56"/>
      <c r="W81" s="56"/>
      <c r="X81" s="56"/>
      <c r="Y81" s="56"/>
      <c r="Z81" s="56"/>
      <c r="AA81" s="56"/>
      <c r="AB81" s="56"/>
    </row>
    <row r="82">
      <c r="A82" s="56"/>
      <c r="B82" s="56"/>
      <c r="C82" s="58"/>
      <c r="D82" s="59"/>
      <c r="E82" s="79"/>
      <c r="F82" s="58"/>
      <c r="G82" s="58"/>
      <c r="H82" s="58"/>
      <c r="I82" s="58"/>
      <c r="J82" s="58"/>
      <c r="K82" s="56"/>
      <c r="L82" s="56"/>
      <c r="M82" s="56"/>
      <c r="N82" s="56"/>
      <c r="O82" s="56"/>
      <c r="P82" s="56"/>
      <c r="Q82" s="56"/>
      <c r="R82" s="56"/>
      <c r="S82" s="56"/>
      <c r="T82" s="56"/>
      <c r="U82" s="56"/>
      <c r="V82" s="56"/>
      <c r="W82" s="56"/>
      <c r="X82" s="56"/>
      <c r="Y82" s="56"/>
      <c r="Z82" s="56"/>
      <c r="AA82" s="56"/>
      <c r="AB82" s="56"/>
    </row>
    <row r="83">
      <c r="A83" s="56"/>
      <c r="B83" s="56"/>
      <c r="C83" s="58"/>
      <c r="D83" s="59"/>
      <c r="E83" s="79"/>
      <c r="F83" s="58"/>
      <c r="G83" s="58"/>
      <c r="H83" s="58"/>
      <c r="I83" s="58"/>
      <c r="J83" s="58"/>
      <c r="K83" s="56"/>
      <c r="L83" s="56"/>
      <c r="M83" s="56"/>
      <c r="N83" s="56"/>
      <c r="O83" s="56"/>
      <c r="P83" s="56"/>
      <c r="Q83" s="56"/>
      <c r="R83" s="56"/>
      <c r="S83" s="56"/>
      <c r="T83" s="56"/>
      <c r="U83" s="56"/>
      <c r="V83" s="56"/>
      <c r="W83" s="56"/>
      <c r="X83" s="56"/>
      <c r="Y83" s="56"/>
      <c r="Z83" s="56"/>
      <c r="AA83" s="56"/>
      <c r="AB83" s="56"/>
    </row>
    <row r="84">
      <c r="A84" s="56"/>
      <c r="B84" s="56"/>
      <c r="C84" s="58"/>
      <c r="D84" s="59"/>
      <c r="E84" s="79"/>
      <c r="F84" s="58"/>
      <c r="G84" s="58"/>
      <c r="H84" s="58"/>
      <c r="I84" s="58"/>
      <c r="J84" s="58"/>
      <c r="K84" s="56"/>
      <c r="L84" s="56"/>
      <c r="M84" s="56"/>
      <c r="N84" s="56"/>
      <c r="O84" s="56"/>
      <c r="P84" s="56"/>
      <c r="Q84" s="56"/>
      <c r="R84" s="56"/>
      <c r="S84" s="56"/>
      <c r="T84" s="56"/>
      <c r="U84" s="56"/>
      <c r="V84" s="56"/>
      <c r="W84" s="56"/>
      <c r="X84" s="56"/>
      <c r="Y84" s="56"/>
      <c r="Z84" s="56"/>
      <c r="AA84" s="56"/>
      <c r="AB84" s="56"/>
    </row>
    <row r="85">
      <c r="A85" s="56"/>
      <c r="B85" s="56"/>
      <c r="C85" s="58"/>
      <c r="D85" s="59"/>
      <c r="E85" s="79"/>
      <c r="F85" s="58"/>
      <c r="G85" s="58"/>
      <c r="H85" s="58"/>
      <c r="I85" s="58"/>
      <c r="J85" s="58"/>
      <c r="K85" s="56"/>
      <c r="L85" s="56"/>
      <c r="M85" s="56"/>
      <c r="N85" s="56"/>
      <c r="O85" s="56"/>
      <c r="P85" s="56"/>
      <c r="Q85" s="56"/>
      <c r="R85" s="56"/>
      <c r="S85" s="56"/>
      <c r="T85" s="56"/>
      <c r="U85" s="56"/>
      <c r="V85" s="56"/>
      <c r="W85" s="56"/>
      <c r="X85" s="56"/>
      <c r="Y85" s="56"/>
      <c r="Z85" s="56"/>
      <c r="AA85" s="56"/>
      <c r="AB85" s="56"/>
    </row>
    <row r="86">
      <c r="A86" s="56"/>
      <c r="B86" s="56"/>
      <c r="C86" s="58"/>
      <c r="D86" s="59"/>
      <c r="E86" s="79"/>
      <c r="F86" s="58"/>
      <c r="G86" s="58"/>
      <c r="H86" s="58"/>
      <c r="I86" s="58"/>
      <c r="J86" s="58"/>
      <c r="K86" s="56"/>
      <c r="L86" s="56"/>
      <c r="M86" s="56"/>
      <c r="N86" s="56"/>
      <c r="O86" s="56"/>
      <c r="P86" s="56"/>
      <c r="Q86" s="56"/>
      <c r="R86" s="56"/>
      <c r="S86" s="56"/>
      <c r="T86" s="56"/>
      <c r="U86" s="56"/>
      <c r="V86" s="56"/>
      <c r="W86" s="56"/>
      <c r="X86" s="56"/>
      <c r="Y86" s="56"/>
      <c r="Z86" s="56"/>
      <c r="AA86" s="56"/>
      <c r="AB86" s="56"/>
    </row>
    <row r="87">
      <c r="A87" s="56"/>
      <c r="B87" s="56"/>
      <c r="C87" s="58"/>
      <c r="D87" s="59"/>
      <c r="E87" s="79"/>
      <c r="F87" s="58"/>
      <c r="G87" s="58"/>
      <c r="H87" s="58"/>
      <c r="I87" s="58"/>
      <c r="J87" s="58"/>
      <c r="K87" s="56"/>
      <c r="L87" s="56"/>
      <c r="M87" s="56"/>
      <c r="N87" s="56"/>
      <c r="O87" s="56"/>
      <c r="P87" s="56"/>
      <c r="Q87" s="56"/>
      <c r="R87" s="56"/>
      <c r="S87" s="56"/>
      <c r="T87" s="56"/>
      <c r="U87" s="56"/>
      <c r="V87" s="56"/>
      <c r="W87" s="56"/>
      <c r="X87" s="56"/>
      <c r="Y87" s="56"/>
      <c r="Z87" s="56"/>
      <c r="AA87" s="56"/>
      <c r="AB87" s="56"/>
    </row>
    <row r="88">
      <c r="A88" s="56"/>
      <c r="B88" s="56"/>
      <c r="C88" s="58"/>
      <c r="D88" s="59"/>
      <c r="E88" s="79"/>
      <c r="F88" s="58"/>
      <c r="G88" s="58"/>
      <c r="H88" s="58"/>
      <c r="I88" s="58"/>
      <c r="J88" s="58"/>
      <c r="K88" s="56"/>
      <c r="L88" s="56"/>
      <c r="M88" s="56"/>
      <c r="N88" s="56"/>
      <c r="O88" s="56"/>
      <c r="P88" s="56"/>
      <c r="Q88" s="56"/>
      <c r="R88" s="56"/>
      <c r="S88" s="56"/>
      <c r="T88" s="56"/>
      <c r="U88" s="56"/>
      <c r="V88" s="56"/>
      <c r="W88" s="56"/>
      <c r="X88" s="56"/>
      <c r="Y88" s="56"/>
      <c r="Z88" s="56"/>
      <c r="AA88" s="56"/>
      <c r="AB88" s="56"/>
    </row>
    <row r="89">
      <c r="A89" s="56"/>
      <c r="B89" s="56"/>
      <c r="C89" s="58"/>
      <c r="D89" s="59"/>
      <c r="E89" s="79"/>
      <c r="F89" s="58"/>
      <c r="G89" s="58"/>
      <c r="H89" s="58"/>
      <c r="I89" s="58"/>
      <c r="J89" s="58"/>
      <c r="K89" s="56"/>
      <c r="L89" s="56"/>
      <c r="M89" s="56"/>
      <c r="N89" s="56"/>
      <c r="O89" s="56"/>
      <c r="P89" s="56"/>
      <c r="Q89" s="56"/>
      <c r="R89" s="56"/>
      <c r="S89" s="56"/>
      <c r="T89" s="56"/>
      <c r="U89" s="56"/>
      <c r="V89" s="56"/>
      <c r="W89" s="56"/>
      <c r="X89" s="56"/>
      <c r="Y89" s="56"/>
      <c r="Z89" s="56"/>
      <c r="AA89" s="56"/>
      <c r="AB89" s="56"/>
    </row>
    <row r="90">
      <c r="A90" s="56"/>
      <c r="B90" s="56"/>
      <c r="C90" s="58"/>
      <c r="D90" s="59"/>
      <c r="E90" s="79"/>
      <c r="F90" s="58"/>
      <c r="G90" s="58"/>
      <c r="H90" s="58"/>
      <c r="I90" s="58"/>
      <c r="J90" s="58"/>
      <c r="K90" s="56"/>
      <c r="L90" s="56"/>
      <c r="M90" s="56"/>
      <c r="N90" s="56"/>
      <c r="O90" s="56"/>
      <c r="P90" s="56"/>
      <c r="Q90" s="56"/>
      <c r="R90" s="56"/>
      <c r="S90" s="56"/>
      <c r="T90" s="56"/>
      <c r="U90" s="56"/>
      <c r="V90" s="56"/>
      <c r="W90" s="56"/>
      <c r="X90" s="56"/>
      <c r="Y90" s="56"/>
      <c r="Z90" s="56"/>
      <c r="AA90" s="56"/>
      <c r="AB90" s="56"/>
    </row>
    <row r="91">
      <c r="A91" s="56"/>
      <c r="B91" s="56"/>
      <c r="C91" s="58"/>
      <c r="D91" s="59"/>
      <c r="E91" s="79"/>
      <c r="F91" s="58"/>
      <c r="G91" s="58"/>
      <c r="H91" s="58"/>
      <c r="I91" s="58"/>
      <c r="J91" s="58"/>
      <c r="K91" s="56"/>
      <c r="L91" s="56"/>
      <c r="M91" s="56"/>
      <c r="N91" s="56"/>
      <c r="O91" s="56"/>
      <c r="P91" s="56"/>
      <c r="Q91" s="56"/>
      <c r="R91" s="56"/>
      <c r="S91" s="56"/>
      <c r="T91" s="56"/>
      <c r="U91" s="56"/>
      <c r="V91" s="56"/>
      <c r="W91" s="56"/>
      <c r="X91" s="56"/>
      <c r="Y91" s="56"/>
      <c r="Z91" s="56"/>
      <c r="AA91" s="56"/>
      <c r="AB91" s="56"/>
    </row>
    <row r="92">
      <c r="A92" s="56"/>
      <c r="B92" s="56"/>
      <c r="C92" s="58"/>
      <c r="D92" s="59"/>
      <c r="E92" s="79"/>
      <c r="F92" s="58"/>
      <c r="G92" s="58"/>
      <c r="H92" s="58"/>
      <c r="I92" s="58"/>
      <c r="J92" s="58"/>
      <c r="K92" s="56"/>
      <c r="L92" s="56"/>
      <c r="M92" s="56"/>
      <c r="N92" s="56"/>
      <c r="O92" s="56"/>
      <c r="P92" s="56"/>
      <c r="Q92" s="56"/>
      <c r="R92" s="56"/>
      <c r="S92" s="56"/>
      <c r="T92" s="56"/>
      <c r="U92" s="56"/>
      <c r="V92" s="56"/>
      <c r="W92" s="56"/>
      <c r="X92" s="56"/>
      <c r="Y92" s="56"/>
      <c r="Z92" s="56"/>
      <c r="AA92" s="56"/>
      <c r="AB92" s="56"/>
    </row>
    <row r="93">
      <c r="A93" s="56"/>
      <c r="B93" s="56"/>
      <c r="C93" s="58"/>
      <c r="D93" s="59"/>
      <c r="E93" s="79"/>
      <c r="F93" s="58"/>
      <c r="G93" s="58"/>
      <c r="H93" s="58"/>
      <c r="I93" s="58"/>
      <c r="J93" s="58"/>
      <c r="K93" s="56"/>
      <c r="L93" s="56"/>
      <c r="M93" s="56"/>
      <c r="N93" s="56"/>
      <c r="O93" s="56"/>
      <c r="P93" s="56"/>
      <c r="Q93" s="56"/>
      <c r="R93" s="56"/>
      <c r="S93" s="56"/>
      <c r="T93" s="56"/>
      <c r="U93" s="56"/>
      <c r="V93" s="56"/>
      <c r="W93" s="56"/>
      <c r="X93" s="56"/>
      <c r="Y93" s="56"/>
      <c r="Z93" s="56"/>
      <c r="AA93" s="56"/>
      <c r="AB93" s="56"/>
    </row>
    <row r="94">
      <c r="A94" s="56"/>
      <c r="B94" s="56"/>
      <c r="C94" s="58"/>
      <c r="D94" s="59"/>
      <c r="E94" s="79"/>
      <c r="F94" s="58"/>
      <c r="G94" s="58"/>
      <c r="H94" s="58"/>
      <c r="I94" s="58"/>
      <c r="J94" s="58"/>
      <c r="K94" s="56"/>
      <c r="L94" s="56"/>
      <c r="M94" s="56"/>
      <c r="N94" s="56"/>
      <c r="O94" s="56"/>
      <c r="P94" s="56"/>
      <c r="Q94" s="56"/>
      <c r="R94" s="56"/>
      <c r="S94" s="56"/>
      <c r="T94" s="56"/>
      <c r="U94" s="56"/>
      <c r="V94" s="56"/>
      <c r="W94" s="56"/>
      <c r="X94" s="56"/>
      <c r="Y94" s="56"/>
      <c r="Z94" s="56"/>
      <c r="AA94" s="56"/>
      <c r="AB94" s="56"/>
    </row>
    <row r="95">
      <c r="A95" s="56"/>
      <c r="B95" s="56"/>
      <c r="C95" s="58"/>
      <c r="D95" s="59"/>
      <c r="E95" s="79"/>
      <c r="F95" s="58"/>
      <c r="G95" s="58"/>
      <c r="H95" s="58"/>
      <c r="I95" s="58"/>
      <c r="J95" s="58"/>
      <c r="K95" s="56"/>
      <c r="L95" s="56"/>
      <c r="M95" s="56"/>
      <c r="N95" s="56"/>
      <c r="O95" s="56"/>
      <c r="P95" s="56"/>
      <c r="Q95" s="56"/>
      <c r="R95" s="56"/>
      <c r="S95" s="56"/>
      <c r="T95" s="56"/>
      <c r="U95" s="56"/>
      <c r="V95" s="56"/>
      <c r="W95" s="56"/>
      <c r="X95" s="56"/>
      <c r="Y95" s="56"/>
      <c r="Z95" s="56"/>
      <c r="AA95" s="56"/>
      <c r="AB95" s="56"/>
    </row>
    <row r="96">
      <c r="A96" s="56"/>
      <c r="B96" s="56"/>
      <c r="C96" s="58"/>
      <c r="D96" s="59"/>
      <c r="E96" s="79"/>
      <c r="F96" s="58"/>
      <c r="G96" s="58"/>
      <c r="H96" s="58"/>
      <c r="I96" s="58"/>
      <c r="J96" s="58"/>
      <c r="K96" s="56"/>
      <c r="L96" s="56"/>
      <c r="M96" s="56"/>
      <c r="N96" s="56"/>
      <c r="O96" s="56"/>
      <c r="P96" s="56"/>
      <c r="Q96" s="56"/>
      <c r="R96" s="56"/>
      <c r="S96" s="56"/>
      <c r="T96" s="56"/>
      <c r="U96" s="56"/>
      <c r="V96" s="56"/>
      <c r="W96" s="56"/>
      <c r="X96" s="56"/>
      <c r="Y96" s="56"/>
      <c r="Z96" s="56"/>
      <c r="AA96" s="56"/>
      <c r="AB96" s="56"/>
    </row>
    <row r="97">
      <c r="A97" s="56"/>
      <c r="B97" s="56"/>
      <c r="C97" s="58"/>
      <c r="D97" s="59"/>
      <c r="E97" s="79"/>
      <c r="F97" s="58"/>
      <c r="G97" s="58"/>
      <c r="H97" s="58"/>
      <c r="I97" s="58"/>
      <c r="J97" s="58"/>
      <c r="K97" s="56"/>
      <c r="L97" s="56"/>
      <c r="M97" s="56"/>
      <c r="N97" s="56"/>
      <c r="O97" s="56"/>
      <c r="P97" s="56"/>
      <c r="Q97" s="56"/>
      <c r="R97" s="56"/>
      <c r="S97" s="56"/>
      <c r="T97" s="56"/>
      <c r="U97" s="56"/>
      <c r="V97" s="56"/>
      <c r="W97" s="56"/>
      <c r="X97" s="56"/>
      <c r="Y97" s="56"/>
      <c r="Z97" s="56"/>
      <c r="AA97" s="56"/>
      <c r="AB97" s="56"/>
    </row>
    <row r="98">
      <c r="A98" s="56"/>
      <c r="B98" s="56"/>
      <c r="C98" s="58"/>
      <c r="D98" s="59"/>
      <c r="E98" s="79"/>
      <c r="F98" s="58"/>
      <c r="G98" s="58"/>
      <c r="H98" s="58"/>
      <c r="I98" s="58"/>
      <c r="J98" s="58"/>
      <c r="K98" s="56"/>
      <c r="L98" s="56"/>
      <c r="M98" s="56"/>
      <c r="N98" s="56"/>
      <c r="O98" s="56"/>
      <c r="P98" s="56"/>
      <c r="Q98" s="56"/>
      <c r="R98" s="56"/>
      <c r="S98" s="56"/>
      <c r="T98" s="56"/>
      <c r="U98" s="56"/>
      <c r="V98" s="56"/>
      <c r="W98" s="56"/>
      <c r="X98" s="56"/>
      <c r="Y98" s="56"/>
      <c r="Z98" s="56"/>
      <c r="AA98" s="56"/>
      <c r="AB98" s="56"/>
    </row>
    <row r="99">
      <c r="A99" s="56"/>
      <c r="B99" s="56"/>
      <c r="C99" s="58"/>
      <c r="D99" s="59"/>
      <c r="E99" s="79"/>
      <c r="F99" s="58"/>
      <c r="G99" s="58"/>
      <c r="H99" s="58"/>
      <c r="I99" s="58"/>
      <c r="J99" s="58"/>
      <c r="K99" s="56"/>
      <c r="L99" s="56"/>
      <c r="M99" s="56"/>
      <c r="N99" s="56"/>
      <c r="O99" s="56"/>
      <c r="P99" s="56"/>
      <c r="Q99" s="56"/>
      <c r="R99" s="56"/>
      <c r="S99" s="56"/>
      <c r="T99" s="56"/>
      <c r="U99" s="56"/>
      <c r="V99" s="56"/>
      <c r="W99" s="56"/>
      <c r="X99" s="56"/>
      <c r="Y99" s="56"/>
      <c r="Z99" s="56"/>
      <c r="AA99" s="56"/>
      <c r="AB99" s="56"/>
    </row>
    <row r="100">
      <c r="A100" s="56"/>
      <c r="B100" s="56"/>
      <c r="C100" s="58"/>
      <c r="D100" s="59"/>
      <c r="E100" s="79"/>
      <c r="F100" s="58"/>
      <c r="G100" s="58"/>
      <c r="H100" s="58"/>
      <c r="I100" s="58"/>
      <c r="J100" s="58"/>
      <c r="K100" s="56"/>
      <c r="L100" s="56"/>
      <c r="M100" s="56"/>
      <c r="N100" s="56"/>
      <c r="O100" s="56"/>
      <c r="P100" s="56"/>
      <c r="Q100" s="56"/>
      <c r="R100" s="56"/>
      <c r="S100" s="56"/>
      <c r="T100" s="56"/>
      <c r="U100" s="56"/>
      <c r="V100" s="56"/>
      <c r="W100" s="56"/>
      <c r="X100" s="56"/>
      <c r="Y100" s="56"/>
      <c r="Z100" s="56"/>
      <c r="AA100" s="56"/>
      <c r="AB100" s="56"/>
    </row>
    <row r="101">
      <c r="A101" s="56"/>
      <c r="B101" s="56"/>
      <c r="C101" s="58"/>
      <c r="D101" s="59"/>
      <c r="E101" s="79"/>
      <c r="F101" s="58"/>
      <c r="G101" s="58"/>
      <c r="H101" s="58"/>
      <c r="I101" s="58"/>
      <c r="J101" s="58"/>
      <c r="K101" s="56"/>
      <c r="L101" s="56"/>
      <c r="M101" s="56"/>
      <c r="N101" s="56"/>
      <c r="O101" s="56"/>
      <c r="P101" s="56"/>
      <c r="Q101" s="56"/>
      <c r="R101" s="56"/>
      <c r="S101" s="56"/>
      <c r="T101" s="56"/>
      <c r="U101" s="56"/>
      <c r="V101" s="56"/>
      <c r="W101" s="56"/>
      <c r="X101" s="56"/>
      <c r="Y101" s="56"/>
      <c r="Z101" s="56"/>
      <c r="AA101" s="56"/>
      <c r="AB101" s="56"/>
    </row>
    <row r="102">
      <c r="A102" s="56"/>
      <c r="B102" s="56"/>
      <c r="C102" s="58"/>
      <c r="D102" s="59"/>
      <c r="E102" s="79"/>
      <c r="F102" s="58"/>
      <c r="G102" s="58"/>
      <c r="H102" s="58"/>
      <c r="I102" s="58"/>
      <c r="J102" s="58"/>
      <c r="K102" s="56"/>
      <c r="L102" s="56"/>
      <c r="M102" s="56"/>
      <c r="N102" s="56"/>
      <c r="O102" s="56"/>
      <c r="P102" s="56"/>
      <c r="Q102" s="56"/>
      <c r="R102" s="56"/>
      <c r="S102" s="56"/>
      <c r="T102" s="56"/>
      <c r="U102" s="56"/>
      <c r="V102" s="56"/>
      <c r="W102" s="56"/>
      <c r="X102" s="56"/>
      <c r="Y102" s="56"/>
      <c r="Z102" s="56"/>
      <c r="AA102" s="56"/>
      <c r="AB102" s="56"/>
    </row>
    <row r="103">
      <c r="A103" s="56"/>
      <c r="B103" s="56"/>
      <c r="C103" s="58"/>
      <c r="D103" s="59"/>
      <c r="E103" s="79"/>
      <c r="F103" s="58"/>
      <c r="G103" s="58"/>
      <c r="H103" s="58"/>
      <c r="I103" s="58"/>
      <c r="J103" s="58"/>
      <c r="K103" s="56"/>
      <c r="L103" s="56"/>
      <c r="M103" s="56"/>
      <c r="N103" s="56"/>
      <c r="O103" s="56"/>
      <c r="P103" s="56"/>
      <c r="Q103" s="56"/>
      <c r="R103" s="56"/>
      <c r="S103" s="56"/>
      <c r="T103" s="56"/>
      <c r="U103" s="56"/>
      <c r="V103" s="56"/>
      <c r="W103" s="56"/>
      <c r="X103" s="56"/>
      <c r="Y103" s="56"/>
      <c r="Z103" s="56"/>
      <c r="AA103" s="56"/>
      <c r="AB103" s="56"/>
    </row>
    <row r="104">
      <c r="A104" s="56"/>
      <c r="B104" s="56"/>
      <c r="C104" s="58"/>
      <c r="D104" s="59"/>
      <c r="E104" s="79"/>
      <c r="F104" s="58"/>
      <c r="G104" s="58"/>
      <c r="H104" s="58"/>
      <c r="I104" s="58"/>
      <c r="J104" s="58"/>
      <c r="K104" s="56"/>
      <c r="L104" s="56"/>
      <c r="M104" s="56"/>
      <c r="N104" s="56"/>
      <c r="O104" s="56"/>
      <c r="P104" s="56"/>
      <c r="Q104" s="56"/>
      <c r="R104" s="56"/>
      <c r="S104" s="56"/>
      <c r="T104" s="56"/>
      <c r="U104" s="56"/>
      <c r="V104" s="56"/>
      <c r="W104" s="56"/>
      <c r="X104" s="56"/>
      <c r="Y104" s="56"/>
      <c r="Z104" s="56"/>
      <c r="AA104" s="56"/>
      <c r="AB104" s="56"/>
    </row>
    <row r="105">
      <c r="A105" s="56"/>
      <c r="B105" s="56"/>
      <c r="C105" s="58"/>
      <c r="D105" s="59"/>
      <c r="E105" s="79"/>
      <c r="F105" s="58"/>
      <c r="G105" s="58"/>
      <c r="H105" s="58"/>
      <c r="I105" s="58"/>
      <c r="J105" s="58"/>
      <c r="K105" s="56"/>
      <c r="L105" s="56"/>
      <c r="M105" s="56"/>
      <c r="N105" s="56"/>
      <c r="O105" s="56"/>
      <c r="P105" s="56"/>
      <c r="Q105" s="56"/>
      <c r="R105" s="56"/>
      <c r="S105" s="56"/>
      <c r="T105" s="56"/>
      <c r="U105" s="56"/>
      <c r="V105" s="56"/>
      <c r="W105" s="56"/>
      <c r="X105" s="56"/>
      <c r="Y105" s="56"/>
      <c r="Z105" s="56"/>
      <c r="AA105" s="56"/>
      <c r="AB105" s="56"/>
    </row>
    <row r="106">
      <c r="A106" s="56"/>
      <c r="B106" s="56"/>
      <c r="C106" s="58"/>
      <c r="D106" s="59"/>
      <c r="E106" s="79"/>
      <c r="F106" s="58"/>
      <c r="G106" s="58"/>
      <c r="H106" s="58"/>
      <c r="I106" s="58"/>
      <c r="J106" s="58"/>
      <c r="K106" s="56"/>
      <c r="L106" s="56"/>
      <c r="M106" s="56"/>
      <c r="N106" s="56"/>
      <c r="O106" s="56"/>
      <c r="P106" s="56"/>
      <c r="Q106" s="56"/>
      <c r="R106" s="56"/>
      <c r="S106" s="56"/>
      <c r="T106" s="56"/>
      <c r="U106" s="56"/>
      <c r="V106" s="56"/>
      <c r="W106" s="56"/>
      <c r="X106" s="56"/>
      <c r="Y106" s="56"/>
      <c r="Z106" s="56"/>
      <c r="AA106" s="56"/>
      <c r="AB106" s="56"/>
    </row>
    <row r="107">
      <c r="A107" s="56"/>
      <c r="B107" s="56"/>
      <c r="C107" s="58"/>
      <c r="D107" s="59"/>
      <c r="E107" s="79"/>
      <c r="F107" s="58"/>
      <c r="G107" s="58"/>
      <c r="H107" s="58"/>
      <c r="I107" s="58"/>
      <c r="J107" s="58"/>
      <c r="K107" s="56"/>
      <c r="L107" s="56"/>
      <c r="M107" s="56"/>
      <c r="N107" s="56"/>
      <c r="O107" s="56"/>
      <c r="P107" s="56"/>
      <c r="Q107" s="56"/>
      <c r="R107" s="56"/>
      <c r="S107" s="56"/>
      <c r="T107" s="56"/>
      <c r="U107" s="56"/>
      <c r="V107" s="56"/>
      <c r="W107" s="56"/>
      <c r="X107" s="56"/>
      <c r="Y107" s="56"/>
      <c r="Z107" s="56"/>
      <c r="AA107" s="56"/>
      <c r="AB107" s="56"/>
    </row>
    <row r="108">
      <c r="A108" s="56"/>
      <c r="B108" s="56"/>
      <c r="C108" s="58"/>
      <c r="D108" s="59"/>
      <c r="E108" s="79"/>
      <c r="F108" s="58"/>
      <c r="G108" s="58"/>
      <c r="H108" s="58"/>
      <c r="I108" s="58"/>
      <c r="J108" s="58"/>
      <c r="K108" s="56"/>
      <c r="L108" s="56"/>
      <c r="M108" s="56"/>
      <c r="N108" s="56"/>
      <c r="O108" s="56"/>
      <c r="P108" s="56"/>
      <c r="Q108" s="56"/>
      <c r="R108" s="56"/>
      <c r="S108" s="56"/>
      <c r="T108" s="56"/>
      <c r="U108" s="56"/>
      <c r="V108" s="56"/>
      <c r="W108" s="56"/>
      <c r="X108" s="56"/>
      <c r="Y108" s="56"/>
      <c r="Z108" s="56"/>
      <c r="AA108" s="56"/>
      <c r="AB108" s="56"/>
    </row>
    <row r="109">
      <c r="A109" s="56"/>
      <c r="B109" s="56"/>
      <c r="C109" s="58"/>
      <c r="D109" s="59"/>
      <c r="E109" s="79"/>
      <c r="F109" s="58"/>
      <c r="G109" s="58"/>
      <c r="H109" s="58"/>
      <c r="I109" s="58"/>
      <c r="J109" s="58"/>
      <c r="K109" s="56"/>
      <c r="L109" s="56"/>
      <c r="M109" s="56"/>
      <c r="N109" s="56"/>
      <c r="O109" s="56"/>
      <c r="P109" s="56"/>
      <c r="Q109" s="56"/>
      <c r="R109" s="56"/>
      <c r="S109" s="56"/>
      <c r="T109" s="56"/>
      <c r="U109" s="56"/>
      <c r="V109" s="56"/>
      <c r="W109" s="56"/>
      <c r="X109" s="56"/>
      <c r="Y109" s="56"/>
      <c r="Z109" s="56"/>
      <c r="AA109" s="56"/>
      <c r="AB109" s="56"/>
    </row>
    <row r="110">
      <c r="A110" s="56"/>
      <c r="B110" s="56"/>
      <c r="C110" s="58"/>
      <c r="D110" s="59"/>
      <c r="E110" s="79"/>
      <c r="F110" s="58"/>
      <c r="G110" s="58"/>
      <c r="H110" s="58"/>
      <c r="I110" s="58"/>
      <c r="J110" s="58"/>
      <c r="K110" s="56"/>
      <c r="L110" s="56"/>
      <c r="M110" s="56"/>
      <c r="N110" s="56"/>
      <c r="O110" s="56"/>
      <c r="P110" s="56"/>
      <c r="Q110" s="56"/>
      <c r="R110" s="56"/>
      <c r="S110" s="56"/>
      <c r="T110" s="56"/>
      <c r="U110" s="56"/>
      <c r="V110" s="56"/>
      <c r="W110" s="56"/>
      <c r="X110" s="56"/>
      <c r="Y110" s="56"/>
      <c r="Z110" s="56"/>
      <c r="AA110" s="56"/>
      <c r="AB110" s="56"/>
    </row>
    <row r="111">
      <c r="A111" s="56"/>
      <c r="B111" s="56"/>
      <c r="C111" s="58"/>
      <c r="D111" s="59"/>
      <c r="E111" s="79"/>
      <c r="F111" s="58"/>
      <c r="G111" s="58"/>
      <c r="H111" s="58"/>
      <c r="I111" s="58"/>
      <c r="J111" s="58"/>
      <c r="K111" s="56"/>
      <c r="L111" s="56"/>
      <c r="M111" s="56"/>
      <c r="N111" s="56"/>
      <c r="O111" s="56"/>
      <c r="P111" s="56"/>
      <c r="Q111" s="56"/>
      <c r="R111" s="56"/>
      <c r="S111" s="56"/>
      <c r="T111" s="56"/>
      <c r="U111" s="56"/>
      <c r="V111" s="56"/>
      <c r="W111" s="56"/>
      <c r="X111" s="56"/>
      <c r="Y111" s="56"/>
      <c r="Z111" s="56"/>
      <c r="AA111" s="56"/>
      <c r="AB111" s="56"/>
    </row>
    <row r="112">
      <c r="A112" s="56"/>
      <c r="B112" s="56"/>
      <c r="C112" s="58"/>
      <c r="D112" s="59"/>
      <c r="E112" s="79"/>
      <c r="F112" s="58"/>
      <c r="G112" s="58"/>
      <c r="H112" s="58"/>
      <c r="I112" s="58"/>
      <c r="J112" s="58"/>
      <c r="K112" s="56"/>
      <c r="L112" s="56"/>
      <c r="M112" s="56"/>
      <c r="N112" s="56"/>
      <c r="O112" s="56"/>
      <c r="P112" s="56"/>
      <c r="Q112" s="56"/>
      <c r="R112" s="56"/>
      <c r="S112" s="56"/>
      <c r="T112" s="56"/>
      <c r="U112" s="56"/>
      <c r="V112" s="56"/>
      <c r="W112" s="56"/>
      <c r="X112" s="56"/>
      <c r="Y112" s="56"/>
      <c r="Z112" s="56"/>
      <c r="AA112" s="56"/>
      <c r="AB112" s="56"/>
    </row>
    <row r="113">
      <c r="A113" s="56"/>
      <c r="B113" s="56"/>
      <c r="C113" s="58"/>
      <c r="D113" s="59"/>
      <c r="E113" s="79"/>
      <c r="F113" s="58"/>
      <c r="G113" s="58"/>
      <c r="H113" s="58"/>
      <c r="I113" s="58"/>
      <c r="J113" s="58"/>
      <c r="K113" s="56"/>
      <c r="L113" s="56"/>
      <c r="M113" s="56"/>
      <c r="N113" s="56"/>
      <c r="O113" s="56"/>
      <c r="P113" s="56"/>
      <c r="Q113" s="56"/>
      <c r="R113" s="56"/>
      <c r="S113" s="56"/>
      <c r="T113" s="56"/>
      <c r="U113" s="56"/>
      <c r="V113" s="56"/>
      <c r="W113" s="56"/>
      <c r="X113" s="56"/>
      <c r="Y113" s="56"/>
      <c r="Z113" s="56"/>
      <c r="AA113" s="56"/>
      <c r="AB113" s="56"/>
    </row>
    <row r="114">
      <c r="A114" s="56"/>
      <c r="B114" s="56"/>
      <c r="C114" s="58"/>
      <c r="D114" s="59"/>
      <c r="E114" s="79"/>
      <c r="F114" s="58"/>
      <c r="G114" s="58"/>
      <c r="H114" s="58"/>
      <c r="I114" s="58"/>
      <c r="J114" s="58"/>
      <c r="K114" s="56"/>
      <c r="L114" s="56"/>
      <c r="M114" s="56"/>
      <c r="N114" s="56"/>
      <c r="O114" s="56"/>
      <c r="P114" s="56"/>
      <c r="Q114" s="56"/>
      <c r="R114" s="56"/>
      <c r="S114" s="56"/>
      <c r="T114" s="56"/>
      <c r="U114" s="56"/>
      <c r="V114" s="56"/>
      <c r="W114" s="56"/>
      <c r="X114" s="56"/>
      <c r="Y114" s="56"/>
      <c r="Z114" s="56"/>
      <c r="AA114" s="56"/>
      <c r="AB114" s="56"/>
    </row>
    <row r="115">
      <c r="A115" s="56"/>
      <c r="B115" s="56"/>
      <c r="C115" s="58"/>
      <c r="D115" s="59"/>
      <c r="E115" s="79"/>
      <c r="F115" s="58"/>
      <c r="G115" s="58"/>
      <c r="H115" s="58"/>
      <c r="I115" s="58"/>
      <c r="J115" s="58"/>
      <c r="K115" s="56"/>
      <c r="L115" s="56"/>
      <c r="M115" s="56"/>
      <c r="N115" s="56"/>
      <c r="O115" s="56"/>
      <c r="P115" s="56"/>
      <c r="Q115" s="56"/>
      <c r="R115" s="56"/>
      <c r="S115" s="56"/>
      <c r="T115" s="56"/>
      <c r="U115" s="56"/>
      <c r="V115" s="56"/>
      <c r="W115" s="56"/>
      <c r="X115" s="56"/>
      <c r="Y115" s="56"/>
      <c r="Z115" s="56"/>
      <c r="AA115" s="56"/>
      <c r="AB115" s="56"/>
    </row>
    <row r="116">
      <c r="A116" s="56"/>
      <c r="B116" s="56"/>
      <c r="C116" s="58"/>
      <c r="D116" s="59"/>
      <c r="E116" s="79"/>
      <c r="F116" s="58"/>
      <c r="G116" s="58"/>
      <c r="H116" s="58"/>
      <c r="I116" s="58"/>
      <c r="J116" s="58"/>
      <c r="K116" s="56"/>
      <c r="L116" s="56"/>
      <c r="M116" s="56"/>
      <c r="N116" s="56"/>
      <c r="O116" s="56"/>
      <c r="P116" s="56"/>
      <c r="Q116" s="56"/>
      <c r="R116" s="56"/>
      <c r="S116" s="56"/>
      <c r="T116" s="56"/>
      <c r="U116" s="56"/>
      <c r="V116" s="56"/>
      <c r="W116" s="56"/>
      <c r="X116" s="56"/>
      <c r="Y116" s="56"/>
      <c r="Z116" s="56"/>
      <c r="AA116" s="56"/>
      <c r="AB116" s="56"/>
    </row>
    <row r="117">
      <c r="A117" s="56"/>
      <c r="B117" s="56"/>
      <c r="C117" s="58"/>
      <c r="D117" s="59"/>
      <c r="E117" s="79"/>
      <c r="F117" s="58"/>
      <c r="G117" s="58"/>
      <c r="H117" s="58"/>
      <c r="I117" s="58"/>
      <c r="J117" s="58"/>
      <c r="K117" s="56"/>
      <c r="L117" s="56"/>
      <c r="M117" s="56"/>
      <c r="N117" s="56"/>
      <c r="O117" s="56"/>
      <c r="P117" s="56"/>
      <c r="Q117" s="56"/>
      <c r="R117" s="56"/>
      <c r="S117" s="56"/>
      <c r="T117" s="56"/>
      <c r="U117" s="56"/>
      <c r="V117" s="56"/>
      <c r="W117" s="56"/>
      <c r="X117" s="56"/>
      <c r="Y117" s="56"/>
      <c r="Z117" s="56"/>
      <c r="AA117" s="56"/>
      <c r="AB117" s="56"/>
    </row>
    <row r="118">
      <c r="A118" s="56"/>
      <c r="B118" s="56"/>
      <c r="C118" s="58"/>
      <c r="D118" s="59"/>
      <c r="E118" s="79"/>
      <c r="F118" s="58"/>
      <c r="G118" s="58"/>
      <c r="H118" s="58"/>
      <c r="I118" s="58"/>
      <c r="J118" s="58"/>
      <c r="K118" s="56"/>
      <c r="L118" s="56"/>
      <c r="M118" s="56"/>
      <c r="N118" s="56"/>
      <c r="O118" s="56"/>
      <c r="P118" s="56"/>
      <c r="Q118" s="56"/>
      <c r="R118" s="56"/>
      <c r="S118" s="56"/>
      <c r="T118" s="56"/>
      <c r="U118" s="56"/>
      <c r="V118" s="56"/>
      <c r="W118" s="56"/>
      <c r="X118" s="56"/>
      <c r="Y118" s="56"/>
      <c r="Z118" s="56"/>
      <c r="AA118" s="56"/>
      <c r="AB118" s="56"/>
    </row>
    <row r="119">
      <c r="A119" s="56"/>
      <c r="B119" s="56"/>
      <c r="C119" s="58"/>
      <c r="D119" s="59"/>
      <c r="E119" s="79"/>
      <c r="F119" s="58"/>
      <c r="G119" s="58"/>
      <c r="H119" s="58"/>
      <c r="I119" s="58"/>
      <c r="J119" s="58"/>
      <c r="K119" s="56"/>
      <c r="L119" s="56"/>
      <c r="M119" s="56"/>
      <c r="N119" s="56"/>
      <c r="O119" s="56"/>
      <c r="P119" s="56"/>
      <c r="Q119" s="56"/>
      <c r="R119" s="56"/>
      <c r="S119" s="56"/>
      <c r="T119" s="56"/>
      <c r="U119" s="56"/>
      <c r="V119" s="56"/>
      <c r="W119" s="56"/>
      <c r="X119" s="56"/>
      <c r="Y119" s="56"/>
      <c r="Z119" s="56"/>
      <c r="AA119" s="56"/>
      <c r="AB119" s="56"/>
    </row>
    <row r="120">
      <c r="A120" s="56"/>
      <c r="B120" s="56"/>
      <c r="C120" s="58"/>
      <c r="D120" s="59"/>
      <c r="E120" s="79"/>
      <c r="F120" s="58"/>
      <c r="G120" s="58"/>
      <c r="H120" s="58"/>
      <c r="I120" s="58"/>
      <c r="J120" s="58"/>
      <c r="K120" s="56"/>
      <c r="L120" s="56"/>
      <c r="M120" s="56"/>
      <c r="N120" s="56"/>
      <c r="O120" s="56"/>
      <c r="P120" s="56"/>
      <c r="Q120" s="56"/>
      <c r="R120" s="56"/>
      <c r="S120" s="56"/>
      <c r="T120" s="56"/>
      <c r="U120" s="56"/>
      <c r="V120" s="56"/>
      <c r="W120" s="56"/>
      <c r="X120" s="56"/>
      <c r="Y120" s="56"/>
      <c r="Z120" s="56"/>
      <c r="AA120" s="56"/>
      <c r="AB120" s="56"/>
    </row>
    <row r="121">
      <c r="A121" s="56"/>
      <c r="B121" s="56"/>
      <c r="C121" s="58"/>
      <c r="D121" s="59"/>
      <c r="E121" s="79"/>
      <c r="F121" s="58"/>
      <c r="G121" s="58"/>
      <c r="H121" s="58"/>
      <c r="I121" s="58"/>
      <c r="J121" s="58"/>
      <c r="K121" s="56"/>
      <c r="L121" s="56"/>
      <c r="M121" s="56"/>
      <c r="N121" s="56"/>
      <c r="O121" s="56"/>
      <c r="P121" s="56"/>
      <c r="Q121" s="56"/>
      <c r="R121" s="56"/>
      <c r="S121" s="56"/>
      <c r="T121" s="56"/>
      <c r="U121" s="56"/>
      <c r="V121" s="56"/>
      <c r="W121" s="56"/>
      <c r="X121" s="56"/>
      <c r="Y121" s="56"/>
      <c r="Z121" s="56"/>
      <c r="AA121" s="56"/>
      <c r="AB121" s="56"/>
    </row>
    <row r="122">
      <c r="A122" s="56"/>
      <c r="B122" s="56"/>
      <c r="C122" s="58"/>
      <c r="D122" s="59"/>
      <c r="E122" s="79"/>
      <c r="F122" s="58"/>
      <c r="G122" s="58"/>
      <c r="H122" s="58"/>
      <c r="I122" s="58"/>
      <c r="J122" s="58"/>
      <c r="K122" s="56"/>
      <c r="L122" s="56"/>
      <c r="M122" s="56"/>
      <c r="N122" s="56"/>
      <c r="O122" s="56"/>
      <c r="P122" s="56"/>
      <c r="Q122" s="56"/>
      <c r="R122" s="56"/>
      <c r="S122" s="56"/>
      <c r="T122" s="56"/>
      <c r="U122" s="56"/>
      <c r="V122" s="56"/>
      <c r="W122" s="56"/>
      <c r="X122" s="56"/>
      <c r="Y122" s="56"/>
      <c r="Z122" s="56"/>
      <c r="AA122" s="56"/>
      <c r="AB122" s="56"/>
    </row>
    <row r="123">
      <c r="A123" s="56"/>
      <c r="B123" s="56"/>
      <c r="C123" s="58"/>
      <c r="D123" s="59"/>
      <c r="E123" s="79"/>
      <c r="F123" s="58"/>
      <c r="G123" s="58"/>
      <c r="H123" s="58"/>
      <c r="I123" s="58"/>
      <c r="J123" s="58"/>
      <c r="K123" s="56"/>
      <c r="L123" s="56"/>
      <c r="M123" s="56"/>
      <c r="N123" s="56"/>
      <c r="O123" s="56"/>
      <c r="P123" s="56"/>
      <c r="Q123" s="56"/>
      <c r="R123" s="56"/>
      <c r="S123" s="56"/>
      <c r="T123" s="56"/>
      <c r="U123" s="56"/>
      <c r="V123" s="56"/>
      <c r="W123" s="56"/>
      <c r="X123" s="56"/>
      <c r="Y123" s="56"/>
      <c r="Z123" s="56"/>
      <c r="AA123" s="56"/>
      <c r="AB123" s="56"/>
    </row>
    <row r="124">
      <c r="A124" s="56"/>
      <c r="B124" s="56"/>
      <c r="C124" s="58"/>
      <c r="D124" s="59"/>
      <c r="E124" s="79"/>
      <c r="F124" s="58"/>
      <c r="G124" s="58"/>
      <c r="H124" s="58"/>
      <c r="I124" s="58"/>
      <c r="J124" s="58"/>
      <c r="K124" s="56"/>
      <c r="L124" s="56"/>
      <c r="M124" s="56"/>
      <c r="N124" s="56"/>
      <c r="O124" s="56"/>
      <c r="P124" s="56"/>
      <c r="Q124" s="56"/>
      <c r="R124" s="56"/>
      <c r="S124" s="56"/>
      <c r="T124" s="56"/>
      <c r="U124" s="56"/>
      <c r="V124" s="56"/>
      <c r="W124" s="56"/>
      <c r="X124" s="56"/>
      <c r="Y124" s="56"/>
      <c r="Z124" s="56"/>
      <c r="AA124" s="56"/>
      <c r="AB124" s="56"/>
    </row>
    <row r="125">
      <c r="A125" s="56"/>
      <c r="B125" s="56"/>
      <c r="C125" s="58"/>
      <c r="D125" s="59"/>
      <c r="E125" s="79"/>
      <c r="F125" s="58"/>
      <c r="G125" s="58"/>
      <c r="H125" s="58"/>
      <c r="I125" s="58"/>
      <c r="J125" s="58"/>
      <c r="K125" s="56"/>
      <c r="L125" s="56"/>
      <c r="M125" s="56"/>
      <c r="N125" s="56"/>
      <c r="O125" s="56"/>
      <c r="P125" s="56"/>
      <c r="Q125" s="56"/>
      <c r="R125" s="56"/>
      <c r="S125" s="56"/>
      <c r="T125" s="56"/>
      <c r="U125" s="56"/>
      <c r="V125" s="56"/>
      <c r="W125" s="56"/>
      <c r="X125" s="56"/>
      <c r="Y125" s="56"/>
      <c r="Z125" s="56"/>
      <c r="AA125" s="56"/>
      <c r="AB125" s="56"/>
    </row>
    <row r="126">
      <c r="A126" s="56"/>
      <c r="B126" s="56"/>
      <c r="C126" s="58"/>
      <c r="D126" s="59"/>
      <c r="E126" s="79"/>
      <c r="F126" s="58"/>
      <c r="G126" s="58"/>
      <c r="H126" s="58"/>
      <c r="I126" s="58"/>
      <c r="J126" s="58"/>
      <c r="K126" s="56"/>
      <c r="L126" s="56"/>
      <c r="M126" s="56"/>
      <c r="N126" s="56"/>
      <c r="O126" s="56"/>
      <c r="P126" s="56"/>
      <c r="Q126" s="56"/>
      <c r="R126" s="56"/>
      <c r="S126" s="56"/>
      <c r="T126" s="56"/>
      <c r="U126" s="56"/>
      <c r="V126" s="56"/>
      <c r="W126" s="56"/>
      <c r="X126" s="56"/>
      <c r="Y126" s="56"/>
      <c r="Z126" s="56"/>
      <c r="AA126" s="56"/>
      <c r="AB126" s="56"/>
    </row>
    <row r="127">
      <c r="A127" s="56"/>
      <c r="B127" s="56"/>
      <c r="C127" s="58"/>
      <c r="D127" s="59"/>
      <c r="E127" s="79"/>
      <c r="F127" s="58"/>
      <c r="G127" s="58"/>
      <c r="H127" s="58"/>
      <c r="I127" s="58"/>
      <c r="J127" s="58"/>
      <c r="K127" s="56"/>
      <c r="L127" s="56"/>
      <c r="M127" s="56"/>
      <c r="N127" s="56"/>
      <c r="O127" s="56"/>
      <c r="P127" s="56"/>
      <c r="Q127" s="56"/>
      <c r="R127" s="56"/>
      <c r="S127" s="56"/>
      <c r="T127" s="56"/>
      <c r="U127" s="56"/>
      <c r="V127" s="56"/>
      <c r="W127" s="56"/>
      <c r="X127" s="56"/>
      <c r="Y127" s="56"/>
      <c r="Z127" s="56"/>
      <c r="AA127" s="56"/>
      <c r="AB127" s="56"/>
    </row>
    <row r="128">
      <c r="A128" s="56"/>
      <c r="B128" s="56"/>
      <c r="C128" s="58"/>
      <c r="D128" s="59"/>
      <c r="E128" s="79"/>
      <c r="F128" s="58"/>
      <c r="G128" s="58"/>
      <c r="H128" s="58"/>
      <c r="I128" s="58"/>
      <c r="J128" s="58"/>
      <c r="K128" s="56"/>
      <c r="L128" s="56"/>
      <c r="M128" s="56"/>
      <c r="N128" s="56"/>
      <c r="O128" s="56"/>
      <c r="P128" s="56"/>
      <c r="Q128" s="56"/>
      <c r="R128" s="56"/>
      <c r="S128" s="56"/>
      <c r="T128" s="56"/>
      <c r="U128" s="56"/>
      <c r="V128" s="56"/>
      <c r="W128" s="56"/>
      <c r="X128" s="56"/>
      <c r="Y128" s="56"/>
      <c r="Z128" s="56"/>
      <c r="AA128" s="56"/>
      <c r="AB128" s="56"/>
    </row>
    <row r="129">
      <c r="A129" s="56"/>
      <c r="B129" s="56"/>
      <c r="C129" s="58"/>
      <c r="D129" s="59"/>
      <c r="E129" s="79"/>
      <c r="F129" s="58"/>
      <c r="G129" s="58"/>
      <c r="H129" s="58"/>
      <c r="I129" s="58"/>
      <c r="J129" s="58"/>
      <c r="K129" s="56"/>
      <c r="L129" s="56"/>
      <c r="M129" s="56"/>
      <c r="N129" s="56"/>
      <c r="O129" s="56"/>
      <c r="P129" s="56"/>
      <c r="Q129" s="56"/>
      <c r="R129" s="56"/>
      <c r="S129" s="56"/>
      <c r="T129" s="56"/>
      <c r="U129" s="56"/>
      <c r="V129" s="56"/>
      <c r="W129" s="56"/>
      <c r="X129" s="56"/>
      <c r="Y129" s="56"/>
      <c r="Z129" s="56"/>
      <c r="AA129" s="56"/>
      <c r="AB129" s="56"/>
    </row>
    <row r="130">
      <c r="A130" s="56"/>
      <c r="B130" s="56"/>
      <c r="C130" s="58"/>
      <c r="D130" s="59"/>
      <c r="E130" s="79"/>
      <c r="F130" s="58"/>
      <c r="G130" s="58"/>
      <c r="H130" s="58"/>
      <c r="I130" s="58"/>
      <c r="J130" s="58"/>
      <c r="K130" s="56"/>
      <c r="L130" s="56"/>
      <c r="M130" s="56"/>
      <c r="N130" s="56"/>
      <c r="O130" s="56"/>
      <c r="P130" s="56"/>
      <c r="Q130" s="56"/>
      <c r="R130" s="56"/>
      <c r="S130" s="56"/>
      <c r="T130" s="56"/>
      <c r="U130" s="56"/>
      <c r="V130" s="56"/>
      <c r="W130" s="56"/>
      <c r="X130" s="56"/>
      <c r="Y130" s="56"/>
      <c r="Z130" s="56"/>
      <c r="AA130" s="56"/>
      <c r="AB130" s="56"/>
    </row>
    <row r="131">
      <c r="A131" s="56"/>
      <c r="B131" s="56"/>
      <c r="C131" s="58"/>
      <c r="D131" s="59"/>
      <c r="E131" s="79"/>
      <c r="F131" s="58"/>
      <c r="G131" s="58"/>
      <c r="H131" s="58"/>
      <c r="I131" s="58"/>
      <c r="J131" s="58"/>
      <c r="K131" s="56"/>
      <c r="L131" s="56"/>
      <c r="M131" s="56"/>
      <c r="N131" s="56"/>
      <c r="O131" s="56"/>
      <c r="P131" s="56"/>
      <c r="Q131" s="56"/>
      <c r="R131" s="56"/>
      <c r="S131" s="56"/>
      <c r="T131" s="56"/>
      <c r="U131" s="56"/>
      <c r="V131" s="56"/>
      <c r="W131" s="56"/>
      <c r="X131" s="56"/>
      <c r="Y131" s="56"/>
      <c r="Z131" s="56"/>
      <c r="AA131" s="56"/>
      <c r="AB131" s="56"/>
    </row>
    <row r="132">
      <c r="A132" s="56"/>
      <c r="B132" s="56"/>
      <c r="C132" s="58"/>
      <c r="D132" s="59"/>
      <c r="E132" s="79"/>
      <c r="F132" s="58"/>
      <c r="G132" s="58"/>
      <c r="H132" s="58"/>
      <c r="I132" s="58"/>
      <c r="J132" s="58"/>
      <c r="K132" s="56"/>
      <c r="L132" s="56"/>
      <c r="M132" s="56"/>
      <c r="N132" s="56"/>
      <c r="O132" s="56"/>
      <c r="P132" s="56"/>
      <c r="Q132" s="56"/>
      <c r="R132" s="56"/>
      <c r="S132" s="56"/>
      <c r="T132" s="56"/>
      <c r="U132" s="56"/>
      <c r="V132" s="56"/>
      <c r="W132" s="56"/>
      <c r="X132" s="56"/>
      <c r="Y132" s="56"/>
      <c r="Z132" s="56"/>
      <c r="AA132" s="56"/>
      <c r="AB132" s="56"/>
    </row>
    <row r="133">
      <c r="A133" s="56"/>
      <c r="B133" s="56"/>
      <c r="C133" s="58"/>
      <c r="D133" s="59"/>
      <c r="E133" s="79"/>
      <c r="F133" s="58"/>
      <c r="G133" s="58"/>
      <c r="H133" s="58"/>
      <c r="I133" s="58"/>
      <c r="J133" s="58"/>
      <c r="K133" s="56"/>
      <c r="L133" s="56"/>
      <c r="M133" s="56"/>
      <c r="N133" s="56"/>
      <c r="O133" s="56"/>
      <c r="P133" s="56"/>
      <c r="Q133" s="56"/>
      <c r="R133" s="56"/>
      <c r="S133" s="56"/>
      <c r="T133" s="56"/>
      <c r="U133" s="56"/>
      <c r="V133" s="56"/>
      <c r="W133" s="56"/>
      <c r="X133" s="56"/>
      <c r="Y133" s="56"/>
      <c r="Z133" s="56"/>
      <c r="AA133" s="56"/>
      <c r="AB133" s="56"/>
    </row>
    <row r="134">
      <c r="A134" s="56"/>
      <c r="B134" s="56"/>
      <c r="C134" s="58"/>
      <c r="D134" s="59"/>
      <c r="E134" s="79"/>
      <c r="F134" s="58"/>
      <c r="G134" s="58"/>
      <c r="H134" s="58"/>
      <c r="I134" s="58"/>
      <c r="J134" s="58"/>
      <c r="K134" s="56"/>
      <c r="L134" s="56"/>
      <c r="M134" s="56"/>
      <c r="N134" s="56"/>
      <c r="O134" s="56"/>
      <c r="P134" s="56"/>
      <c r="Q134" s="56"/>
      <c r="R134" s="56"/>
      <c r="S134" s="56"/>
      <c r="T134" s="56"/>
      <c r="U134" s="56"/>
      <c r="V134" s="56"/>
      <c r="W134" s="56"/>
      <c r="X134" s="56"/>
      <c r="Y134" s="56"/>
      <c r="Z134" s="56"/>
      <c r="AA134" s="56"/>
      <c r="AB134" s="56"/>
    </row>
    <row r="135">
      <c r="A135" s="56"/>
      <c r="B135" s="56"/>
      <c r="C135" s="58"/>
      <c r="D135" s="59"/>
      <c r="E135" s="79"/>
      <c r="F135" s="58"/>
      <c r="G135" s="58"/>
      <c r="H135" s="58"/>
      <c r="I135" s="58"/>
      <c r="J135" s="58"/>
      <c r="K135" s="56"/>
      <c r="L135" s="56"/>
      <c r="M135" s="56"/>
      <c r="N135" s="56"/>
      <c r="O135" s="56"/>
      <c r="P135" s="56"/>
      <c r="Q135" s="56"/>
      <c r="R135" s="56"/>
      <c r="S135" s="56"/>
      <c r="T135" s="56"/>
      <c r="U135" s="56"/>
      <c r="V135" s="56"/>
      <c r="W135" s="56"/>
      <c r="X135" s="56"/>
      <c r="Y135" s="56"/>
      <c r="Z135" s="56"/>
      <c r="AA135" s="56"/>
      <c r="AB135" s="56"/>
    </row>
    <row r="136">
      <c r="A136" s="56"/>
      <c r="B136" s="56"/>
      <c r="C136" s="58"/>
      <c r="D136" s="59"/>
      <c r="E136" s="79"/>
      <c r="F136" s="58"/>
      <c r="G136" s="58"/>
      <c r="H136" s="58"/>
      <c r="I136" s="58"/>
      <c r="J136" s="58"/>
      <c r="K136" s="56"/>
      <c r="L136" s="56"/>
      <c r="M136" s="56"/>
      <c r="N136" s="56"/>
      <c r="O136" s="56"/>
      <c r="P136" s="56"/>
      <c r="Q136" s="56"/>
      <c r="R136" s="56"/>
      <c r="S136" s="56"/>
      <c r="T136" s="56"/>
      <c r="U136" s="56"/>
      <c r="V136" s="56"/>
      <c r="W136" s="56"/>
      <c r="X136" s="56"/>
      <c r="Y136" s="56"/>
      <c r="Z136" s="56"/>
      <c r="AA136" s="56"/>
      <c r="AB136" s="56"/>
    </row>
    <row r="137">
      <c r="A137" s="56"/>
      <c r="B137" s="56"/>
      <c r="C137" s="58"/>
      <c r="D137" s="59"/>
      <c r="E137" s="79"/>
      <c r="F137" s="58"/>
      <c r="G137" s="58"/>
      <c r="H137" s="58"/>
      <c r="I137" s="58"/>
      <c r="J137" s="58"/>
      <c r="K137" s="56"/>
      <c r="L137" s="56"/>
      <c r="M137" s="56"/>
      <c r="N137" s="56"/>
      <c r="O137" s="56"/>
      <c r="P137" s="56"/>
      <c r="Q137" s="56"/>
      <c r="R137" s="56"/>
      <c r="S137" s="56"/>
      <c r="T137" s="56"/>
      <c r="U137" s="56"/>
      <c r="V137" s="56"/>
      <c r="W137" s="56"/>
      <c r="X137" s="56"/>
      <c r="Y137" s="56"/>
      <c r="Z137" s="56"/>
      <c r="AA137" s="56"/>
      <c r="AB137" s="56"/>
    </row>
    <row r="138">
      <c r="A138" s="56"/>
      <c r="B138" s="56"/>
      <c r="C138" s="58"/>
      <c r="D138" s="59"/>
      <c r="E138" s="79"/>
      <c r="F138" s="58"/>
      <c r="G138" s="58"/>
      <c r="H138" s="58"/>
      <c r="I138" s="58"/>
      <c r="J138" s="58"/>
      <c r="K138" s="56"/>
      <c r="L138" s="56"/>
      <c r="M138" s="56"/>
      <c r="N138" s="56"/>
      <c r="O138" s="56"/>
      <c r="P138" s="56"/>
      <c r="Q138" s="56"/>
      <c r="R138" s="56"/>
      <c r="S138" s="56"/>
      <c r="T138" s="56"/>
      <c r="U138" s="56"/>
      <c r="V138" s="56"/>
      <c r="W138" s="56"/>
      <c r="X138" s="56"/>
      <c r="Y138" s="56"/>
      <c r="Z138" s="56"/>
      <c r="AA138" s="56"/>
      <c r="AB138" s="56"/>
    </row>
    <row r="139">
      <c r="A139" s="56"/>
      <c r="B139" s="56"/>
      <c r="C139" s="58"/>
      <c r="D139" s="59"/>
      <c r="E139" s="79"/>
      <c r="F139" s="58"/>
      <c r="G139" s="58"/>
      <c r="H139" s="58"/>
      <c r="I139" s="58"/>
      <c r="J139" s="58"/>
      <c r="K139" s="56"/>
      <c r="L139" s="56"/>
      <c r="M139" s="56"/>
      <c r="N139" s="56"/>
      <c r="O139" s="56"/>
      <c r="P139" s="56"/>
      <c r="Q139" s="56"/>
      <c r="R139" s="56"/>
      <c r="S139" s="56"/>
      <c r="T139" s="56"/>
      <c r="U139" s="56"/>
      <c r="V139" s="56"/>
      <c r="W139" s="56"/>
      <c r="X139" s="56"/>
      <c r="Y139" s="56"/>
      <c r="Z139" s="56"/>
      <c r="AA139" s="56"/>
      <c r="AB139" s="56"/>
    </row>
    <row r="140">
      <c r="A140" s="56"/>
      <c r="B140" s="56"/>
      <c r="C140" s="58"/>
      <c r="D140" s="59"/>
      <c r="E140" s="79"/>
      <c r="F140" s="58"/>
      <c r="G140" s="58"/>
      <c r="H140" s="58"/>
      <c r="I140" s="58"/>
      <c r="J140" s="58"/>
      <c r="K140" s="56"/>
      <c r="L140" s="56"/>
      <c r="M140" s="56"/>
      <c r="N140" s="56"/>
      <c r="O140" s="56"/>
      <c r="P140" s="56"/>
      <c r="Q140" s="56"/>
      <c r="R140" s="56"/>
      <c r="S140" s="56"/>
      <c r="T140" s="56"/>
      <c r="U140" s="56"/>
      <c r="V140" s="56"/>
      <c r="W140" s="56"/>
      <c r="X140" s="56"/>
      <c r="Y140" s="56"/>
      <c r="Z140" s="56"/>
      <c r="AA140" s="56"/>
      <c r="AB140" s="56"/>
    </row>
    <row r="141">
      <c r="A141" s="56"/>
      <c r="B141" s="56"/>
      <c r="C141" s="58"/>
      <c r="D141" s="59"/>
      <c r="E141" s="79"/>
      <c r="F141" s="58"/>
      <c r="G141" s="58"/>
      <c r="H141" s="58"/>
      <c r="I141" s="58"/>
      <c r="J141" s="58"/>
      <c r="K141" s="56"/>
      <c r="L141" s="56"/>
      <c r="M141" s="56"/>
      <c r="N141" s="56"/>
      <c r="O141" s="56"/>
      <c r="P141" s="56"/>
      <c r="Q141" s="56"/>
      <c r="R141" s="56"/>
      <c r="S141" s="56"/>
      <c r="T141" s="56"/>
      <c r="U141" s="56"/>
      <c r="V141" s="56"/>
      <c r="W141" s="56"/>
      <c r="X141" s="56"/>
      <c r="Y141" s="56"/>
      <c r="Z141" s="56"/>
      <c r="AA141" s="56"/>
      <c r="AB141" s="56"/>
    </row>
    <row r="142">
      <c r="A142" s="56"/>
      <c r="B142" s="56"/>
      <c r="C142" s="58"/>
      <c r="D142" s="59"/>
      <c r="E142" s="79"/>
      <c r="F142" s="58"/>
      <c r="G142" s="58"/>
      <c r="H142" s="58"/>
      <c r="I142" s="58"/>
      <c r="J142" s="58"/>
      <c r="K142" s="56"/>
      <c r="L142" s="56"/>
      <c r="M142" s="56"/>
      <c r="N142" s="56"/>
      <c r="O142" s="56"/>
      <c r="P142" s="56"/>
      <c r="Q142" s="56"/>
      <c r="R142" s="56"/>
      <c r="S142" s="56"/>
      <c r="T142" s="56"/>
      <c r="U142" s="56"/>
      <c r="V142" s="56"/>
      <c r="W142" s="56"/>
      <c r="X142" s="56"/>
      <c r="Y142" s="56"/>
      <c r="Z142" s="56"/>
      <c r="AA142" s="56"/>
      <c r="AB142" s="56"/>
    </row>
    <row r="143">
      <c r="A143" s="56"/>
      <c r="B143" s="56"/>
      <c r="C143" s="58"/>
      <c r="D143" s="59"/>
      <c r="E143" s="79"/>
      <c r="F143" s="58"/>
      <c r="G143" s="58"/>
      <c r="H143" s="58"/>
      <c r="I143" s="58"/>
      <c r="J143" s="58"/>
      <c r="K143" s="56"/>
      <c r="L143" s="56"/>
      <c r="M143" s="56"/>
      <c r="N143" s="56"/>
      <c r="O143" s="56"/>
      <c r="P143" s="56"/>
      <c r="Q143" s="56"/>
      <c r="R143" s="56"/>
      <c r="S143" s="56"/>
      <c r="T143" s="56"/>
      <c r="U143" s="56"/>
      <c r="V143" s="56"/>
      <c r="W143" s="56"/>
      <c r="X143" s="56"/>
      <c r="Y143" s="56"/>
      <c r="Z143" s="56"/>
      <c r="AA143" s="56"/>
      <c r="AB143" s="56"/>
    </row>
    <row r="144">
      <c r="A144" s="56"/>
      <c r="B144" s="56"/>
      <c r="C144" s="58"/>
      <c r="D144" s="59"/>
      <c r="E144" s="79"/>
      <c r="F144" s="58"/>
      <c r="G144" s="58"/>
      <c r="H144" s="58"/>
      <c r="I144" s="58"/>
      <c r="J144" s="58"/>
      <c r="K144" s="56"/>
      <c r="L144" s="56"/>
      <c r="M144" s="56"/>
      <c r="N144" s="56"/>
      <c r="O144" s="56"/>
      <c r="P144" s="56"/>
      <c r="Q144" s="56"/>
      <c r="R144" s="56"/>
      <c r="S144" s="56"/>
      <c r="T144" s="56"/>
      <c r="U144" s="56"/>
      <c r="V144" s="56"/>
      <c r="W144" s="56"/>
      <c r="X144" s="56"/>
      <c r="Y144" s="56"/>
      <c r="Z144" s="56"/>
      <c r="AA144" s="56"/>
      <c r="AB144" s="56"/>
    </row>
    <row r="145">
      <c r="A145" s="56"/>
      <c r="B145" s="56"/>
      <c r="C145" s="58"/>
      <c r="D145" s="59"/>
      <c r="E145" s="79"/>
      <c r="F145" s="58"/>
      <c r="G145" s="58"/>
      <c r="H145" s="58"/>
      <c r="I145" s="58"/>
      <c r="J145" s="58"/>
      <c r="K145" s="56"/>
      <c r="L145" s="56"/>
      <c r="M145" s="56"/>
      <c r="N145" s="56"/>
      <c r="O145" s="56"/>
      <c r="P145" s="56"/>
      <c r="Q145" s="56"/>
      <c r="R145" s="56"/>
      <c r="S145" s="56"/>
      <c r="T145" s="56"/>
      <c r="U145" s="56"/>
      <c r="V145" s="56"/>
      <c r="W145" s="56"/>
      <c r="X145" s="56"/>
      <c r="Y145" s="56"/>
      <c r="Z145" s="56"/>
      <c r="AA145" s="56"/>
      <c r="AB145" s="56"/>
    </row>
    <row r="146">
      <c r="A146" s="56"/>
      <c r="B146" s="56"/>
      <c r="C146" s="58"/>
      <c r="D146" s="59"/>
      <c r="E146" s="79"/>
      <c r="F146" s="58"/>
      <c r="G146" s="58"/>
      <c r="H146" s="58"/>
      <c r="I146" s="58"/>
      <c r="J146" s="58"/>
      <c r="K146" s="56"/>
      <c r="L146" s="56"/>
      <c r="M146" s="56"/>
      <c r="N146" s="56"/>
      <c r="O146" s="56"/>
      <c r="P146" s="56"/>
      <c r="Q146" s="56"/>
      <c r="R146" s="56"/>
      <c r="S146" s="56"/>
      <c r="T146" s="56"/>
      <c r="U146" s="56"/>
      <c r="V146" s="56"/>
      <c r="W146" s="56"/>
      <c r="X146" s="56"/>
      <c r="Y146" s="56"/>
      <c r="Z146" s="56"/>
      <c r="AA146" s="56"/>
      <c r="AB146" s="56"/>
    </row>
    <row r="147">
      <c r="A147" s="56"/>
      <c r="B147" s="56"/>
      <c r="C147" s="58"/>
      <c r="D147" s="59"/>
      <c r="E147" s="79"/>
      <c r="F147" s="58"/>
      <c r="G147" s="58"/>
      <c r="H147" s="58"/>
      <c r="I147" s="58"/>
      <c r="J147" s="58"/>
      <c r="K147" s="56"/>
      <c r="L147" s="56"/>
      <c r="M147" s="56"/>
      <c r="N147" s="56"/>
      <c r="O147" s="56"/>
      <c r="P147" s="56"/>
      <c r="Q147" s="56"/>
      <c r="R147" s="56"/>
      <c r="S147" s="56"/>
      <c r="T147" s="56"/>
      <c r="U147" s="56"/>
      <c r="V147" s="56"/>
      <c r="W147" s="56"/>
      <c r="X147" s="56"/>
      <c r="Y147" s="56"/>
      <c r="Z147" s="56"/>
      <c r="AA147" s="56"/>
      <c r="AB147" s="56"/>
    </row>
    <row r="148">
      <c r="A148" s="56"/>
      <c r="B148" s="56"/>
      <c r="C148" s="58"/>
      <c r="D148" s="59"/>
      <c r="E148" s="79"/>
      <c r="F148" s="58"/>
      <c r="G148" s="58"/>
      <c r="H148" s="58"/>
      <c r="I148" s="58"/>
      <c r="J148" s="58"/>
      <c r="K148" s="56"/>
      <c r="L148" s="56"/>
      <c r="M148" s="56"/>
      <c r="N148" s="56"/>
      <c r="O148" s="56"/>
      <c r="P148" s="56"/>
      <c r="Q148" s="56"/>
      <c r="R148" s="56"/>
      <c r="S148" s="56"/>
      <c r="T148" s="56"/>
      <c r="U148" s="56"/>
      <c r="V148" s="56"/>
      <c r="W148" s="56"/>
      <c r="X148" s="56"/>
      <c r="Y148" s="56"/>
      <c r="Z148" s="56"/>
      <c r="AA148" s="56"/>
      <c r="AB148" s="56"/>
    </row>
    <row r="149">
      <c r="A149" s="56"/>
      <c r="B149" s="56"/>
      <c r="C149" s="58"/>
      <c r="D149" s="59"/>
      <c r="E149" s="79"/>
      <c r="F149" s="58"/>
      <c r="G149" s="58"/>
      <c r="H149" s="58"/>
      <c r="I149" s="58"/>
      <c r="J149" s="58"/>
      <c r="K149" s="56"/>
      <c r="L149" s="56"/>
      <c r="M149" s="56"/>
      <c r="N149" s="56"/>
      <c r="O149" s="56"/>
      <c r="P149" s="56"/>
      <c r="Q149" s="56"/>
      <c r="R149" s="56"/>
      <c r="S149" s="56"/>
      <c r="T149" s="56"/>
      <c r="U149" s="56"/>
      <c r="V149" s="56"/>
      <c r="W149" s="56"/>
      <c r="X149" s="56"/>
      <c r="Y149" s="56"/>
      <c r="Z149" s="56"/>
      <c r="AA149" s="56"/>
      <c r="AB149" s="56"/>
    </row>
    <row r="150">
      <c r="A150" s="56"/>
      <c r="B150" s="56"/>
      <c r="C150" s="58"/>
      <c r="D150" s="59"/>
      <c r="E150" s="79"/>
      <c r="F150" s="58"/>
      <c r="G150" s="58"/>
      <c r="H150" s="58"/>
      <c r="I150" s="58"/>
      <c r="J150" s="58"/>
      <c r="K150" s="56"/>
      <c r="L150" s="56"/>
      <c r="M150" s="56"/>
      <c r="N150" s="56"/>
      <c r="O150" s="56"/>
      <c r="P150" s="56"/>
      <c r="Q150" s="56"/>
      <c r="R150" s="56"/>
      <c r="S150" s="56"/>
      <c r="T150" s="56"/>
      <c r="U150" s="56"/>
      <c r="V150" s="56"/>
      <c r="W150" s="56"/>
      <c r="X150" s="56"/>
      <c r="Y150" s="56"/>
      <c r="Z150" s="56"/>
      <c r="AA150" s="56"/>
      <c r="AB150" s="56"/>
    </row>
    <row r="151">
      <c r="A151" s="56"/>
      <c r="B151" s="56"/>
      <c r="C151" s="58"/>
      <c r="D151" s="59"/>
      <c r="E151" s="79"/>
      <c r="F151" s="58"/>
      <c r="G151" s="58"/>
      <c r="H151" s="58"/>
      <c r="I151" s="58"/>
      <c r="J151" s="58"/>
      <c r="K151" s="56"/>
      <c r="L151" s="56"/>
      <c r="M151" s="56"/>
      <c r="N151" s="56"/>
      <c r="O151" s="56"/>
      <c r="P151" s="56"/>
      <c r="Q151" s="56"/>
      <c r="R151" s="56"/>
      <c r="S151" s="56"/>
      <c r="T151" s="56"/>
      <c r="U151" s="56"/>
      <c r="V151" s="56"/>
      <c r="W151" s="56"/>
      <c r="X151" s="56"/>
      <c r="Y151" s="56"/>
      <c r="Z151" s="56"/>
      <c r="AA151" s="56"/>
      <c r="AB151" s="56"/>
    </row>
    <row r="152">
      <c r="A152" s="56"/>
      <c r="B152" s="56"/>
      <c r="C152" s="58"/>
      <c r="D152" s="59"/>
      <c r="E152" s="79"/>
      <c r="F152" s="58"/>
      <c r="G152" s="58"/>
      <c r="H152" s="58"/>
      <c r="I152" s="58"/>
      <c r="J152" s="58"/>
      <c r="K152" s="56"/>
      <c r="L152" s="56"/>
      <c r="M152" s="56"/>
      <c r="N152" s="56"/>
      <c r="O152" s="56"/>
      <c r="P152" s="56"/>
      <c r="Q152" s="56"/>
      <c r="R152" s="56"/>
      <c r="S152" s="56"/>
      <c r="T152" s="56"/>
      <c r="U152" s="56"/>
      <c r="V152" s="56"/>
      <c r="W152" s="56"/>
      <c r="X152" s="56"/>
      <c r="Y152" s="56"/>
      <c r="Z152" s="56"/>
      <c r="AA152" s="56"/>
      <c r="AB152" s="56"/>
    </row>
    <row r="153">
      <c r="A153" s="56"/>
      <c r="B153" s="56"/>
      <c r="C153" s="58"/>
      <c r="D153" s="59"/>
      <c r="E153" s="79"/>
      <c r="F153" s="58"/>
      <c r="G153" s="58"/>
      <c r="H153" s="58"/>
      <c r="I153" s="58"/>
      <c r="J153" s="58"/>
      <c r="K153" s="56"/>
      <c r="L153" s="56"/>
      <c r="M153" s="56"/>
      <c r="N153" s="56"/>
      <c r="O153" s="56"/>
      <c r="P153" s="56"/>
      <c r="Q153" s="56"/>
      <c r="R153" s="56"/>
      <c r="S153" s="56"/>
      <c r="T153" s="56"/>
      <c r="U153" s="56"/>
      <c r="V153" s="56"/>
      <c r="W153" s="56"/>
      <c r="X153" s="56"/>
      <c r="Y153" s="56"/>
      <c r="Z153" s="56"/>
      <c r="AA153" s="56"/>
      <c r="AB153" s="56"/>
    </row>
    <row r="154">
      <c r="A154" s="56"/>
      <c r="B154" s="56"/>
      <c r="C154" s="58"/>
      <c r="D154" s="59"/>
      <c r="E154" s="79"/>
      <c r="F154" s="58"/>
      <c r="G154" s="58"/>
      <c r="H154" s="58"/>
      <c r="I154" s="58"/>
      <c r="J154" s="58"/>
      <c r="K154" s="56"/>
      <c r="L154" s="56"/>
      <c r="M154" s="56"/>
      <c r="N154" s="56"/>
      <c r="O154" s="56"/>
      <c r="P154" s="56"/>
      <c r="Q154" s="56"/>
      <c r="R154" s="56"/>
      <c r="S154" s="56"/>
      <c r="T154" s="56"/>
      <c r="U154" s="56"/>
      <c r="V154" s="56"/>
      <c r="W154" s="56"/>
      <c r="X154" s="56"/>
      <c r="Y154" s="56"/>
      <c r="Z154" s="56"/>
      <c r="AA154" s="56"/>
      <c r="AB154" s="56"/>
    </row>
    <row r="155">
      <c r="A155" s="56"/>
      <c r="B155" s="56"/>
      <c r="C155" s="58"/>
      <c r="D155" s="59"/>
      <c r="E155" s="79"/>
      <c r="F155" s="58"/>
      <c r="G155" s="58"/>
      <c r="H155" s="58"/>
      <c r="I155" s="58"/>
      <c r="J155" s="58"/>
      <c r="K155" s="56"/>
      <c r="L155" s="56"/>
      <c r="M155" s="56"/>
      <c r="N155" s="56"/>
      <c r="O155" s="56"/>
      <c r="P155" s="56"/>
      <c r="Q155" s="56"/>
      <c r="R155" s="56"/>
      <c r="S155" s="56"/>
      <c r="T155" s="56"/>
      <c r="U155" s="56"/>
      <c r="V155" s="56"/>
      <c r="W155" s="56"/>
      <c r="X155" s="56"/>
      <c r="Y155" s="56"/>
      <c r="Z155" s="56"/>
      <c r="AA155" s="56"/>
      <c r="AB155" s="56"/>
    </row>
    <row r="156">
      <c r="A156" s="56"/>
      <c r="B156" s="56"/>
      <c r="C156" s="58"/>
      <c r="D156" s="59"/>
      <c r="E156" s="79"/>
      <c r="F156" s="58"/>
      <c r="G156" s="58"/>
      <c r="H156" s="58"/>
      <c r="I156" s="58"/>
      <c r="J156" s="58"/>
      <c r="K156" s="56"/>
      <c r="L156" s="56"/>
      <c r="M156" s="56"/>
      <c r="N156" s="56"/>
      <c r="O156" s="56"/>
      <c r="P156" s="56"/>
      <c r="Q156" s="56"/>
      <c r="R156" s="56"/>
      <c r="S156" s="56"/>
      <c r="T156" s="56"/>
      <c r="U156" s="56"/>
      <c r="V156" s="56"/>
      <c r="W156" s="56"/>
      <c r="X156" s="56"/>
      <c r="Y156" s="56"/>
      <c r="Z156" s="56"/>
      <c r="AA156" s="56"/>
      <c r="AB156" s="56"/>
    </row>
    <row r="157">
      <c r="A157" s="56"/>
      <c r="B157" s="56"/>
      <c r="C157" s="58"/>
      <c r="D157" s="59"/>
      <c r="E157" s="79"/>
      <c r="F157" s="58"/>
      <c r="G157" s="58"/>
      <c r="H157" s="58"/>
      <c r="I157" s="58"/>
      <c r="J157" s="58"/>
      <c r="K157" s="56"/>
      <c r="L157" s="56"/>
      <c r="M157" s="56"/>
      <c r="N157" s="56"/>
      <c r="O157" s="56"/>
      <c r="P157" s="56"/>
      <c r="Q157" s="56"/>
      <c r="R157" s="56"/>
      <c r="S157" s="56"/>
      <c r="T157" s="56"/>
      <c r="U157" s="56"/>
      <c r="V157" s="56"/>
      <c r="W157" s="56"/>
      <c r="X157" s="56"/>
      <c r="Y157" s="56"/>
      <c r="Z157" s="56"/>
      <c r="AA157" s="56"/>
      <c r="AB157" s="56"/>
    </row>
    <row r="158">
      <c r="A158" s="56"/>
      <c r="B158" s="56"/>
      <c r="C158" s="58"/>
      <c r="D158" s="59"/>
      <c r="E158" s="79"/>
      <c r="F158" s="58"/>
      <c r="G158" s="58"/>
      <c r="H158" s="58"/>
      <c r="I158" s="58"/>
      <c r="J158" s="58"/>
      <c r="K158" s="56"/>
      <c r="L158" s="56"/>
      <c r="M158" s="56"/>
      <c r="N158" s="56"/>
      <c r="O158" s="56"/>
      <c r="P158" s="56"/>
      <c r="Q158" s="56"/>
      <c r="R158" s="56"/>
      <c r="S158" s="56"/>
      <c r="T158" s="56"/>
      <c r="U158" s="56"/>
      <c r="V158" s="56"/>
      <c r="W158" s="56"/>
      <c r="X158" s="56"/>
      <c r="Y158" s="56"/>
      <c r="Z158" s="56"/>
      <c r="AA158" s="56"/>
      <c r="AB158" s="56"/>
    </row>
    <row r="159">
      <c r="A159" s="56"/>
      <c r="B159" s="56"/>
      <c r="C159" s="58"/>
      <c r="D159" s="59"/>
      <c r="E159" s="79"/>
      <c r="F159" s="58"/>
      <c r="G159" s="58"/>
      <c r="H159" s="58"/>
      <c r="I159" s="58"/>
      <c r="J159" s="58"/>
      <c r="K159" s="56"/>
      <c r="L159" s="56"/>
      <c r="M159" s="56"/>
      <c r="N159" s="56"/>
      <c r="O159" s="56"/>
      <c r="P159" s="56"/>
      <c r="Q159" s="56"/>
      <c r="R159" s="56"/>
      <c r="S159" s="56"/>
      <c r="T159" s="56"/>
      <c r="U159" s="56"/>
      <c r="V159" s="56"/>
      <c r="W159" s="56"/>
      <c r="X159" s="56"/>
      <c r="Y159" s="56"/>
      <c r="Z159" s="56"/>
      <c r="AA159" s="56"/>
      <c r="AB159" s="56"/>
    </row>
    <row r="160">
      <c r="A160" s="56"/>
      <c r="B160" s="56"/>
      <c r="C160" s="58"/>
      <c r="D160" s="59"/>
      <c r="E160" s="79"/>
      <c r="F160" s="58"/>
      <c r="G160" s="58"/>
      <c r="H160" s="58"/>
      <c r="I160" s="58"/>
      <c r="J160" s="58"/>
      <c r="K160" s="56"/>
      <c r="L160" s="56"/>
      <c r="M160" s="56"/>
      <c r="N160" s="56"/>
      <c r="O160" s="56"/>
      <c r="P160" s="56"/>
      <c r="Q160" s="56"/>
      <c r="R160" s="56"/>
      <c r="S160" s="56"/>
      <c r="T160" s="56"/>
      <c r="U160" s="56"/>
      <c r="V160" s="56"/>
      <c r="W160" s="56"/>
      <c r="X160" s="56"/>
      <c r="Y160" s="56"/>
      <c r="Z160" s="56"/>
      <c r="AA160" s="56"/>
      <c r="AB160" s="56"/>
    </row>
    <row r="161">
      <c r="A161" s="56"/>
      <c r="B161" s="56"/>
      <c r="C161" s="58"/>
      <c r="D161" s="59"/>
      <c r="E161" s="79"/>
      <c r="F161" s="58"/>
      <c r="G161" s="58"/>
      <c r="H161" s="58"/>
      <c r="I161" s="58"/>
      <c r="J161" s="58"/>
      <c r="K161" s="56"/>
      <c r="L161" s="56"/>
      <c r="M161" s="56"/>
      <c r="N161" s="56"/>
      <c r="O161" s="56"/>
      <c r="P161" s="56"/>
      <c r="Q161" s="56"/>
      <c r="R161" s="56"/>
      <c r="S161" s="56"/>
      <c r="T161" s="56"/>
      <c r="U161" s="56"/>
      <c r="V161" s="56"/>
      <c r="W161" s="56"/>
      <c r="X161" s="56"/>
      <c r="Y161" s="56"/>
      <c r="Z161" s="56"/>
      <c r="AA161" s="56"/>
      <c r="AB161" s="56"/>
    </row>
    <row r="162">
      <c r="A162" s="56"/>
      <c r="B162" s="56"/>
      <c r="C162" s="58"/>
      <c r="D162" s="59"/>
      <c r="E162" s="79"/>
      <c r="F162" s="58"/>
      <c r="G162" s="58"/>
      <c r="H162" s="58"/>
      <c r="I162" s="58"/>
      <c r="J162" s="58"/>
      <c r="K162" s="56"/>
      <c r="L162" s="56"/>
      <c r="M162" s="56"/>
      <c r="N162" s="56"/>
      <c r="O162" s="56"/>
      <c r="P162" s="56"/>
      <c r="Q162" s="56"/>
      <c r="R162" s="56"/>
      <c r="S162" s="56"/>
      <c r="T162" s="56"/>
      <c r="U162" s="56"/>
      <c r="V162" s="56"/>
      <c r="W162" s="56"/>
      <c r="X162" s="56"/>
      <c r="Y162" s="56"/>
      <c r="Z162" s="56"/>
      <c r="AA162" s="56"/>
      <c r="AB162" s="56"/>
    </row>
    <row r="163">
      <c r="A163" s="56"/>
      <c r="B163" s="56"/>
      <c r="C163" s="58"/>
      <c r="D163" s="59"/>
      <c r="E163" s="79"/>
      <c r="F163" s="58"/>
      <c r="G163" s="58"/>
      <c r="H163" s="58"/>
      <c r="I163" s="58"/>
      <c r="J163" s="58"/>
      <c r="K163" s="56"/>
      <c r="L163" s="56"/>
      <c r="M163" s="56"/>
      <c r="N163" s="56"/>
      <c r="O163" s="56"/>
      <c r="P163" s="56"/>
      <c r="Q163" s="56"/>
      <c r="R163" s="56"/>
      <c r="S163" s="56"/>
      <c r="T163" s="56"/>
      <c r="U163" s="56"/>
      <c r="V163" s="56"/>
      <c r="W163" s="56"/>
      <c r="X163" s="56"/>
      <c r="Y163" s="56"/>
      <c r="Z163" s="56"/>
      <c r="AA163" s="56"/>
      <c r="AB163" s="56"/>
    </row>
    <row r="164">
      <c r="A164" s="56"/>
      <c r="B164" s="56"/>
      <c r="C164" s="58"/>
      <c r="D164" s="59"/>
      <c r="E164" s="79"/>
      <c r="F164" s="58"/>
      <c r="G164" s="58"/>
      <c r="H164" s="58"/>
      <c r="I164" s="58"/>
      <c r="J164" s="58"/>
      <c r="K164" s="56"/>
      <c r="L164" s="56"/>
      <c r="M164" s="56"/>
      <c r="N164" s="56"/>
      <c r="O164" s="56"/>
      <c r="P164" s="56"/>
      <c r="Q164" s="56"/>
      <c r="R164" s="56"/>
      <c r="S164" s="56"/>
      <c r="T164" s="56"/>
      <c r="U164" s="56"/>
      <c r="V164" s="56"/>
      <c r="W164" s="56"/>
      <c r="X164" s="56"/>
      <c r="Y164" s="56"/>
      <c r="Z164" s="56"/>
      <c r="AA164" s="56"/>
      <c r="AB164" s="56"/>
    </row>
    <row r="165">
      <c r="A165" s="56"/>
      <c r="B165" s="56"/>
      <c r="C165" s="58"/>
      <c r="D165" s="59"/>
      <c r="E165" s="79"/>
      <c r="F165" s="58"/>
      <c r="G165" s="58"/>
      <c r="H165" s="58"/>
      <c r="I165" s="58"/>
      <c r="J165" s="58"/>
      <c r="K165" s="56"/>
      <c r="L165" s="56"/>
      <c r="M165" s="56"/>
      <c r="N165" s="56"/>
      <c r="O165" s="56"/>
      <c r="P165" s="56"/>
      <c r="Q165" s="56"/>
      <c r="R165" s="56"/>
      <c r="S165" s="56"/>
      <c r="T165" s="56"/>
      <c r="U165" s="56"/>
      <c r="V165" s="56"/>
      <c r="W165" s="56"/>
      <c r="X165" s="56"/>
      <c r="Y165" s="56"/>
      <c r="Z165" s="56"/>
      <c r="AA165" s="56"/>
      <c r="AB165" s="56"/>
    </row>
    <row r="166">
      <c r="A166" s="56"/>
      <c r="B166" s="56"/>
      <c r="C166" s="58"/>
      <c r="D166" s="59"/>
      <c r="E166" s="79"/>
      <c r="F166" s="58"/>
      <c r="G166" s="58"/>
      <c r="H166" s="58"/>
      <c r="I166" s="58"/>
      <c r="J166" s="58"/>
      <c r="K166" s="56"/>
      <c r="L166" s="56"/>
      <c r="M166" s="56"/>
      <c r="N166" s="56"/>
      <c r="O166" s="56"/>
      <c r="P166" s="56"/>
      <c r="Q166" s="56"/>
      <c r="R166" s="56"/>
      <c r="S166" s="56"/>
      <c r="T166" s="56"/>
      <c r="U166" s="56"/>
      <c r="V166" s="56"/>
      <c r="W166" s="56"/>
      <c r="X166" s="56"/>
      <c r="Y166" s="56"/>
      <c r="Z166" s="56"/>
      <c r="AA166" s="56"/>
      <c r="AB166" s="56"/>
    </row>
    <row r="167">
      <c r="A167" s="56"/>
      <c r="B167" s="56"/>
      <c r="C167" s="58"/>
      <c r="D167" s="59"/>
      <c r="E167" s="79"/>
      <c r="F167" s="58"/>
      <c r="G167" s="58"/>
      <c r="H167" s="58"/>
      <c r="I167" s="58"/>
      <c r="J167" s="58"/>
      <c r="K167" s="56"/>
      <c r="L167" s="56"/>
      <c r="M167" s="56"/>
      <c r="N167" s="56"/>
      <c r="O167" s="56"/>
      <c r="P167" s="56"/>
      <c r="Q167" s="56"/>
      <c r="R167" s="56"/>
      <c r="S167" s="56"/>
      <c r="T167" s="56"/>
      <c r="U167" s="56"/>
      <c r="V167" s="56"/>
      <c r="W167" s="56"/>
      <c r="X167" s="56"/>
      <c r="Y167" s="56"/>
      <c r="Z167" s="56"/>
      <c r="AA167" s="56"/>
      <c r="AB167" s="56"/>
    </row>
    <row r="168">
      <c r="A168" s="56"/>
      <c r="B168" s="56"/>
      <c r="C168" s="58"/>
      <c r="D168" s="59"/>
      <c r="E168" s="79"/>
      <c r="F168" s="58"/>
      <c r="G168" s="58"/>
      <c r="H168" s="58"/>
      <c r="I168" s="58"/>
      <c r="J168" s="58"/>
      <c r="K168" s="56"/>
      <c r="L168" s="56"/>
      <c r="M168" s="56"/>
      <c r="N168" s="56"/>
      <c r="O168" s="56"/>
      <c r="P168" s="56"/>
      <c r="Q168" s="56"/>
      <c r="R168" s="56"/>
      <c r="S168" s="56"/>
      <c r="T168" s="56"/>
      <c r="U168" s="56"/>
      <c r="V168" s="56"/>
      <c r="W168" s="56"/>
      <c r="X168" s="56"/>
      <c r="Y168" s="56"/>
      <c r="Z168" s="56"/>
      <c r="AA168" s="56"/>
      <c r="AB168" s="56"/>
    </row>
    <row r="169">
      <c r="A169" s="56"/>
      <c r="B169" s="56"/>
      <c r="C169" s="58"/>
      <c r="D169" s="59"/>
      <c r="E169" s="79"/>
      <c r="F169" s="58"/>
      <c r="G169" s="58"/>
      <c r="H169" s="58"/>
      <c r="I169" s="58"/>
      <c r="J169" s="58"/>
      <c r="K169" s="56"/>
      <c r="L169" s="56"/>
      <c r="M169" s="56"/>
      <c r="N169" s="56"/>
      <c r="O169" s="56"/>
      <c r="P169" s="56"/>
      <c r="Q169" s="56"/>
      <c r="R169" s="56"/>
      <c r="S169" s="56"/>
      <c r="T169" s="56"/>
      <c r="U169" s="56"/>
      <c r="V169" s="56"/>
      <c r="W169" s="56"/>
      <c r="X169" s="56"/>
      <c r="Y169" s="56"/>
      <c r="Z169" s="56"/>
      <c r="AA169" s="56"/>
      <c r="AB169" s="56"/>
    </row>
    <row r="170">
      <c r="A170" s="56"/>
      <c r="B170" s="56"/>
      <c r="C170" s="58"/>
      <c r="D170" s="59"/>
      <c r="E170" s="79"/>
      <c r="F170" s="58"/>
      <c r="G170" s="58"/>
      <c r="H170" s="58"/>
      <c r="I170" s="58"/>
      <c r="J170" s="58"/>
      <c r="K170" s="56"/>
      <c r="L170" s="56"/>
      <c r="M170" s="56"/>
      <c r="N170" s="56"/>
      <c r="O170" s="56"/>
      <c r="P170" s="56"/>
      <c r="Q170" s="56"/>
      <c r="R170" s="56"/>
      <c r="S170" s="56"/>
      <c r="T170" s="56"/>
      <c r="U170" s="56"/>
      <c r="V170" s="56"/>
      <c r="W170" s="56"/>
      <c r="X170" s="56"/>
      <c r="Y170" s="56"/>
      <c r="Z170" s="56"/>
      <c r="AA170" s="56"/>
      <c r="AB170" s="56"/>
    </row>
    <row r="171">
      <c r="A171" s="56"/>
      <c r="B171" s="56"/>
      <c r="C171" s="58"/>
      <c r="D171" s="59"/>
      <c r="E171" s="79"/>
      <c r="F171" s="58"/>
      <c r="G171" s="58"/>
      <c r="H171" s="58"/>
      <c r="I171" s="58"/>
      <c r="J171" s="58"/>
      <c r="K171" s="56"/>
      <c r="L171" s="56"/>
      <c r="M171" s="56"/>
      <c r="N171" s="56"/>
      <c r="O171" s="56"/>
      <c r="P171" s="56"/>
      <c r="Q171" s="56"/>
      <c r="R171" s="56"/>
      <c r="S171" s="56"/>
      <c r="T171" s="56"/>
      <c r="U171" s="56"/>
      <c r="V171" s="56"/>
      <c r="W171" s="56"/>
      <c r="X171" s="56"/>
      <c r="Y171" s="56"/>
      <c r="Z171" s="56"/>
      <c r="AA171" s="56"/>
      <c r="AB171" s="56"/>
    </row>
    <row r="172">
      <c r="A172" s="56"/>
      <c r="B172" s="56"/>
      <c r="C172" s="58"/>
      <c r="D172" s="59"/>
      <c r="E172" s="79"/>
      <c r="F172" s="58"/>
      <c r="G172" s="58"/>
      <c r="H172" s="58"/>
      <c r="I172" s="58"/>
      <c r="J172" s="58"/>
      <c r="K172" s="56"/>
      <c r="L172" s="56"/>
      <c r="M172" s="56"/>
      <c r="N172" s="56"/>
      <c r="O172" s="56"/>
      <c r="P172" s="56"/>
      <c r="Q172" s="56"/>
      <c r="R172" s="56"/>
      <c r="S172" s="56"/>
      <c r="T172" s="56"/>
      <c r="U172" s="56"/>
      <c r="V172" s="56"/>
      <c r="W172" s="56"/>
      <c r="X172" s="56"/>
      <c r="Y172" s="56"/>
      <c r="Z172" s="56"/>
      <c r="AA172" s="56"/>
      <c r="AB172" s="56"/>
    </row>
    <row r="173">
      <c r="A173" s="56"/>
      <c r="B173" s="56"/>
      <c r="C173" s="58"/>
      <c r="D173" s="59"/>
      <c r="E173" s="79"/>
      <c r="F173" s="58"/>
      <c r="G173" s="58"/>
      <c r="H173" s="58"/>
      <c r="I173" s="58"/>
      <c r="J173" s="58"/>
      <c r="K173" s="56"/>
      <c r="L173" s="56"/>
      <c r="M173" s="56"/>
      <c r="N173" s="56"/>
      <c r="O173" s="56"/>
      <c r="P173" s="56"/>
      <c r="Q173" s="56"/>
      <c r="R173" s="56"/>
      <c r="S173" s="56"/>
      <c r="T173" s="56"/>
      <c r="U173" s="56"/>
      <c r="V173" s="56"/>
      <c r="W173" s="56"/>
      <c r="X173" s="56"/>
      <c r="Y173" s="56"/>
      <c r="Z173" s="56"/>
      <c r="AA173" s="56"/>
      <c r="AB173" s="56"/>
    </row>
    <row r="174">
      <c r="A174" s="56"/>
      <c r="B174" s="56"/>
      <c r="C174" s="58"/>
      <c r="D174" s="59"/>
      <c r="E174" s="79"/>
      <c r="F174" s="58"/>
      <c r="G174" s="58"/>
      <c r="H174" s="58"/>
      <c r="I174" s="58"/>
      <c r="J174" s="58"/>
      <c r="K174" s="56"/>
      <c r="L174" s="56"/>
      <c r="M174" s="56"/>
      <c r="N174" s="56"/>
      <c r="O174" s="56"/>
      <c r="P174" s="56"/>
      <c r="Q174" s="56"/>
      <c r="R174" s="56"/>
      <c r="S174" s="56"/>
      <c r="T174" s="56"/>
      <c r="U174" s="56"/>
      <c r="V174" s="56"/>
      <c r="W174" s="56"/>
      <c r="X174" s="56"/>
      <c r="Y174" s="56"/>
      <c r="Z174" s="56"/>
      <c r="AA174" s="56"/>
      <c r="AB174" s="56"/>
    </row>
    <row r="175">
      <c r="A175" s="56"/>
      <c r="B175" s="56"/>
      <c r="C175" s="58"/>
      <c r="D175" s="59"/>
      <c r="E175" s="79"/>
      <c r="F175" s="58"/>
      <c r="G175" s="58"/>
      <c r="H175" s="58"/>
      <c r="I175" s="58"/>
      <c r="J175" s="58"/>
      <c r="K175" s="56"/>
      <c r="L175" s="56"/>
      <c r="M175" s="56"/>
      <c r="N175" s="56"/>
      <c r="O175" s="56"/>
      <c r="P175" s="56"/>
      <c r="Q175" s="56"/>
      <c r="R175" s="56"/>
      <c r="S175" s="56"/>
      <c r="T175" s="56"/>
      <c r="U175" s="56"/>
      <c r="V175" s="56"/>
      <c r="W175" s="56"/>
      <c r="X175" s="56"/>
      <c r="Y175" s="56"/>
      <c r="Z175" s="56"/>
      <c r="AA175" s="56"/>
      <c r="AB175" s="56"/>
    </row>
    <row r="176">
      <c r="A176" s="56"/>
      <c r="B176" s="56"/>
      <c r="C176" s="58"/>
      <c r="D176" s="59"/>
      <c r="E176" s="79"/>
      <c r="F176" s="58"/>
      <c r="G176" s="58"/>
      <c r="H176" s="58"/>
      <c r="I176" s="58"/>
      <c r="J176" s="58"/>
      <c r="K176" s="56"/>
      <c r="L176" s="56"/>
      <c r="M176" s="56"/>
      <c r="N176" s="56"/>
      <c r="O176" s="56"/>
      <c r="P176" s="56"/>
      <c r="Q176" s="56"/>
      <c r="R176" s="56"/>
      <c r="S176" s="56"/>
      <c r="T176" s="56"/>
      <c r="U176" s="56"/>
      <c r="V176" s="56"/>
      <c r="W176" s="56"/>
      <c r="X176" s="56"/>
      <c r="Y176" s="56"/>
      <c r="Z176" s="56"/>
      <c r="AA176" s="56"/>
      <c r="AB176" s="56"/>
    </row>
    <row r="177">
      <c r="A177" s="56"/>
      <c r="B177" s="56"/>
      <c r="C177" s="58"/>
      <c r="D177" s="59"/>
      <c r="E177" s="79"/>
      <c r="F177" s="58"/>
      <c r="G177" s="58"/>
      <c r="H177" s="58"/>
      <c r="I177" s="58"/>
      <c r="J177" s="58"/>
      <c r="K177" s="56"/>
      <c r="L177" s="56"/>
      <c r="M177" s="56"/>
      <c r="N177" s="56"/>
      <c r="O177" s="56"/>
      <c r="P177" s="56"/>
      <c r="Q177" s="56"/>
      <c r="R177" s="56"/>
      <c r="S177" s="56"/>
      <c r="T177" s="56"/>
      <c r="U177" s="56"/>
      <c r="V177" s="56"/>
      <c r="W177" s="56"/>
      <c r="X177" s="56"/>
      <c r="Y177" s="56"/>
      <c r="Z177" s="56"/>
      <c r="AA177" s="56"/>
      <c r="AB177" s="56"/>
    </row>
    <row r="178">
      <c r="A178" s="56"/>
      <c r="B178" s="56"/>
      <c r="C178" s="58"/>
      <c r="D178" s="59"/>
      <c r="E178" s="79"/>
      <c r="F178" s="58"/>
      <c r="G178" s="58"/>
      <c r="H178" s="58"/>
      <c r="I178" s="58"/>
      <c r="J178" s="58"/>
      <c r="K178" s="56"/>
      <c r="L178" s="56"/>
      <c r="M178" s="56"/>
      <c r="N178" s="56"/>
      <c r="O178" s="56"/>
      <c r="P178" s="56"/>
      <c r="Q178" s="56"/>
      <c r="R178" s="56"/>
      <c r="S178" s="56"/>
      <c r="T178" s="56"/>
      <c r="U178" s="56"/>
      <c r="V178" s="56"/>
      <c r="W178" s="56"/>
      <c r="X178" s="56"/>
      <c r="Y178" s="56"/>
      <c r="Z178" s="56"/>
      <c r="AA178" s="56"/>
      <c r="AB178" s="56"/>
    </row>
    <row r="179">
      <c r="A179" s="56"/>
      <c r="B179" s="56"/>
      <c r="C179" s="58"/>
      <c r="D179" s="59"/>
      <c r="E179" s="79"/>
      <c r="F179" s="58"/>
      <c r="G179" s="58"/>
      <c r="H179" s="58"/>
      <c r="I179" s="58"/>
      <c r="J179" s="58"/>
      <c r="K179" s="56"/>
      <c r="L179" s="56"/>
      <c r="M179" s="56"/>
      <c r="N179" s="56"/>
      <c r="O179" s="56"/>
      <c r="P179" s="56"/>
      <c r="Q179" s="56"/>
      <c r="R179" s="56"/>
      <c r="S179" s="56"/>
      <c r="T179" s="56"/>
      <c r="U179" s="56"/>
      <c r="V179" s="56"/>
      <c r="W179" s="56"/>
      <c r="X179" s="56"/>
      <c r="Y179" s="56"/>
      <c r="Z179" s="56"/>
      <c r="AA179" s="56"/>
      <c r="AB179" s="56"/>
    </row>
    <row r="180">
      <c r="A180" s="56"/>
      <c r="B180" s="56"/>
      <c r="C180" s="58"/>
      <c r="D180" s="59"/>
      <c r="E180" s="79"/>
      <c r="F180" s="58"/>
      <c r="G180" s="58"/>
      <c r="H180" s="58"/>
      <c r="I180" s="58"/>
      <c r="J180" s="58"/>
      <c r="K180" s="56"/>
      <c r="L180" s="56"/>
      <c r="M180" s="56"/>
      <c r="N180" s="56"/>
      <c r="O180" s="56"/>
      <c r="P180" s="56"/>
      <c r="Q180" s="56"/>
      <c r="R180" s="56"/>
      <c r="S180" s="56"/>
      <c r="T180" s="56"/>
      <c r="U180" s="56"/>
      <c r="V180" s="56"/>
      <c r="W180" s="56"/>
      <c r="X180" s="56"/>
      <c r="Y180" s="56"/>
      <c r="Z180" s="56"/>
      <c r="AA180" s="56"/>
      <c r="AB180" s="56"/>
    </row>
    <row r="181">
      <c r="A181" s="56"/>
      <c r="B181" s="56"/>
      <c r="C181" s="58"/>
      <c r="D181" s="59"/>
      <c r="E181" s="79"/>
      <c r="F181" s="58"/>
      <c r="G181" s="58"/>
      <c r="H181" s="58"/>
      <c r="I181" s="58"/>
      <c r="J181" s="58"/>
      <c r="K181" s="56"/>
      <c r="L181" s="56"/>
      <c r="M181" s="56"/>
      <c r="N181" s="56"/>
      <c r="O181" s="56"/>
      <c r="P181" s="56"/>
      <c r="Q181" s="56"/>
      <c r="R181" s="56"/>
      <c r="S181" s="56"/>
      <c r="T181" s="56"/>
      <c r="U181" s="56"/>
      <c r="V181" s="56"/>
      <c r="W181" s="56"/>
      <c r="X181" s="56"/>
      <c r="Y181" s="56"/>
      <c r="Z181" s="56"/>
      <c r="AA181" s="56"/>
      <c r="AB181" s="56"/>
    </row>
    <row r="182">
      <c r="A182" s="56"/>
      <c r="B182" s="56"/>
      <c r="C182" s="58"/>
      <c r="D182" s="59"/>
      <c r="E182" s="79"/>
      <c r="F182" s="58"/>
      <c r="G182" s="58"/>
      <c r="H182" s="58"/>
      <c r="I182" s="58"/>
      <c r="J182" s="58"/>
      <c r="K182" s="56"/>
      <c r="L182" s="56"/>
      <c r="M182" s="56"/>
      <c r="N182" s="56"/>
      <c r="O182" s="56"/>
      <c r="P182" s="56"/>
      <c r="Q182" s="56"/>
      <c r="R182" s="56"/>
      <c r="S182" s="56"/>
      <c r="T182" s="56"/>
      <c r="U182" s="56"/>
      <c r="V182" s="56"/>
      <c r="W182" s="56"/>
      <c r="X182" s="56"/>
      <c r="Y182" s="56"/>
      <c r="Z182" s="56"/>
      <c r="AA182" s="56"/>
      <c r="AB182" s="56"/>
    </row>
    <row r="183">
      <c r="A183" s="56"/>
      <c r="B183" s="56"/>
      <c r="C183" s="58"/>
      <c r="D183" s="59"/>
      <c r="E183" s="79"/>
      <c r="F183" s="58"/>
      <c r="G183" s="58"/>
      <c r="H183" s="58"/>
      <c r="I183" s="58"/>
      <c r="J183" s="58"/>
      <c r="K183" s="56"/>
      <c r="L183" s="56"/>
      <c r="M183" s="56"/>
      <c r="N183" s="56"/>
      <c r="O183" s="56"/>
      <c r="P183" s="56"/>
      <c r="Q183" s="56"/>
      <c r="R183" s="56"/>
      <c r="S183" s="56"/>
      <c r="T183" s="56"/>
      <c r="U183" s="56"/>
      <c r="V183" s="56"/>
      <c r="W183" s="56"/>
      <c r="X183" s="56"/>
      <c r="Y183" s="56"/>
      <c r="Z183" s="56"/>
      <c r="AA183" s="56"/>
      <c r="AB183" s="56"/>
    </row>
    <row r="184">
      <c r="A184" s="56"/>
      <c r="B184" s="56"/>
      <c r="C184" s="58"/>
      <c r="D184" s="59"/>
      <c r="E184" s="79"/>
      <c r="F184" s="58"/>
      <c r="G184" s="58"/>
      <c r="H184" s="58"/>
      <c r="I184" s="58"/>
      <c r="J184" s="58"/>
      <c r="K184" s="56"/>
      <c r="L184" s="56"/>
      <c r="M184" s="56"/>
      <c r="N184" s="56"/>
      <c r="O184" s="56"/>
      <c r="P184" s="56"/>
      <c r="Q184" s="56"/>
      <c r="R184" s="56"/>
      <c r="S184" s="56"/>
      <c r="T184" s="56"/>
      <c r="U184" s="56"/>
      <c r="V184" s="56"/>
      <c r="W184" s="56"/>
      <c r="X184" s="56"/>
      <c r="Y184" s="56"/>
      <c r="Z184" s="56"/>
      <c r="AA184" s="56"/>
      <c r="AB184" s="56"/>
    </row>
    <row r="185">
      <c r="A185" s="56"/>
      <c r="B185" s="56"/>
      <c r="C185" s="58"/>
      <c r="D185" s="59"/>
      <c r="E185" s="79"/>
      <c r="F185" s="58"/>
      <c r="G185" s="58"/>
      <c r="H185" s="58"/>
      <c r="I185" s="58"/>
      <c r="J185" s="58"/>
      <c r="K185" s="56"/>
      <c r="L185" s="56"/>
      <c r="M185" s="56"/>
      <c r="N185" s="56"/>
      <c r="O185" s="56"/>
      <c r="P185" s="56"/>
      <c r="Q185" s="56"/>
      <c r="R185" s="56"/>
      <c r="S185" s="56"/>
      <c r="T185" s="56"/>
      <c r="U185" s="56"/>
      <c r="V185" s="56"/>
      <c r="W185" s="56"/>
      <c r="X185" s="56"/>
      <c r="Y185" s="56"/>
      <c r="Z185" s="56"/>
      <c r="AA185" s="56"/>
      <c r="AB185" s="56"/>
    </row>
    <row r="186">
      <c r="A186" s="56"/>
      <c r="B186" s="56"/>
      <c r="C186" s="58"/>
      <c r="D186" s="59"/>
      <c r="E186" s="79"/>
      <c r="F186" s="58"/>
      <c r="G186" s="58"/>
      <c r="H186" s="58"/>
      <c r="I186" s="58"/>
      <c r="J186" s="58"/>
      <c r="K186" s="56"/>
      <c r="L186" s="56"/>
      <c r="M186" s="56"/>
      <c r="N186" s="56"/>
      <c r="O186" s="56"/>
      <c r="P186" s="56"/>
      <c r="Q186" s="56"/>
      <c r="R186" s="56"/>
      <c r="S186" s="56"/>
      <c r="T186" s="56"/>
      <c r="U186" s="56"/>
      <c r="V186" s="56"/>
      <c r="W186" s="56"/>
      <c r="X186" s="56"/>
      <c r="Y186" s="56"/>
      <c r="Z186" s="56"/>
      <c r="AA186" s="56"/>
      <c r="AB186" s="56"/>
    </row>
    <row r="187">
      <c r="A187" s="56"/>
      <c r="B187" s="56"/>
      <c r="C187" s="58"/>
      <c r="D187" s="59"/>
      <c r="E187" s="79"/>
      <c r="F187" s="58"/>
      <c r="G187" s="58"/>
      <c r="H187" s="58"/>
      <c r="I187" s="58"/>
      <c r="J187" s="58"/>
      <c r="K187" s="56"/>
      <c r="L187" s="56"/>
      <c r="M187" s="56"/>
      <c r="N187" s="56"/>
      <c r="O187" s="56"/>
      <c r="P187" s="56"/>
      <c r="Q187" s="56"/>
      <c r="R187" s="56"/>
      <c r="S187" s="56"/>
      <c r="T187" s="56"/>
      <c r="U187" s="56"/>
      <c r="V187" s="56"/>
      <c r="W187" s="56"/>
      <c r="X187" s="56"/>
      <c r="Y187" s="56"/>
      <c r="Z187" s="56"/>
      <c r="AA187" s="56"/>
      <c r="AB187" s="56"/>
    </row>
    <row r="188">
      <c r="A188" s="56"/>
      <c r="B188" s="56"/>
      <c r="C188" s="58"/>
      <c r="D188" s="59"/>
      <c r="E188" s="79"/>
      <c r="F188" s="58"/>
      <c r="G188" s="58"/>
      <c r="H188" s="58"/>
      <c r="I188" s="58"/>
      <c r="J188" s="58"/>
      <c r="K188" s="56"/>
      <c r="L188" s="56"/>
      <c r="M188" s="56"/>
      <c r="N188" s="56"/>
      <c r="O188" s="56"/>
      <c r="P188" s="56"/>
      <c r="Q188" s="56"/>
      <c r="R188" s="56"/>
      <c r="S188" s="56"/>
      <c r="T188" s="56"/>
      <c r="U188" s="56"/>
      <c r="V188" s="56"/>
      <c r="W188" s="56"/>
      <c r="X188" s="56"/>
      <c r="Y188" s="56"/>
      <c r="Z188" s="56"/>
      <c r="AA188" s="56"/>
      <c r="AB188" s="56"/>
    </row>
    <row r="189">
      <c r="A189" s="56"/>
      <c r="B189" s="56"/>
      <c r="C189" s="58"/>
      <c r="D189" s="59"/>
      <c r="E189" s="79"/>
      <c r="F189" s="58"/>
      <c r="G189" s="58"/>
      <c r="H189" s="58"/>
      <c r="I189" s="58"/>
      <c r="J189" s="58"/>
      <c r="K189" s="56"/>
      <c r="L189" s="56"/>
      <c r="M189" s="56"/>
      <c r="N189" s="56"/>
      <c r="O189" s="56"/>
      <c r="P189" s="56"/>
      <c r="Q189" s="56"/>
      <c r="R189" s="56"/>
      <c r="S189" s="56"/>
      <c r="T189" s="56"/>
      <c r="U189" s="56"/>
      <c r="V189" s="56"/>
      <c r="W189" s="56"/>
      <c r="X189" s="56"/>
      <c r="Y189" s="56"/>
      <c r="Z189" s="56"/>
      <c r="AA189" s="56"/>
      <c r="AB189" s="56"/>
    </row>
    <row r="190">
      <c r="A190" s="56"/>
      <c r="B190" s="56"/>
      <c r="C190" s="58"/>
      <c r="D190" s="59"/>
      <c r="E190" s="79"/>
      <c r="F190" s="58"/>
      <c r="G190" s="58"/>
      <c r="H190" s="58"/>
      <c r="I190" s="58"/>
      <c r="J190" s="58"/>
      <c r="K190" s="56"/>
      <c r="L190" s="56"/>
      <c r="M190" s="56"/>
      <c r="N190" s="56"/>
      <c r="O190" s="56"/>
      <c r="P190" s="56"/>
      <c r="Q190" s="56"/>
      <c r="R190" s="56"/>
      <c r="S190" s="56"/>
      <c r="T190" s="56"/>
      <c r="U190" s="56"/>
      <c r="V190" s="56"/>
      <c r="W190" s="56"/>
      <c r="X190" s="56"/>
      <c r="Y190" s="56"/>
      <c r="Z190" s="56"/>
      <c r="AA190" s="56"/>
      <c r="AB190" s="56"/>
    </row>
    <row r="191">
      <c r="A191" s="56"/>
      <c r="B191" s="56"/>
      <c r="C191" s="58"/>
      <c r="D191" s="59"/>
      <c r="E191" s="79"/>
      <c r="F191" s="58"/>
      <c r="G191" s="58"/>
      <c r="H191" s="58"/>
      <c r="I191" s="58"/>
      <c r="J191" s="58"/>
      <c r="K191" s="56"/>
      <c r="L191" s="56"/>
      <c r="M191" s="56"/>
      <c r="N191" s="56"/>
      <c r="O191" s="56"/>
      <c r="P191" s="56"/>
      <c r="Q191" s="56"/>
      <c r="R191" s="56"/>
      <c r="S191" s="56"/>
      <c r="T191" s="56"/>
      <c r="U191" s="56"/>
      <c r="V191" s="56"/>
      <c r="W191" s="56"/>
      <c r="X191" s="56"/>
      <c r="Y191" s="56"/>
      <c r="Z191" s="56"/>
      <c r="AA191" s="56"/>
      <c r="AB191" s="56"/>
    </row>
    <row r="192">
      <c r="A192" s="56"/>
      <c r="B192" s="56"/>
      <c r="C192" s="58"/>
      <c r="D192" s="59"/>
      <c r="E192" s="79"/>
      <c r="F192" s="58"/>
      <c r="G192" s="58"/>
      <c r="H192" s="58"/>
      <c r="I192" s="58"/>
      <c r="J192" s="58"/>
      <c r="K192" s="56"/>
      <c r="L192" s="56"/>
      <c r="M192" s="56"/>
      <c r="N192" s="56"/>
      <c r="O192" s="56"/>
      <c r="P192" s="56"/>
      <c r="Q192" s="56"/>
      <c r="R192" s="56"/>
      <c r="S192" s="56"/>
      <c r="T192" s="56"/>
      <c r="U192" s="56"/>
      <c r="V192" s="56"/>
      <c r="W192" s="56"/>
      <c r="X192" s="56"/>
      <c r="Y192" s="56"/>
      <c r="Z192" s="56"/>
      <c r="AA192" s="56"/>
      <c r="AB192" s="56"/>
    </row>
    <row r="193">
      <c r="A193" s="56"/>
      <c r="B193" s="56"/>
      <c r="C193" s="58"/>
      <c r="D193" s="59"/>
      <c r="E193" s="79"/>
      <c r="F193" s="58"/>
      <c r="G193" s="58"/>
      <c r="H193" s="58"/>
      <c r="I193" s="58"/>
      <c r="J193" s="58"/>
      <c r="K193" s="56"/>
      <c r="L193" s="56"/>
      <c r="M193" s="56"/>
      <c r="N193" s="56"/>
      <c r="O193" s="56"/>
      <c r="P193" s="56"/>
      <c r="Q193" s="56"/>
      <c r="R193" s="56"/>
      <c r="S193" s="56"/>
      <c r="T193" s="56"/>
      <c r="U193" s="56"/>
      <c r="V193" s="56"/>
      <c r="W193" s="56"/>
      <c r="X193" s="56"/>
      <c r="Y193" s="56"/>
      <c r="Z193" s="56"/>
      <c r="AA193" s="56"/>
      <c r="AB193" s="56"/>
    </row>
    <row r="194">
      <c r="A194" s="56"/>
      <c r="B194" s="56"/>
      <c r="C194" s="58"/>
      <c r="D194" s="59"/>
      <c r="E194" s="79"/>
      <c r="F194" s="58"/>
      <c r="G194" s="58"/>
      <c r="H194" s="58"/>
      <c r="I194" s="58"/>
      <c r="J194" s="58"/>
      <c r="K194" s="56"/>
      <c r="L194" s="56"/>
      <c r="M194" s="56"/>
      <c r="N194" s="56"/>
      <c r="O194" s="56"/>
      <c r="P194" s="56"/>
      <c r="Q194" s="56"/>
      <c r="R194" s="56"/>
      <c r="S194" s="56"/>
      <c r="T194" s="56"/>
      <c r="U194" s="56"/>
      <c r="V194" s="56"/>
      <c r="W194" s="56"/>
      <c r="X194" s="56"/>
      <c r="Y194" s="56"/>
      <c r="Z194" s="56"/>
      <c r="AA194" s="56"/>
      <c r="AB194" s="56"/>
    </row>
    <row r="195">
      <c r="A195" s="56"/>
      <c r="B195" s="56"/>
      <c r="C195" s="58"/>
      <c r="D195" s="59"/>
      <c r="E195" s="79"/>
      <c r="F195" s="58"/>
      <c r="G195" s="58"/>
      <c r="H195" s="58"/>
      <c r="I195" s="58"/>
      <c r="J195" s="58"/>
      <c r="K195" s="56"/>
      <c r="L195" s="56"/>
      <c r="M195" s="56"/>
      <c r="N195" s="56"/>
      <c r="O195" s="56"/>
      <c r="P195" s="56"/>
      <c r="Q195" s="56"/>
      <c r="R195" s="56"/>
      <c r="S195" s="56"/>
      <c r="T195" s="56"/>
      <c r="U195" s="56"/>
      <c r="V195" s="56"/>
      <c r="W195" s="56"/>
      <c r="X195" s="56"/>
      <c r="Y195" s="56"/>
      <c r="Z195" s="56"/>
      <c r="AA195" s="56"/>
      <c r="AB195" s="56"/>
    </row>
    <row r="196">
      <c r="A196" s="56"/>
      <c r="B196" s="56"/>
      <c r="C196" s="58"/>
      <c r="D196" s="59"/>
      <c r="E196" s="79"/>
      <c r="F196" s="58"/>
      <c r="G196" s="58"/>
      <c r="H196" s="58"/>
      <c r="I196" s="58"/>
      <c r="J196" s="58"/>
      <c r="K196" s="56"/>
      <c r="L196" s="56"/>
      <c r="M196" s="56"/>
      <c r="N196" s="56"/>
      <c r="O196" s="56"/>
      <c r="P196" s="56"/>
      <c r="Q196" s="56"/>
      <c r="R196" s="56"/>
      <c r="S196" s="56"/>
      <c r="T196" s="56"/>
      <c r="U196" s="56"/>
      <c r="V196" s="56"/>
      <c r="W196" s="56"/>
      <c r="X196" s="56"/>
      <c r="Y196" s="56"/>
      <c r="Z196" s="56"/>
      <c r="AA196" s="56"/>
      <c r="AB196" s="56"/>
    </row>
    <row r="197">
      <c r="A197" s="56"/>
      <c r="B197" s="56"/>
      <c r="C197" s="58"/>
      <c r="D197" s="59"/>
      <c r="E197" s="79"/>
      <c r="F197" s="58"/>
      <c r="G197" s="58"/>
      <c r="H197" s="58"/>
      <c r="I197" s="58"/>
      <c r="J197" s="58"/>
      <c r="K197" s="56"/>
      <c r="L197" s="56"/>
      <c r="M197" s="56"/>
      <c r="N197" s="56"/>
      <c r="O197" s="56"/>
      <c r="P197" s="56"/>
      <c r="Q197" s="56"/>
      <c r="R197" s="56"/>
      <c r="S197" s="56"/>
      <c r="T197" s="56"/>
      <c r="U197" s="56"/>
      <c r="V197" s="56"/>
      <c r="W197" s="56"/>
      <c r="X197" s="56"/>
      <c r="Y197" s="56"/>
      <c r="Z197" s="56"/>
      <c r="AA197" s="56"/>
      <c r="AB197" s="56"/>
    </row>
    <row r="198">
      <c r="A198" s="56"/>
      <c r="B198" s="56"/>
      <c r="C198" s="58"/>
      <c r="D198" s="59"/>
      <c r="E198" s="79"/>
      <c r="F198" s="58"/>
      <c r="G198" s="58"/>
      <c r="H198" s="58"/>
      <c r="I198" s="58"/>
      <c r="J198" s="58"/>
      <c r="K198" s="56"/>
      <c r="L198" s="56"/>
      <c r="M198" s="56"/>
      <c r="N198" s="56"/>
      <c r="O198" s="56"/>
      <c r="P198" s="56"/>
      <c r="Q198" s="56"/>
      <c r="R198" s="56"/>
      <c r="S198" s="56"/>
      <c r="T198" s="56"/>
      <c r="U198" s="56"/>
      <c r="V198" s="56"/>
      <c r="W198" s="56"/>
      <c r="X198" s="56"/>
      <c r="Y198" s="56"/>
      <c r="Z198" s="56"/>
      <c r="AA198" s="56"/>
      <c r="AB198" s="56"/>
    </row>
    <row r="199">
      <c r="A199" s="56"/>
      <c r="B199" s="56"/>
      <c r="C199" s="58"/>
      <c r="D199" s="59"/>
      <c r="E199" s="79"/>
      <c r="F199" s="58"/>
      <c r="G199" s="58"/>
      <c r="H199" s="58"/>
      <c r="I199" s="58"/>
      <c r="J199" s="58"/>
      <c r="K199" s="56"/>
      <c r="L199" s="56"/>
      <c r="M199" s="56"/>
      <c r="N199" s="56"/>
      <c r="O199" s="56"/>
      <c r="P199" s="56"/>
      <c r="Q199" s="56"/>
      <c r="R199" s="56"/>
      <c r="S199" s="56"/>
      <c r="T199" s="56"/>
      <c r="U199" s="56"/>
      <c r="V199" s="56"/>
      <c r="W199" s="56"/>
      <c r="X199" s="56"/>
      <c r="Y199" s="56"/>
      <c r="Z199" s="56"/>
      <c r="AA199" s="56"/>
      <c r="AB199" s="56"/>
    </row>
    <row r="200">
      <c r="A200" s="56"/>
      <c r="B200" s="56"/>
      <c r="C200" s="58"/>
      <c r="D200" s="59"/>
      <c r="E200" s="79"/>
      <c r="F200" s="58"/>
      <c r="G200" s="58"/>
      <c r="H200" s="58"/>
      <c r="I200" s="58"/>
      <c r="J200" s="58"/>
      <c r="K200" s="56"/>
      <c r="L200" s="56"/>
      <c r="M200" s="56"/>
      <c r="N200" s="56"/>
      <c r="O200" s="56"/>
      <c r="P200" s="56"/>
      <c r="Q200" s="56"/>
      <c r="R200" s="56"/>
      <c r="S200" s="56"/>
      <c r="T200" s="56"/>
      <c r="U200" s="56"/>
      <c r="V200" s="56"/>
      <c r="W200" s="56"/>
      <c r="X200" s="56"/>
      <c r="Y200" s="56"/>
      <c r="Z200" s="56"/>
      <c r="AA200" s="56"/>
      <c r="AB200" s="56"/>
    </row>
    <row r="201">
      <c r="A201" s="56"/>
      <c r="B201" s="56"/>
      <c r="C201" s="58"/>
      <c r="D201" s="59"/>
      <c r="E201" s="79"/>
      <c r="F201" s="58"/>
      <c r="G201" s="58"/>
      <c r="H201" s="58"/>
      <c r="I201" s="58"/>
      <c r="J201" s="58"/>
      <c r="K201" s="56"/>
      <c r="L201" s="56"/>
      <c r="M201" s="56"/>
      <c r="N201" s="56"/>
      <c r="O201" s="56"/>
      <c r="P201" s="56"/>
      <c r="Q201" s="56"/>
      <c r="R201" s="56"/>
      <c r="S201" s="56"/>
      <c r="T201" s="56"/>
      <c r="U201" s="56"/>
      <c r="V201" s="56"/>
      <c r="W201" s="56"/>
      <c r="X201" s="56"/>
      <c r="Y201" s="56"/>
      <c r="Z201" s="56"/>
      <c r="AA201" s="56"/>
      <c r="AB201" s="56"/>
    </row>
    <row r="202">
      <c r="A202" s="56"/>
      <c r="B202" s="56"/>
      <c r="C202" s="58"/>
      <c r="D202" s="59"/>
      <c r="E202" s="79"/>
      <c r="F202" s="58"/>
      <c r="G202" s="58"/>
      <c r="H202" s="58"/>
      <c r="I202" s="58"/>
      <c r="J202" s="58"/>
      <c r="K202" s="56"/>
      <c r="L202" s="56"/>
      <c r="M202" s="56"/>
      <c r="N202" s="56"/>
      <c r="O202" s="56"/>
      <c r="P202" s="56"/>
      <c r="Q202" s="56"/>
      <c r="R202" s="56"/>
      <c r="S202" s="56"/>
      <c r="T202" s="56"/>
      <c r="U202" s="56"/>
      <c r="V202" s="56"/>
      <c r="W202" s="56"/>
      <c r="X202" s="56"/>
      <c r="Y202" s="56"/>
      <c r="Z202" s="56"/>
      <c r="AA202" s="56"/>
      <c r="AB202" s="56"/>
    </row>
    <row r="203">
      <c r="A203" s="56"/>
      <c r="B203" s="56"/>
      <c r="C203" s="58"/>
      <c r="D203" s="59"/>
      <c r="E203" s="79"/>
      <c r="F203" s="58"/>
      <c r="G203" s="58"/>
      <c r="H203" s="58"/>
      <c r="I203" s="58"/>
      <c r="J203" s="58"/>
      <c r="K203" s="56"/>
      <c r="L203" s="56"/>
      <c r="M203" s="56"/>
      <c r="N203" s="56"/>
      <c r="O203" s="56"/>
      <c r="P203" s="56"/>
      <c r="Q203" s="56"/>
      <c r="R203" s="56"/>
      <c r="S203" s="56"/>
      <c r="T203" s="56"/>
      <c r="U203" s="56"/>
      <c r="V203" s="56"/>
      <c r="W203" s="56"/>
      <c r="X203" s="56"/>
      <c r="Y203" s="56"/>
      <c r="Z203" s="56"/>
      <c r="AA203" s="56"/>
      <c r="AB203" s="56"/>
    </row>
    <row r="204">
      <c r="A204" s="56"/>
      <c r="B204" s="56"/>
      <c r="C204" s="58"/>
      <c r="D204" s="59"/>
      <c r="E204" s="79"/>
      <c r="F204" s="58"/>
      <c r="G204" s="58"/>
      <c r="H204" s="58"/>
      <c r="I204" s="58"/>
      <c r="J204" s="58"/>
      <c r="K204" s="56"/>
      <c r="L204" s="56"/>
      <c r="M204" s="56"/>
      <c r="N204" s="56"/>
      <c r="O204" s="56"/>
      <c r="P204" s="56"/>
      <c r="Q204" s="56"/>
      <c r="R204" s="56"/>
      <c r="S204" s="56"/>
      <c r="T204" s="56"/>
      <c r="U204" s="56"/>
      <c r="V204" s="56"/>
      <c r="W204" s="56"/>
      <c r="X204" s="56"/>
      <c r="Y204" s="56"/>
      <c r="Z204" s="56"/>
      <c r="AA204" s="56"/>
      <c r="AB204" s="56"/>
    </row>
    <row r="205">
      <c r="A205" s="56"/>
      <c r="B205" s="56"/>
      <c r="C205" s="58"/>
      <c r="D205" s="59"/>
      <c r="E205" s="79"/>
      <c r="F205" s="58"/>
      <c r="G205" s="58"/>
      <c r="H205" s="58"/>
      <c r="I205" s="58"/>
      <c r="J205" s="58"/>
      <c r="K205" s="56"/>
      <c r="L205" s="56"/>
      <c r="M205" s="56"/>
      <c r="N205" s="56"/>
      <c r="O205" s="56"/>
      <c r="P205" s="56"/>
      <c r="Q205" s="56"/>
      <c r="R205" s="56"/>
      <c r="S205" s="56"/>
      <c r="T205" s="56"/>
      <c r="U205" s="56"/>
      <c r="V205" s="56"/>
      <c r="W205" s="56"/>
      <c r="X205" s="56"/>
      <c r="Y205" s="56"/>
      <c r="Z205" s="56"/>
      <c r="AA205" s="56"/>
      <c r="AB205" s="56"/>
    </row>
    <row r="206">
      <c r="A206" s="56"/>
      <c r="B206" s="56"/>
      <c r="C206" s="58"/>
      <c r="D206" s="59"/>
      <c r="E206" s="79"/>
      <c r="F206" s="58"/>
      <c r="G206" s="58"/>
      <c r="H206" s="58"/>
      <c r="I206" s="58"/>
      <c r="J206" s="58"/>
      <c r="K206" s="56"/>
      <c r="L206" s="56"/>
      <c r="M206" s="56"/>
      <c r="N206" s="56"/>
      <c r="O206" s="56"/>
      <c r="P206" s="56"/>
      <c r="Q206" s="56"/>
      <c r="R206" s="56"/>
      <c r="S206" s="56"/>
      <c r="T206" s="56"/>
      <c r="U206" s="56"/>
      <c r="V206" s="56"/>
      <c r="W206" s="56"/>
      <c r="X206" s="56"/>
      <c r="Y206" s="56"/>
      <c r="Z206" s="56"/>
      <c r="AA206" s="56"/>
      <c r="AB206" s="56"/>
    </row>
    <row r="207">
      <c r="A207" s="56"/>
      <c r="B207" s="56"/>
      <c r="C207" s="58"/>
      <c r="D207" s="59"/>
      <c r="E207" s="79"/>
      <c r="F207" s="58"/>
      <c r="G207" s="58"/>
      <c r="H207" s="58"/>
      <c r="I207" s="58"/>
      <c r="J207" s="58"/>
      <c r="K207" s="56"/>
      <c r="L207" s="56"/>
      <c r="M207" s="56"/>
      <c r="N207" s="56"/>
      <c r="O207" s="56"/>
      <c r="P207" s="56"/>
      <c r="Q207" s="56"/>
      <c r="R207" s="56"/>
      <c r="S207" s="56"/>
      <c r="T207" s="56"/>
      <c r="U207" s="56"/>
      <c r="V207" s="56"/>
      <c r="W207" s="56"/>
      <c r="X207" s="56"/>
      <c r="Y207" s="56"/>
      <c r="Z207" s="56"/>
      <c r="AA207" s="56"/>
      <c r="AB207" s="56"/>
    </row>
    <row r="208">
      <c r="A208" s="56"/>
      <c r="B208" s="56"/>
      <c r="C208" s="58"/>
      <c r="D208" s="59"/>
      <c r="E208" s="79"/>
      <c r="F208" s="58"/>
      <c r="G208" s="58"/>
      <c r="H208" s="58"/>
      <c r="I208" s="58"/>
      <c r="J208" s="58"/>
      <c r="K208" s="56"/>
      <c r="L208" s="56"/>
      <c r="M208" s="56"/>
      <c r="N208" s="56"/>
      <c r="O208" s="56"/>
      <c r="P208" s="56"/>
      <c r="Q208" s="56"/>
      <c r="R208" s="56"/>
      <c r="S208" s="56"/>
      <c r="T208" s="56"/>
      <c r="U208" s="56"/>
      <c r="V208" s="56"/>
      <c r="W208" s="56"/>
      <c r="X208" s="56"/>
      <c r="Y208" s="56"/>
      <c r="Z208" s="56"/>
      <c r="AA208" s="56"/>
      <c r="AB208" s="56"/>
    </row>
    <row r="209">
      <c r="A209" s="56"/>
      <c r="B209" s="56"/>
      <c r="C209" s="58"/>
      <c r="D209" s="59"/>
      <c r="E209" s="79"/>
      <c r="F209" s="58"/>
      <c r="G209" s="58"/>
      <c r="H209" s="58"/>
      <c r="I209" s="58"/>
      <c r="J209" s="58"/>
      <c r="K209" s="56"/>
      <c r="L209" s="56"/>
      <c r="M209" s="56"/>
      <c r="N209" s="56"/>
      <c r="O209" s="56"/>
      <c r="P209" s="56"/>
      <c r="Q209" s="56"/>
      <c r="R209" s="56"/>
      <c r="S209" s="56"/>
      <c r="T209" s="56"/>
      <c r="U209" s="56"/>
      <c r="V209" s="56"/>
      <c r="W209" s="56"/>
      <c r="X209" s="56"/>
      <c r="Y209" s="56"/>
      <c r="Z209" s="56"/>
      <c r="AA209" s="56"/>
      <c r="AB209" s="56"/>
    </row>
    <row r="210">
      <c r="A210" s="56"/>
      <c r="B210" s="56"/>
      <c r="C210" s="58"/>
      <c r="D210" s="59"/>
      <c r="E210" s="79"/>
      <c r="F210" s="58"/>
      <c r="G210" s="58"/>
      <c r="H210" s="58"/>
      <c r="I210" s="58"/>
      <c r="J210" s="58"/>
      <c r="K210" s="56"/>
      <c r="L210" s="56"/>
      <c r="M210" s="56"/>
      <c r="N210" s="56"/>
      <c r="O210" s="56"/>
      <c r="P210" s="56"/>
      <c r="Q210" s="56"/>
      <c r="R210" s="56"/>
      <c r="S210" s="56"/>
      <c r="T210" s="56"/>
      <c r="U210" s="56"/>
      <c r="V210" s="56"/>
      <c r="W210" s="56"/>
      <c r="X210" s="56"/>
      <c r="Y210" s="56"/>
      <c r="Z210" s="56"/>
      <c r="AA210" s="56"/>
      <c r="AB210" s="56"/>
    </row>
    <row r="211">
      <c r="A211" s="56"/>
      <c r="B211" s="56"/>
      <c r="C211" s="58"/>
      <c r="D211" s="59"/>
      <c r="E211" s="79"/>
      <c r="F211" s="58"/>
      <c r="G211" s="58"/>
      <c r="H211" s="58"/>
      <c r="I211" s="58"/>
      <c r="J211" s="58"/>
      <c r="K211" s="56"/>
      <c r="L211" s="56"/>
      <c r="M211" s="56"/>
      <c r="N211" s="56"/>
      <c r="O211" s="56"/>
      <c r="P211" s="56"/>
      <c r="Q211" s="56"/>
      <c r="R211" s="56"/>
      <c r="S211" s="56"/>
      <c r="T211" s="56"/>
      <c r="U211" s="56"/>
      <c r="V211" s="56"/>
      <c r="W211" s="56"/>
      <c r="X211" s="56"/>
      <c r="Y211" s="56"/>
      <c r="Z211" s="56"/>
      <c r="AA211" s="56"/>
      <c r="AB211" s="56"/>
    </row>
    <row r="212">
      <c r="A212" s="56"/>
      <c r="B212" s="56"/>
      <c r="C212" s="58"/>
      <c r="D212" s="59"/>
      <c r="E212" s="79"/>
      <c r="F212" s="58"/>
      <c r="G212" s="58"/>
      <c r="H212" s="58"/>
      <c r="I212" s="58"/>
      <c r="J212" s="58"/>
      <c r="K212" s="56"/>
      <c r="L212" s="56"/>
      <c r="M212" s="56"/>
      <c r="N212" s="56"/>
      <c r="O212" s="56"/>
      <c r="P212" s="56"/>
      <c r="Q212" s="56"/>
      <c r="R212" s="56"/>
      <c r="S212" s="56"/>
      <c r="T212" s="56"/>
      <c r="U212" s="56"/>
      <c r="V212" s="56"/>
      <c r="W212" s="56"/>
      <c r="X212" s="56"/>
      <c r="Y212" s="56"/>
      <c r="Z212" s="56"/>
      <c r="AA212" s="56"/>
      <c r="AB212" s="56"/>
    </row>
    <row r="213">
      <c r="A213" s="56"/>
      <c r="B213" s="56"/>
      <c r="C213" s="58"/>
      <c r="D213" s="59"/>
      <c r="E213" s="79"/>
      <c r="F213" s="58"/>
      <c r="G213" s="58"/>
      <c r="H213" s="58"/>
      <c r="I213" s="58"/>
      <c r="J213" s="58"/>
      <c r="K213" s="56"/>
      <c r="L213" s="56"/>
      <c r="M213" s="56"/>
      <c r="N213" s="56"/>
      <c r="O213" s="56"/>
      <c r="P213" s="56"/>
      <c r="Q213" s="56"/>
      <c r="R213" s="56"/>
      <c r="S213" s="56"/>
      <c r="T213" s="56"/>
      <c r="U213" s="56"/>
      <c r="V213" s="56"/>
      <c r="W213" s="56"/>
      <c r="X213" s="56"/>
      <c r="Y213" s="56"/>
      <c r="Z213" s="56"/>
      <c r="AA213" s="56"/>
      <c r="AB213" s="56"/>
    </row>
    <row r="214">
      <c r="A214" s="56"/>
      <c r="B214" s="56"/>
      <c r="C214" s="58"/>
      <c r="D214" s="59"/>
      <c r="E214" s="79"/>
      <c r="F214" s="58"/>
      <c r="G214" s="58"/>
      <c r="H214" s="58"/>
      <c r="I214" s="58"/>
      <c r="J214" s="58"/>
      <c r="K214" s="56"/>
      <c r="L214" s="56"/>
      <c r="M214" s="56"/>
      <c r="N214" s="56"/>
      <c r="O214" s="56"/>
      <c r="P214" s="56"/>
      <c r="Q214" s="56"/>
      <c r="R214" s="56"/>
      <c r="S214" s="56"/>
      <c r="T214" s="56"/>
      <c r="U214" s="56"/>
      <c r="V214" s="56"/>
      <c r="W214" s="56"/>
      <c r="X214" s="56"/>
      <c r="Y214" s="56"/>
      <c r="Z214" s="56"/>
      <c r="AA214" s="56"/>
      <c r="AB214" s="56"/>
    </row>
    <row r="215">
      <c r="A215" s="56"/>
      <c r="B215" s="56"/>
      <c r="C215" s="58"/>
      <c r="D215" s="59"/>
      <c r="E215" s="79"/>
      <c r="F215" s="58"/>
      <c r="G215" s="58"/>
      <c r="H215" s="58"/>
      <c r="I215" s="58"/>
      <c r="J215" s="58"/>
      <c r="K215" s="56"/>
      <c r="L215" s="56"/>
      <c r="M215" s="56"/>
      <c r="N215" s="56"/>
      <c r="O215" s="56"/>
      <c r="P215" s="56"/>
      <c r="Q215" s="56"/>
      <c r="R215" s="56"/>
      <c r="S215" s="56"/>
      <c r="T215" s="56"/>
      <c r="U215" s="56"/>
      <c r="V215" s="56"/>
      <c r="W215" s="56"/>
      <c r="X215" s="56"/>
      <c r="Y215" s="56"/>
      <c r="Z215" s="56"/>
      <c r="AA215" s="56"/>
      <c r="AB215" s="56"/>
    </row>
    <row r="216">
      <c r="A216" s="56"/>
      <c r="B216" s="56"/>
      <c r="C216" s="58"/>
      <c r="D216" s="59"/>
      <c r="E216" s="79"/>
      <c r="F216" s="58"/>
      <c r="G216" s="58"/>
      <c r="H216" s="58"/>
      <c r="I216" s="58"/>
      <c r="J216" s="58"/>
      <c r="K216" s="56"/>
      <c r="L216" s="56"/>
      <c r="M216" s="56"/>
      <c r="N216" s="56"/>
      <c r="O216" s="56"/>
      <c r="P216" s="56"/>
      <c r="Q216" s="56"/>
      <c r="R216" s="56"/>
      <c r="S216" s="56"/>
      <c r="T216" s="56"/>
      <c r="U216" s="56"/>
      <c r="V216" s="56"/>
      <c r="W216" s="56"/>
      <c r="X216" s="56"/>
      <c r="Y216" s="56"/>
      <c r="Z216" s="56"/>
      <c r="AA216" s="56"/>
      <c r="AB216" s="56"/>
    </row>
    <row r="217">
      <c r="A217" s="56"/>
      <c r="B217" s="56"/>
      <c r="C217" s="58"/>
      <c r="D217" s="59"/>
      <c r="E217" s="79"/>
      <c r="F217" s="58"/>
      <c r="G217" s="58"/>
      <c r="H217" s="58"/>
      <c r="I217" s="58"/>
      <c r="J217" s="58"/>
      <c r="K217" s="56"/>
      <c r="L217" s="56"/>
      <c r="M217" s="56"/>
      <c r="N217" s="56"/>
      <c r="O217" s="56"/>
      <c r="P217" s="56"/>
      <c r="Q217" s="56"/>
      <c r="R217" s="56"/>
      <c r="S217" s="56"/>
      <c r="T217" s="56"/>
      <c r="U217" s="56"/>
      <c r="V217" s="56"/>
      <c r="W217" s="56"/>
      <c r="X217" s="56"/>
      <c r="Y217" s="56"/>
      <c r="Z217" s="56"/>
      <c r="AA217" s="56"/>
      <c r="AB217" s="56"/>
    </row>
    <row r="218">
      <c r="A218" s="56"/>
      <c r="B218" s="56"/>
      <c r="C218" s="58"/>
      <c r="D218" s="59"/>
      <c r="E218" s="79"/>
      <c r="F218" s="58"/>
      <c r="G218" s="58"/>
      <c r="H218" s="58"/>
      <c r="I218" s="58"/>
      <c r="J218" s="58"/>
      <c r="K218" s="56"/>
      <c r="L218" s="56"/>
      <c r="M218" s="56"/>
      <c r="N218" s="56"/>
      <c r="O218" s="56"/>
      <c r="P218" s="56"/>
      <c r="Q218" s="56"/>
      <c r="R218" s="56"/>
      <c r="S218" s="56"/>
      <c r="T218" s="56"/>
      <c r="U218" s="56"/>
      <c r="V218" s="56"/>
      <c r="W218" s="56"/>
      <c r="X218" s="56"/>
      <c r="Y218" s="56"/>
      <c r="Z218" s="56"/>
      <c r="AA218" s="56"/>
      <c r="AB218" s="56"/>
    </row>
    <row r="219">
      <c r="A219" s="56"/>
      <c r="B219" s="56"/>
      <c r="C219" s="58"/>
      <c r="D219" s="59"/>
      <c r="E219" s="79"/>
      <c r="F219" s="58"/>
      <c r="G219" s="58"/>
      <c r="H219" s="58"/>
      <c r="I219" s="58"/>
      <c r="J219" s="58"/>
      <c r="K219" s="56"/>
      <c r="L219" s="56"/>
      <c r="M219" s="56"/>
      <c r="N219" s="56"/>
      <c r="O219" s="56"/>
      <c r="P219" s="56"/>
      <c r="Q219" s="56"/>
      <c r="R219" s="56"/>
      <c r="S219" s="56"/>
      <c r="T219" s="56"/>
      <c r="U219" s="56"/>
      <c r="V219" s="56"/>
      <c r="W219" s="56"/>
      <c r="X219" s="56"/>
      <c r="Y219" s="56"/>
      <c r="Z219" s="56"/>
      <c r="AA219" s="56"/>
      <c r="AB219" s="56"/>
    </row>
    <row r="220">
      <c r="A220" s="56"/>
      <c r="B220" s="56"/>
      <c r="C220" s="58"/>
      <c r="D220" s="59"/>
      <c r="E220" s="79"/>
      <c r="F220" s="58"/>
      <c r="G220" s="58"/>
      <c r="H220" s="58"/>
      <c r="I220" s="58"/>
      <c r="J220" s="58"/>
      <c r="K220" s="56"/>
      <c r="L220" s="56"/>
      <c r="M220" s="56"/>
      <c r="N220" s="56"/>
      <c r="O220" s="56"/>
      <c r="P220" s="56"/>
      <c r="Q220" s="56"/>
      <c r="R220" s="56"/>
      <c r="S220" s="56"/>
      <c r="T220" s="56"/>
      <c r="U220" s="56"/>
      <c r="V220" s="56"/>
      <c r="W220" s="56"/>
      <c r="X220" s="56"/>
      <c r="Y220" s="56"/>
      <c r="Z220" s="56"/>
      <c r="AA220" s="56"/>
      <c r="AB220" s="56"/>
    </row>
    <row r="221">
      <c r="A221" s="56"/>
      <c r="B221" s="56"/>
      <c r="C221" s="58"/>
      <c r="D221" s="59"/>
      <c r="E221" s="79"/>
      <c r="F221" s="58"/>
      <c r="G221" s="58"/>
      <c r="H221" s="58"/>
      <c r="I221" s="58"/>
      <c r="J221" s="58"/>
      <c r="K221" s="56"/>
      <c r="L221" s="56"/>
      <c r="M221" s="56"/>
      <c r="N221" s="56"/>
      <c r="O221" s="56"/>
      <c r="P221" s="56"/>
      <c r="Q221" s="56"/>
      <c r="R221" s="56"/>
      <c r="S221" s="56"/>
      <c r="T221" s="56"/>
      <c r="U221" s="56"/>
      <c r="V221" s="56"/>
      <c r="W221" s="56"/>
      <c r="X221" s="56"/>
      <c r="Y221" s="56"/>
      <c r="Z221" s="56"/>
      <c r="AA221" s="56"/>
      <c r="AB221" s="56"/>
    </row>
    <row r="222">
      <c r="A222" s="56"/>
      <c r="B222" s="56"/>
      <c r="C222" s="58"/>
      <c r="D222" s="59"/>
      <c r="E222" s="79"/>
      <c r="F222" s="58"/>
      <c r="G222" s="58"/>
      <c r="H222" s="58"/>
      <c r="I222" s="58"/>
      <c r="J222" s="58"/>
      <c r="K222" s="56"/>
      <c r="L222" s="56"/>
      <c r="M222" s="56"/>
      <c r="N222" s="56"/>
      <c r="O222" s="56"/>
      <c r="P222" s="56"/>
      <c r="Q222" s="56"/>
      <c r="R222" s="56"/>
      <c r="S222" s="56"/>
      <c r="T222" s="56"/>
      <c r="U222" s="56"/>
      <c r="V222" s="56"/>
      <c r="W222" s="56"/>
      <c r="X222" s="56"/>
      <c r="Y222" s="56"/>
      <c r="Z222" s="56"/>
      <c r="AA222" s="56"/>
      <c r="AB222" s="56"/>
    </row>
    <row r="223">
      <c r="A223" s="56"/>
      <c r="B223" s="56"/>
      <c r="C223" s="58"/>
      <c r="D223" s="59"/>
      <c r="E223" s="79"/>
      <c r="F223" s="58"/>
      <c r="G223" s="58"/>
      <c r="H223" s="58"/>
      <c r="I223" s="58"/>
      <c r="J223" s="58"/>
      <c r="K223" s="56"/>
      <c r="L223" s="56"/>
      <c r="M223" s="56"/>
      <c r="N223" s="56"/>
      <c r="O223" s="56"/>
      <c r="P223" s="56"/>
      <c r="Q223" s="56"/>
      <c r="R223" s="56"/>
      <c r="S223" s="56"/>
      <c r="T223" s="56"/>
      <c r="U223" s="56"/>
      <c r="V223" s="56"/>
      <c r="W223" s="56"/>
      <c r="X223" s="56"/>
      <c r="Y223" s="56"/>
      <c r="Z223" s="56"/>
      <c r="AA223" s="56"/>
      <c r="AB223" s="56"/>
    </row>
    <row r="224">
      <c r="A224" s="56"/>
      <c r="B224" s="56"/>
      <c r="C224" s="58"/>
      <c r="D224" s="59"/>
      <c r="E224" s="79"/>
      <c r="F224" s="58"/>
      <c r="G224" s="58"/>
      <c r="H224" s="58"/>
      <c r="I224" s="58"/>
      <c r="J224" s="58"/>
      <c r="K224" s="56"/>
      <c r="L224" s="56"/>
      <c r="M224" s="56"/>
      <c r="N224" s="56"/>
      <c r="O224" s="56"/>
      <c r="P224" s="56"/>
      <c r="Q224" s="56"/>
      <c r="R224" s="56"/>
      <c r="S224" s="56"/>
      <c r="T224" s="56"/>
      <c r="U224" s="56"/>
      <c r="V224" s="56"/>
      <c r="W224" s="56"/>
      <c r="X224" s="56"/>
      <c r="Y224" s="56"/>
      <c r="Z224" s="56"/>
      <c r="AA224" s="56"/>
      <c r="AB224" s="56"/>
    </row>
    <row r="225">
      <c r="A225" s="56"/>
      <c r="B225" s="56"/>
      <c r="C225" s="58"/>
      <c r="D225" s="59"/>
      <c r="E225" s="79"/>
      <c r="F225" s="58"/>
      <c r="G225" s="58"/>
      <c r="H225" s="58"/>
      <c r="I225" s="58"/>
      <c r="J225" s="58"/>
      <c r="K225" s="56"/>
      <c r="L225" s="56"/>
      <c r="M225" s="56"/>
      <c r="N225" s="56"/>
      <c r="O225" s="56"/>
      <c r="P225" s="56"/>
      <c r="Q225" s="56"/>
      <c r="R225" s="56"/>
      <c r="S225" s="56"/>
      <c r="T225" s="56"/>
      <c r="U225" s="56"/>
      <c r="V225" s="56"/>
      <c r="W225" s="56"/>
      <c r="X225" s="56"/>
      <c r="Y225" s="56"/>
      <c r="Z225" s="56"/>
      <c r="AA225" s="56"/>
      <c r="AB225" s="56"/>
    </row>
    <row r="226">
      <c r="A226" s="56"/>
      <c r="B226" s="56"/>
      <c r="C226" s="58"/>
      <c r="D226" s="59"/>
      <c r="E226" s="79"/>
      <c r="F226" s="58"/>
      <c r="G226" s="58"/>
      <c r="H226" s="58"/>
      <c r="I226" s="58"/>
      <c r="J226" s="58"/>
      <c r="K226" s="56"/>
      <c r="L226" s="56"/>
      <c r="M226" s="56"/>
      <c r="N226" s="56"/>
      <c r="O226" s="56"/>
      <c r="P226" s="56"/>
      <c r="Q226" s="56"/>
      <c r="R226" s="56"/>
      <c r="S226" s="56"/>
      <c r="T226" s="56"/>
      <c r="U226" s="56"/>
      <c r="V226" s="56"/>
      <c r="W226" s="56"/>
      <c r="X226" s="56"/>
      <c r="Y226" s="56"/>
      <c r="Z226" s="56"/>
      <c r="AA226" s="56"/>
      <c r="AB226" s="56"/>
    </row>
    <row r="227">
      <c r="A227" s="56"/>
      <c r="B227" s="56"/>
      <c r="C227" s="58"/>
      <c r="D227" s="59"/>
      <c r="E227" s="79"/>
      <c r="F227" s="58"/>
      <c r="G227" s="58"/>
      <c r="H227" s="58"/>
      <c r="I227" s="58"/>
      <c r="J227" s="58"/>
      <c r="K227" s="56"/>
      <c r="L227" s="56"/>
      <c r="M227" s="56"/>
      <c r="N227" s="56"/>
      <c r="O227" s="56"/>
      <c r="P227" s="56"/>
      <c r="Q227" s="56"/>
      <c r="R227" s="56"/>
      <c r="S227" s="56"/>
      <c r="T227" s="56"/>
      <c r="U227" s="56"/>
      <c r="V227" s="56"/>
      <c r="W227" s="56"/>
      <c r="X227" s="56"/>
      <c r="Y227" s="56"/>
      <c r="Z227" s="56"/>
      <c r="AA227" s="56"/>
      <c r="AB227" s="56"/>
    </row>
    <row r="228">
      <c r="A228" s="56"/>
      <c r="B228" s="56"/>
      <c r="C228" s="58"/>
      <c r="D228" s="59"/>
      <c r="E228" s="79"/>
      <c r="F228" s="58"/>
      <c r="G228" s="58"/>
      <c r="H228" s="58"/>
      <c r="I228" s="58"/>
      <c r="J228" s="58"/>
      <c r="K228" s="56"/>
      <c r="L228" s="56"/>
      <c r="M228" s="56"/>
      <c r="N228" s="56"/>
      <c r="O228" s="56"/>
      <c r="P228" s="56"/>
      <c r="Q228" s="56"/>
      <c r="R228" s="56"/>
      <c r="S228" s="56"/>
      <c r="T228" s="56"/>
      <c r="U228" s="56"/>
      <c r="V228" s="56"/>
      <c r="W228" s="56"/>
      <c r="X228" s="56"/>
      <c r="Y228" s="56"/>
      <c r="Z228" s="56"/>
      <c r="AA228" s="56"/>
      <c r="AB228" s="56"/>
    </row>
    <row r="229">
      <c r="A229" s="56"/>
      <c r="B229" s="56"/>
      <c r="C229" s="58"/>
      <c r="D229" s="59"/>
      <c r="E229" s="79"/>
      <c r="F229" s="58"/>
      <c r="G229" s="58"/>
      <c r="H229" s="58"/>
      <c r="I229" s="58"/>
      <c r="J229" s="58"/>
      <c r="K229" s="56"/>
      <c r="L229" s="56"/>
      <c r="M229" s="56"/>
      <c r="N229" s="56"/>
      <c r="O229" s="56"/>
      <c r="P229" s="56"/>
      <c r="Q229" s="56"/>
      <c r="R229" s="56"/>
      <c r="S229" s="56"/>
      <c r="T229" s="56"/>
      <c r="U229" s="56"/>
      <c r="V229" s="56"/>
      <c r="W229" s="56"/>
      <c r="X229" s="56"/>
      <c r="Y229" s="56"/>
      <c r="Z229" s="56"/>
      <c r="AA229" s="56"/>
      <c r="AB229" s="56"/>
    </row>
    <row r="230">
      <c r="A230" s="56"/>
      <c r="B230" s="56"/>
      <c r="C230" s="58"/>
      <c r="D230" s="59"/>
      <c r="E230" s="79"/>
      <c r="F230" s="58"/>
      <c r="G230" s="58"/>
      <c r="H230" s="58"/>
      <c r="I230" s="58"/>
      <c r="J230" s="58"/>
      <c r="K230" s="56"/>
      <c r="L230" s="56"/>
      <c r="M230" s="56"/>
      <c r="N230" s="56"/>
      <c r="O230" s="56"/>
      <c r="P230" s="56"/>
      <c r="Q230" s="56"/>
      <c r="R230" s="56"/>
      <c r="S230" s="56"/>
      <c r="T230" s="56"/>
      <c r="U230" s="56"/>
      <c r="V230" s="56"/>
      <c r="W230" s="56"/>
      <c r="X230" s="56"/>
      <c r="Y230" s="56"/>
      <c r="Z230" s="56"/>
      <c r="AA230" s="56"/>
      <c r="AB230" s="56"/>
    </row>
    <row r="231">
      <c r="A231" s="56"/>
      <c r="B231" s="56"/>
      <c r="C231" s="58"/>
      <c r="D231" s="59"/>
      <c r="E231" s="79"/>
      <c r="F231" s="58"/>
      <c r="G231" s="58"/>
      <c r="H231" s="58"/>
      <c r="I231" s="58"/>
      <c r="J231" s="58"/>
      <c r="K231" s="56"/>
      <c r="L231" s="56"/>
      <c r="M231" s="56"/>
      <c r="N231" s="56"/>
      <c r="O231" s="56"/>
      <c r="P231" s="56"/>
      <c r="Q231" s="56"/>
      <c r="R231" s="56"/>
      <c r="S231" s="56"/>
      <c r="T231" s="56"/>
      <c r="U231" s="56"/>
      <c r="V231" s="56"/>
      <c r="W231" s="56"/>
      <c r="X231" s="56"/>
      <c r="Y231" s="56"/>
      <c r="Z231" s="56"/>
      <c r="AA231" s="56"/>
      <c r="AB231" s="56"/>
    </row>
    <row r="232">
      <c r="A232" s="56"/>
      <c r="B232" s="56"/>
      <c r="C232" s="58"/>
      <c r="D232" s="59"/>
      <c r="E232" s="79"/>
      <c r="F232" s="58"/>
      <c r="G232" s="58"/>
      <c r="H232" s="58"/>
      <c r="I232" s="58"/>
      <c r="J232" s="58"/>
      <c r="K232" s="56"/>
      <c r="L232" s="56"/>
      <c r="M232" s="56"/>
      <c r="N232" s="56"/>
      <c r="O232" s="56"/>
      <c r="P232" s="56"/>
      <c r="Q232" s="56"/>
      <c r="R232" s="56"/>
      <c r="S232" s="56"/>
      <c r="T232" s="56"/>
      <c r="U232" s="56"/>
      <c r="V232" s="56"/>
      <c r="W232" s="56"/>
      <c r="X232" s="56"/>
      <c r="Y232" s="56"/>
      <c r="Z232" s="56"/>
      <c r="AA232" s="56"/>
      <c r="AB232" s="56"/>
    </row>
    <row r="233">
      <c r="A233" s="56"/>
      <c r="B233" s="56"/>
      <c r="C233" s="58"/>
      <c r="D233" s="59"/>
      <c r="E233" s="79"/>
      <c r="F233" s="58"/>
      <c r="G233" s="58"/>
      <c r="H233" s="58"/>
      <c r="I233" s="58"/>
      <c r="J233" s="58"/>
      <c r="K233" s="56"/>
      <c r="L233" s="56"/>
      <c r="M233" s="56"/>
      <c r="N233" s="56"/>
      <c r="O233" s="56"/>
      <c r="P233" s="56"/>
      <c r="Q233" s="56"/>
      <c r="R233" s="56"/>
      <c r="S233" s="56"/>
      <c r="T233" s="56"/>
      <c r="U233" s="56"/>
      <c r="V233" s="56"/>
      <c r="W233" s="56"/>
      <c r="X233" s="56"/>
      <c r="Y233" s="56"/>
      <c r="Z233" s="56"/>
      <c r="AA233" s="56"/>
      <c r="AB233" s="56"/>
    </row>
    <row r="234">
      <c r="A234" s="56"/>
      <c r="B234" s="56"/>
      <c r="C234" s="58"/>
      <c r="D234" s="59"/>
      <c r="E234" s="79"/>
      <c r="F234" s="58"/>
      <c r="G234" s="58"/>
      <c r="H234" s="58"/>
      <c r="I234" s="58"/>
      <c r="J234" s="58"/>
      <c r="K234" s="56"/>
      <c r="L234" s="56"/>
      <c r="M234" s="56"/>
      <c r="N234" s="56"/>
      <c r="O234" s="56"/>
      <c r="P234" s="56"/>
      <c r="Q234" s="56"/>
      <c r="R234" s="56"/>
      <c r="S234" s="56"/>
      <c r="T234" s="56"/>
      <c r="U234" s="56"/>
      <c r="V234" s="56"/>
      <c r="W234" s="56"/>
      <c r="X234" s="56"/>
      <c r="Y234" s="56"/>
      <c r="Z234" s="56"/>
      <c r="AA234" s="56"/>
      <c r="AB234" s="56"/>
    </row>
    <row r="235">
      <c r="A235" s="56"/>
      <c r="B235" s="56"/>
      <c r="C235" s="58"/>
      <c r="D235" s="59"/>
      <c r="E235" s="79"/>
      <c r="F235" s="58"/>
      <c r="G235" s="58"/>
      <c r="H235" s="58"/>
      <c r="I235" s="58"/>
      <c r="J235" s="58"/>
      <c r="K235" s="56"/>
      <c r="L235" s="56"/>
      <c r="M235" s="56"/>
      <c r="N235" s="56"/>
      <c r="O235" s="56"/>
      <c r="P235" s="56"/>
      <c r="Q235" s="56"/>
      <c r="R235" s="56"/>
      <c r="S235" s="56"/>
      <c r="T235" s="56"/>
      <c r="U235" s="56"/>
      <c r="V235" s="56"/>
      <c r="W235" s="56"/>
      <c r="X235" s="56"/>
      <c r="Y235" s="56"/>
      <c r="Z235" s="56"/>
      <c r="AA235" s="56"/>
      <c r="AB235" s="56"/>
    </row>
    <row r="236">
      <c r="A236" s="56"/>
      <c r="B236" s="56"/>
      <c r="C236" s="58"/>
      <c r="D236" s="59"/>
      <c r="E236" s="79"/>
      <c r="F236" s="58"/>
      <c r="G236" s="58"/>
      <c r="H236" s="58"/>
      <c r="I236" s="58"/>
      <c r="J236" s="58"/>
      <c r="K236" s="56"/>
      <c r="L236" s="56"/>
      <c r="M236" s="56"/>
      <c r="N236" s="56"/>
      <c r="O236" s="56"/>
      <c r="P236" s="56"/>
      <c r="Q236" s="56"/>
      <c r="R236" s="56"/>
      <c r="S236" s="56"/>
      <c r="T236" s="56"/>
      <c r="U236" s="56"/>
      <c r="V236" s="56"/>
      <c r="W236" s="56"/>
      <c r="X236" s="56"/>
      <c r="Y236" s="56"/>
      <c r="Z236" s="56"/>
      <c r="AA236" s="56"/>
      <c r="AB236" s="56"/>
    </row>
    <row r="237">
      <c r="A237" s="56"/>
      <c r="B237" s="56"/>
      <c r="C237" s="58"/>
      <c r="D237" s="59"/>
      <c r="E237" s="79"/>
      <c r="F237" s="58"/>
      <c r="G237" s="58"/>
      <c r="H237" s="58"/>
      <c r="I237" s="58"/>
      <c r="J237" s="58"/>
      <c r="K237" s="56"/>
      <c r="L237" s="56"/>
      <c r="M237" s="56"/>
      <c r="N237" s="56"/>
      <c r="O237" s="56"/>
      <c r="P237" s="56"/>
      <c r="Q237" s="56"/>
      <c r="R237" s="56"/>
      <c r="S237" s="56"/>
      <c r="T237" s="56"/>
      <c r="U237" s="56"/>
      <c r="V237" s="56"/>
      <c r="W237" s="56"/>
      <c r="X237" s="56"/>
      <c r="Y237" s="56"/>
      <c r="Z237" s="56"/>
      <c r="AA237" s="56"/>
      <c r="AB237" s="56"/>
    </row>
    <row r="238">
      <c r="A238" s="56"/>
      <c r="B238" s="56"/>
      <c r="C238" s="58"/>
      <c r="D238" s="59"/>
      <c r="E238" s="79"/>
      <c r="F238" s="58"/>
      <c r="G238" s="58"/>
      <c r="H238" s="58"/>
      <c r="I238" s="58"/>
      <c r="J238" s="58"/>
      <c r="K238" s="56"/>
      <c r="L238" s="56"/>
      <c r="M238" s="56"/>
      <c r="N238" s="56"/>
      <c r="O238" s="56"/>
      <c r="P238" s="56"/>
      <c r="Q238" s="56"/>
      <c r="R238" s="56"/>
      <c r="S238" s="56"/>
      <c r="T238" s="56"/>
      <c r="U238" s="56"/>
      <c r="V238" s="56"/>
      <c r="W238" s="56"/>
      <c r="X238" s="56"/>
      <c r="Y238" s="56"/>
      <c r="Z238" s="56"/>
      <c r="AA238" s="56"/>
      <c r="AB238" s="56"/>
    </row>
    <row r="239">
      <c r="A239" s="56"/>
      <c r="B239" s="56"/>
      <c r="C239" s="58"/>
      <c r="D239" s="59"/>
      <c r="E239" s="79"/>
      <c r="F239" s="58"/>
      <c r="G239" s="58"/>
      <c r="H239" s="58"/>
      <c r="I239" s="58"/>
      <c r="J239" s="58"/>
      <c r="K239" s="56"/>
      <c r="L239" s="56"/>
      <c r="M239" s="56"/>
      <c r="N239" s="56"/>
      <c r="O239" s="56"/>
      <c r="P239" s="56"/>
      <c r="Q239" s="56"/>
      <c r="R239" s="56"/>
      <c r="S239" s="56"/>
      <c r="T239" s="56"/>
      <c r="U239" s="56"/>
      <c r="V239" s="56"/>
      <c r="W239" s="56"/>
      <c r="X239" s="56"/>
      <c r="Y239" s="56"/>
      <c r="Z239" s="56"/>
      <c r="AA239" s="56"/>
      <c r="AB239" s="56"/>
    </row>
    <row r="240">
      <c r="A240" s="56"/>
      <c r="B240" s="56"/>
      <c r="C240" s="58"/>
      <c r="D240" s="59"/>
      <c r="E240" s="79"/>
      <c r="F240" s="58"/>
      <c r="G240" s="58"/>
      <c r="H240" s="58"/>
      <c r="I240" s="58"/>
      <c r="J240" s="58"/>
      <c r="K240" s="56"/>
      <c r="L240" s="56"/>
      <c r="M240" s="56"/>
      <c r="N240" s="56"/>
      <c r="O240" s="56"/>
      <c r="P240" s="56"/>
      <c r="Q240" s="56"/>
      <c r="R240" s="56"/>
      <c r="S240" s="56"/>
      <c r="T240" s="56"/>
      <c r="U240" s="56"/>
      <c r="V240" s="56"/>
      <c r="W240" s="56"/>
      <c r="X240" s="56"/>
      <c r="Y240" s="56"/>
      <c r="Z240" s="56"/>
      <c r="AA240" s="56"/>
      <c r="AB240" s="56"/>
    </row>
    <row r="241">
      <c r="A241" s="56"/>
      <c r="B241" s="56"/>
      <c r="C241" s="58"/>
      <c r="D241" s="59"/>
      <c r="E241" s="79"/>
      <c r="F241" s="58"/>
      <c r="G241" s="58"/>
      <c r="H241" s="58"/>
      <c r="I241" s="58"/>
      <c r="J241" s="58"/>
      <c r="K241" s="56"/>
      <c r="L241" s="56"/>
      <c r="M241" s="56"/>
      <c r="N241" s="56"/>
      <c r="O241" s="56"/>
      <c r="P241" s="56"/>
      <c r="Q241" s="56"/>
      <c r="R241" s="56"/>
      <c r="S241" s="56"/>
      <c r="T241" s="56"/>
      <c r="U241" s="56"/>
      <c r="V241" s="56"/>
      <c r="W241" s="56"/>
      <c r="X241" s="56"/>
      <c r="Y241" s="56"/>
      <c r="Z241" s="56"/>
      <c r="AA241" s="56"/>
      <c r="AB241" s="56"/>
    </row>
    <row r="242">
      <c r="A242" s="56"/>
      <c r="B242" s="56"/>
      <c r="C242" s="58"/>
      <c r="D242" s="59"/>
      <c r="E242" s="79"/>
      <c r="F242" s="58"/>
      <c r="G242" s="58"/>
      <c r="H242" s="58"/>
      <c r="I242" s="58"/>
      <c r="J242" s="58"/>
      <c r="K242" s="56"/>
      <c r="L242" s="56"/>
      <c r="M242" s="56"/>
      <c r="N242" s="56"/>
      <c r="O242" s="56"/>
      <c r="P242" s="56"/>
      <c r="Q242" s="56"/>
      <c r="R242" s="56"/>
      <c r="S242" s="56"/>
      <c r="T242" s="56"/>
      <c r="U242" s="56"/>
      <c r="V242" s="56"/>
      <c r="W242" s="56"/>
      <c r="X242" s="56"/>
      <c r="Y242" s="56"/>
      <c r="Z242" s="56"/>
      <c r="AA242" s="56"/>
      <c r="AB242" s="56"/>
    </row>
    <row r="243">
      <c r="A243" s="56"/>
      <c r="B243" s="56"/>
      <c r="C243" s="58"/>
      <c r="D243" s="59"/>
      <c r="E243" s="79"/>
      <c r="F243" s="58"/>
      <c r="G243" s="58"/>
      <c r="H243" s="58"/>
      <c r="I243" s="58"/>
      <c r="J243" s="58"/>
      <c r="K243" s="56"/>
      <c r="L243" s="56"/>
      <c r="M243" s="56"/>
      <c r="N243" s="56"/>
      <c r="O243" s="56"/>
      <c r="P243" s="56"/>
      <c r="Q243" s="56"/>
      <c r="R243" s="56"/>
      <c r="S243" s="56"/>
      <c r="T243" s="56"/>
      <c r="U243" s="56"/>
      <c r="V243" s="56"/>
      <c r="W243" s="56"/>
      <c r="X243" s="56"/>
      <c r="Y243" s="56"/>
      <c r="Z243" s="56"/>
      <c r="AA243" s="56"/>
      <c r="AB243" s="56"/>
    </row>
    <row r="244">
      <c r="A244" s="56"/>
      <c r="B244" s="56"/>
      <c r="C244" s="58"/>
      <c r="D244" s="59"/>
      <c r="E244" s="79"/>
      <c r="F244" s="58"/>
      <c r="G244" s="58"/>
      <c r="H244" s="58"/>
      <c r="I244" s="58"/>
      <c r="J244" s="58"/>
      <c r="K244" s="56"/>
      <c r="L244" s="56"/>
      <c r="M244" s="56"/>
      <c r="N244" s="56"/>
      <c r="O244" s="56"/>
      <c r="P244" s="56"/>
      <c r="Q244" s="56"/>
      <c r="R244" s="56"/>
      <c r="S244" s="56"/>
      <c r="T244" s="56"/>
      <c r="U244" s="56"/>
      <c r="V244" s="56"/>
      <c r="W244" s="56"/>
      <c r="X244" s="56"/>
      <c r="Y244" s="56"/>
      <c r="Z244" s="56"/>
      <c r="AA244" s="56"/>
      <c r="AB244" s="56"/>
    </row>
    <row r="245">
      <c r="A245" s="56"/>
      <c r="B245" s="56"/>
      <c r="C245" s="58"/>
      <c r="D245" s="59"/>
      <c r="E245" s="79"/>
      <c r="F245" s="58"/>
      <c r="G245" s="58"/>
      <c r="H245" s="58"/>
      <c r="I245" s="58"/>
      <c r="J245" s="58"/>
      <c r="K245" s="56"/>
      <c r="L245" s="56"/>
      <c r="M245" s="56"/>
      <c r="N245" s="56"/>
      <c r="O245" s="56"/>
      <c r="P245" s="56"/>
      <c r="Q245" s="56"/>
      <c r="R245" s="56"/>
      <c r="S245" s="56"/>
      <c r="T245" s="56"/>
      <c r="U245" s="56"/>
      <c r="V245" s="56"/>
      <c r="W245" s="56"/>
      <c r="X245" s="56"/>
      <c r="Y245" s="56"/>
      <c r="Z245" s="56"/>
      <c r="AA245" s="56"/>
      <c r="AB245" s="56"/>
    </row>
    <row r="246">
      <c r="A246" s="56"/>
      <c r="B246" s="56"/>
      <c r="C246" s="58"/>
      <c r="D246" s="59"/>
      <c r="E246" s="79"/>
      <c r="F246" s="58"/>
      <c r="G246" s="58"/>
      <c r="H246" s="58"/>
      <c r="I246" s="58"/>
      <c r="J246" s="58"/>
      <c r="K246" s="56"/>
      <c r="L246" s="56"/>
      <c r="M246" s="56"/>
      <c r="N246" s="56"/>
      <c r="O246" s="56"/>
      <c r="P246" s="56"/>
      <c r="Q246" s="56"/>
      <c r="R246" s="56"/>
      <c r="S246" s="56"/>
      <c r="T246" s="56"/>
      <c r="U246" s="56"/>
      <c r="V246" s="56"/>
      <c r="W246" s="56"/>
      <c r="X246" s="56"/>
      <c r="Y246" s="56"/>
      <c r="Z246" s="56"/>
      <c r="AA246" s="56"/>
      <c r="AB246" s="56"/>
    </row>
    <row r="247">
      <c r="A247" s="56"/>
      <c r="B247" s="56"/>
      <c r="C247" s="58"/>
      <c r="D247" s="59"/>
      <c r="E247" s="79"/>
      <c r="F247" s="58"/>
      <c r="G247" s="58"/>
      <c r="H247" s="58"/>
      <c r="I247" s="58"/>
      <c r="J247" s="58"/>
      <c r="K247" s="56"/>
      <c r="L247" s="56"/>
      <c r="M247" s="56"/>
      <c r="N247" s="56"/>
      <c r="O247" s="56"/>
      <c r="P247" s="56"/>
      <c r="Q247" s="56"/>
      <c r="R247" s="56"/>
      <c r="S247" s="56"/>
      <c r="T247" s="56"/>
      <c r="U247" s="56"/>
      <c r="V247" s="56"/>
      <c r="W247" s="56"/>
      <c r="X247" s="56"/>
      <c r="Y247" s="56"/>
      <c r="Z247" s="56"/>
      <c r="AA247" s="56"/>
      <c r="AB247" s="56"/>
    </row>
    <row r="248">
      <c r="A248" s="56"/>
      <c r="B248" s="56"/>
      <c r="C248" s="58"/>
      <c r="D248" s="59"/>
      <c r="E248" s="79"/>
      <c r="F248" s="58"/>
      <c r="G248" s="58"/>
      <c r="H248" s="58"/>
      <c r="I248" s="58"/>
      <c r="J248" s="58"/>
      <c r="K248" s="56"/>
      <c r="L248" s="56"/>
      <c r="M248" s="56"/>
      <c r="N248" s="56"/>
      <c r="O248" s="56"/>
      <c r="P248" s="56"/>
      <c r="Q248" s="56"/>
      <c r="R248" s="56"/>
      <c r="S248" s="56"/>
      <c r="T248" s="56"/>
      <c r="U248" s="56"/>
      <c r="V248" s="56"/>
      <c r="W248" s="56"/>
      <c r="X248" s="56"/>
      <c r="Y248" s="56"/>
      <c r="Z248" s="56"/>
      <c r="AA248" s="56"/>
      <c r="AB248" s="56"/>
    </row>
    <row r="249">
      <c r="A249" s="56"/>
      <c r="B249" s="56"/>
      <c r="C249" s="58"/>
      <c r="D249" s="59"/>
      <c r="E249" s="79"/>
      <c r="F249" s="58"/>
      <c r="G249" s="58"/>
      <c r="H249" s="58"/>
      <c r="I249" s="58"/>
      <c r="J249" s="58"/>
      <c r="K249" s="56"/>
      <c r="L249" s="56"/>
      <c r="M249" s="56"/>
      <c r="N249" s="56"/>
      <c r="O249" s="56"/>
      <c r="P249" s="56"/>
      <c r="Q249" s="56"/>
      <c r="R249" s="56"/>
      <c r="S249" s="56"/>
      <c r="T249" s="56"/>
      <c r="U249" s="56"/>
      <c r="V249" s="56"/>
      <c r="W249" s="56"/>
      <c r="X249" s="56"/>
      <c r="Y249" s="56"/>
      <c r="Z249" s="56"/>
      <c r="AA249" s="56"/>
      <c r="AB249" s="56"/>
    </row>
    <row r="250">
      <c r="A250" s="56"/>
      <c r="B250" s="56"/>
      <c r="C250" s="58"/>
      <c r="D250" s="59"/>
      <c r="E250" s="79"/>
      <c r="F250" s="58"/>
      <c r="G250" s="58"/>
      <c r="H250" s="58"/>
      <c r="I250" s="58"/>
      <c r="J250" s="58"/>
      <c r="K250" s="56"/>
      <c r="L250" s="56"/>
      <c r="M250" s="56"/>
      <c r="N250" s="56"/>
      <c r="O250" s="56"/>
      <c r="P250" s="56"/>
      <c r="Q250" s="56"/>
      <c r="R250" s="56"/>
      <c r="S250" s="56"/>
      <c r="T250" s="56"/>
      <c r="U250" s="56"/>
      <c r="V250" s="56"/>
      <c r="W250" s="56"/>
      <c r="X250" s="56"/>
      <c r="Y250" s="56"/>
      <c r="Z250" s="56"/>
      <c r="AA250" s="56"/>
      <c r="AB250" s="56"/>
    </row>
    <row r="251">
      <c r="A251" s="56"/>
      <c r="B251" s="56"/>
      <c r="C251" s="58"/>
      <c r="D251" s="59"/>
      <c r="E251" s="79"/>
      <c r="F251" s="58"/>
      <c r="G251" s="58"/>
      <c r="H251" s="58"/>
      <c r="I251" s="58"/>
      <c r="J251" s="58"/>
      <c r="K251" s="56"/>
      <c r="L251" s="56"/>
      <c r="M251" s="56"/>
      <c r="N251" s="56"/>
      <c r="O251" s="56"/>
      <c r="P251" s="56"/>
      <c r="Q251" s="56"/>
      <c r="R251" s="56"/>
      <c r="S251" s="56"/>
      <c r="T251" s="56"/>
      <c r="U251" s="56"/>
      <c r="V251" s="56"/>
      <c r="W251" s="56"/>
      <c r="X251" s="56"/>
      <c r="Y251" s="56"/>
      <c r="Z251" s="56"/>
      <c r="AA251" s="56"/>
      <c r="AB251" s="56"/>
    </row>
    <row r="252">
      <c r="A252" s="56"/>
      <c r="B252" s="56"/>
      <c r="C252" s="58"/>
      <c r="D252" s="59"/>
      <c r="E252" s="79"/>
      <c r="F252" s="58"/>
      <c r="G252" s="58"/>
      <c r="H252" s="58"/>
      <c r="I252" s="58"/>
      <c r="J252" s="58"/>
      <c r="K252" s="56"/>
      <c r="L252" s="56"/>
      <c r="M252" s="56"/>
      <c r="N252" s="56"/>
      <c r="O252" s="56"/>
      <c r="P252" s="56"/>
      <c r="Q252" s="56"/>
      <c r="R252" s="56"/>
      <c r="S252" s="56"/>
      <c r="T252" s="56"/>
      <c r="U252" s="56"/>
      <c r="V252" s="56"/>
      <c r="W252" s="56"/>
      <c r="X252" s="56"/>
      <c r="Y252" s="56"/>
      <c r="Z252" s="56"/>
      <c r="AA252" s="56"/>
      <c r="AB252" s="56"/>
    </row>
    <row r="253">
      <c r="A253" s="56"/>
      <c r="B253" s="56"/>
      <c r="C253" s="58"/>
      <c r="D253" s="59"/>
      <c r="E253" s="79"/>
      <c r="F253" s="58"/>
      <c r="G253" s="58"/>
      <c r="H253" s="58"/>
      <c r="I253" s="58"/>
      <c r="J253" s="58"/>
      <c r="K253" s="56"/>
      <c r="L253" s="56"/>
      <c r="M253" s="56"/>
      <c r="N253" s="56"/>
      <c r="O253" s="56"/>
      <c r="P253" s="56"/>
      <c r="Q253" s="56"/>
      <c r="R253" s="56"/>
      <c r="S253" s="56"/>
      <c r="T253" s="56"/>
      <c r="U253" s="56"/>
      <c r="V253" s="56"/>
      <c r="W253" s="56"/>
      <c r="X253" s="56"/>
      <c r="Y253" s="56"/>
      <c r="Z253" s="56"/>
      <c r="AA253" s="56"/>
      <c r="AB253" s="56"/>
    </row>
    <row r="254">
      <c r="A254" s="56"/>
      <c r="B254" s="56"/>
      <c r="C254" s="58"/>
      <c r="D254" s="59"/>
      <c r="E254" s="79"/>
      <c r="F254" s="58"/>
      <c r="G254" s="58"/>
      <c r="H254" s="58"/>
      <c r="I254" s="58"/>
      <c r="J254" s="58"/>
      <c r="K254" s="56"/>
      <c r="L254" s="56"/>
      <c r="M254" s="56"/>
      <c r="N254" s="56"/>
      <c r="O254" s="56"/>
      <c r="P254" s="56"/>
      <c r="Q254" s="56"/>
      <c r="R254" s="56"/>
      <c r="S254" s="56"/>
      <c r="T254" s="56"/>
      <c r="U254" s="56"/>
      <c r="V254" s="56"/>
      <c r="W254" s="56"/>
      <c r="X254" s="56"/>
      <c r="Y254" s="56"/>
      <c r="Z254" s="56"/>
      <c r="AA254" s="56"/>
      <c r="AB254" s="56"/>
    </row>
    <row r="255">
      <c r="A255" s="56"/>
      <c r="B255" s="56"/>
      <c r="C255" s="58"/>
      <c r="D255" s="59"/>
      <c r="E255" s="79"/>
      <c r="F255" s="58"/>
      <c r="G255" s="58"/>
      <c r="H255" s="58"/>
      <c r="I255" s="58"/>
      <c r="J255" s="58"/>
      <c r="K255" s="56"/>
      <c r="L255" s="56"/>
      <c r="M255" s="56"/>
      <c r="N255" s="56"/>
      <c r="O255" s="56"/>
      <c r="P255" s="56"/>
      <c r="Q255" s="56"/>
      <c r="R255" s="56"/>
      <c r="S255" s="56"/>
      <c r="T255" s="56"/>
      <c r="U255" s="56"/>
      <c r="V255" s="56"/>
      <c r="W255" s="56"/>
      <c r="X255" s="56"/>
      <c r="Y255" s="56"/>
      <c r="Z255" s="56"/>
      <c r="AA255" s="56"/>
      <c r="AB255" s="56"/>
    </row>
    <row r="256">
      <c r="A256" s="56"/>
      <c r="B256" s="56"/>
      <c r="C256" s="58"/>
      <c r="D256" s="59"/>
      <c r="E256" s="79"/>
      <c r="F256" s="58"/>
      <c r="G256" s="58"/>
      <c r="H256" s="58"/>
      <c r="I256" s="58"/>
      <c r="J256" s="58"/>
      <c r="K256" s="56"/>
      <c r="L256" s="56"/>
      <c r="M256" s="56"/>
      <c r="N256" s="56"/>
      <c r="O256" s="56"/>
      <c r="P256" s="56"/>
      <c r="Q256" s="56"/>
      <c r="R256" s="56"/>
      <c r="S256" s="56"/>
      <c r="T256" s="56"/>
      <c r="U256" s="56"/>
      <c r="V256" s="56"/>
      <c r="W256" s="56"/>
      <c r="X256" s="56"/>
      <c r="Y256" s="56"/>
      <c r="Z256" s="56"/>
      <c r="AA256" s="56"/>
      <c r="AB256" s="56"/>
    </row>
    <row r="257">
      <c r="A257" s="56"/>
      <c r="B257" s="56"/>
      <c r="C257" s="58"/>
      <c r="D257" s="59"/>
      <c r="E257" s="79"/>
      <c r="F257" s="58"/>
      <c r="G257" s="58"/>
      <c r="H257" s="58"/>
      <c r="I257" s="58"/>
      <c r="J257" s="58"/>
      <c r="K257" s="56"/>
      <c r="L257" s="56"/>
      <c r="M257" s="56"/>
      <c r="N257" s="56"/>
      <c r="O257" s="56"/>
      <c r="P257" s="56"/>
      <c r="Q257" s="56"/>
      <c r="R257" s="56"/>
      <c r="S257" s="56"/>
      <c r="T257" s="56"/>
      <c r="U257" s="56"/>
      <c r="V257" s="56"/>
      <c r="W257" s="56"/>
      <c r="X257" s="56"/>
      <c r="Y257" s="56"/>
      <c r="Z257" s="56"/>
      <c r="AA257" s="56"/>
      <c r="AB257" s="56"/>
    </row>
    <row r="258">
      <c r="A258" s="56"/>
      <c r="B258" s="56"/>
      <c r="C258" s="58"/>
      <c r="D258" s="59"/>
      <c r="E258" s="79"/>
      <c r="F258" s="58"/>
      <c r="G258" s="58"/>
      <c r="H258" s="58"/>
      <c r="I258" s="58"/>
      <c r="J258" s="58"/>
      <c r="K258" s="56"/>
      <c r="L258" s="56"/>
      <c r="M258" s="56"/>
      <c r="N258" s="56"/>
      <c r="O258" s="56"/>
      <c r="P258" s="56"/>
      <c r="Q258" s="56"/>
      <c r="R258" s="56"/>
      <c r="S258" s="56"/>
      <c r="T258" s="56"/>
      <c r="U258" s="56"/>
      <c r="V258" s="56"/>
      <c r="W258" s="56"/>
      <c r="X258" s="56"/>
      <c r="Y258" s="56"/>
      <c r="Z258" s="56"/>
      <c r="AA258" s="56"/>
      <c r="AB258" s="56"/>
    </row>
    <row r="259">
      <c r="A259" s="56"/>
      <c r="B259" s="56"/>
      <c r="C259" s="58"/>
      <c r="D259" s="59"/>
      <c r="E259" s="79"/>
      <c r="F259" s="58"/>
      <c r="G259" s="58"/>
      <c r="H259" s="58"/>
      <c r="I259" s="58"/>
      <c r="J259" s="58"/>
      <c r="K259" s="56"/>
      <c r="L259" s="56"/>
      <c r="M259" s="56"/>
      <c r="N259" s="56"/>
      <c r="O259" s="56"/>
      <c r="P259" s="56"/>
      <c r="Q259" s="56"/>
      <c r="R259" s="56"/>
      <c r="S259" s="56"/>
      <c r="T259" s="56"/>
      <c r="U259" s="56"/>
      <c r="V259" s="56"/>
      <c r="W259" s="56"/>
      <c r="X259" s="56"/>
      <c r="Y259" s="56"/>
      <c r="Z259" s="56"/>
      <c r="AA259" s="56"/>
      <c r="AB259" s="56"/>
    </row>
    <row r="260">
      <c r="A260" s="56"/>
      <c r="B260" s="56"/>
      <c r="C260" s="58"/>
      <c r="D260" s="59"/>
      <c r="E260" s="79"/>
      <c r="F260" s="58"/>
      <c r="G260" s="58"/>
      <c r="H260" s="58"/>
      <c r="I260" s="58"/>
      <c r="J260" s="58"/>
      <c r="K260" s="56"/>
      <c r="L260" s="56"/>
      <c r="M260" s="56"/>
      <c r="N260" s="56"/>
      <c r="O260" s="56"/>
      <c r="P260" s="56"/>
      <c r="Q260" s="56"/>
      <c r="R260" s="56"/>
      <c r="S260" s="56"/>
      <c r="T260" s="56"/>
      <c r="U260" s="56"/>
      <c r="V260" s="56"/>
      <c r="W260" s="56"/>
      <c r="X260" s="56"/>
      <c r="Y260" s="56"/>
      <c r="Z260" s="56"/>
      <c r="AA260" s="56"/>
      <c r="AB260" s="56"/>
    </row>
    <row r="261">
      <c r="A261" s="56"/>
      <c r="B261" s="56"/>
      <c r="C261" s="58"/>
      <c r="D261" s="59"/>
      <c r="E261" s="79"/>
      <c r="F261" s="58"/>
      <c r="G261" s="58"/>
      <c r="H261" s="58"/>
      <c r="I261" s="58"/>
      <c r="J261" s="58"/>
      <c r="K261" s="56"/>
      <c r="L261" s="56"/>
      <c r="M261" s="56"/>
      <c r="N261" s="56"/>
      <c r="O261" s="56"/>
      <c r="P261" s="56"/>
      <c r="Q261" s="56"/>
      <c r="R261" s="56"/>
      <c r="S261" s="56"/>
      <c r="T261" s="56"/>
      <c r="U261" s="56"/>
      <c r="V261" s="56"/>
      <c r="W261" s="56"/>
      <c r="X261" s="56"/>
      <c r="Y261" s="56"/>
      <c r="Z261" s="56"/>
      <c r="AA261" s="56"/>
      <c r="AB261" s="56"/>
    </row>
    <row r="262">
      <c r="A262" s="56"/>
      <c r="B262" s="56"/>
      <c r="C262" s="58"/>
      <c r="D262" s="59"/>
      <c r="E262" s="79"/>
      <c r="F262" s="58"/>
      <c r="G262" s="58"/>
      <c r="H262" s="58"/>
      <c r="I262" s="58"/>
      <c r="J262" s="58"/>
      <c r="K262" s="56"/>
      <c r="L262" s="56"/>
      <c r="M262" s="56"/>
      <c r="N262" s="56"/>
      <c r="O262" s="56"/>
      <c r="P262" s="56"/>
      <c r="Q262" s="56"/>
      <c r="R262" s="56"/>
      <c r="S262" s="56"/>
      <c r="T262" s="56"/>
      <c r="U262" s="56"/>
      <c r="V262" s="56"/>
      <c r="W262" s="56"/>
      <c r="X262" s="56"/>
      <c r="Y262" s="56"/>
      <c r="Z262" s="56"/>
      <c r="AA262" s="56"/>
      <c r="AB262" s="56"/>
    </row>
    <row r="263">
      <c r="A263" s="56"/>
      <c r="B263" s="56"/>
      <c r="C263" s="58"/>
      <c r="D263" s="59"/>
      <c r="E263" s="79"/>
      <c r="F263" s="58"/>
      <c r="G263" s="58"/>
      <c r="H263" s="58"/>
      <c r="I263" s="58"/>
      <c r="J263" s="58"/>
      <c r="K263" s="56"/>
      <c r="L263" s="56"/>
      <c r="M263" s="56"/>
      <c r="N263" s="56"/>
      <c r="O263" s="56"/>
      <c r="P263" s="56"/>
      <c r="Q263" s="56"/>
      <c r="R263" s="56"/>
      <c r="S263" s="56"/>
      <c r="T263" s="56"/>
      <c r="U263" s="56"/>
      <c r="V263" s="56"/>
      <c r="W263" s="56"/>
      <c r="X263" s="56"/>
      <c r="Y263" s="56"/>
      <c r="Z263" s="56"/>
      <c r="AA263" s="56"/>
      <c r="AB263" s="56"/>
    </row>
    <row r="264">
      <c r="A264" s="56"/>
      <c r="B264" s="56"/>
      <c r="C264" s="58"/>
      <c r="D264" s="59"/>
      <c r="E264" s="79"/>
      <c r="F264" s="58"/>
      <c r="G264" s="58"/>
      <c r="H264" s="58"/>
      <c r="I264" s="58"/>
      <c r="J264" s="58"/>
      <c r="K264" s="56"/>
      <c r="L264" s="56"/>
      <c r="M264" s="56"/>
      <c r="N264" s="56"/>
      <c r="O264" s="56"/>
      <c r="P264" s="56"/>
      <c r="Q264" s="56"/>
      <c r="R264" s="56"/>
      <c r="S264" s="56"/>
      <c r="T264" s="56"/>
      <c r="U264" s="56"/>
      <c r="V264" s="56"/>
      <c r="W264" s="56"/>
      <c r="X264" s="56"/>
      <c r="Y264" s="56"/>
      <c r="Z264" s="56"/>
      <c r="AA264" s="56"/>
      <c r="AB264" s="56"/>
    </row>
    <row r="265">
      <c r="A265" s="56"/>
      <c r="B265" s="56"/>
      <c r="C265" s="58"/>
      <c r="D265" s="59"/>
      <c r="E265" s="79"/>
      <c r="F265" s="58"/>
      <c r="G265" s="58"/>
      <c r="H265" s="58"/>
      <c r="I265" s="58"/>
      <c r="J265" s="58"/>
      <c r="K265" s="56"/>
      <c r="L265" s="56"/>
      <c r="M265" s="56"/>
      <c r="N265" s="56"/>
      <c r="O265" s="56"/>
      <c r="P265" s="56"/>
      <c r="Q265" s="56"/>
      <c r="R265" s="56"/>
      <c r="S265" s="56"/>
      <c r="T265" s="56"/>
      <c r="U265" s="56"/>
      <c r="V265" s="56"/>
      <c r="W265" s="56"/>
      <c r="X265" s="56"/>
      <c r="Y265" s="56"/>
      <c r="Z265" s="56"/>
      <c r="AA265" s="56"/>
      <c r="AB265" s="56"/>
    </row>
    <row r="266">
      <c r="A266" s="56"/>
      <c r="B266" s="56"/>
      <c r="C266" s="58"/>
      <c r="D266" s="59"/>
      <c r="E266" s="79"/>
      <c r="F266" s="58"/>
      <c r="G266" s="58"/>
      <c r="H266" s="58"/>
      <c r="I266" s="58"/>
      <c r="J266" s="58"/>
      <c r="K266" s="56"/>
      <c r="L266" s="56"/>
      <c r="M266" s="56"/>
      <c r="N266" s="56"/>
      <c r="O266" s="56"/>
      <c r="P266" s="56"/>
      <c r="Q266" s="56"/>
      <c r="R266" s="56"/>
      <c r="S266" s="56"/>
      <c r="T266" s="56"/>
      <c r="U266" s="56"/>
      <c r="V266" s="56"/>
      <c r="W266" s="56"/>
      <c r="X266" s="56"/>
      <c r="Y266" s="56"/>
      <c r="Z266" s="56"/>
      <c r="AA266" s="56"/>
      <c r="AB266" s="56"/>
    </row>
    <row r="267">
      <c r="A267" s="56"/>
      <c r="B267" s="56"/>
      <c r="C267" s="58"/>
      <c r="D267" s="59"/>
      <c r="E267" s="79"/>
      <c r="F267" s="58"/>
      <c r="G267" s="58"/>
      <c r="H267" s="58"/>
      <c r="I267" s="58"/>
      <c r="J267" s="58"/>
      <c r="K267" s="56"/>
      <c r="L267" s="56"/>
      <c r="M267" s="56"/>
      <c r="N267" s="56"/>
      <c r="O267" s="56"/>
      <c r="P267" s="56"/>
      <c r="Q267" s="56"/>
      <c r="R267" s="56"/>
      <c r="S267" s="56"/>
      <c r="T267" s="56"/>
      <c r="U267" s="56"/>
      <c r="V267" s="56"/>
      <c r="W267" s="56"/>
      <c r="X267" s="56"/>
      <c r="Y267" s="56"/>
      <c r="Z267" s="56"/>
      <c r="AA267" s="56"/>
      <c r="AB267" s="56"/>
    </row>
    <row r="268">
      <c r="A268" s="56"/>
      <c r="B268" s="56"/>
      <c r="C268" s="58"/>
      <c r="D268" s="59"/>
      <c r="E268" s="79"/>
      <c r="F268" s="58"/>
      <c r="G268" s="58"/>
      <c r="H268" s="58"/>
      <c r="I268" s="58"/>
      <c r="J268" s="58"/>
      <c r="K268" s="56"/>
      <c r="L268" s="56"/>
      <c r="M268" s="56"/>
      <c r="N268" s="56"/>
      <c r="O268" s="56"/>
      <c r="P268" s="56"/>
      <c r="Q268" s="56"/>
      <c r="R268" s="56"/>
      <c r="S268" s="56"/>
      <c r="T268" s="56"/>
      <c r="U268" s="56"/>
      <c r="V268" s="56"/>
      <c r="W268" s="56"/>
      <c r="X268" s="56"/>
      <c r="Y268" s="56"/>
      <c r="Z268" s="56"/>
      <c r="AA268" s="56"/>
      <c r="AB268" s="56"/>
    </row>
    <row r="269">
      <c r="A269" s="56"/>
      <c r="B269" s="56"/>
      <c r="C269" s="58"/>
      <c r="D269" s="59"/>
      <c r="E269" s="79"/>
      <c r="F269" s="58"/>
      <c r="G269" s="58"/>
      <c r="H269" s="58"/>
      <c r="I269" s="58"/>
      <c r="J269" s="58"/>
      <c r="K269" s="56"/>
      <c r="L269" s="56"/>
      <c r="M269" s="56"/>
      <c r="N269" s="56"/>
      <c r="O269" s="56"/>
      <c r="P269" s="56"/>
      <c r="Q269" s="56"/>
      <c r="R269" s="56"/>
      <c r="S269" s="56"/>
      <c r="T269" s="56"/>
      <c r="U269" s="56"/>
      <c r="V269" s="56"/>
      <c r="W269" s="56"/>
      <c r="X269" s="56"/>
      <c r="Y269" s="56"/>
      <c r="Z269" s="56"/>
      <c r="AA269" s="56"/>
      <c r="AB269" s="56"/>
    </row>
    <row r="270">
      <c r="A270" s="56"/>
      <c r="B270" s="56"/>
      <c r="C270" s="58"/>
      <c r="D270" s="59"/>
      <c r="E270" s="79"/>
      <c r="F270" s="58"/>
      <c r="G270" s="58"/>
      <c r="H270" s="58"/>
      <c r="I270" s="58"/>
      <c r="J270" s="58"/>
      <c r="K270" s="56"/>
      <c r="L270" s="56"/>
      <c r="M270" s="56"/>
      <c r="N270" s="56"/>
      <c r="O270" s="56"/>
      <c r="P270" s="56"/>
      <c r="Q270" s="56"/>
      <c r="R270" s="56"/>
      <c r="S270" s="56"/>
      <c r="T270" s="56"/>
      <c r="U270" s="56"/>
      <c r="V270" s="56"/>
      <c r="W270" s="56"/>
      <c r="X270" s="56"/>
      <c r="Y270" s="56"/>
      <c r="Z270" s="56"/>
      <c r="AA270" s="56"/>
      <c r="AB270" s="56"/>
    </row>
    <row r="271">
      <c r="A271" s="56"/>
      <c r="B271" s="56"/>
      <c r="C271" s="58"/>
      <c r="D271" s="59"/>
      <c r="E271" s="79"/>
      <c r="F271" s="58"/>
      <c r="G271" s="58"/>
      <c r="H271" s="58"/>
      <c r="I271" s="58"/>
      <c r="J271" s="58"/>
      <c r="K271" s="56"/>
      <c r="L271" s="56"/>
      <c r="M271" s="56"/>
      <c r="N271" s="56"/>
      <c r="O271" s="56"/>
      <c r="P271" s="56"/>
      <c r="Q271" s="56"/>
      <c r="R271" s="56"/>
      <c r="S271" s="56"/>
      <c r="T271" s="56"/>
      <c r="U271" s="56"/>
      <c r="V271" s="56"/>
      <c r="W271" s="56"/>
      <c r="X271" s="56"/>
      <c r="Y271" s="56"/>
      <c r="Z271" s="56"/>
      <c r="AA271" s="56"/>
      <c r="AB271" s="56"/>
    </row>
    <row r="272">
      <c r="A272" s="56"/>
      <c r="B272" s="56"/>
      <c r="C272" s="58"/>
      <c r="D272" s="59"/>
      <c r="E272" s="79"/>
      <c r="F272" s="58"/>
      <c r="G272" s="58"/>
      <c r="H272" s="58"/>
      <c r="I272" s="58"/>
      <c r="J272" s="58"/>
      <c r="K272" s="56"/>
      <c r="L272" s="56"/>
      <c r="M272" s="56"/>
      <c r="N272" s="56"/>
      <c r="O272" s="56"/>
      <c r="P272" s="56"/>
      <c r="Q272" s="56"/>
      <c r="R272" s="56"/>
      <c r="S272" s="56"/>
      <c r="T272" s="56"/>
      <c r="U272" s="56"/>
      <c r="V272" s="56"/>
      <c r="W272" s="56"/>
      <c r="X272" s="56"/>
      <c r="Y272" s="56"/>
      <c r="Z272" s="56"/>
      <c r="AA272" s="56"/>
      <c r="AB272" s="56"/>
    </row>
    <row r="273">
      <c r="A273" s="56"/>
      <c r="B273" s="56"/>
      <c r="C273" s="58"/>
      <c r="D273" s="59"/>
      <c r="E273" s="79"/>
      <c r="F273" s="58"/>
      <c r="G273" s="58"/>
      <c r="H273" s="58"/>
      <c r="I273" s="58"/>
      <c r="J273" s="58"/>
      <c r="K273" s="56"/>
      <c r="L273" s="56"/>
      <c r="M273" s="56"/>
      <c r="N273" s="56"/>
      <c r="O273" s="56"/>
      <c r="P273" s="56"/>
      <c r="Q273" s="56"/>
      <c r="R273" s="56"/>
      <c r="S273" s="56"/>
      <c r="T273" s="56"/>
      <c r="U273" s="56"/>
      <c r="V273" s="56"/>
      <c r="W273" s="56"/>
      <c r="X273" s="56"/>
      <c r="Y273" s="56"/>
      <c r="Z273" s="56"/>
      <c r="AA273" s="56"/>
      <c r="AB273" s="56"/>
    </row>
    <row r="274">
      <c r="A274" s="56"/>
      <c r="B274" s="56"/>
      <c r="C274" s="58"/>
      <c r="D274" s="59"/>
      <c r="E274" s="79"/>
      <c r="F274" s="58"/>
      <c r="G274" s="58"/>
      <c r="H274" s="58"/>
      <c r="I274" s="58"/>
      <c r="J274" s="58"/>
      <c r="K274" s="56"/>
      <c r="L274" s="56"/>
      <c r="M274" s="56"/>
      <c r="N274" s="56"/>
      <c r="O274" s="56"/>
      <c r="P274" s="56"/>
      <c r="Q274" s="56"/>
      <c r="R274" s="56"/>
      <c r="S274" s="56"/>
      <c r="T274" s="56"/>
      <c r="U274" s="56"/>
      <c r="V274" s="56"/>
      <c r="W274" s="56"/>
      <c r="X274" s="56"/>
      <c r="Y274" s="56"/>
      <c r="Z274" s="56"/>
      <c r="AA274" s="56"/>
      <c r="AB274" s="56"/>
    </row>
    <row r="275">
      <c r="A275" s="56"/>
      <c r="B275" s="56"/>
      <c r="C275" s="58"/>
      <c r="D275" s="59"/>
      <c r="E275" s="79"/>
      <c r="F275" s="58"/>
      <c r="G275" s="58"/>
      <c r="H275" s="58"/>
      <c r="I275" s="58"/>
      <c r="J275" s="58"/>
      <c r="K275" s="56"/>
      <c r="L275" s="56"/>
      <c r="M275" s="56"/>
      <c r="N275" s="56"/>
      <c r="O275" s="56"/>
      <c r="P275" s="56"/>
      <c r="Q275" s="56"/>
      <c r="R275" s="56"/>
      <c r="S275" s="56"/>
      <c r="T275" s="56"/>
      <c r="U275" s="56"/>
      <c r="V275" s="56"/>
      <c r="W275" s="56"/>
      <c r="X275" s="56"/>
      <c r="Y275" s="56"/>
      <c r="Z275" s="56"/>
      <c r="AA275" s="56"/>
      <c r="AB275" s="56"/>
    </row>
    <row r="276">
      <c r="A276" s="56"/>
      <c r="B276" s="56"/>
      <c r="C276" s="58"/>
      <c r="D276" s="59"/>
      <c r="E276" s="79"/>
      <c r="F276" s="58"/>
      <c r="G276" s="58"/>
      <c r="H276" s="58"/>
      <c r="I276" s="58"/>
      <c r="J276" s="58"/>
      <c r="K276" s="56"/>
      <c r="L276" s="56"/>
      <c r="M276" s="56"/>
      <c r="N276" s="56"/>
      <c r="O276" s="56"/>
      <c r="P276" s="56"/>
      <c r="Q276" s="56"/>
      <c r="R276" s="56"/>
      <c r="S276" s="56"/>
      <c r="T276" s="56"/>
      <c r="U276" s="56"/>
      <c r="V276" s="56"/>
      <c r="W276" s="56"/>
      <c r="X276" s="56"/>
      <c r="Y276" s="56"/>
      <c r="Z276" s="56"/>
      <c r="AA276" s="56"/>
      <c r="AB276" s="56"/>
    </row>
    <row r="277">
      <c r="A277" s="56"/>
      <c r="B277" s="56"/>
      <c r="C277" s="58"/>
      <c r="D277" s="59"/>
      <c r="E277" s="79"/>
      <c r="F277" s="58"/>
      <c r="G277" s="58"/>
      <c r="H277" s="58"/>
      <c r="I277" s="58"/>
      <c r="J277" s="58"/>
      <c r="K277" s="56"/>
      <c r="L277" s="56"/>
      <c r="M277" s="56"/>
      <c r="N277" s="56"/>
      <c r="O277" s="56"/>
      <c r="P277" s="56"/>
      <c r="Q277" s="56"/>
      <c r="R277" s="56"/>
      <c r="S277" s="56"/>
      <c r="T277" s="56"/>
      <c r="U277" s="56"/>
      <c r="V277" s="56"/>
      <c r="W277" s="56"/>
      <c r="X277" s="56"/>
      <c r="Y277" s="56"/>
      <c r="Z277" s="56"/>
      <c r="AA277" s="56"/>
      <c r="AB277" s="56"/>
    </row>
    <row r="278">
      <c r="A278" s="56"/>
      <c r="B278" s="56"/>
      <c r="C278" s="58"/>
      <c r="D278" s="59"/>
      <c r="E278" s="79"/>
      <c r="F278" s="58"/>
      <c r="G278" s="58"/>
      <c r="H278" s="58"/>
      <c r="I278" s="58"/>
      <c r="J278" s="58"/>
      <c r="K278" s="56"/>
      <c r="L278" s="56"/>
      <c r="M278" s="56"/>
      <c r="N278" s="56"/>
      <c r="O278" s="56"/>
      <c r="P278" s="56"/>
      <c r="Q278" s="56"/>
      <c r="R278" s="56"/>
      <c r="S278" s="56"/>
      <c r="T278" s="56"/>
      <c r="U278" s="56"/>
      <c r="V278" s="56"/>
      <c r="W278" s="56"/>
      <c r="X278" s="56"/>
      <c r="Y278" s="56"/>
      <c r="Z278" s="56"/>
      <c r="AA278" s="56"/>
      <c r="AB278" s="56"/>
    </row>
    <row r="279">
      <c r="A279" s="56"/>
      <c r="B279" s="56"/>
      <c r="C279" s="58"/>
      <c r="D279" s="59"/>
      <c r="E279" s="79"/>
      <c r="F279" s="58"/>
      <c r="G279" s="58"/>
      <c r="H279" s="58"/>
      <c r="I279" s="58"/>
      <c r="J279" s="58"/>
      <c r="K279" s="56"/>
      <c r="L279" s="56"/>
      <c r="M279" s="56"/>
      <c r="N279" s="56"/>
      <c r="O279" s="56"/>
      <c r="P279" s="56"/>
      <c r="Q279" s="56"/>
      <c r="R279" s="56"/>
      <c r="S279" s="56"/>
      <c r="T279" s="56"/>
      <c r="U279" s="56"/>
      <c r="V279" s="56"/>
      <c r="W279" s="56"/>
      <c r="X279" s="56"/>
      <c r="Y279" s="56"/>
      <c r="Z279" s="56"/>
      <c r="AA279" s="56"/>
      <c r="AB279" s="56"/>
    </row>
    <row r="280">
      <c r="A280" s="56"/>
      <c r="B280" s="56"/>
      <c r="C280" s="58"/>
      <c r="D280" s="59"/>
      <c r="E280" s="79"/>
      <c r="F280" s="58"/>
      <c r="G280" s="58"/>
      <c r="H280" s="58"/>
      <c r="I280" s="58"/>
      <c r="J280" s="58"/>
      <c r="K280" s="56"/>
      <c r="L280" s="56"/>
      <c r="M280" s="56"/>
      <c r="N280" s="56"/>
      <c r="O280" s="56"/>
      <c r="P280" s="56"/>
      <c r="Q280" s="56"/>
      <c r="R280" s="56"/>
      <c r="S280" s="56"/>
      <c r="T280" s="56"/>
      <c r="U280" s="56"/>
      <c r="V280" s="56"/>
      <c r="W280" s="56"/>
      <c r="X280" s="56"/>
      <c r="Y280" s="56"/>
      <c r="Z280" s="56"/>
      <c r="AA280" s="56"/>
      <c r="AB280" s="56"/>
    </row>
    <row r="281">
      <c r="A281" s="56"/>
      <c r="B281" s="56"/>
      <c r="C281" s="58"/>
      <c r="D281" s="59"/>
      <c r="E281" s="79"/>
      <c r="F281" s="58"/>
      <c r="G281" s="58"/>
      <c r="H281" s="58"/>
      <c r="I281" s="58"/>
      <c r="J281" s="58"/>
      <c r="K281" s="56"/>
      <c r="L281" s="56"/>
      <c r="M281" s="56"/>
      <c r="N281" s="56"/>
      <c r="O281" s="56"/>
      <c r="P281" s="56"/>
      <c r="Q281" s="56"/>
      <c r="R281" s="56"/>
      <c r="S281" s="56"/>
      <c r="T281" s="56"/>
      <c r="U281" s="56"/>
      <c r="V281" s="56"/>
      <c r="W281" s="56"/>
      <c r="X281" s="56"/>
      <c r="Y281" s="56"/>
      <c r="Z281" s="56"/>
      <c r="AA281" s="56"/>
      <c r="AB281" s="56"/>
    </row>
    <row r="282">
      <c r="A282" s="56"/>
      <c r="B282" s="56"/>
      <c r="C282" s="58"/>
      <c r="D282" s="59"/>
      <c r="E282" s="79"/>
      <c r="F282" s="58"/>
      <c r="G282" s="58"/>
      <c r="H282" s="58"/>
      <c r="I282" s="58"/>
      <c r="J282" s="58"/>
      <c r="K282" s="56"/>
      <c r="L282" s="56"/>
      <c r="M282" s="56"/>
      <c r="N282" s="56"/>
      <c r="O282" s="56"/>
      <c r="P282" s="56"/>
      <c r="Q282" s="56"/>
      <c r="R282" s="56"/>
      <c r="S282" s="56"/>
      <c r="T282" s="56"/>
      <c r="U282" s="56"/>
      <c r="V282" s="56"/>
      <c r="W282" s="56"/>
      <c r="X282" s="56"/>
      <c r="Y282" s="56"/>
      <c r="Z282" s="56"/>
      <c r="AA282" s="56"/>
      <c r="AB282" s="56"/>
    </row>
    <row r="283">
      <c r="A283" s="56"/>
      <c r="B283" s="56"/>
      <c r="C283" s="58"/>
      <c r="D283" s="59"/>
      <c r="E283" s="79"/>
      <c r="F283" s="58"/>
      <c r="G283" s="58"/>
      <c r="H283" s="58"/>
      <c r="I283" s="58"/>
      <c r="J283" s="58"/>
      <c r="K283" s="56"/>
      <c r="L283" s="56"/>
      <c r="M283" s="56"/>
      <c r="N283" s="56"/>
      <c r="O283" s="56"/>
      <c r="P283" s="56"/>
      <c r="Q283" s="56"/>
      <c r="R283" s="56"/>
      <c r="S283" s="56"/>
      <c r="T283" s="56"/>
      <c r="U283" s="56"/>
      <c r="V283" s="56"/>
      <c r="W283" s="56"/>
      <c r="X283" s="56"/>
      <c r="Y283" s="56"/>
      <c r="Z283" s="56"/>
      <c r="AA283" s="56"/>
      <c r="AB283" s="56"/>
    </row>
    <row r="284">
      <c r="A284" s="56"/>
      <c r="B284" s="56"/>
      <c r="C284" s="58"/>
      <c r="D284" s="59"/>
      <c r="E284" s="79"/>
      <c r="F284" s="58"/>
      <c r="G284" s="58"/>
      <c r="H284" s="58"/>
      <c r="I284" s="58"/>
      <c r="J284" s="58"/>
      <c r="K284" s="56"/>
      <c r="L284" s="56"/>
      <c r="M284" s="56"/>
      <c r="N284" s="56"/>
      <c r="O284" s="56"/>
      <c r="P284" s="56"/>
      <c r="Q284" s="56"/>
      <c r="R284" s="56"/>
      <c r="S284" s="56"/>
      <c r="T284" s="56"/>
      <c r="U284" s="56"/>
      <c r="V284" s="56"/>
      <c r="W284" s="56"/>
      <c r="X284" s="56"/>
      <c r="Y284" s="56"/>
      <c r="Z284" s="56"/>
      <c r="AA284" s="56"/>
      <c r="AB284" s="56"/>
    </row>
    <row r="285">
      <c r="A285" s="56"/>
      <c r="B285" s="56"/>
      <c r="C285" s="58"/>
      <c r="D285" s="59"/>
      <c r="E285" s="79"/>
      <c r="F285" s="58"/>
      <c r="G285" s="58"/>
      <c r="H285" s="58"/>
      <c r="I285" s="58"/>
      <c r="J285" s="58"/>
      <c r="K285" s="56"/>
      <c r="L285" s="56"/>
      <c r="M285" s="56"/>
      <c r="N285" s="56"/>
      <c r="O285" s="56"/>
      <c r="P285" s="56"/>
      <c r="Q285" s="56"/>
      <c r="R285" s="56"/>
      <c r="S285" s="56"/>
      <c r="T285" s="56"/>
      <c r="U285" s="56"/>
      <c r="V285" s="56"/>
      <c r="W285" s="56"/>
      <c r="X285" s="56"/>
      <c r="Y285" s="56"/>
      <c r="Z285" s="56"/>
      <c r="AA285" s="56"/>
      <c r="AB285" s="56"/>
    </row>
    <row r="286">
      <c r="A286" s="56"/>
      <c r="B286" s="56"/>
      <c r="C286" s="58"/>
      <c r="D286" s="59"/>
      <c r="E286" s="79"/>
      <c r="F286" s="58"/>
      <c r="G286" s="58"/>
      <c r="H286" s="58"/>
      <c r="I286" s="58"/>
      <c r="J286" s="58"/>
      <c r="K286" s="56"/>
      <c r="L286" s="56"/>
      <c r="M286" s="56"/>
      <c r="N286" s="56"/>
      <c r="O286" s="56"/>
      <c r="P286" s="56"/>
      <c r="Q286" s="56"/>
      <c r="R286" s="56"/>
      <c r="S286" s="56"/>
      <c r="T286" s="56"/>
      <c r="U286" s="56"/>
      <c r="V286" s="56"/>
      <c r="W286" s="56"/>
      <c r="X286" s="56"/>
      <c r="Y286" s="56"/>
      <c r="Z286" s="56"/>
      <c r="AA286" s="56"/>
      <c r="AB286" s="56"/>
    </row>
    <row r="287">
      <c r="A287" s="56"/>
      <c r="B287" s="56"/>
      <c r="C287" s="58"/>
      <c r="D287" s="59"/>
      <c r="E287" s="79"/>
      <c r="F287" s="58"/>
      <c r="G287" s="58"/>
      <c r="H287" s="58"/>
      <c r="I287" s="58"/>
      <c r="J287" s="58"/>
      <c r="K287" s="56"/>
      <c r="L287" s="56"/>
      <c r="M287" s="56"/>
      <c r="N287" s="56"/>
      <c r="O287" s="56"/>
      <c r="P287" s="56"/>
      <c r="Q287" s="56"/>
      <c r="R287" s="56"/>
      <c r="S287" s="56"/>
      <c r="T287" s="56"/>
      <c r="U287" s="56"/>
      <c r="V287" s="56"/>
      <c r="W287" s="56"/>
      <c r="X287" s="56"/>
      <c r="Y287" s="56"/>
      <c r="Z287" s="56"/>
      <c r="AA287" s="56"/>
      <c r="AB287" s="56"/>
    </row>
    <row r="288">
      <c r="A288" s="56"/>
      <c r="B288" s="56"/>
      <c r="C288" s="58"/>
      <c r="D288" s="59"/>
      <c r="E288" s="79"/>
      <c r="F288" s="58"/>
      <c r="G288" s="58"/>
      <c r="H288" s="58"/>
      <c r="I288" s="58"/>
      <c r="J288" s="58"/>
      <c r="K288" s="56"/>
      <c r="L288" s="56"/>
      <c r="M288" s="56"/>
      <c r="N288" s="56"/>
      <c r="O288" s="56"/>
      <c r="P288" s="56"/>
      <c r="Q288" s="56"/>
      <c r="R288" s="56"/>
      <c r="S288" s="56"/>
      <c r="T288" s="56"/>
      <c r="U288" s="56"/>
      <c r="V288" s="56"/>
      <c r="W288" s="56"/>
      <c r="X288" s="56"/>
      <c r="Y288" s="56"/>
      <c r="Z288" s="56"/>
      <c r="AA288" s="56"/>
      <c r="AB288" s="56"/>
    </row>
    <row r="289">
      <c r="A289" s="56"/>
      <c r="B289" s="56"/>
      <c r="C289" s="58"/>
      <c r="D289" s="59"/>
      <c r="E289" s="79"/>
      <c r="F289" s="58"/>
      <c r="G289" s="58"/>
      <c r="H289" s="58"/>
      <c r="I289" s="58"/>
      <c r="J289" s="58"/>
      <c r="K289" s="56"/>
      <c r="L289" s="56"/>
      <c r="M289" s="56"/>
      <c r="N289" s="56"/>
      <c r="O289" s="56"/>
      <c r="P289" s="56"/>
      <c r="Q289" s="56"/>
      <c r="R289" s="56"/>
      <c r="S289" s="56"/>
      <c r="T289" s="56"/>
      <c r="U289" s="56"/>
      <c r="V289" s="56"/>
      <c r="W289" s="56"/>
      <c r="X289" s="56"/>
      <c r="Y289" s="56"/>
      <c r="Z289" s="56"/>
      <c r="AA289" s="56"/>
      <c r="AB289" s="56"/>
    </row>
    <row r="290">
      <c r="A290" s="56"/>
      <c r="B290" s="56"/>
      <c r="C290" s="58"/>
      <c r="D290" s="59"/>
      <c r="E290" s="79"/>
      <c r="F290" s="58"/>
      <c r="G290" s="58"/>
      <c r="H290" s="58"/>
      <c r="I290" s="58"/>
      <c r="J290" s="58"/>
      <c r="K290" s="56"/>
      <c r="L290" s="56"/>
      <c r="M290" s="56"/>
      <c r="N290" s="56"/>
      <c r="O290" s="56"/>
      <c r="P290" s="56"/>
      <c r="Q290" s="56"/>
      <c r="R290" s="56"/>
      <c r="S290" s="56"/>
      <c r="T290" s="56"/>
      <c r="U290" s="56"/>
      <c r="V290" s="56"/>
      <c r="W290" s="56"/>
      <c r="X290" s="56"/>
      <c r="Y290" s="56"/>
      <c r="Z290" s="56"/>
      <c r="AA290" s="56"/>
      <c r="AB290" s="56"/>
    </row>
    <row r="291">
      <c r="A291" s="56"/>
      <c r="B291" s="56"/>
      <c r="C291" s="58"/>
      <c r="D291" s="59"/>
      <c r="E291" s="79"/>
      <c r="F291" s="58"/>
      <c r="G291" s="58"/>
      <c r="H291" s="58"/>
      <c r="I291" s="58"/>
      <c r="J291" s="58"/>
      <c r="K291" s="56"/>
      <c r="L291" s="56"/>
      <c r="M291" s="56"/>
      <c r="N291" s="56"/>
      <c r="O291" s="56"/>
      <c r="P291" s="56"/>
      <c r="Q291" s="56"/>
      <c r="R291" s="56"/>
      <c r="S291" s="56"/>
      <c r="T291" s="56"/>
      <c r="U291" s="56"/>
      <c r="V291" s="56"/>
      <c r="W291" s="56"/>
      <c r="X291" s="56"/>
      <c r="Y291" s="56"/>
      <c r="Z291" s="56"/>
      <c r="AA291" s="56"/>
      <c r="AB291" s="56"/>
    </row>
    <row r="292">
      <c r="A292" s="56"/>
      <c r="B292" s="56"/>
      <c r="C292" s="58"/>
      <c r="D292" s="59"/>
      <c r="E292" s="79"/>
      <c r="F292" s="58"/>
      <c r="G292" s="58"/>
      <c r="H292" s="58"/>
      <c r="I292" s="58"/>
      <c r="J292" s="58"/>
      <c r="K292" s="56"/>
      <c r="L292" s="56"/>
      <c r="M292" s="56"/>
      <c r="N292" s="56"/>
      <c r="O292" s="56"/>
      <c r="P292" s="56"/>
      <c r="Q292" s="56"/>
      <c r="R292" s="56"/>
      <c r="S292" s="56"/>
      <c r="T292" s="56"/>
      <c r="U292" s="56"/>
      <c r="V292" s="56"/>
      <c r="W292" s="56"/>
      <c r="X292" s="56"/>
      <c r="Y292" s="56"/>
      <c r="Z292" s="56"/>
      <c r="AA292" s="56"/>
      <c r="AB292" s="56"/>
    </row>
    <row r="293">
      <c r="A293" s="56"/>
      <c r="B293" s="56"/>
      <c r="C293" s="58"/>
      <c r="D293" s="59"/>
      <c r="E293" s="79"/>
      <c r="F293" s="58"/>
      <c r="G293" s="58"/>
      <c r="H293" s="58"/>
      <c r="I293" s="58"/>
      <c r="J293" s="58"/>
      <c r="K293" s="56"/>
      <c r="L293" s="56"/>
      <c r="M293" s="56"/>
      <c r="N293" s="56"/>
      <c r="O293" s="56"/>
      <c r="P293" s="56"/>
      <c r="Q293" s="56"/>
      <c r="R293" s="56"/>
      <c r="S293" s="56"/>
      <c r="T293" s="56"/>
      <c r="U293" s="56"/>
      <c r="V293" s="56"/>
      <c r="W293" s="56"/>
      <c r="X293" s="56"/>
      <c r="Y293" s="56"/>
      <c r="Z293" s="56"/>
      <c r="AA293" s="56"/>
      <c r="AB293" s="56"/>
    </row>
    <row r="294">
      <c r="A294" s="56"/>
      <c r="B294" s="56"/>
      <c r="C294" s="58"/>
      <c r="D294" s="59"/>
      <c r="E294" s="79"/>
      <c r="F294" s="58"/>
      <c r="G294" s="58"/>
      <c r="H294" s="58"/>
      <c r="I294" s="58"/>
      <c r="J294" s="58"/>
      <c r="K294" s="56"/>
      <c r="L294" s="56"/>
      <c r="M294" s="56"/>
      <c r="N294" s="56"/>
      <c r="O294" s="56"/>
      <c r="P294" s="56"/>
      <c r="Q294" s="56"/>
      <c r="R294" s="56"/>
      <c r="S294" s="56"/>
      <c r="T294" s="56"/>
      <c r="U294" s="56"/>
      <c r="V294" s="56"/>
      <c r="W294" s="56"/>
      <c r="X294" s="56"/>
      <c r="Y294" s="56"/>
      <c r="Z294" s="56"/>
      <c r="AA294" s="56"/>
      <c r="AB294" s="56"/>
    </row>
    <row r="295">
      <c r="A295" s="56"/>
      <c r="B295" s="56"/>
      <c r="C295" s="58"/>
      <c r="D295" s="59"/>
      <c r="E295" s="79"/>
      <c r="F295" s="58"/>
      <c r="G295" s="58"/>
      <c r="H295" s="58"/>
      <c r="I295" s="58"/>
      <c r="J295" s="58"/>
      <c r="K295" s="56"/>
      <c r="L295" s="56"/>
      <c r="M295" s="56"/>
      <c r="N295" s="56"/>
      <c r="O295" s="56"/>
      <c r="P295" s="56"/>
      <c r="Q295" s="56"/>
      <c r="R295" s="56"/>
      <c r="S295" s="56"/>
      <c r="T295" s="56"/>
      <c r="U295" s="56"/>
      <c r="V295" s="56"/>
      <c r="W295" s="56"/>
      <c r="X295" s="56"/>
      <c r="Y295" s="56"/>
      <c r="Z295" s="56"/>
      <c r="AA295" s="56"/>
      <c r="AB295" s="56"/>
    </row>
    <row r="296">
      <c r="A296" s="56"/>
      <c r="B296" s="56"/>
      <c r="C296" s="58"/>
      <c r="D296" s="59"/>
      <c r="E296" s="79"/>
      <c r="F296" s="58"/>
      <c r="G296" s="58"/>
      <c r="H296" s="58"/>
      <c r="I296" s="58"/>
      <c r="J296" s="58"/>
      <c r="K296" s="56"/>
      <c r="L296" s="56"/>
      <c r="M296" s="56"/>
      <c r="N296" s="56"/>
      <c r="O296" s="56"/>
      <c r="P296" s="56"/>
      <c r="Q296" s="56"/>
      <c r="R296" s="56"/>
      <c r="S296" s="56"/>
      <c r="T296" s="56"/>
      <c r="U296" s="56"/>
      <c r="V296" s="56"/>
      <c r="W296" s="56"/>
      <c r="X296" s="56"/>
      <c r="Y296" s="56"/>
      <c r="Z296" s="56"/>
      <c r="AA296" s="56"/>
      <c r="AB296" s="56"/>
    </row>
    <row r="297">
      <c r="A297" s="56"/>
      <c r="B297" s="56"/>
      <c r="C297" s="58"/>
      <c r="D297" s="59"/>
      <c r="E297" s="79"/>
      <c r="F297" s="58"/>
      <c r="G297" s="58"/>
      <c r="H297" s="58"/>
      <c r="I297" s="58"/>
      <c r="J297" s="58"/>
      <c r="K297" s="56"/>
      <c r="L297" s="56"/>
      <c r="M297" s="56"/>
      <c r="N297" s="56"/>
      <c r="O297" s="56"/>
      <c r="P297" s="56"/>
      <c r="Q297" s="56"/>
      <c r="R297" s="56"/>
      <c r="S297" s="56"/>
      <c r="T297" s="56"/>
      <c r="U297" s="56"/>
      <c r="V297" s="56"/>
      <c r="W297" s="56"/>
      <c r="X297" s="56"/>
      <c r="Y297" s="56"/>
      <c r="Z297" s="56"/>
      <c r="AA297" s="56"/>
      <c r="AB297" s="56"/>
    </row>
    <row r="298">
      <c r="A298" s="56"/>
      <c r="B298" s="56"/>
      <c r="C298" s="58"/>
      <c r="D298" s="59"/>
      <c r="E298" s="79"/>
      <c r="F298" s="58"/>
      <c r="G298" s="58"/>
      <c r="H298" s="58"/>
      <c r="I298" s="58"/>
      <c r="J298" s="58"/>
      <c r="K298" s="56"/>
      <c r="L298" s="56"/>
      <c r="M298" s="56"/>
      <c r="N298" s="56"/>
      <c r="O298" s="56"/>
      <c r="P298" s="56"/>
      <c r="Q298" s="56"/>
      <c r="R298" s="56"/>
      <c r="S298" s="56"/>
      <c r="T298" s="56"/>
      <c r="U298" s="56"/>
      <c r="V298" s="56"/>
      <c r="W298" s="56"/>
      <c r="X298" s="56"/>
      <c r="Y298" s="56"/>
      <c r="Z298" s="56"/>
      <c r="AA298" s="56"/>
      <c r="AB298" s="56"/>
    </row>
    <row r="299">
      <c r="A299" s="56"/>
      <c r="B299" s="56"/>
      <c r="C299" s="58"/>
      <c r="D299" s="59"/>
      <c r="E299" s="79"/>
      <c r="F299" s="58"/>
      <c r="G299" s="58"/>
      <c r="H299" s="58"/>
      <c r="I299" s="58"/>
      <c r="J299" s="58"/>
      <c r="K299" s="56"/>
      <c r="L299" s="56"/>
      <c r="M299" s="56"/>
      <c r="N299" s="56"/>
      <c r="O299" s="56"/>
      <c r="P299" s="56"/>
      <c r="Q299" s="56"/>
      <c r="R299" s="56"/>
      <c r="S299" s="56"/>
      <c r="T299" s="56"/>
      <c r="U299" s="56"/>
      <c r="V299" s="56"/>
      <c r="W299" s="56"/>
      <c r="X299" s="56"/>
      <c r="Y299" s="56"/>
      <c r="Z299" s="56"/>
      <c r="AA299" s="56"/>
      <c r="AB299" s="56"/>
    </row>
    <row r="300">
      <c r="A300" s="56"/>
      <c r="B300" s="56"/>
      <c r="C300" s="58"/>
      <c r="D300" s="59"/>
      <c r="E300" s="79"/>
      <c r="F300" s="58"/>
      <c r="G300" s="58"/>
      <c r="H300" s="58"/>
      <c r="I300" s="58"/>
      <c r="J300" s="58"/>
      <c r="K300" s="56"/>
      <c r="L300" s="56"/>
      <c r="M300" s="56"/>
      <c r="N300" s="56"/>
      <c r="O300" s="56"/>
      <c r="P300" s="56"/>
      <c r="Q300" s="56"/>
      <c r="R300" s="56"/>
      <c r="S300" s="56"/>
      <c r="T300" s="56"/>
      <c r="U300" s="56"/>
      <c r="V300" s="56"/>
      <c r="W300" s="56"/>
      <c r="X300" s="56"/>
      <c r="Y300" s="56"/>
      <c r="Z300" s="56"/>
      <c r="AA300" s="56"/>
      <c r="AB300" s="56"/>
    </row>
    <row r="301">
      <c r="A301" s="56"/>
      <c r="B301" s="56"/>
      <c r="C301" s="58"/>
      <c r="D301" s="59"/>
      <c r="E301" s="79"/>
      <c r="F301" s="58"/>
      <c r="G301" s="58"/>
      <c r="H301" s="58"/>
      <c r="I301" s="58"/>
      <c r="J301" s="58"/>
      <c r="K301" s="56"/>
      <c r="L301" s="56"/>
      <c r="M301" s="56"/>
      <c r="N301" s="56"/>
      <c r="O301" s="56"/>
      <c r="P301" s="56"/>
      <c r="Q301" s="56"/>
      <c r="R301" s="56"/>
      <c r="S301" s="56"/>
      <c r="T301" s="56"/>
      <c r="U301" s="56"/>
      <c r="V301" s="56"/>
      <c r="W301" s="56"/>
      <c r="X301" s="56"/>
      <c r="Y301" s="56"/>
      <c r="Z301" s="56"/>
      <c r="AA301" s="56"/>
      <c r="AB301" s="56"/>
    </row>
    <row r="302">
      <c r="A302" s="56"/>
      <c r="B302" s="56"/>
      <c r="C302" s="58"/>
      <c r="D302" s="59"/>
      <c r="E302" s="79"/>
      <c r="F302" s="58"/>
      <c r="G302" s="58"/>
      <c r="H302" s="58"/>
      <c r="I302" s="58"/>
      <c r="J302" s="58"/>
      <c r="K302" s="56"/>
      <c r="L302" s="56"/>
      <c r="M302" s="56"/>
      <c r="N302" s="56"/>
      <c r="O302" s="56"/>
      <c r="P302" s="56"/>
      <c r="Q302" s="56"/>
      <c r="R302" s="56"/>
      <c r="S302" s="56"/>
      <c r="T302" s="56"/>
      <c r="U302" s="56"/>
      <c r="V302" s="56"/>
      <c r="W302" s="56"/>
      <c r="X302" s="56"/>
      <c r="Y302" s="56"/>
      <c r="Z302" s="56"/>
      <c r="AA302" s="56"/>
      <c r="AB302" s="56"/>
    </row>
    <row r="303">
      <c r="A303" s="56"/>
      <c r="B303" s="56"/>
      <c r="C303" s="58"/>
      <c r="D303" s="59"/>
      <c r="E303" s="79"/>
      <c r="F303" s="58"/>
      <c r="G303" s="58"/>
      <c r="H303" s="58"/>
      <c r="I303" s="58"/>
      <c r="J303" s="58"/>
      <c r="K303" s="56"/>
      <c r="L303" s="56"/>
      <c r="M303" s="56"/>
      <c r="N303" s="56"/>
      <c r="O303" s="56"/>
      <c r="P303" s="56"/>
      <c r="Q303" s="56"/>
      <c r="R303" s="56"/>
      <c r="S303" s="56"/>
      <c r="T303" s="56"/>
      <c r="U303" s="56"/>
      <c r="V303" s="56"/>
      <c r="W303" s="56"/>
      <c r="X303" s="56"/>
      <c r="Y303" s="56"/>
      <c r="Z303" s="56"/>
      <c r="AA303" s="56"/>
      <c r="AB303" s="56"/>
    </row>
    <row r="304">
      <c r="A304" s="56"/>
      <c r="B304" s="56"/>
      <c r="C304" s="58"/>
      <c r="D304" s="59"/>
      <c r="E304" s="79"/>
      <c r="F304" s="58"/>
      <c r="G304" s="58"/>
      <c r="H304" s="58"/>
      <c r="I304" s="58"/>
      <c r="J304" s="58"/>
      <c r="K304" s="56"/>
      <c r="L304" s="56"/>
      <c r="M304" s="56"/>
      <c r="N304" s="56"/>
      <c r="O304" s="56"/>
      <c r="P304" s="56"/>
      <c r="Q304" s="56"/>
      <c r="R304" s="56"/>
      <c r="S304" s="56"/>
      <c r="T304" s="56"/>
      <c r="U304" s="56"/>
      <c r="V304" s="56"/>
      <c r="W304" s="56"/>
      <c r="X304" s="56"/>
      <c r="Y304" s="56"/>
      <c r="Z304" s="56"/>
      <c r="AA304" s="56"/>
      <c r="AB304" s="56"/>
    </row>
    <row r="305">
      <c r="A305" s="56"/>
      <c r="B305" s="56"/>
      <c r="C305" s="58"/>
      <c r="D305" s="59"/>
      <c r="E305" s="79"/>
      <c r="F305" s="58"/>
      <c r="G305" s="58"/>
      <c r="H305" s="58"/>
      <c r="I305" s="58"/>
      <c r="J305" s="58"/>
      <c r="K305" s="56"/>
      <c r="L305" s="56"/>
      <c r="M305" s="56"/>
      <c r="N305" s="56"/>
      <c r="O305" s="56"/>
      <c r="P305" s="56"/>
      <c r="Q305" s="56"/>
      <c r="R305" s="56"/>
      <c r="S305" s="56"/>
      <c r="T305" s="56"/>
      <c r="U305" s="56"/>
      <c r="V305" s="56"/>
      <c r="W305" s="56"/>
      <c r="X305" s="56"/>
      <c r="Y305" s="56"/>
      <c r="Z305" s="56"/>
      <c r="AA305" s="56"/>
      <c r="AB305" s="56"/>
    </row>
    <row r="306">
      <c r="A306" s="56"/>
      <c r="B306" s="56"/>
      <c r="C306" s="58"/>
      <c r="D306" s="59"/>
      <c r="E306" s="79"/>
      <c r="F306" s="58"/>
      <c r="G306" s="58"/>
      <c r="H306" s="58"/>
      <c r="I306" s="58"/>
      <c r="J306" s="58"/>
      <c r="K306" s="56"/>
      <c r="L306" s="56"/>
      <c r="M306" s="56"/>
      <c r="N306" s="56"/>
      <c r="O306" s="56"/>
      <c r="P306" s="56"/>
      <c r="Q306" s="56"/>
      <c r="R306" s="56"/>
      <c r="S306" s="56"/>
      <c r="T306" s="56"/>
      <c r="U306" s="56"/>
      <c r="V306" s="56"/>
      <c r="W306" s="56"/>
      <c r="X306" s="56"/>
      <c r="Y306" s="56"/>
      <c r="Z306" s="56"/>
      <c r="AA306" s="56"/>
      <c r="AB306" s="56"/>
    </row>
    <row r="307">
      <c r="A307" s="56"/>
      <c r="B307" s="56"/>
      <c r="C307" s="58"/>
      <c r="D307" s="59"/>
      <c r="E307" s="79"/>
      <c r="F307" s="58"/>
      <c r="G307" s="58"/>
      <c r="H307" s="58"/>
      <c r="I307" s="58"/>
      <c r="J307" s="58"/>
      <c r="K307" s="56"/>
      <c r="L307" s="56"/>
      <c r="M307" s="56"/>
      <c r="N307" s="56"/>
      <c r="O307" s="56"/>
      <c r="P307" s="56"/>
      <c r="Q307" s="56"/>
      <c r="R307" s="56"/>
      <c r="S307" s="56"/>
      <c r="T307" s="56"/>
      <c r="U307" s="56"/>
      <c r="V307" s="56"/>
      <c r="W307" s="56"/>
      <c r="X307" s="56"/>
      <c r="Y307" s="56"/>
      <c r="Z307" s="56"/>
      <c r="AA307" s="56"/>
      <c r="AB307" s="56"/>
    </row>
    <row r="308">
      <c r="A308" s="56"/>
      <c r="B308" s="56"/>
      <c r="C308" s="58"/>
      <c r="D308" s="59"/>
      <c r="E308" s="79"/>
      <c r="F308" s="58"/>
      <c r="G308" s="58"/>
      <c r="H308" s="58"/>
      <c r="I308" s="58"/>
      <c r="J308" s="58"/>
      <c r="K308" s="56"/>
      <c r="L308" s="56"/>
      <c r="M308" s="56"/>
      <c r="N308" s="56"/>
      <c r="O308" s="56"/>
      <c r="P308" s="56"/>
      <c r="Q308" s="56"/>
      <c r="R308" s="56"/>
      <c r="S308" s="56"/>
      <c r="T308" s="56"/>
      <c r="U308" s="56"/>
      <c r="V308" s="56"/>
      <c r="W308" s="56"/>
      <c r="X308" s="56"/>
      <c r="Y308" s="56"/>
      <c r="Z308" s="56"/>
      <c r="AA308" s="56"/>
      <c r="AB308" s="56"/>
    </row>
    <row r="309">
      <c r="A309" s="56"/>
      <c r="B309" s="56"/>
      <c r="C309" s="58"/>
      <c r="D309" s="59"/>
      <c r="E309" s="79"/>
      <c r="F309" s="58"/>
      <c r="G309" s="58"/>
      <c r="H309" s="58"/>
      <c r="I309" s="58"/>
      <c r="J309" s="58"/>
      <c r="K309" s="56"/>
      <c r="L309" s="56"/>
      <c r="M309" s="56"/>
      <c r="N309" s="56"/>
      <c r="O309" s="56"/>
      <c r="P309" s="56"/>
      <c r="Q309" s="56"/>
      <c r="R309" s="56"/>
      <c r="S309" s="56"/>
      <c r="T309" s="56"/>
      <c r="U309" s="56"/>
      <c r="V309" s="56"/>
      <c r="W309" s="56"/>
      <c r="X309" s="56"/>
      <c r="Y309" s="56"/>
      <c r="Z309" s="56"/>
      <c r="AA309" s="56"/>
      <c r="AB309" s="56"/>
    </row>
    <row r="310">
      <c r="A310" s="56"/>
      <c r="B310" s="56"/>
      <c r="C310" s="58"/>
      <c r="D310" s="59"/>
      <c r="E310" s="79"/>
      <c r="F310" s="58"/>
      <c r="G310" s="58"/>
      <c r="H310" s="58"/>
      <c r="I310" s="58"/>
      <c r="J310" s="58"/>
      <c r="K310" s="56"/>
      <c r="L310" s="56"/>
      <c r="M310" s="56"/>
      <c r="N310" s="56"/>
      <c r="O310" s="56"/>
      <c r="P310" s="56"/>
      <c r="Q310" s="56"/>
      <c r="R310" s="56"/>
      <c r="S310" s="56"/>
      <c r="T310" s="56"/>
      <c r="U310" s="56"/>
      <c r="V310" s="56"/>
      <c r="W310" s="56"/>
      <c r="X310" s="56"/>
      <c r="Y310" s="56"/>
      <c r="Z310" s="56"/>
      <c r="AA310" s="56"/>
      <c r="AB310" s="56"/>
    </row>
    <row r="311">
      <c r="A311" s="56"/>
      <c r="B311" s="56"/>
      <c r="C311" s="58"/>
      <c r="D311" s="59"/>
      <c r="E311" s="79"/>
      <c r="F311" s="58"/>
      <c r="G311" s="58"/>
      <c r="H311" s="58"/>
      <c r="I311" s="58"/>
      <c r="J311" s="58"/>
      <c r="K311" s="56"/>
      <c r="L311" s="56"/>
      <c r="M311" s="56"/>
      <c r="N311" s="56"/>
      <c r="O311" s="56"/>
      <c r="P311" s="56"/>
      <c r="Q311" s="56"/>
      <c r="R311" s="56"/>
      <c r="S311" s="56"/>
      <c r="T311" s="56"/>
      <c r="U311" s="56"/>
      <c r="V311" s="56"/>
      <c r="W311" s="56"/>
      <c r="X311" s="56"/>
      <c r="Y311" s="56"/>
      <c r="Z311" s="56"/>
      <c r="AA311" s="56"/>
      <c r="AB311" s="56"/>
    </row>
    <row r="312">
      <c r="A312" s="56"/>
      <c r="B312" s="56"/>
      <c r="C312" s="58"/>
      <c r="D312" s="59"/>
      <c r="E312" s="79"/>
      <c r="F312" s="58"/>
      <c r="G312" s="58"/>
      <c r="H312" s="58"/>
      <c r="I312" s="58"/>
      <c r="J312" s="58"/>
      <c r="K312" s="56"/>
      <c r="L312" s="56"/>
      <c r="M312" s="56"/>
      <c r="N312" s="56"/>
      <c r="O312" s="56"/>
      <c r="P312" s="56"/>
      <c r="Q312" s="56"/>
      <c r="R312" s="56"/>
      <c r="S312" s="56"/>
      <c r="T312" s="56"/>
      <c r="U312" s="56"/>
      <c r="V312" s="56"/>
      <c r="W312" s="56"/>
      <c r="X312" s="56"/>
      <c r="Y312" s="56"/>
      <c r="Z312" s="56"/>
      <c r="AA312" s="56"/>
      <c r="AB312" s="56"/>
    </row>
    <row r="313">
      <c r="A313" s="56"/>
      <c r="B313" s="56"/>
      <c r="C313" s="58"/>
      <c r="D313" s="59"/>
      <c r="E313" s="79"/>
      <c r="F313" s="58"/>
      <c r="G313" s="58"/>
      <c r="H313" s="58"/>
      <c r="I313" s="58"/>
      <c r="J313" s="58"/>
      <c r="K313" s="56"/>
      <c r="L313" s="56"/>
      <c r="M313" s="56"/>
      <c r="N313" s="56"/>
      <c r="O313" s="56"/>
      <c r="P313" s="56"/>
      <c r="Q313" s="56"/>
      <c r="R313" s="56"/>
      <c r="S313" s="56"/>
      <c r="T313" s="56"/>
      <c r="U313" s="56"/>
      <c r="V313" s="56"/>
      <c r="W313" s="56"/>
      <c r="X313" s="56"/>
      <c r="Y313" s="56"/>
      <c r="Z313" s="56"/>
      <c r="AA313" s="56"/>
      <c r="AB313" s="56"/>
    </row>
    <row r="314">
      <c r="A314" s="56"/>
      <c r="B314" s="56"/>
      <c r="C314" s="58"/>
      <c r="D314" s="59"/>
      <c r="E314" s="79"/>
      <c r="F314" s="58"/>
      <c r="G314" s="58"/>
      <c r="H314" s="58"/>
      <c r="I314" s="58"/>
      <c r="J314" s="58"/>
      <c r="K314" s="56"/>
      <c r="L314" s="56"/>
      <c r="M314" s="56"/>
      <c r="N314" s="56"/>
      <c r="O314" s="56"/>
      <c r="P314" s="56"/>
      <c r="Q314" s="56"/>
      <c r="R314" s="56"/>
      <c r="S314" s="56"/>
      <c r="T314" s="56"/>
      <c r="U314" s="56"/>
      <c r="V314" s="56"/>
      <c r="W314" s="56"/>
      <c r="X314" s="56"/>
      <c r="Y314" s="56"/>
      <c r="Z314" s="56"/>
      <c r="AA314" s="56"/>
      <c r="AB314" s="56"/>
    </row>
    <row r="315">
      <c r="A315" s="56"/>
      <c r="B315" s="56"/>
      <c r="C315" s="58"/>
      <c r="D315" s="59"/>
      <c r="E315" s="79"/>
      <c r="F315" s="58"/>
      <c r="G315" s="58"/>
      <c r="H315" s="58"/>
      <c r="I315" s="58"/>
      <c r="J315" s="58"/>
      <c r="K315" s="56"/>
      <c r="L315" s="56"/>
      <c r="M315" s="56"/>
      <c r="N315" s="56"/>
      <c r="O315" s="56"/>
      <c r="P315" s="56"/>
      <c r="Q315" s="56"/>
      <c r="R315" s="56"/>
      <c r="S315" s="56"/>
      <c r="T315" s="56"/>
      <c r="U315" s="56"/>
      <c r="V315" s="56"/>
      <c r="W315" s="56"/>
      <c r="X315" s="56"/>
      <c r="Y315" s="56"/>
      <c r="Z315" s="56"/>
      <c r="AA315" s="56"/>
      <c r="AB315" s="56"/>
    </row>
    <row r="316">
      <c r="A316" s="56"/>
      <c r="B316" s="56"/>
      <c r="C316" s="58"/>
      <c r="D316" s="59"/>
      <c r="E316" s="79"/>
      <c r="F316" s="58"/>
      <c r="G316" s="58"/>
      <c r="H316" s="58"/>
      <c r="I316" s="58"/>
      <c r="J316" s="58"/>
      <c r="K316" s="56"/>
      <c r="L316" s="56"/>
      <c r="M316" s="56"/>
      <c r="N316" s="56"/>
      <c r="O316" s="56"/>
      <c r="P316" s="56"/>
      <c r="Q316" s="56"/>
      <c r="R316" s="56"/>
      <c r="S316" s="56"/>
      <c r="T316" s="56"/>
      <c r="U316" s="56"/>
      <c r="V316" s="56"/>
      <c r="W316" s="56"/>
      <c r="X316" s="56"/>
      <c r="Y316" s="56"/>
      <c r="Z316" s="56"/>
      <c r="AA316" s="56"/>
      <c r="AB316" s="56"/>
    </row>
    <row r="317">
      <c r="A317" s="56"/>
      <c r="B317" s="56"/>
      <c r="C317" s="58"/>
      <c r="D317" s="59"/>
      <c r="E317" s="79"/>
      <c r="F317" s="58"/>
      <c r="G317" s="58"/>
      <c r="H317" s="58"/>
      <c r="I317" s="58"/>
      <c r="J317" s="58"/>
      <c r="K317" s="56"/>
      <c r="L317" s="56"/>
      <c r="M317" s="56"/>
      <c r="N317" s="56"/>
      <c r="O317" s="56"/>
      <c r="P317" s="56"/>
      <c r="Q317" s="56"/>
      <c r="R317" s="56"/>
      <c r="S317" s="56"/>
      <c r="T317" s="56"/>
      <c r="U317" s="56"/>
      <c r="V317" s="56"/>
      <c r="W317" s="56"/>
      <c r="X317" s="56"/>
      <c r="Y317" s="56"/>
      <c r="Z317" s="56"/>
      <c r="AA317" s="56"/>
      <c r="AB317" s="56"/>
    </row>
    <row r="318">
      <c r="A318" s="56"/>
      <c r="B318" s="56"/>
      <c r="C318" s="58"/>
      <c r="D318" s="59"/>
      <c r="E318" s="79"/>
      <c r="F318" s="58"/>
      <c r="G318" s="58"/>
      <c r="H318" s="58"/>
      <c r="I318" s="58"/>
      <c r="J318" s="58"/>
      <c r="K318" s="56"/>
      <c r="L318" s="56"/>
      <c r="M318" s="56"/>
      <c r="N318" s="56"/>
      <c r="O318" s="56"/>
      <c r="P318" s="56"/>
      <c r="Q318" s="56"/>
      <c r="R318" s="56"/>
      <c r="S318" s="56"/>
      <c r="T318" s="56"/>
      <c r="U318" s="56"/>
      <c r="V318" s="56"/>
      <c r="W318" s="56"/>
      <c r="X318" s="56"/>
      <c r="Y318" s="56"/>
      <c r="Z318" s="56"/>
      <c r="AA318" s="56"/>
      <c r="AB318" s="56"/>
    </row>
    <row r="319">
      <c r="A319" s="56"/>
      <c r="B319" s="56"/>
      <c r="C319" s="58"/>
      <c r="D319" s="59"/>
      <c r="E319" s="79"/>
      <c r="F319" s="58"/>
      <c r="G319" s="58"/>
      <c r="H319" s="58"/>
      <c r="I319" s="58"/>
      <c r="J319" s="58"/>
      <c r="K319" s="56"/>
      <c r="L319" s="56"/>
      <c r="M319" s="56"/>
      <c r="N319" s="56"/>
      <c r="O319" s="56"/>
      <c r="P319" s="56"/>
      <c r="Q319" s="56"/>
      <c r="R319" s="56"/>
      <c r="S319" s="56"/>
      <c r="T319" s="56"/>
      <c r="U319" s="56"/>
      <c r="V319" s="56"/>
      <c r="W319" s="56"/>
      <c r="X319" s="56"/>
      <c r="Y319" s="56"/>
      <c r="Z319" s="56"/>
      <c r="AA319" s="56"/>
      <c r="AB319" s="56"/>
    </row>
    <row r="320">
      <c r="A320" s="56"/>
      <c r="B320" s="56"/>
      <c r="C320" s="58"/>
      <c r="D320" s="59"/>
      <c r="E320" s="79"/>
      <c r="F320" s="58"/>
      <c r="G320" s="58"/>
      <c r="H320" s="58"/>
      <c r="I320" s="58"/>
      <c r="J320" s="58"/>
      <c r="K320" s="56"/>
      <c r="L320" s="56"/>
      <c r="M320" s="56"/>
      <c r="N320" s="56"/>
      <c r="O320" s="56"/>
      <c r="P320" s="56"/>
      <c r="Q320" s="56"/>
      <c r="R320" s="56"/>
      <c r="S320" s="56"/>
      <c r="T320" s="56"/>
      <c r="U320" s="56"/>
      <c r="V320" s="56"/>
      <c r="W320" s="56"/>
      <c r="X320" s="56"/>
      <c r="Y320" s="56"/>
      <c r="Z320" s="56"/>
      <c r="AA320" s="56"/>
      <c r="AB320" s="56"/>
    </row>
    <row r="321">
      <c r="A321" s="56"/>
      <c r="B321" s="56"/>
      <c r="C321" s="58"/>
      <c r="D321" s="59"/>
      <c r="E321" s="79"/>
      <c r="F321" s="58"/>
      <c r="G321" s="58"/>
      <c r="H321" s="58"/>
      <c r="I321" s="58"/>
      <c r="J321" s="58"/>
      <c r="K321" s="56"/>
      <c r="L321" s="56"/>
      <c r="M321" s="56"/>
      <c r="N321" s="56"/>
      <c r="O321" s="56"/>
      <c r="P321" s="56"/>
      <c r="Q321" s="56"/>
      <c r="R321" s="56"/>
      <c r="S321" s="56"/>
      <c r="T321" s="56"/>
      <c r="U321" s="56"/>
      <c r="V321" s="56"/>
      <c r="W321" s="56"/>
      <c r="X321" s="56"/>
      <c r="Y321" s="56"/>
      <c r="Z321" s="56"/>
      <c r="AA321" s="56"/>
      <c r="AB321" s="56"/>
    </row>
    <row r="322">
      <c r="A322" s="56"/>
      <c r="B322" s="56"/>
      <c r="C322" s="58"/>
      <c r="D322" s="59"/>
      <c r="E322" s="79"/>
      <c r="F322" s="58"/>
      <c r="G322" s="58"/>
      <c r="H322" s="58"/>
      <c r="I322" s="58"/>
      <c r="J322" s="58"/>
      <c r="K322" s="56"/>
      <c r="L322" s="56"/>
      <c r="M322" s="56"/>
      <c r="N322" s="56"/>
      <c r="O322" s="56"/>
      <c r="P322" s="56"/>
      <c r="Q322" s="56"/>
      <c r="R322" s="56"/>
      <c r="S322" s="56"/>
      <c r="T322" s="56"/>
      <c r="U322" s="56"/>
      <c r="V322" s="56"/>
      <c r="W322" s="56"/>
      <c r="X322" s="56"/>
      <c r="Y322" s="56"/>
      <c r="Z322" s="56"/>
      <c r="AA322" s="56"/>
      <c r="AB322" s="56"/>
    </row>
    <row r="323">
      <c r="A323" s="56"/>
      <c r="B323" s="56"/>
      <c r="C323" s="58"/>
      <c r="D323" s="59"/>
      <c r="E323" s="79"/>
      <c r="F323" s="58"/>
      <c r="G323" s="58"/>
      <c r="H323" s="58"/>
      <c r="I323" s="58"/>
      <c r="J323" s="58"/>
      <c r="K323" s="56"/>
      <c r="L323" s="56"/>
      <c r="M323" s="56"/>
      <c r="N323" s="56"/>
      <c r="O323" s="56"/>
      <c r="P323" s="56"/>
      <c r="Q323" s="56"/>
      <c r="R323" s="56"/>
      <c r="S323" s="56"/>
      <c r="T323" s="56"/>
      <c r="U323" s="56"/>
      <c r="V323" s="56"/>
      <c r="W323" s="56"/>
      <c r="X323" s="56"/>
      <c r="Y323" s="56"/>
      <c r="Z323" s="56"/>
      <c r="AA323" s="56"/>
      <c r="AB323" s="56"/>
    </row>
    <row r="324">
      <c r="A324" s="56"/>
      <c r="B324" s="56"/>
      <c r="C324" s="58"/>
      <c r="D324" s="59"/>
      <c r="E324" s="79"/>
      <c r="F324" s="58"/>
      <c r="G324" s="58"/>
      <c r="H324" s="58"/>
      <c r="I324" s="58"/>
      <c r="J324" s="58"/>
      <c r="K324" s="56"/>
      <c r="L324" s="56"/>
      <c r="M324" s="56"/>
      <c r="N324" s="56"/>
      <c r="O324" s="56"/>
      <c r="P324" s="56"/>
      <c r="Q324" s="56"/>
      <c r="R324" s="56"/>
      <c r="S324" s="56"/>
      <c r="T324" s="56"/>
      <c r="U324" s="56"/>
      <c r="V324" s="56"/>
      <c r="W324" s="56"/>
      <c r="X324" s="56"/>
      <c r="Y324" s="56"/>
      <c r="Z324" s="56"/>
      <c r="AA324" s="56"/>
      <c r="AB324" s="56"/>
    </row>
    <row r="325">
      <c r="A325" s="56"/>
      <c r="B325" s="56"/>
      <c r="C325" s="58"/>
      <c r="D325" s="59"/>
      <c r="E325" s="79"/>
      <c r="F325" s="58"/>
      <c r="G325" s="58"/>
      <c r="H325" s="58"/>
      <c r="I325" s="58"/>
      <c r="J325" s="58"/>
      <c r="K325" s="56"/>
      <c r="L325" s="56"/>
      <c r="M325" s="56"/>
      <c r="N325" s="56"/>
      <c r="O325" s="56"/>
      <c r="P325" s="56"/>
      <c r="Q325" s="56"/>
      <c r="R325" s="56"/>
      <c r="S325" s="56"/>
      <c r="T325" s="56"/>
      <c r="U325" s="56"/>
      <c r="V325" s="56"/>
      <c r="W325" s="56"/>
      <c r="X325" s="56"/>
      <c r="Y325" s="56"/>
      <c r="Z325" s="56"/>
      <c r="AA325" s="56"/>
      <c r="AB325" s="56"/>
    </row>
    <row r="326">
      <c r="A326" s="56"/>
      <c r="B326" s="56"/>
      <c r="C326" s="58"/>
      <c r="D326" s="59"/>
      <c r="E326" s="79"/>
      <c r="F326" s="58"/>
      <c r="G326" s="58"/>
      <c r="H326" s="58"/>
      <c r="I326" s="58"/>
      <c r="J326" s="58"/>
      <c r="K326" s="56"/>
      <c r="L326" s="56"/>
      <c r="M326" s="56"/>
      <c r="N326" s="56"/>
      <c r="O326" s="56"/>
      <c r="P326" s="56"/>
      <c r="Q326" s="56"/>
      <c r="R326" s="56"/>
      <c r="S326" s="56"/>
      <c r="T326" s="56"/>
      <c r="U326" s="56"/>
      <c r="V326" s="56"/>
      <c r="W326" s="56"/>
      <c r="X326" s="56"/>
      <c r="Y326" s="56"/>
      <c r="Z326" s="56"/>
      <c r="AA326" s="56"/>
      <c r="AB326" s="56"/>
    </row>
    <row r="327">
      <c r="A327" s="56"/>
      <c r="B327" s="56"/>
      <c r="C327" s="58"/>
      <c r="D327" s="59"/>
      <c r="E327" s="79"/>
      <c r="F327" s="58"/>
      <c r="G327" s="58"/>
      <c r="H327" s="58"/>
      <c r="I327" s="58"/>
      <c r="J327" s="58"/>
      <c r="K327" s="56"/>
      <c r="L327" s="56"/>
      <c r="M327" s="56"/>
      <c r="N327" s="56"/>
      <c r="O327" s="56"/>
      <c r="P327" s="56"/>
      <c r="Q327" s="56"/>
      <c r="R327" s="56"/>
      <c r="S327" s="56"/>
      <c r="T327" s="56"/>
      <c r="U327" s="56"/>
      <c r="V327" s="56"/>
      <c r="W327" s="56"/>
      <c r="X327" s="56"/>
      <c r="Y327" s="56"/>
      <c r="Z327" s="56"/>
      <c r="AA327" s="56"/>
      <c r="AB327" s="56"/>
    </row>
    <row r="328">
      <c r="A328" s="56"/>
      <c r="B328" s="56"/>
      <c r="C328" s="58"/>
      <c r="D328" s="59"/>
      <c r="E328" s="79"/>
      <c r="F328" s="58"/>
      <c r="G328" s="58"/>
      <c r="H328" s="58"/>
      <c r="I328" s="58"/>
      <c r="J328" s="58"/>
      <c r="K328" s="56"/>
      <c r="L328" s="56"/>
      <c r="M328" s="56"/>
      <c r="N328" s="56"/>
      <c r="O328" s="56"/>
      <c r="P328" s="56"/>
      <c r="Q328" s="56"/>
      <c r="R328" s="56"/>
      <c r="S328" s="56"/>
      <c r="T328" s="56"/>
      <c r="U328" s="56"/>
      <c r="V328" s="56"/>
      <c r="W328" s="56"/>
      <c r="X328" s="56"/>
      <c r="Y328" s="56"/>
      <c r="Z328" s="56"/>
      <c r="AA328" s="56"/>
      <c r="AB328" s="56"/>
    </row>
    <row r="329">
      <c r="A329" s="56"/>
      <c r="B329" s="56"/>
      <c r="C329" s="58"/>
      <c r="D329" s="59"/>
      <c r="E329" s="79"/>
      <c r="F329" s="58"/>
      <c r="G329" s="58"/>
      <c r="H329" s="58"/>
      <c r="I329" s="58"/>
      <c r="J329" s="58"/>
      <c r="K329" s="56"/>
      <c r="L329" s="56"/>
      <c r="M329" s="56"/>
      <c r="N329" s="56"/>
      <c r="O329" s="56"/>
      <c r="P329" s="56"/>
      <c r="Q329" s="56"/>
      <c r="R329" s="56"/>
      <c r="S329" s="56"/>
      <c r="T329" s="56"/>
      <c r="U329" s="56"/>
      <c r="V329" s="56"/>
      <c r="W329" s="56"/>
      <c r="X329" s="56"/>
      <c r="Y329" s="56"/>
      <c r="Z329" s="56"/>
      <c r="AA329" s="56"/>
      <c r="AB329" s="56"/>
    </row>
    <row r="330">
      <c r="A330" s="56"/>
      <c r="B330" s="56"/>
      <c r="C330" s="58"/>
      <c r="D330" s="59"/>
      <c r="E330" s="79"/>
      <c r="F330" s="58"/>
      <c r="G330" s="58"/>
      <c r="H330" s="58"/>
      <c r="I330" s="58"/>
      <c r="J330" s="58"/>
      <c r="K330" s="56"/>
      <c r="L330" s="56"/>
      <c r="M330" s="56"/>
      <c r="N330" s="56"/>
      <c r="O330" s="56"/>
      <c r="P330" s="56"/>
      <c r="Q330" s="56"/>
      <c r="R330" s="56"/>
      <c r="S330" s="56"/>
      <c r="T330" s="56"/>
      <c r="U330" s="56"/>
      <c r="V330" s="56"/>
      <c r="W330" s="56"/>
      <c r="X330" s="56"/>
      <c r="Y330" s="56"/>
      <c r="Z330" s="56"/>
      <c r="AA330" s="56"/>
      <c r="AB330" s="56"/>
    </row>
    <row r="331">
      <c r="A331" s="56"/>
      <c r="B331" s="56"/>
      <c r="C331" s="58"/>
      <c r="D331" s="59"/>
      <c r="E331" s="79"/>
      <c r="F331" s="58"/>
      <c r="G331" s="58"/>
      <c r="H331" s="58"/>
      <c r="I331" s="58"/>
      <c r="J331" s="58"/>
      <c r="K331" s="56"/>
      <c r="L331" s="56"/>
      <c r="M331" s="56"/>
      <c r="N331" s="56"/>
      <c r="O331" s="56"/>
      <c r="P331" s="56"/>
      <c r="Q331" s="56"/>
      <c r="R331" s="56"/>
      <c r="S331" s="56"/>
      <c r="T331" s="56"/>
      <c r="U331" s="56"/>
      <c r="V331" s="56"/>
      <c r="W331" s="56"/>
      <c r="X331" s="56"/>
      <c r="Y331" s="56"/>
      <c r="Z331" s="56"/>
      <c r="AA331" s="56"/>
      <c r="AB331" s="56"/>
    </row>
    <row r="332">
      <c r="A332" s="56"/>
      <c r="B332" s="56"/>
      <c r="C332" s="58"/>
      <c r="D332" s="59"/>
      <c r="E332" s="79"/>
      <c r="F332" s="58"/>
      <c r="G332" s="58"/>
      <c r="H332" s="58"/>
      <c r="I332" s="58"/>
      <c r="J332" s="58"/>
      <c r="K332" s="56"/>
      <c r="L332" s="56"/>
      <c r="M332" s="56"/>
      <c r="N332" s="56"/>
      <c r="O332" s="56"/>
      <c r="P332" s="56"/>
      <c r="Q332" s="56"/>
      <c r="R332" s="56"/>
      <c r="S332" s="56"/>
      <c r="T332" s="56"/>
      <c r="U332" s="56"/>
      <c r="V332" s="56"/>
      <c r="W332" s="56"/>
      <c r="X332" s="56"/>
      <c r="Y332" s="56"/>
      <c r="Z332" s="56"/>
      <c r="AA332" s="56"/>
      <c r="AB332" s="56"/>
    </row>
    <row r="333">
      <c r="A333" s="56"/>
      <c r="B333" s="56"/>
      <c r="C333" s="58"/>
      <c r="D333" s="59"/>
      <c r="E333" s="79"/>
      <c r="F333" s="58"/>
      <c r="G333" s="58"/>
      <c r="H333" s="58"/>
      <c r="I333" s="58"/>
      <c r="J333" s="58"/>
      <c r="K333" s="56"/>
      <c r="L333" s="56"/>
      <c r="M333" s="56"/>
      <c r="N333" s="56"/>
      <c r="O333" s="56"/>
      <c r="P333" s="56"/>
      <c r="Q333" s="56"/>
      <c r="R333" s="56"/>
      <c r="S333" s="56"/>
      <c r="T333" s="56"/>
      <c r="U333" s="56"/>
      <c r="V333" s="56"/>
      <c r="W333" s="56"/>
      <c r="X333" s="56"/>
      <c r="Y333" s="56"/>
      <c r="Z333" s="56"/>
      <c r="AA333" s="56"/>
      <c r="AB333" s="56"/>
    </row>
    <row r="334">
      <c r="A334" s="56"/>
      <c r="B334" s="56"/>
      <c r="C334" s="58"/>
      <c r="D334" s="59"/>
      <c r="E334" s="79"/>
      <c r="F334" s="58"/>
      <c r="G334" s="58"/>
      <c r="H334" s="58"/>
      <c r="I334" s="58"/>
      <c r="J334" s="58"/>
      <c r="K334" s="56"/>
      <c r="L334" s="56"/>
      <c r="M334" s="56"/>
      <c r="N334" s="56"/>
      <c r="O334" s="56"/>
      <c r="P334" s="56"/>
      <c r="Q334" s="56"/>
      <c r="R334" s="56"/>
      <c r="S334" s="56"/>
      <c r="T334" s="56"/>
      <c r="U334" s="56"/>
      <c r="V334" s="56"/>
      <c r="W334" s="56"/>
      <c r="X334" s="56"/>
      <c r="Y334" s="56"/>
      <c r="Z334" s="56"/>
      <c r="AA334" s="56"/>
      <c r="AB334" s="56"/>
    </row>
    <row r="335">
      <c r="A335" s="56"/>
      <c r="B335" s="56"/>
      <c r="C335" s="58"/>
      <c r="D335" s="59"/>
      <c r="E335" s="79"/>
      <c r="F335" s="58"/>
      <c r="G335" s="58"/>
      <c r="H335" s="58"/>
      <c r="I335" s="58"/>
      <c r="J335" s="58"/>
      <c r="K335" s="56"/>
      <c r="L335" s="56"/>
      <c r="M335" s="56"/>
      <c r="N335" s="56"/>
      <c r="O335" s="56"/>
      <c r="P335" s="56"/>
      <c r="Q335" s="56"/>
      <c r="R335" s="56"/>
      <c r="S335" s="56"/>
      <c r="T335" s="56"/>
      <c r="U335" s="56"/>
      <c r="V335" s="56"/>
      <c r="W335" s="56"/>
      <c r="X335" s="56"/>
      <c r="Y335" s="56"/>
      <c r="Z335" s="56"/>
      <c r="AA335" s="56"/>
      <c r="AB335" s="56"/>
    </row>
    <row r="336">
      <c r="A336" s="56"/>
      <c r="B336" s="56"/>
      <c r="C336" s="58"/>
      <c r="D336" s="59"/>
      <c r="E336" s="79"/>
      <c r="F336" s="58"/>
      <c r="G336" s="58"/>
      <c r="H336" s="58"/>
      <c r="I336" s="58"/>
      <c r="J336" s="58"/>
      <c r="K336" s="56"/>
      <c r="L336" s="56"/>
      <c r="M336" s="56"/>
      <c r="N336" s="56"/>
      <c r="O336" s="56"/>
      <c r="P336" s="56"/>
      <c r="Q336" s="56"/>
      <c r="R336" s="56"/>
      <c r="S336" s="56"/>
      <c r="T336" s="56"/>
      <c r="U336" s="56"/>
      <c r="V336" s="56"/>
      <c r="W336" s="56"/>
      <c r="X336" s="56"/>
      <c r="Y336" s="56"/>
      <c r="Z336" s="56"/>
      <c r="AA336" s="56"/>
      <c r="AB336" s="56"/>
    </row>
    <row r="337">
      <c r="A337" s="56"/>
      <c r="B337" s="56"/>
      <c r="C337" s="58"/>
      <c r="D337" s="59"/>
      <c r="E337" s="79"/>
      <c r="F337" s="58"/>
      <c r="G337" s="58"/>
      <c r="H337" s="58"/>
      <c r="I337" s="58"/>
      <c r="J337" s="58"/>
      <c r="K337" s="56"/>
      <c r="L337" s="56"/>
      <c r="M337" s="56"/>
      <c r="N337" s="56"/>
      <c r="O337" s="56"/>
      <c r="P337" s="56"/>
      <c r="Q337" s="56"/>
      <c r="R337" s="56"/>
      <c r="S337" s="56"/>
      <c r="T337" s="56"/>
      <c r="U337" s="56"/>
      <c r="V337" s="56"/>
      <c r="W337" s="56"/>
      <c r="X337" s="56"/>
      <c r="Y337" s="56"/>
      <c r="Z337" s="56"/>
      <c r="AA337" s="56"/>
      <c r="AB337" s="56"/>
    </row>
    <row r="338">
      <c r="A338" s="56"/>
      <c r="B338" s="56"/>
      <c r="C338" s="58"/>
      <c r="D338" s="59"/>
      <c r="E338" s="79"/>
      <c r="F338" s="58"/>
      <c r="G338" s="58"/>
      <c r="H338" s="58"/>
      <c r="I338" s="58"/>
      <c r="J338" s="58"/>
      <c r="K338" s="56"/>
      <c r="L338" s="56"/>
      <c r="M338" s="56"/>
      <c r="N338" s="56"/>
      <c r="O338" s="56"/>
      <c r="P338" s="56"/>
      <c r="Q338" s="56"/>
      <c r="R338" s="56"/>
      <c r="S338" s="56"/>
      <c r="T338" s="56"/>
      <c r="U338" s="56"/>
      <c r="V338" s="56"/>
      <c r="W338" s="56"/>
      <c r="X338" s="56"/>
      <c r="Y338" s="56"/>
      <c r="Z338" s="56"/>
      <c r="AA338" s="56"/>
      <c r="AB338" s="56"/>
    </row>
    <row r="339">
      <c r="A339" s="56"/>
      <c r="B339" s="56"/>
      <c r="C339" s="58"/>
      <c r="D339" s="59"/>
      <c r="E339" s="79"/>
      <c r="F339" s="58"/>
      <c r="G339" s="58"/>
      <c r="H339" s="58"/>
      <c r="I339" s="58"/>
      <c r="J339" s="58"/>
      <c r="K339" s="56"/>
      <c r="L339" s="56"/>
      <c r="M339" s="56"/>
      <c r="N339" s="56"/>
      <c r="O339" s="56"/>
      <c r="P339" s="56"/>
      <c r="Q339" s="56"/>
      <c r="R339" s="56"/>
      <c r="S339" s="56"/>
      <c r="T339" s="56"/>
      <c r="U339" s="56"/>
      <c r="V339" s="56"/>
      <c r="W339" s="56"/>
      <c r="X339" s="56"/>
      <c r="Y339" s="56"/>
      <c r="Z339" s="56"/>
      <c r="AA339" s="56"/>
      <c r="AB339" s="56"/>
    </row>
    <row r="340">
      <c r="A340" s="56"/>
      <c r="B340" s="56"/>
      <c r="C340" s="58"/>
      <c r="D340" s="59"/>
      <c r="E340" s="79"/>
      <c r="F340" s="58"/>
      <c r="G340" s="58"/>
      <c r="H340" s="58"/>
      <c r="I340" s="58"/>
      <c r="J340" s="58"/>
      <c r="K340" s="56"/>
      <c r="L340" s="56"/>
      <c r="M340" s="56"/>
      <c r="N340" s="56"/>
      <c r="O340" s="56"/>
      <c r="P340" s="56"/>
      <c r="Q340" s="56"/>
      <c r="R340" s="56"/>
      <c r="S340" s="56"/>
      <c r="T340" s="56"/>
      <c r="U340" s="56"/>
      <c r="V340" s="56"/>
      <c r="W340" s="56"/>
      <c r="X340" s="56"/>
      <c r="Y340" s="56"/>
      <c r="Z340" s="56"/>
      <c r="AA340" s="56"/>
      <c r="AB340" s="56"/>
    </row>
    <row r="341">
      <c r="A341" s="56"/>
      <c r="B341" s="56"/>
      <c r="C341" s="58"/>
      <c r="D341" s="59"/>
      <c r="E341" s="79"/>
      <c r="F341" s="58"/>
      <c r="G341" s="58"/>
      <c r="H341" s="58"/>
      <c r="I341" s="58"/>
      <c r="J341" s="58"/>
      <c r="K341" s="56"/>
      <c r="L341" s="56"/>
      <c r="M341" s="56"/>
      <c r="N341" s="56"/>
      <c r="O341" s="56"/>
      <c r="P341" s="56"/>
      <c r="Q341" s="56"/>
      <c r="R341" s="56"/>
      <c r="S341" s="56"/>
      <c r="T341" s="56"/>
      <c r="U341" s="56"/>
      <c r="V341" s="56"/>
      <c r="W341" s="56"/>
      <c r="X341" s="56"/>
      <c r="Y341" s="56"/>
      <c r="Z341" s="56"/>
      <c r="AA341" s="56"/>
      <c r="AB341" s="56"/>
    </row>
    <row r="342">
      <c r="A342" s="56"/>
      <c r="B342" s="56"/>
      <c r="C342" s="58"/>
      <c r="D342" s="59"/>
      <c r="E342" s="79"/>
      <c r="F342" s="58"/>
      <c r="G342" s="58"/>
      <c r="H342" s="58"/>
      <c r="I342" s="58"/>
      <c r="J342" s="58"/>
      <c r="K342" s="56"/>
      <c r="L342" s="56"/>
      <c r="M342" s="56"/>
      <c r="N342" s="56"/>
      <c r="O342" s="56"/>
      <c r="P342" s="56"/>
      <c r="Q342" s="56"/>
      <c r="R342" s="56"/>
      <c r="S342" s="56"/>
      <c r="T342" s="56"/>
      <c r="U342" s="56"/>
      <c r="V342" s="56"/>
      <c r="W342" s="56"/>
      <c r="X342" s="56"/>
      <c r="Y342" s="56"/>
      <c r="Z342" s="56"/>
      <c r="AA342" s="56"/>
      <c r="AB342" s="56"/>
    </row>
    <row r="343">
      <c r="A343" s="56"/>
      <c r="B343" s="56"/>
      <c r="C343" s="58"/>
      <c r="D343" s="59"/>
      <c r="E343" s="79"/>
      <c r="F343" s="58"/>
      <c r="G343" s="58"/>
      <c r="H343" s="58"/>
      <c r="I343" s="58"/>
      <c r="J343" s="58"/>
      <c r="K343" s="56"/>
      <c r="L343" s="56"/>
      <c r="M343" s="56"/>
      <c r="N343" s="56"/>
      <c r="O343" s="56"/>
      <c r="P343" s="56"/>
      <c r="Q343" s="56"/>
      <c r="R343" s="56"/>
      <c r="S343" s="56"/>
      <c r="T343" s="56"/>
      <c r="U343" s="56"/>
      <c r="V343" s="56"/>
      <c r="W343" s="56"/>
      <c r="X343" s="56"/>
      <c r="Y343" s="56"/>
      <c r="Z343" s="56"/>
      <c r="AA343" s="56"/>
      <c r="AB343" s="56"/>
    </row>
    <row r="344">
      <c r="A344" s="56"/>
      <c r="B344" s="56"/>
      <c r="C344" s="58"/>
      <c r="D344" s="59"/>
      <c r="E344" s="79"/>
      <c r="F344" s="58"/>
      <c r="G344" s="58"/>
      <c r="H344" s="58"/>
      <c r="I344" s="58"/>
      <c r="J344" s="58"/>
      <c r="K344" s="56"/>
      <c r="L344" s="56"/>
      <c r="M344" s="56"/>
      <c r="N344" s="56"/>
      <c r="O344" s="56"/>
      <c r="P344" s="56"/>
      <c r="Q344" s="56"/>
      <c r="R344" s="56"/>
      <c r="S344" s="56"/>
      <c r="T344" s="56"/>
      <c r="U344" s="56"/>
      <c r="V344" s="56"/>
      <c r="W344" s="56"/>
      <c r="X344" s="56"/>
      <c r="Y344" s="56"/>
      <c r="Z344" s="56"/>
      <c r="AA344" s="56"/>
      <c r="AB344" s="56"/>
    </row>
    <row r="345">
      <c r="A345" s="56"/>
      <c r="B345" s="56"/>
      <c r="C345" s="58"/>
      <c r="D345" s="59"/>
      <c r="E345" s="79"/>
      <c r="F345" s="58"/>
      <c r="G345" s="58"/>
      <c r="H345" s="58"/>
      <c r="I345" s="58"/>
      <c r="J345" s="58"/>
      <c r="K345" s="56"/>
      <c r="L345" s="56"/>
      <c r="M345" s="56"/>
      <c r="N345" s="56"/>
      <c r="O345" s="56"/>
      <c r="P345" s="56"/>
      <c r="Q345" s="56"/>
      <c r="R345" s="56"/>
      <c r="S345" s="56"/>
      <c r="T345" s="56"/>
      <c r="U345" s="56"/>
      <c r="V345" s="56"/>
      <c r="W345" s="56"/>
      <c r="X345" s="56"/>
      <c r="Y345" s="56"/>
      <c r="Z345" s="56"/>
      <c r="AA345" s="56"/>
      <c r="AB345" s="56"/>
    </row>
    <row r="346">
      <c r="A346" s="56"/>
      <c r="B346" s="56"/>
      <c r="C346" s="58"/>
      <c r="D346" s="59"/>
      <c r="E346" s="79"/>
      <c r="F346" s="58"/>
      <c r="G346" s="58"/>
      <c r="H346" s="58"/>
      <c r="I346" s="58"/>
      <c r="J346" s="58"/>
      <c r="K346" s="56"/>
      <c r="L346" s="56"/>
      <c r="M346" s="56"/>
      <c r="N346" s="56"/>
      <c r="O346" s="56"/>
      <c r="P346" s="56"/>
      <c r="Q346" s="56"/>
      <c r="R346" s="56"/>
      <c r="S346" s="56"/>
      <c r="T346" s="56"/>
      <c r="U346" s="56"/>
      <c r="V346" s="56"/>
      <c r="W346" s="56"/>
      <c r="X346" s="56"/>
      <c r="Y346" s="56"/>
      <c r="Z346" s="56"/>
      <c r="AA346" s="56"/>
      <c r="AB346" s="56"/>
    </row>
    <row r="347">
      <c r="A347" s="56"/>
      <c r="B347" s="56"/>
      <c r="C347" s="58"/>
      <c r="D347" s="59"/>
      <c r="E347" s="79"/>
      <c r="F347" s="58"/>
      <c r="G347" s="58"/>
      <c r="H347" s="58"/>
      <c r="I347" s="58"/>
      <c r="J347" s="58"/>
      <c r="K347" s="56"/>
      <c r="L347" s="56"/>
      <c r="M347" s="56"/>
      <c r="N347" s="56"/>
      <c r="O347" s="56"/>
      <c r="P347" s="56"/>
      <c r="Q347" s="56"/>
      <c r="R347" s="56"/>
      <c r="S347" s="56"/>
      <c r="T347" s="56"/>
      <c r="U347" s="56"/>
      <c r="V347" s="56"/>
      <c r="W347" s="56"/>
      <c r="X347" s="56"/>
      <c r="Y347" s="56"/>
      <c r="Z347" s="56"/>
      <c r="AA347" s="56"/>
      <c r="AB347" s="56"/>
    </row>
    <row r="348">
      <c r="A348" s="56"/>
      <c r="B348" s="56"/>
      <c r="C348" s="58"/>
      <c r="D348" s="59"/>
      <c r="E348" s="79"/>
      <c r="F348" s="58"/>
      <c r="G348" s="58"/>
      <c r="H348" s="58"/>
      <c r="I348" s="58"/>
      <c r="J348" s="58"/>
      <c r="K348" s="56"/>
      <c r="L348" s="56"/>
      <c r="M348" s="56"/>
      <c r="N348" s="56"/>
      <c r="O348" s="56"/>
      <c r="P348" s="56"/>
      <c r="Q348" s="56"/>
      <c r="R348" s="56"/>
      <c r="S348" s="56"/>
      <c r="T348" s="56"/>
      <c r="U348" s="56"/>
      <c r="V348" s="56"/>
      <c r="W348" s="56"/>
      <c r="X348" s="56"/>
      <c r="Y348" s="56"/>
      <c r="Z348" s="56"/>
      <c r="AA348" s="56"/>
      <c r="AB348" s="56"/>
    </row>
    <row r="349">
      <c r="A349" s="56"/>
      <c r="B349" s="56"/>
      <c r="C349" s="58"/>
      <c r="D349" s="59"/>
      <c r="E349" s="79"/>
      <c r="F349" s="58"/>
      <c r="G349" s="58"/>
      <c r="H349" s="58"/>
      <c r="I349" s="58"/>
      <c r="J349" s="58"/>
      <c r="K349" s="56"/>
      <c r="L349" s="56"/>
      <c r="M349" s="56"/>
      <c r="N349" s="56"/>
      <c r="O349" s="56"/>
      <c r="P349" s="56"/>
      <c r="Q349" s="56"/>
      <c r="R349" s="56"/>
      <c r="S349" s="56"/>
      <c r="T349" s="56"/>
      <c r="U349" s="56"/>
      <c r="V349" s="56"/>
      <c r="W349" s="56"/>
      <c r="X349" s="56"/>
      <c r="Y349" s="56"/>
      <c r="Z349" s="56"/>
      <c r="AA349" s="56"/>
      <c r="AB349" s="56"/>
    </row>
    <row r="350">
      <c r="A350" s="56"/>
      <c r="B350" s="56"/>
      <c r="C350" s="58"/>
      <c r="D350" s="59"/>
      <c r="E350" s="79"/>
      <c r="F350" s="58"/>
      <c r="G350" s="58"/>
      <c r="H350" s="58"/>
      <c r="I350" s="58"/>
      <c r="J350" s="58"/>
      <c r="K350" s="56"/>
      <c r="L350" s="56"/>
      <c r="M350" s="56"/>
      <c r="N350" s="56"/>
      <c r="O350" s="56"/>
      <c r="P350" s="56"/>
      <c r="Q350" s="56"/>
      <c r="R350" s="56"/>
      <c r="S350" s="56"/>
      <c r="T350" s="56"/>
      <c r="U350" s="56"/>
      <c r="V350" s="56"/>
      <c r="W350" s="56"/>
      <c r="X350" s="56"/>
      <c r="Y350" s="56"/>
      <c r="Z350" s="56"/>
      <c r="AA350" s="56"/>
      <c r="AB350" s="56"/>
    </row>
    <row r="351">
      <c r="A351" s="56"/>
      <c r="B351" s="56"/>
      <c r="C351" s="58"/>
      <c r="D351" s="59"/>
      <c r="E351" s="79"/>
      <c r="F351" s="58"/>
      <c r="G351" s="58"/>
      <c r="H351" s="58"/>
      <c r="I351" s="58"/>
      <c r="J351" s="58"/>
      <c r="K351" s="56"/>
      <c r="L351" s="56"/>
      <c r="M351" s="56"/>
      <c r="N351" s="56"/>
      <c r="O351" s="56"/>
      <c r="P351" s="56"/>
      <c r="Q351" s="56"/>
      <c r="R351" s="56"/>
      <c r="S351" s="56"/>
      <c r="T351" s="56"/>
      <c r="U351" s="56"/>
      <c r="V351" s="56"/>
      <c r="W351" s="56"/>
      <c r="X351" s="56"/>
      <c r="Y351" s="56"/>
      <c r="Z351" s="56"/>
      <c r="AA351" s="56"/>
      <c r="AB351" s="56"/>
    </row>
    <row r="352">
      <c r="A352" s="56"/>
      <c r="B352" s="56"/>
      <c r="C352" s="58"/>
      <c r="D352" s="59"/>
      <c r="E352" s="79"/>
      <c r="F352" s="58"/>
      <c r="G352" s="58"/>
      <c r="H352" s="58"/>
      <c r="I352" s="58"/>
      <c r="J352" s="58"/>
      <c r="K352" s="56"/>
      <c r="L352" s="56"/>
      <c r="M352" s="56"/>
      <c r="N352" s="56"/>
      <c r="O352" s="56"/>
      <c r="P352" s="56"/>
      <c r="Q352" s="56"/>
      <c r="R352" s="56"/>
      <c r="S352" s="56"/>
      <c r="T352" s="56"/>
      <c r="U352" s="56"/>
      <c r="V352" s="56"/>
      <c r="W352" s="56"/>
      <c r="X352" s="56"/>
      <c r="Y352" s="56"/>
      <c r="Z352" s="56"/>
      <c r="AA352" s="56"/>
      <c r="AB352" s="56"/>
    </row>
    <row r="353">
      <c r="A353" s="56"/>
      <c r="B353" s="56"/>
      <c r="C353" s="58"/>
      <c r="D353" s="59"/>
      <c r="E353" s="79"/>
      <c r="F353" s="58"/>
      <c r="G353" s="58"/>
      <c r="H353" s="58"/>
      <c r="I353" s="58"/>
      <c r="J353" s="58"/>
      <c r="K353" s="56"/>
      <c r="L353" s="56"/>
      <c r="M353" s="56"/>
      <c r="N353" s="56"/>
      <c r="O353" s="56"/>
      <c r="P353" s="56"/>
      <c r="Q353" s="56"/>
      <c r="R353" s="56"/>
      <c r="S353" s="56"/>
      <c r="T353" s="56"/>
      <c r="U353" s="56"/>
      <c r="V353" s="56"/>
      <c r="W353" s="56"/>
      <c r="X353" s="56"/>
      <c r="Y353" s="56"/>
      <c r="Z353" s="56"/>
      <c r="AA353" s="56"/>
      <c r="AB353" s="56"/>
    </row>
    <row r="354">
      <c r="A354" s="56"/>
      <c r="B354" s="56"/>
      <c r="C354" s="58"/>
      <c r="D354" s="59"/>
      <c r="E354" s="79"/>
      <c r="F354" s="58"/>
      <c r="G354" s="58"/>
      <c r="H354" s="58"/>
      <c r="I354" s="58"/>
      <c r="J354" s="58"/>
      <c r="K354" s="56"/>
      <c r="L354" s="56"/>
      <c r="M354" s="56"/>
      <c r="N354" s="56"/>
      <c r="O354" s="56"/>
      <c r="P354" s="56"/>
      <c r="Q354" s="56"/>
      <c r="R354" s="56"/>
      <c r="S354" s="56"/>
      <c r="T354" s="56"/>
      <c r="U354" s="56"/>
      <c r="V354" s="56"/>
      <c r="W354" s="56"/>
      <c r="X354" s="56"/>
      <c r="Y354" s="56"/>
      <c r="Z354" s="56"/>
      <c r="AA354" s="56"/>
      <c r="AB354" s="56"/>
    </row>
    <row r="355">
      <c r="A355" s="56"/>
      <c r="B355" s="56"/>
      <c r="C355" s="58"/>
      <c r="D355" s="59"/>
      <c r="E355" s="79"/>
      <c r="F355" s="58"/>
      <c r="G355" s="58"/>
      <c r="H355" s="58"/>
      <c r="I355" s="58"/>
      <c r="J355" s="58"/>
      <c r="K355" s="56"/>
      <c r="L355" s="56"/>
      <c r="M355" s="56"/>
      <c r="N355" s="56"/>
      <c r="O355" s="56"/>
      <c r="P355" s="56"/>
      <c r="Q355" s="56"/>
      <c r="R355" s="56"/>
      <c r="S355" s="56"/>
      <c r="T355" s="56"/>
      <c r="U355" s="56"/>
      <c r="V355" s="56"/>
      <c r="W355" s="56"/>
      <c r="X355" s="56"/>
      <c r="Y355" s="56"/>
      <c r="Z355" s="56"/>
      <c r="AA355" s="56"/>
      <c r="AB355" s="56"/>
    </row>
    <row r="356">
      <c r="A356" s="56"/>
      <c r="B356" s="56"/>
      <c r="C356" s="58"/>
      <c r="D356" s="59"/>
      <c r="E356" s="79"/>
      <c r="F356" s="58"/>
      <c r="G356" s="58"/>
      <c r="H356" s="58"/>
      <c r="I356" s="58"/>
      <c r="J356" s="58"/>
      <c r="K356" s="56"/>
      <c r="L356" s="56"/>
      <c r="M356" s="56"/>
      <c r="N356" s="56"/>
      <c r="O356" s="56"/>
      <c r="P356" s="56"/>
      <c r="Q356" s="56"/>
      <c r="R356" s="56"/>
      <c r="S356" s="56"/>
      <c r="T356" s="56"/>
      <c r="U356" s="56"/>
      <c r="V356" s="56"/>
      <c r="W356" s="56"/>
      <c r="X356" s="56"/>
      <c r="Y356" s="56"/>
      <c r="Z356" s="56"/>
      <c r="AA356" s="56"/>
      <c r="AB356" s="56"/>
    </row>
    <row r="357">
      <c r="A357" s="56"/>
      <c r="B357" s="56"/>
      <c r="C357" s="58"/>
      <c r="D357" s="59"/>
      <c r="E357" s="79"/>
      <c r="F357" s="58"/>
      <c r="G357" s="58"/>
      <c r="H357" s="58"/>
      <c r="I357" s="58"/>
      <c r="J357" s="58"/>
      <c r="K357" s="56"/>
      <c r="L357" s="56"/>
      <c r="M357" s="56"/>
      <c r="N357" s="56"/>
      <c r="O357" s="56"/>
      <c r="P357" s="56"/>
      <c r="Q357" s="56"/>
      <c r="R357" s="56"/>
      <c r="S357" s="56"/>
      <c r="T357" s="56"/>
      <c r="U357" s="56"/>
      <c r="V357" s="56"/>
      <c r="W357" s="56"/>
      <c r="X357" s="56"/>
      <c r="Y357" s="56"/>
      <c r="Z357" s="56"/>
      <c r="AA357" s="56"/>
      <c r="AB357" s="56"/>
    </row>
    <row r="358">
      <c r="A358" s="56"/>
      <c r="B358" s="56"/>
      <c r="C358" s="58"/>
      <c r="D358" s="59"/>
      <c r="E358" s="79"/>
      <c r="F358" s="58"/>
      <c r="G358" s="58"/>
      <c r="H358" s="58"/>
      <c r="I358" s="58"/>
      <c r="J358" s="58"/>
      <c r="K358" s="56"/>
      <c r="L358" s="56"/>
      <c r="M358" s="56"/>
      <c r="N358" s="56"/>
      <c r="O358" s="56"/>
      <c r="P358" s="56"/>
      <c r="Q358" s="56"/>
      <c r="R358" s="56"/>
      <c r="S358" s="56"/>
      <c r="T358" s="56"/>
      <c r="U358" s="56"/>
      <c r="V358" s="56"/>
      <c r="W358" s="56"/>
      <c r="X358" s="56"/>
      <c r="Y358" s="56"/>
      <c r="Z358" s="56"/>
      <c r="AA358" s="56"/>
      <c r="AB358" s="56"/>
    </row>
    <row r="359">
      <c r="A359" s="56"/>
      <c r="B359" s="56"/>
      <c r="C359" s="58"/>
      <c r="D359" s="59"/>
      <c r="E359" s="79"/>
      <c r="F359" s="58"/>
      <c r="G359" s="58"/>
      <c r="H359" s="58"/>
      <c r="I359" s="58"/>
      <c r="J359" s="58"/>
      <c r="K359" s="56"/>
      <c r="L359" s="56"/>
      <c r="M359" s="56"/>
      <c r="N359" s="56"/>
      <c r="O359" s="56"/>
      <c r="P359" s="56"/>
      <c r="Q359" s="56"/>
      <c r="R359" s="56"/>
      <c r="S359" s="56"/>
      <c r="T359" s="56"/>
      <c r="U359" s="56"/>
      <c r="V359" s="56"/>
      <c r="W359" s="56"/>
      <c r="X359" s="56"/>
      <c r="Y359" s="56"/>
      <c r="Z359" s="56"/>
      <c r="AA359" s="56"/>
      <c r="AB359" s="56"/>
    </row>
    <row r="360">
      <c r="A360" s="56"/>
      <c r="B360" s="56"/>
      <c r="C360" s="58"/>
      <c r="D360" s="59"/>
      <c r="E360" s="79"/>
      <c r="F360" s="58"/>
      <c r="G360" s="58"/>
      <c r="H360" s="58"/>
      <c r="I360" s="58"/>
      <c r="J360" s="58"/>
      <c r="K360" s="56"/>
      <c r="L360" s="56"/>
      <c r="M360" s="56"/>
      <c r="N360" s="56"/>
      <c r="O360" s="56"/>
      <c r="P360" s="56"/>
      <c r="Q360" s="56"/>
      <c r="R360" s="56"/>
      <c r="S360" s="56"/>
      <c r="T360" s="56"/>
      <c r="U360" s="56"/>
      <c r="V360" s="56"/>
      <c r="W360" s="56"/>
      <c r="X360" s="56"/>
      <c r="Y360" s="56"/>
      <c r="Z360" s="56"/>
      <c r="AA360" s="56"/>
      <c r="AB360" s="56"/>
    </row>
    <row r="361">
      <c r="A361" s="56"/>
      <c r="B361" s="56"/>
      <c r="C361" s="58"/>
      <c r="D361" s="59"/>
      <c r="E361" s="79"/>
      <c r="F361" s="58"/>
      <c r="G361" s="58"/>
      <c r="H361" s="58"/>
      <c r="I361" s="58"/>
      <c r="J361" s="58"/>
      <c r="K361" s="56"/>
      <c r="L361" s="56"/>
      <c r="M361" s="56"/>
      <c r="N361" s="56"/>
      <c r="O361" s="56"/>
      <c r="P361" s="56"/>
      <c r="Q361" s="56"/>
      <c r="R361" s="56"/>
      <c r="S361" s="56"/>
      <c r="T361" s="56"/>
      <c r="U361" s="56"/>
      <c r="V361" s="56"/>
      <c r="W361" s="56"/>
      <c r="X361" s="56"/>
      <c r="Y361" s="56"/>
      <c r="Z361" s="56"/>
      <c r="AA361" s="56"/>
      <c r="AB361" s="56"/>
    </row>
    <row r="362">
      <c r="A362" s="56"/>
      <c r="B362" s="56"/>
      <c r="C362" s="58"/>
      <c r="D362" s="59"/>
      <c r="E362" s="79"/>
      <c r="F362" s="58"/>
      <c r="G362" s="58"/>
      <c r="H362" s="58"/>
      <c r="I362" s="58"/>
      <c r="J362" s="58"/>
      <c r="K362" s="56"/>
      <c r="L362" s="56"/>
      <c r="M362" s="56"/>
      <c r="N362" s="56"/>
      <c r="O362" s="56"/>
      <c r="P362" s="56"/>
      <c r="Q362" s="56"/>
      <c r="R362" s="56"/>
      <c r="S362" s="56"/>
      <c r="T362" s="56"/>
      <c r="U362" s="56"/>
      <c r="V362" s="56"/>
      <c r="W362" s="56"/>
      <c r="X362" s="56"/>
      <c r="Y362" s="56"/>
      <c r="Z362" s="56"/>
      <c r="AA362" s="56"/>
      <c r="AB362" s="56"/>
    </row>
    <row r="363">
      <c r="A363" s="56"/>
      <c r="B363" s="56"/>
      <c r="C363" s="58"/>
      <c r="D363" s="59"/>
      <c r="E363" s="79"/>
      <c r="F363" s="58"/>
      <c r="G363" s="58"/>
      <c r="H363" s="58"/>
      <c r="I363" s="58"/>
      <c r="J363" s="58"/>
      <c r="K363" s="56"/>
      <c r="L363" s="56"/>
      <c r="M363" s="56"/>
      <c r="N363" s="56"/>
      <c r="O363" s="56"/>
      <c r="P363" s="56"/>
      <c r="Q363" s="56"/>
      <c r="R363" s="56"/>
      <c r="S363" s="56"/>
      <c r="T363" s="56"/>
      <c r="U363" s="56"/>
      <c r="V363" s="56"/>
      <c r="W363" s="56"/>
      <c r="X363" s="56"/>
      <c r="Y363" s="56"/>
      <c r="Z363" s="56"/>
      <c r="AA363" s="56"/>
      <c r="AB363" s="56"/>
    </row>
    <row r="364">
      <c r="A364" s="56"/>
      <c r="B364" s="56"/>
      <c r="C364" s="58"/>
      <c r="D364" s="59"/>
      <c r="E364" s="79"/>
      <c r="F364" s="58"/>
      <c r="G364" s="58"/>
      <c r="H364" s="58"/>
      <c r="I364" s="58"/>
      <c r="J364" s="58"/>
      <c r="K364" s="56"/>
      <c r="L364" s="56"/>
      <c r="M364" s="56"/>
      <c r="N364" s="56"/>
      <c r="O364" s="56"/>
      <c r="P364" s="56"/>
      <c r="Q364" s="56"/>
      <c r="R364" s="56"/>
      <c r="S364" s="56"/>
      <c r="T364" s="56"/>
      <c r="U364" s="56"/>
      <c r="V364" s="56"/>
      <c r="W364" s="56"/>
      <c r="X364" s="56"/>
      <c r="Y364" s="56"/>
      <c r="Z364" s="56"/>
      <c r="AA364" s="56"/>
      <c r="AB364" s="56"/>
    </row>
    <row r="365">
      <c r="A365" s="56"/>
      <c r="B365" s="56"/>
      <c r="C365" s="58"/>
      <c r="D365" s="59"/>
      <c r="E365" s="79"/>
      <c r="F365" s="58"/>
      <c r="G365" s="58"/>
      <c r="H365" s="58"/>
      <c r="I365" s="58"/>
      <c r="J365" s="58"/>
      <c r="K365" s="56"/>
      <c r="L365" s="56"/>
      <c r="M365" s="56"/>
      <c r="N365" s="56"/>
      <c r="O365" s="56"/>
      <c r="P365" s="56"/>
      <c r="Q365" s="56"/>
      <c r="R365" s="56"/>
      <c r="S365" s="56"/>
      <c r="T365" s="56"/>
      <c r="U365" s="56"/>
      <c r="V365" s="56"/>
      <c r="W365" s="56"/>
      <c r="X365" s="56"/>
      <c r="Y365" s="56"/>
      <c r="Z365" s="56"/>
      <c r="AA365" s="56"/>
      <c r="AB365" s="56"/>
    </row>
    <row r="366">
      <c r="A366" s="56"/>
      <c r="B366" s="56"/>
      <c r="C366" s="58"/>
      <c r="D366" s="59"/>
      <c r="E366" s="79"/>
      <c r="F366" s="58"/>
      <c r="G366" s="58"/>
      <c r="H366" s="58"/>
      <c r="I366" s="58"/>
      <c r="J366" s="58"/>
      <c r="K366" s="56"/>
      <c r="L366" s="56"/>
      <c r="M366" s="56"/>
      <c r="N366" s="56"/>
      <c r="O366" s="56"/>
      <c r="P366" s="56"/>
      <c r="Q366" s="56"/>
      <c r="R366" s="56"/>
      <c r="S366" s="56"/>
      <c r="T366" s="56"/>
      <c r="U366" s="56"/>
      <c r="V366" s="56"/>
      <c r="W366" s="56"/>
      <c r="X366" s="56"/>
      <c r="Y366" s="56"/>
      <c r="Z366" s="56"/>
      <c r="AA366" s="56"/>
      <c r="AB366" s="56"/>
    </row>
    <row r="367">
      <c r="A367" s="56"/>
      <c r="B367" s="56"/>
      <c r="C367" s="58"/>
      <c r="D367" s="59"/>
      <c r="E367" s="79"/>
      <c r="F367" s="58"/>
      <c r="G367" s="58"/>
      <c r="H367" s="58"/>
      <c r="I367" s="58"/>
      <c r="J367" s="58"/>
      <c r="K367" s="56"/>
      <c r="L367" s="56"/>
      <c r="M367" s="56"/>
      <c r="N367" s="56"/>
      <c r="O367" s="56"/>
      <c r="P367" s="56"/>
      <c r="Q367" s="56"/>
      <c r="R367" s="56"/>
      <c r="S367" s="56"/>
      <c r="T367" s="56"/>
      <c r="U367" s="56"/>
      <c r="V367" s="56"/>
      <c r="W367" s="56"/>
      <c r="X367" s="56"/>
      <c r="Y367" s="56"/>
      <c r="Z367" s="56"/>
      <c r="AA367" s="56"/>
      <c r="AB367" s="56"/>
    </row>
    <row r="368">
      <c r="A368" s="56"/>
      <c r="B368" s="56"/>
      <c r="C368" s="58"/>
      <c r="D368" s="59"/>
      <c r="E368" s="79"/>
      <c r="F368" s="58"/>
      <c r="G368" s="58"/>
      <c r="H368" s="58"/>
      <c r="I368" s="58"/>
      <c r="J368" s="58"/>
      <c r="K368" s="56"/>
      <c r="L368" s="56"/>
      <c r="M368" s="56"/>
      <c r="N368" s="56"/>
      <c r="O368" s="56"/>
      <c r="P368" s="56"/>
      <c r="Q368" s="56"/>
      <c r="R368" s="56"/>
      <c r="S368" s="56"/>
      <c r="T368" s="56"/>
      <c r="U368" s="56"/>
      <c r="V368" s="56"/>
      <c r="W368" s="56"/>
      <c r="X368" s="56"/>
      <c r="Y368" s="56"/>
      <c r="Z368" s="56"/>
      <c r="AA368" s="56"/>
      <c r="AB368" s="56"/>
    </row>
    <row r="369">
      <c r="A369" s="56"/>
      <c r="B369" s="56"/>
      <c r="C369" s="58"/>
      <c r="D369" s="59"/>
      <c r="E369" s="79"/>
      <c r="F369" s="58"/>
      <c r="G369" s="58"/>
      <c r="H369" s="58"/>
      <c r="I369" s="58"/>
      <c r="J369" s="58"/>
      <c r="K369" s="56"/>
      <c r="L369" s="56"/>
      <c r="M369" s="56"/>
      <c r="N369" s="56"/>
      <c r="O369" s="56"/>
      <c r="P369" s="56"/>
      <c r="Q369" s="56"/>
      <c r="R369" s="56"/>
      <c r="S369" s="56"/>
      <c r="T369" s="56"/>
      <c r="U369" s="56"/>
      <c r="V369" s="56"/>
      <c r="W369" s="56"/>
      <c r="X369" s="56"/>
      <c r="Y369" s="56"/>
      <c r="Z369" s="56"/>
      <c r="AA369" s="56"/>
      <c r="AB369" s="56"/>
    </row>
    <row r="370">
      <c r="A370" s="56"/>
      <c r="B370" s="56"/>
      <c r="C370" s="58"/>
      <c r="D370" s="59"/>
      <c r="E370" s="79"/>
      <c r="F370" s="58"/>
      <c r="G370" s="58"/>
      <c r="H370" s="58"/>
      <c r="I370" s="58"/>
      <c r="J370" s="58"/>
      <c r="K370" s="56"/>
      <c r="L370" s="56"/>
      <c r="M370" s="56"/>
      <c r="N370" s="56"/>
      <c r="O370" s="56"/>
      <c r="P370" s="56"/>
      <c r="Q370" s="56"/>
      <c r="R370" s="56"/>
      <c r="S370" s="56"/>
      <c r="T370" s="56"/>
      <c r="U370" s="56"/>
      <c r="V370" s="56"/>
      <c r="W370" s="56"/>
      <c r="X370" s="56"/>
      <c r="Y370" s="56"/>
      <c r="Z370" s="56"/>
      <c r="AA370" s="56"/>
      <c r="AB370" s="56"/>
    </row>
    <row r="371">
      <c r="A371" s="56"/>
      <c r="B371" s="56"/>
      <c r="C371" s="58"/>
      <c r="D371" s="59"/>
      <c r="E371" s="79"/>
      <c r="F371" s="58"/>
      <c r="G371" s="58"/>
      <c r="H371" s="58"/>
      <c r="I371" s="58"/>
      <c r="J371" s="58"/>
      <c r="K371" s="56"/>
      <c r="L371" s="56"/>
      <c r="M371" s="56"/>
      <c r="N371" s="56"/>
      <c r="O371" s="56"/>
      <c r="P371" s="56"/>
      <c r="Q371" s="56"/>
      <c r="R371" s="56"/>
      <c r="S371" s="56"/>
      <c r="T371" s="56"/>
      <c r="U371" s="56"/>
      <c r="V371" s="56"/>
      <c r="W371" s="56"/>
      <c r="X371" s="56"/>
      <c r="Y371" s="56"/>
      <c r="Z371" s="56"/>
      <c r="AA371" s="56"/>
      <c r="AB371" s="56"/>
    </row>
    <row r="372">
      <c r="A372" s="56"/>
      <c r="B372" s="56"/>
      <c r="C372" s="58"/>
      <c r="D372" s="59"/>
      <c r="E372" s="79"/>
      <c r="F372" s="58"/>
      <c r="G372" s="58"/>
      <c r="H372" s="58"/>
      <c r="I372" s="58"/>
      <c r="J372" s="58"/>
      <c r="K372" s="56"/>
      <c r="L372" s="56"/>
      <c r="M372" s="56"/>
      <c r="N372" s="56"/>
      <c r="O372" s="56"/>
      <c r="P372" s="56"/>
      <c r="Q372" s="56"/>
      <c r="R372" s="56"/>
      <c r="S372" s="56"/>
      <c r="T372" s="56"/>
      <c r="U372" s="56"/>
      <c r="V372" s="56"/>
      <c r="W372" s="56"/>
      <c r="X372" s="56"/>
      <c r="Y372" s="56"/>
      <c r="Z372" s="56"/>
      <c r="AA372" s="56"/>
      <c r="AB372" s="56"/>
    </row>
    <row r="373">
      <c r="A373" s="56"/>
      <c r="B373" s="56"/>
      <c r="C373" s="58"/>
      <c r="D373" s="59"/>
      <c r="E373" s="79"/>
      <c r="F373" s="58"/>
      <c r="G373" s="58"/>
      <c r="H373" s="58"/>
      <c r="I373" s="58"/>
      <c r="J373" s="58"/>
      <c r="K373" s="56"/>
      <c r="L373" s="56"/>
      <c r="M373" s="56"/>
      <c r="N373" s="56"/>
      <c r="O373" s="56"/>
      <c r="P373" s="56"/>
      <c r="Q373" s="56"/>
      <c r="R373" s="56"/>
      <c r="S373" s="56"/>
      <c r="T373" s="56"/>
      <c r="U373" s="56"/>
      <c r="V373" s="56"/>
      <c r="W373" s="56"/>
      <c r="X373" s="56"/>
      <c r="Y373" s="56"/>
      <c r="Z373" s="56"/>
      <c r="AA373" s="56"/>
      <c r="AB373" s="56"/>
    </row>
    <row r="374">
      <c r="A374" s="56"/>
      <c r="B374" s="56"/>
      <c r="C374" s="58"/>
      <c r="D374" s="59"/>
      <c r="E374" s="79"/>
      <c r="F374" s="58"/>
      <c r="G374" s="58"/>
      <c r="H374" s="58"/>
      <c r="I374" s="58"/>
      <c r="J374" s="58"/>
      <c r="K374" s="56"/>
      <c r="L374" s="56"/>
      <c r="M374" s="56"/>
      <c r="N374" s="56"/>
      <c r="O374" s="56"/>
      <c r="P374" s="56"/>
      <c r="Q374" s="56"/>
      <c r="R374" s="56"/>
      <c r="S374" s="56"/>
      <c r="T374" s="56"/>
      <c r="U374" s="56"/>
      <c r="V374" s="56"/>
      <c r="W374" s="56"/>
      <c r="X374" s="56"/>
      <c r="Y374" s="56"/>
      <c r="Z374" s="56"/>
      <c r="AA374" s="56"/>
      <c r="AB374" s="56"/>
    </row>
    <row r="375">
      <c r="A375" s="56"/>
      <c r="B375" s="56"/>
      <c r="C375" s="58"/>
      <c r="D375" s="59"/>
      <c r="E375" s="79"/>
      <c r="F375" s="58"/>
      <c r="G375" s="58"/>
      <c r="H375" s="58"/>
      <c r="I375" s="58"/>
      <c r="J375" s="58"/>
      <c r="K375" s="56"/>
      <c r="L375" s="56"/>
      <c r="M375" s="56"/>
      <c r="N375" s="56"/>
      <c r="O375" s="56"/>
      <c r="P375" s="56"/>
      <c r="Q375" s="56"/>
      <c r="R375" s="56"/>
      <c r="S375" s="56"/>
      <c r="T375" s="56"/>
      <c r="U375" s="56"/>
      <c r="V375" s="56"/>
      <c r="W375" s="56"/>
      <c r="X375" s="56"/>
      <c r="Y375" s="56"/>
      <c r="Z375" s="56"/>
      <c r="AA375" s="56"/>
      <c r="AB375" s="56"/>
    </row>
    <row r="376">
      <c r="A376" s="56"/>
      <c r="B376" s="56"/>
      <c r="C376" s="58"/>
      <c r="D376" s="59"/>
      <c r="E376" s="79"/>
      <c r="F376" s="58"/>
      <c r="G376" s="58"/>
      <c r="H376" s="58"/>
      <c r="I376" s="58"/>
      <c r="J376" s="58"/>
      <c r="K376" s="56"/>
      <c r="L376" s="56"/>
      <c r="M376" s="56"/>
      <c r="N376" s="56"/>
      <c r="O376" s="56"/>
      <c r="P376" s="56"/>
      <c r="Q376" s="56"/>
      <c r="R376" s="56"/>
      <c r="S376" s="56"/>
      <c r="T376" s="56"/>
      <c r="U376" s="56"/>
      <c r="V376" s="56"/>
      <c r="W376" s="56"/>
      <c r="X376" s="56"/>
      <c r="Y376" s="56"/>
      <c r="Z376" s="56"/>
      <c r="AA376" s="56"/>
      <c r="AB376" s="56"/>
    </row>
    <row r="377">
      <c r="A377" s="56"/>
      <c r="B377" s="56"/>
      <c r="C377" s="58"/>
      <c r="D377" s="59"/>
      <c r="E377" s="79"/>
      <c r="F377" s="58"/>
      <c r="G377" s="58"/>
      <c r="H377" s="58"/>
      <c r="I377" s="58"/>
      <c r="J377" s="58"/>
      <c r="K377" s="56"/>
      <c r="L377" s="56"/>
      <c r="M377" s="56"/>
      <c r="N377" s="56"/>
      <c r="O377" s="56"/>
      <c r="P377" s="56"/>
      <c r="Q377" s="56"/>
      <c r="R377" s="56"/>
      <c r="S377" s="56"/>
      <c r="T377" s="56"/>
      <c r="U377" s="56"/>
      <c r="V377" s="56"/>
      <c r="W377" s="56"/>
      <c r="X377" s="56"/>
      <c r="Y377" s="56"/>
      <c r="Z377" s="56"/>
      <c r="AA377" s="56"/>
      <c r="AB377" s="56"/>
    </row>
    <row r="378">
      <c r="A378" s="56"/>
      <c r="B378" s="56"/>
      <c r="C378" s="58"/>
      <c r="D378" s="59"/>
      <c r="E378" s="79"/>
      <c r="F378" s="58"/>
      <c r="G378" s="58"/>
      <c r="H378" s="58"/>
      <c r="I378" s="58"/>
      <c r="J378" s="58"/>
      <c r="K378" s="56"/>
      <c r="L378" s="56"/>
      <c r="M378" s="56"/>
      <c r="N378" s="56"/>
      <c r="O378" s="56"/>
      <c r="P378" s="56"/>
      <c r="Q378" s="56"/>
      <c r="R378" s="56"/>
      <c r="S378" s="56"/>
      <c r="T378" s="56"/>
      <c r="U378" s="56"/>
      <c r="V378" s="56"/>
      <c r="W378" s="56"/>
      <c r="X378" s="56"/>
      <c r="Y378" s="56"/>
      <c r="Z378" s="56"/>
      <c r="AA378" s="56"/>
      <c r="AB378" s="56"/>
    </row>
    <row r="379">
      <c r="A379" s="56"/>
      <c r="B379" s="56"/>
      <c r="C379" s="58"/>
      <c r="D379" s="59"/>
      <c r="E379" s="79"/>
      <c r="F379" s="58"/>
      <c r="G379" s="58"/>
      <c r="H379" s="58"/>
      <c r="I379" s="58"/>
      <c r="J379" s="58"/>
      <c r="K379" s="56"/>
      <c r="L379" s="56"/>
      <c r="M379" s="56"/>
      <c r="N379" s="56"/>
      <c r="O379" s="56"/>
      <c r="P379" s="56"/>
      <c r="Q379" s="56"/>
      <c r="R379" s="56"/>
      <c r="S379" s="56"/>
      <c r="T379" s="56"/>
      <c r="U379" s="56"/>
      <c r="V379" s="56"/>
      <c r="W379" s="56"/>
      <c r="X379" s="56"/>
      <c r="Y379" s="56"/>
      <c r="Z379" s="56"/>
      <c r="AA379" s="56"/>
      <c r="AB379" s="56"/>
    </row>
    <row r="380">
      <c r="A380" s="56"/>
      <c r="B380" s="56"/>
      <c r="C380" s="58"/>
      <c r="D380" s="59"/>
      <c r="E380" s="79"/>
      <c r="F380" s="58"/>
      <c r="G380" s="58"/>
      <c r="H380" s="58"/>
      <c r="I380" s="58"/>
      <c r="J380" s="58"/>
      <c r="K380" s="56"/>
      <c r="L380" s="56"/>
      <c r="M380" s="56"/>
      <c r="N380" s="56"/>
      <c r="O380" s="56"/>
      <c r="P380" s="56"/>
      <c r="Q380" s="56"/>
      <c r="R380" s="56"/>
      <c r="S380" s="56"/>
      <c r="T380" s="56"/>
      <c r="U380" s="56"/>
      <c r="V380" s="56"/>
      <c r="W380" s="56"/>
      <c r="X380" s="56"/>
      <c r="Y380" s="56"/>
      <c r="Z380" s="56"/>
      <c r="AA380" s="56"/>
      <c r="AB380" s="56"/>
    </row>
    <row r="381">
      <c r="A381" s="56"/>
      <c r="B381" s="56"/>
      <c r="C381" s="58"/>
      <c r="D381" s="59"/>
      <c r="E381" s="79"/>
      <c r="F381" s="58"/>
      <c r="G381" s="58"/>
      <c r="H381" s="58"/>
      <c r="I381" s="58"/>
      <c r="J381" s="58"/>
      <c r="K381" s="56"/>
      <c r="L381" s="56"/>
      <c r="M381" s="56"/>
      <c r="N381" s="56"/>
      <c r="O381" s="56"/>
      <c r="P381" s="56"/>
      <c r="Q381" s="56"/>
      <c r="R381" s="56"/>
      <c r="S381" s="56"/>
      <c r="T381" s="56"/>
      <c r="U381" s="56"/>
      <c r="V381" s="56"/>
      <c r="W381" s="56"/>
      <c r="X381" s="56"/>
      <c r="Y381" s="56"/>
      <c r="Z381" s="56"/>
      <c r="AA381" s="56"/>
      <c r="AB381" s="56"/>
    </row>
    <row r="382">
      <c r="A382" s="56"/>
      <c r="B382" s="56"/>
      <c r="C382" s="58"/>
      <c r="D382" s="59"/>
      <c r="E382" s="79"/>
      <c r="F382" s="58"/>
      <c r="G382" s="58"/>
      <c r="H382" s="58"/>
      <c r="I382" s="58"/>
      <c r="J382" s="58"/>
      <c r="K382" s="56"/>
      <c r="L382" s="56"/>
      <c r="M382" s="56"/>
      <c r="N382" s="56"/>
      <c r="O382" s="56"/>
      <c r="P382" s="56"/>
      <c r="Q382" s="56"/>
      <c r="R382" s="56"/>
      <c r="S382" s="56"/>
      <c r="T382" s="56"/>
      <c r="U382" s="56"/>
      <c r="V382" s="56"/>
      <c r="W382" s="56"/>
      <c r="X382" s="56"/>
      <c r="Y382" s="56"/>
      <c r="Z382" s="56"/>
      <c r="AA382" s="56"/>
      <c r="AB382" s="56"/>
    </row>
    <row r="383">
      <c r="A383" s="56"/>
      <c r="B383" s="56"/>
      <c r="C383" s="58"/>
      <c r="D383" s="59"/>
      <c r="E383" s="79"/>
      <c r="F383" s="58"/>
      <c r="G383" s="58"/>
      <c r="H383" s="58"/>
      <c r="I383" s="58"/>
      <c r="J383" s="58"/>
      <c r="K383" s="56"/>
      <c r="L383" s="56"/>
      <c r="M383" s="56"/>
      <c r="N383" s="56"/>
      <c r="O383" s="56"/>
      <c r="P383" s="56"/>
      <c r="Q383" s="56"/>
      <c r="R383" s="56"/>
      <c r="S383" s="56"/>
      <c r="T383" s="56"/>
      <c r="U383" s="56"/>
      <c r="V383" s="56"/>
      <c r="W383" s="56"/>
      <c r="X383" s="56"/>
      <c r="Y383" s="56"/>
      <c r="Z383" s="56"/>
      <c r="AA383" s="56"/>
      <c r="AB383" s="56"/>
    </row>
    <row r="384">
      <c r="A384" s="56"/>
      <c r="B384" s="56"/>
      <c r="C384" s="58"/>
      <c r="D384" s="59"/>
      <c r="E384" s="79"/>
      <c r="F384" s="58"/>
      <c r="G384" s="58"/>
      <c r="H384" s="58"/>
      <c r="I384" s="58"/>
      <c r="J384" s="58"/>
      <c r="K384" s="56"/>
      <c r="L384" s="56"/>
      <c r="M384" s="56"/>
      <c r="N384" s="56"/>
      <c r="O384" s="56"/>
      <c r="P384" s="56"/>
      <c r="Q384" s="56"/>
      <c r="R384" s="56"/>
      <c r="S384" s="56"/>
      <c r="T384" s="56"/>
      <c r="U384" s="56"/>
      <c r="V384" s="56"/>
      <c r="W384" s="56"/>
      <c r="X384" s="56"/>
      <c r="Y384" s="56"/>
      <c r="Z384" s="56"/>
      <c r="AA384" s="56"/>
      <c r="AB384" s="56"/>
    </row>
    <row r="385">
      <c r="A385" s="56"/>
      <c r="B385" s="56"/>
      <c r="C385" s="58"/>
      <c r="D385" s="59"/>
      <c r="E385" s="79"/>
      <c r="F385" s="58"/>
      <c r="G385" s="58"/>
      <c r="H385" s="58"/>
      <c r="I385" s="58"/>
      <c r="J385" s="58"/>
      <c r="K385" s="56"/>
      <c r="L385" s="56"/>
      <c r="M385" s="56"/>
      <c r="N385" s="56"/>
      <c r="O385" s="56"/>
      <c r="P385" s="56"/>
      <c r="Q385" s="56"/>
      <c r="R385" s="56"/>
      <c r="S385" s="56"/>
      <c r="T385" s="56"/>
      <c r="U385" s="56"/>
      <c r="V385" s="56"/>
      <c r="W385" s="56"/>
      <c r="X385" s="56"/>
      <c r="Y385" s="56"/>
      <c r="Z385" s="56"/>
      <c r="AA385" s="56"/>
      <c r="AB385" s="56"/>
    </row>
    <row r="386">
      <c r="A386" s="56"/>
      <c r="B386" s="56"/>
      <c r="C386" s="58"/>
      <c r="D386" s="59"/>
      <c r="E386" s="79"/>
      <c r="F386" s="58"/>
      <c r="G386" s="58"/>
      <c r="H386" s="58"/>
      <c r="I386" s="58"/>
      <c r="J386" s="58"/>
      <c r="K386" s="56"/>
      <c r="L386" s="56"/>
      <c r="M386" s="56"/>
      <c r="N386" s="56"/>
      <c r="O386" s="56"/>
      <c r="P386" s="56"/>
      <c r="Q386" s="56"/>
      <c r="R386" s="56"/>
      <c r="S386" s="56"/>
      <c r="T386" s="56"/>
      <c r="U386" s="56"/>
      <c r="V386" s="56"/>
      <c r="W386" s="56"/>
      <c r="X386" s="56"/>
      <c r="Y386" s="56"/>
      <c r="Z386" s="56"/>
      <c r="AA386" s="56"/>
      <c r="AB386" s="56"/>
    </row>
    <row r="387">
      <c r="A387" s="56"/>
      <c r="B387" s="56"/>
      <c r="C387" s="58"/>
      <c r="D387" s="59"/>
      <c r="E387" s="79"/>
      <c r="F387" s="58"/>
      <c r="G387" s="58"/>
      <c r="H387" s="58"/>
      <c r="I387" s="58"/>
      <c r="J387" s="58"/>
      <c r="K387" s="56"/>
      <c r="L387" s="56"/>
      <c r="M387" s="56"/>
      <c r="N387" s="56"/>
      <c r="O387" s="56"/>
      <c r="P387" s="56"/>
      <c r="Q387" s="56"/>
      <c r="R387" s="56"/>
      <c r="S387" s="56"/>
      <c r="T387" s="56"/>
      <c r="U387" s="56"/>
      <c r="V387" s="56"/>
      <c r="W387" s="56"/>
      <c r="X387" s="56"/>
      <c r="Y387" s="56"/>
      <c r="Z387" s="56"/>
      <c r="AA387" s="56"/>
      <c r="AB387" s="56"/>
    </row>
    <row r="388">
      <c r="A388" s="56"/>
      <c r="B388" s="56"/>
      <c r="C388" s="58"/>
      <c r="D388" s="59"/>
      <c r="E388" s="79"/>
      <c r="F388" s="58"/>
      <c r="G388" s="58"/>
      <c r="H388" s="58"/>
      <c r="I388" s="58"/>
      <c r="J388" s="58"/>
      <c r="K388" s="56"/>
      <c r="L388" s="56"/>
      <c r="M388" s="56"/>
      <c r="N388" s="56"/>
      <c r="O388" s="56"/>
      <c r="P388" s="56"/>
      <c r="Q388" s="56"/>
      <c r="R388" s="56"/>
      <c r="S388" s="56"/>
      <c r="T388" s="56"/>
      <c r="U388" s="56"/>
      <c r="V388" s="56"/>
      <c r="W388" s="56"/>
      <c r="X388" s="56"/>
      <c r="Y388" s="56"/>
      <c r="Z388" s="56"/>
      <c r="AA388" s="56"/>
      <c r="AB388" s="56"/>
    </row>
    <row r="389">
      <c r="A389" s="56"/>
      <c r="B389" s="56"/>
      <c r="C389" s="58"/>
      <c r="D389" s="59"/>
      <c r="E389" s="79"/>
      <c r="F389" s="58"/>
      <c r="G389" s="58"/>
      <c r="H389" s="58"/>
      <c r="I389" s="58"/>
      <c r="J389" s="58"/>
      <c r="K389" s="56"/>
      <c r="L389" s="56"/>
      <c r="M389" s="56"/>
      <c r="N389" s="56"/>
      <c r="O389" s="56"/>
      <c r="P389" s="56"/>
      <c r="Q389" s="56"/>
      <c r="R389" s="56"/>
      <c r="S389" s="56"/>
      <c r="T389" s="56"/>
      <c r="U389" s="56"/>
      <c r="V389" s="56"/>
      <c r="W389" s="56"/>
      <c r="X389" s="56"/>
      <c r="Y389" s="56"/>
      <c r="Z389" s="56"/>
      <c r="AA389" s="56"/>
      <c r="AB389" s="56"/>
    </row>
    <row r="390">
      <c r="A390" s="56"/>
      <c r="B390" s="56"/>
      <c r="C390" s="58"/>
      <c r="D390" s="59"/>
      <c r="E390" s="79"/>
      <c r="F390" s="58"/>
      <c r="G390" s="58"/>
      <c r="H390" s="58"/>
      <c r="I390" s="58"/>
      <c r="J390" s="58"/>
      <c r="K390" s="56"/>
      <c r="L390" s="56"/>
      <c r="M390" s="56"/>
      <c r="N390" s="56"/>
      <c r="O390" s="56"/>
      <c r="P390" s="56"/>
      <c r="Q390" s="56"/>
      <c r="R390" s="56"/>
      <c r="S390" s="56"/>
      <c r="T390" s="56"/>
      <c r="U390" s="56"/>
      <c r="V390" s="56"/>
      <c r="W390" s="56"/>
      <c r="X390" s="56"/>
      <c r="Y390" s="56"/>
      <c r="Z390" s="56"/>
      <c r="AA390" s="56"/>
      <c r="AB390" s="56"/>
    </row>
    <row r="391">
      <c r="A391" s="56"/>
      <c r="B391" s="56"/>
      <c r="C391" s="58"/>
      <c r="D391" s="59"/>
      <c r="E391" s="79"/>
      <c r="F391" s="58"/>
      <c r="G391" s="58"/>
      <c r="H391" s="58"/>
      <c r="I391" s="58"/>
      <c r="J391" s="58"/>
      <c r="K391" s="56"/>
      <c r="L391" s="56"/>
      <c r="M391" s="56"/>
      <c r="N391" s="56"/>
      <c r="O391" s="56"/>
      <c r="P391" s="56"/>
      <c r="Q391" s="56"/>
      <c r="R391" s="56"/>
      <c r="S391" s="56"/>
      <c r="T391" s="56"/>
      <c r="U391" s="56"/>
      <c r="V391" s="56"/>
      <c r="W391" s="56"/>
      <c r="X391" s="56"/>
      <c r="Y391" s="56"/>
      <c r="Z391" s="56"/>
      <c r="AA391" s="56"/>
      <c r="AB391" s="56"/>
    </row>
    <row r="392">
      <c r="A392" s="56"/>
      <c r="B392" s="56"/>
      <c r="C392" s="58"/>
      <c r="D392" s="59"/>
      <c r="E392" s="79"/>
      <c r="F392" s="58"/>
      <c r="G392" s="58"/>
      <c r="H392" s="58"/>
      <c r="I392" s="58"/>
      <c r="J392" s="58"/>
      <c r="K392" s="56"/>
      <c r="L392" s="56"/>
      <c r="M392" s="56"/>
      <c r="N392" s="56"/>
      <c r="O392" s="56"/>
      <c r="P392" s="56"/>
      <c r="Q392" s="56"/>
      <c r="R392" s="56"/>
      <c r="S392" s="56"/>
      <c r="T392" s="56"/>
      <c r="U392" s="56"/>
      <c r="V392" s="56"/>
      <c r="W392" s="56"/>
      <c r="X392" s="56"/>
      <c r="Y392" s="56"/>
      <c r="Z392" s="56"/>
      <c r="AA392" s="56"/>
      <c r="AB392" s="56"/>
    </row>
    <row r="393">
      <c r="A393" s="56"/>
      <c r="B393" s="56"/>
      <c r="C393" s="58"/>
      <c r="D393" s="59"/>
      <c r="E393" s="79"/>
      <c r="F393" s="58"/>
      <c r="G393" s="58"/>
      <c r="H393" s="58"/>
      <c r="I393" s="58"/>
      <c r="J393" s="58"/>
      <c r="K393" s="56"/>
      <c r="L393" s="56"/>
      <c r="M393" s="56"/>
      <c r="N393" s="56"/>
      <c r="O393" s="56"/>
      <c r="P393" s="56"/>
      <c r="Q393" s="56"/>
      <c r="R393" s="56"/>
      <c r="S393" s="56"/>
      <c r="T393" s="56"/>
      <c r="U393" s="56"/>
      <c r="V393" s="56"/>
      <c r="W393" s="56"/>
      <c r="X393" s="56"/>
      <c r="Y393" s="56"/>
      <c r="Z393" s="56"/>
      <c r="AA393" s="56"/>
      <c r="AB393" s="56"/>
    </row>
    <row r="394">
      <c r="A394" s="56"/>
      <c r="B394" s="56"/>
      <c r="C394" s="58"/>
      <c r="D394" s="59"/>
      <c r="E394" s="79"/>
      <c r="F394" s="58"/>
      <c r="G394" s="58"/>
      <c r="H394" s="58"/>
      <c r="I394" s="58"/>
      <c r="J394" s="58"/>
      <c r="K394" s="56"/>
      <c r="L394" s="56"/>
      <c r="M394" s="56"/>
      <c r="N394" s="56"/>
      <c r="O394" s="56"/>
      <c r="P394" s="56"/>
      <c r="Q394" s="56"/>
      <c r="R394" s="56"/>
      <c r="S394" s="56"/>
      <c r="T394" s="56"/>
      <c r="U394" s="56"/>
      <c r="V394" s="56"/>
      <c r="W394" s="56"/>
      <c r="X394" s="56"/>
      <c r="Y394" s="56"/>
      <c r="Z394" s="56"/>
      <c r="AA394" s="56"/>
      <c r="AB394" s="56"/>
    </row>
    <row r="395">
      <c r="A395" s="56"/>
      <c r="B395" s="56"/>
      <c r="C395" s="58"/>
      <c r="D395" s="59"/>
      <c r="E395" s="79"/>
      <c r="F395" s="58"/>
      <c r="G395" s="58"/>
      <c r="H395" s="58"/>
      <c r="I395" s="58"/>
      <c r="J395" s="58"/>
      <c r="K395" s="56"/>
      <c r="L395" s="56"/>
      <c r="M395" s="56"/>
      <c r="N395" s="56"/>
      <c r="O395" s="56"/>
      <c r="P395" s="56"/>
      <c r="Q395" s="56"/>
      <c r="R395" s="56"/>
      <c r="S395" s="56"/>
      <c r="T395" s="56"/>
      <c r="U395" s="56"/>
      <c r="V395" s="56"/>
      <c r="W395" s="56"/>
      <c r="X395" s="56"/>
      <c r="Y395" s="56"/>
      <c r="Z395" s="56"/>
      <c r="AA395" s="56"/>
      <c r="AB395" s="56"/>
    </row>
    <row r="396">
      <c r="A396" s="56"/>
      <c r="B396" s="56"/>
      <c r="C396" s="58"/>
      <c r="D396" s="59"/>
      <c r="E396" s="79"/>
      <c r="F396" s="58"/>
      <c r="G396" s="58"/>
      <c r="H396" s="58"/>
      <c r="I396" s="58"/>
      <c r="J396" s="58"/>
      <c r="K396" s="56"/>
      <c r="L396" s="56"/>
      <c r="M396" s="56"/>
      <c r="N396" s="56"/>
      <c r="O396" s="56"/>
      <c r="P396" s="56"/>
      <c r="Q396" s="56"/>
      <c r="R396" s="56"/>
      <c r="S396" s="56"/>
      <c r="T396" s="56"/>
      <c r="U396" s="56"/>
      <c r="V396" s="56"/>
      <c r="W396" s="56"/>
      <c r="X396" s="56"/>
      <c r="Y396" s="56"/>
      <c r="Z396" s="56"/>
      <c r="AA396" s="56"/>
      <c r="AB396" s="56"/>
    </row>
    <row r="397">
      <c r="A397" s="56"/>
      <c r="B397" s="56"/>
      <c r="C397" s="58"/>
      <c r="D397" s="59"/>
      <c r="E397" s="79"/>
      <c r="F397" s="58"/>
      <c r="G397" s="58"/>
      <c r="H397" s="58"/>
      <c r="I397" s="58"/>
      <c r="J397" s="58"/>
      <c r="K397" s="56"/>
      <c r="L397" s="56"/>
      <c r="M397" s="56"/>
      <c r="N397" s="56"/>
      <c r="O397" s="56"/>
      <c r="P397" s="56"/>
      <c r="Q397" s="56"/>
      <c r="R397" s="56"/>
      <c r="S397" s="56"/>
      <c r="T397" s="56"/>
      <c r="U397" s="56"/>
      <c r="V397" s="56"/>
      <c r="W397" s="56"/>
      <c r="X397" s="56"/>
      <c r="Y397" s="56"/>
      <c r="Z397" s="56"/>
      <c r="AA397" s="56"/>
      <c r="AB397" s="56"/>
    </row>
    <row r="398">
      <c r="A398" s="56"/>
      <c r="B398" s="56"/>
      <c r="C398" s="58"/>
      <c r="D398" s="59"/>
      <c r="E398" s="79"/>
      <c r="F398" s="58"/>
      <c r="G398" s="58"/>
      <c r="H398" s="58"/>
      <c r="I398" s="58"/>
      <c r="J398" s="58"/>
      <c r="K398" s="56"/>
      <c r="L398" s="56"/>
      <c r="M398" s="56"/>
      <c r="N398" s="56"/>
      <c r="O398" s="56"/>
      <c r="P398" s="56"/>
      <c r="Q398" s="56"/>
      <c r="R398" s="56"/>
      <c r="S398" s="56"/>
      <c r="T398" s="56"/>
      <c r="U398" s="56"/>
      <c r="V398" s="56"/>
      <c r="W398" s="56"/>
      <c r="X398" s="56"/>
      <c r="Y398" s="56"/>
      <c r="Z398" s="56"/>
      <c r="AA398" s="56"/>
      <c r="AB398" s="56"/>
    </row>
    <row r="399">
      <c r="A399" s="56"/>
      <c r="B399" s="56"/>
      <c r="C399" s="58"/>
      <c r="D399" s="59"/>
      <c r="E399" s="79"/>
      <c r="F399" s="58"/>
      <c r="G399" s="58"/>
      <c r="H399" s="58"/>
      <c r="I399" s="58"/>
      <c r="J399" s="58"/>
      <c r="K399" s="56"/>
      <c r="L399" s="56"/>
      <c r="M399" s="56"/>
      <c r="N399" s="56"/>
      <c r="O399" s="56"/>
      <c r="P399" s="56"/>
      <c r="Q399" s="56"/>
      <c r="R399" s="56"/>
      <c r="S399" s="56"/>
      <c r="T399" s="56"/>
      <c r="U399" s="56"/>
      <c r="V399" s="56"/>
      <c r="W399" s="56"/>
      <c r="X399" s="56"/>
      <c r="Y399" s="56"/>
      <c r="Z399" s="56"/>
      <c r="AA399" s="56"/>
      <c r="AB399" s="56"/>
    </row>
    <row r="400">
      <c r="A400" s="56"/>
      <c r="B400" s="56"/>
      <c r="C400" s="58"/>
      <c r="D400" s="59"/>
      <c r="E400" s="79"/>
      <c r="F400" s="58"/>
      <c r="G400" s="58"/>
      <c r="H400" s="58"/>
      <c r="I400" s="58"/>
      <c r="J400" s="58"/>
      <c r="K400" s="56"/>
      <c r="L400" s="56"/>
      <c r="M400" s="56"/>
      <c r="N400" s="56"/>
      <c r="O400" s="56"/>
      <c r="P400" s="56"/>
      <c r="Q400" s="56"/>
      <c r="R400" s="56"/>
      <c r="S400" s="56"/>
      <c r="T400" s="56"/>
      <c r="U400" s="56"/>
      <c r="V400" s="56"/>
      <c r="W400" s="56"/>
      <c r="X400" s="56"/>
      <c r="Y400" s="56"/>
      <c r="Z400" s="56"/>
      <c r="AA400" s="56"/>
      <c r="AB400" s="56"/>
    </row>
    <row r="401">
      <c r="A401" s="56"/>
      <c r="B401" s="56"/>
      <c r="C401" s="58"/>
      <c r="D401" s="59"/>
      <c r="E401" s="79"/>
      <c r="F401" s="58"/>
      <c r="G401" s="58"/>
      <c r="H401" s="58"/>
      <c r="I401" s="58"/>
      <c r="J401" s="58"/>
      <c r="K401" s="56"/>
      <c r="L401" s="56"/>
      <c r="M401" s="56"/>
      <c r="N401" s="56"/>
      <c r="O401" s="56"/>
      <c r="P401" s="56"/>
      <c r="Q401" s="56"/>
      <c r="R401" s="56"/>
      <c r="S401" s="56"/>
      <c r="T401" s="56"/>
      <c r="U401" s="56"/>
      <c r="V401" s="56"/>
      <c r="W401" s="56"/>
      <c r="X401" s="56"/>
      <c r="Y401" s="56"/>
      <c r="Z401" s="56"/>
      <c r="AA401" s="56"/>
      <c r="AB401" s="56"/>
    </row>
    <row r="402">
      <c r="A402" s="56"/>
      <c r="B402" s="56"/>
      <c r="C402" s="58"/>
      <c r="D402" s="59"/>
      <c r="E402" s="79"/>
      <c r="F402" s="58"/>
      <c r="G402" s="58"/>
      <c r="H402" s="58"/>
      <c r="I402" s="58"/>
      <c r="J402" s="58"/>
      <c r="K402" s="56"/>
      <c r="L402" s="56"/>
      <c r="M402" s="56"/>
      <c r="N402" s="56"/>
      <c r="O402" s="56"/>
      <c r="P402" s="56"/>
      <c r="Q402" s="56"/>
      <c r="R402" s="56"/>
      <c r="S402" s="56"/>
      <c r="T402" s="56"/>
      <c r="U402" s="56"/>
      <c r="V402" s="56"/>
      <c r="W402" s="56"/>
      <c r="X402" s="56"/>
      <c r="Y402" s="56"/>
      <c r="Z402" s="56"/>
      <c r="AA402" s="56"/>
      <c r="AB402" s="56"/>
    </row>
    <row r="403">
      <c r="A403" s="56"/>
      <c r="B403" s="56"/>
      <c r="C403" s="58"/>
      <c r="D403" s="59"/>
      <c r="E403" s="79"/>
      <c r="F403" s="58"/>
      <c r="G403" s="58"/>
      <c r="H403" s="58"/>
      <c r="I403" s="58"/>
      <c r="J403" s="58"/>
      <c r="K403" s="56"/>
      <c r="L403" s="56"/>
      <c r="M403" s="56"/>
      <c r="N403" s="56"/>
      <c r="O403" s="56"/>
      <c r="P403" s="56"/>
      <c r="Q403" s="56"/>
      <c r="R403" s="56"/>
      <c r="S403" s="56"/>
      <c r="T403" s="56"/>
      <c r="U403" s="56"/>
      <c r="V403" s="56"/>
      <c r="W403" s="56"/>
      <c r="X403" s="56"/>
      <c r="Y403" s="56"/>
      <c r="Z403" s="56"/>
      <c r="AA403" s="56"/>
      <c r="AB403" s="56"/>
    </row>
    <row r="404">
      <c r="A404" s="56"/>
      <c r="B404" s="56"/>
      <c r="C404" s="58"/>
      <c r="D404" s="59"/>
      <c r="E404" s="79"/>
      <c r="F404" s="58"/>
      <c r="G404" s="58"/>
      <c r="H404" s="58"/>
      <c r="I404" s="58"/>
      <c r="J404" s="58"/>
      <c r="K404" s="56"/>
      <c r="L404" s="56"/>
      <c r="M404" s="56"/>
      <c r="N404" s="56"/>
      <c r="O404" s="56"/>
      <c r="P404" s="56"/>
      <c r="Q404" s="56"/>
      <c r="R404" s="56"/>
      <c r="S404" s="56"/>
      <c r="T404" s="56"/>
      <c r="U404" s="56"/>
      <c r="V404" s="56"/>
      <c r="W404" s="56"/>
      <c r="X404" s="56"/>
      <c r="Y404" s="56"/>
      <c r="Z404" s="56"/>
      <c r="AA404" s="56"/>
      <c r="AB404" s="56"/>
    </row>
    <row r="405">
      <c r="A405" s="56"/>
      <c r="B405" s="56"/>
      <c r="C405" s="58"/>
      <c r="D405" s="59"/>
      <c r="E405" s="79"/>
      <c r="F405" s="58"/>
      <c r="G405" s="58"/>
      <c r="H405" s="58"/>
      <c r="I405" s="58"/>
      <c r="J405" s="58"/>
      <c r="K405" s="56"/>
      <c r="L405" s="56"/>
      <c r="M405" s="56"/>
      <c r="N405" s="56"/>
      <c r="O405" s="56"/>
      <c r="P405" s="56"/>
      <c r="Q405" s="56"/>
      <c r="R405" s="56"/>
      <c r="S405" s="56"/>
      <c r="T405" s="56"/>
      <c r="U405" s="56"/>
      <c r="V405" s="56"/>
      <c r="W405" s="56"/>
      <c r="X405" s="56"/>
      <c r="Y405" s="56"/>
      <c r="Z405" s="56"/>
      <c r="AA405" s="56"/>
      <c r="AB405" s="56"/>
    </row>
    <row r="406">
      <c r="A406" s="56"/>
      <c r="B406" s="56"/>
      <c r="C406" s="58"/>
      <c r="D406" s="59"/>
      <c r="E406" s="79"/>
      <c r="F406" s="58"/>
      <c r="G406" s="58"/>
      <c r="H406" s="58"/>
      <c r="I406" s="58"/>
      <c r="J406" s="58"/>
      <c r="K406" s="56"/>
      <c r="L406" s="56"/>
      <c r="M406" s="56"/>
      <c r="N406" s="56"/>
      <c r="O406" s="56"/>
      <c r="P406" s="56"/>
      <c r="Q406" s="56"/>
      <c r="R406" s="56"/>
      <c r="S406" s="56"/>
      <c r="T406" s="56"/>
      <c r="U406" s="56"/>
      <c r="V406" s="56"/>
      <c r="W406" s="56"/>
      <c r="X406" s="56"/>
      <c r="Y406" s="56"/>
      <c r="Z406" s="56"/>
      <c r="AA406" s="56"/>
      <c r="AB406" s="56"/>
    </row>
    <row r="407">
      <c r="A407" s="56"/>
      <c r="B407" s="56"/>
      <c r="C407" s="58"/>
      <c r="D407" s="59"/>
      <c r="E407" s="79"/>
      <c r="F407" s="58"/>
      <c r="G407" s="58"/>
      <c r="H407" s="58"/>
      <c r="I407" s="58"/>
      <c r="J407" s="58"/>
      <c r="K407" s="56"/>
      <c r="L407" s="56"/>
      <c r="M407" s="56"/>
      <c r="N407" s="56"/>
      <c r="O407" s="56"/>
      <c r="P407" s="56"/>
      <c r="Q407" s="56"/>
      <c r="R407" s="56"/>
      <c r="S407" s="56"/>
      <c r="T407" s="56"/>
      <c r="U407" s="56"/>
      <c r="V407" s="56"/>
      <c r="W407" s="56"/>
      <c r="X407" s="56"/>
      <c r="Y407" s="56"/>
      <c r="Z407" s="56"/>
      <c r="AA407" s="56"/>
      <c r="AB407" s="56"/>
    </row>
    <row r="408">
      <c r="A408" s="56"/>
      <c r="B408" s="56"/>
      <c r="C408" s="58"/>
      <c r="D408" s="59"/>
      <c r="E408" s="79"/>
      <c r="F408" s="58"/>
      <c r="G408" s="58"/>
      <c r="H408" s="58"/>
      <c r="I408" s="58"/>
      <c r="J408" s="58"/>
      <c r="K408" s="56"/>
      <c r="L408" s="56"/>
      <c r="M408" s="56"/>
      <c r="N408" s="56"/>
      <c r="O408" s="56"/>
      <c r="P408" s="56"/>
      <c r="Q408" s="56"/>
      <c r="R408" s="56"/>
      <c r="S408" s="56"/>
      <c r="T408" s="56"/>
      <c r="U408" s="56"/>
      <c r="V408" s="56"/>
      <c r="W408" s="56"/>
      <c r="X408" s="56"/>
      <c r="Y408" s="56"/>
      <c r="Z408" s="56"/>
      <c r="AA408" s="56"/>
      <c r="AB408" s="56"/>
    </row>
    <row r="409">
      <c r="A409" s="56"/>
      <c r="B409" s="56"/>
      <c r="C409" s="58"/>
      <c r="D409" s="59"/>
      <c r="E409" s="79"/>
      <c r="F409" s="58"/>
      <c r="G409" s="58"/>
      <c r="H409" s="58"/>
      <c r="I409" s="58"/>
      <c r="J409" s="58"/>
      <c r="K409" s="56"/>
      <c r="L409" s="56"/>
      <c r="M409" s="56"/>
      <c r="N409" s="56"/>
      <c r="O409" s="56"/>
      <c r="P409" s="56"/>
      <c r="Q409" s="56"/>
      <c r="R409" s="56"/>
      <c r="S409" s="56"/>
      <c r="T409" s="56"/>
      <c r="U409" s="56"/>
      <c r="V409" s="56"/>
      <c r="W409" s="56"/>
      <c r="X409" s="56"/>
      <c r="Y409" s="56"/>
      <c r="Z409" s="56"/>
      <c r="AA409" s="56"/>
      <c r="AB409" s="56"/>
    </row>
    <row r="410">
      <c r="A410" s="56"/>
      <c r="B410" s="56"/>
      <c r="C410" s="58"/>
      <c r="D410" s="59"/>
      <c r="E410" s="79"/>
      <c r="F410" s="58"/>
      <c r="G410" s="58"/>
      <c r="H410" s="58"/>
      <c r="I410" s="58"/>
      <c r="J410" s="58"/>
      <c r="K410" s="56"/>
      <c r="L410" s="56"/>
      <c r="M410" s="56"/>
      <c r="N410" s="56"/>
      <c r="O410" s="56"/>
      <c r="P410" s="56"/>
      <c r="Q410" s="56"/>
      <c r="R410" s="56"/>
      <c r="S410" s="56"/>
      <c r="T410" s="56"/>
      <c r="U410" s="56"/>
      <c r="V410" s="56"/>
      <c r="W410" s="56"/>
      <c r="X410" s="56"/>
      <c r="Y410" s="56"/>
      <c r="Z410" s="56"/>
      <c r="AA410" s="56"/>
      <c r="AB410" s="56"/>
    </row>
    <row r="411">
      <c r="A411" s="56"/>
      <c r="B411" s="56"/>
      <c r="C411" s="58"/>
      <c r="D411" s="59"/>
      <c r="E411" s="79"/>
      <c r="F411" s="58"/>
      <c r="G411" s="58"/>
      <c r="H411" s="58"/>
      <c r="I411" s="58"/>
      <c r="J411" s="58"/>
      <c r="K411" s="56"/>
      <c r="L411" s="56"/>
      <c r="M411" s="56"/>
      <c r="N411" s="56"/>
      <c r="O411" s="56"/>
      <c r="P411" s="56"/>
      <c r="Q411" s="56"/>
      <c r="R411" s="56"/>
      <c r="S411" s="56"/>
      <c r="T411" s="56"/>
      <c r="U411" s="56"/>
      <c r="V411" s="56"/>
      <c r="W411" s="56"/>
      <c r="X411" s="56"/>
      <c r="Y411" s="56"/>
      <c r="Z411" s="56"/>
      <c r="AA411" s="56"/>
      <c r="AB411" s="56"/>
    </row>
    <row r="412">
      <c r="A412" s="56"/>
      <c r="B412" s="56"/>
      <c r="C412" s="58"/>
      <c r="D412" s="59"/>
      <c r="E412" s="79"/>
      <c r="F412" s="58"/>
      <c r="G412" s="58"/>
      <c r="H412" s="58"/>
      <c r="I412" s="58"/>
      <c r="J412" s="58"/>
      <c r="K412" s="56"/>
      <c r="L412" s="56"/>
      <c r="M412" s="56"/>
      <c r="N412" s="56"/>
      <c r="O412" s="56"/>
      <c r="P412" s="56"/>
      <c r="Q412" s="56"/>
      <c r="R412" s="56"/>
      <c r="S412" s="56"/>
      <c r="T412" s="56"/>
      <c r="U412" s="56"/>
      <c r="V412" s="56"/>
      <c r="W412" s="56"/>
      <c r="X412" s="56"/>
      <c r="Y412" s="56"/>
      <c r="Z412" s="56"/>
      <c r="AA412" s="56"/>
      <c r="AB412" s="56"/>
    </row>
    <row r="413">
      <c r="A413" s="56"/>
      <c r="B413" s="56"/>
      <c r="C413" s="58"/>
      <c r="D413" s="59"/>
      <c r="E413" s="79"/>
      <c r="F413" s="58"/>
      <c r="G413" s="58"/>
      <c r="H413" s="58"/>
      <c r="I413" s="58"/>
      <c r="J413" s="58"/>
      <c r="K413" s="56"/>
      <c r="L413" s="56"/>
      <c r="M413" s="56"/>
      <c r="N413" s="56"/>
      <c r="O413" s="56"/>
      <c r="P413" s="56"/>
      <c r="Q413" s="56"/>
      <c r="R413" s="56"/>
      <c r="S413" s="56"/>
      <c r="T413" s="56"/>
      <c r="U413" s="56"/>
      <c r="V413" s="56"/>
      <c r="W413" s="56"/>
      <c r="X413" s="56"/>
      <c r="Y413" s="56"/>
      <c r="Z413" s="56"/>
      <c r="AA413" s="56"/>
      <c r="AB413" s="56"/>
    </row>
    <row r="414">
      <c r="A414" s="56"/>
      <c r="B414" s="56"/>
      <c r="C414" s="58"/>
      <c r="D414" s="59"/>
      <c r="E414" s="79"/>
      <c r="F414" s="58"/>
      <c r="G414" s="58"/>
      <c r="H414" s="58"/>
      <c r="I414" s="58"/>
      <c r="J414" s="58"/>
      <c r="K414" s="56"/>
      <c r="L414" s="56"/>
      <c r="M414" s="56"/>
      <c r="N414" s="56"/>
      <c r="O414" s="56"/>
      <c r="P414" s="56"/>
      <c r="Q414" s="56"/>
      <c r="R414" s="56"/>
      <c r="S414" s="56"/>
      <c r="T414" s="56"/>
      <c r="U414" s="56"/>
      <c r="V414" s="56"/>
      <c r="W414" s="56"/>
      <c r="X414" s="56"/>
      <c r="Y414" s="56"/>
      <c r="Z414" s="56"/>
      <c r="AA414" s="56"/>
      <c r="AB414" s="56"/>
    </row>
    <row r="415">
      <c r="A415" s="56"/>
      <c r="B415" s="56"/>
      <c r="C415" s="58"/>
      <c r="D415" s="59"/>
      <c r="E415" s="79"/>
      <c r="F415" s="58"/>
      <c r="G415" s="58"/>
      <c r="H415" s="58"/>
      <c r="I415" s="58"/>
      <c r="J415" s="58"/>
      <c r="K415" s="56"/>
      <c r="L415" s="56"/>
      <c r="M415" s="56"/>
      <c r="N415" s="56"/>
      <c r="O415" s="56"/>
      <c r="P415" s="56"/>
      <c r="Q415" s="56"/>
      <c r="R415" s="56"/>
      <c r="S415" s="56"/>
      <c r="T415" s="56"/>
      <c r="U415" s="56"/>
      <c r="V415" s="56"/>
      <c r="W415" s="56"/>
      <c r="X415" s="56"/>
      <c r="Y415" s="56"/>
      <c r="Z415" s="56"/>
      <c r="AA415" s="56"/>
      <c r="AB415" s="56"/>
    </row>
    <row r="416">
      <c r="A416" s="56"/>
      <c r="B416" s="56"/>
      <c r="C416" s="58"/>
      <c r="D416" s="59"/>
      <c r="E416" s="79"/>
      <c r="F416" s="58"/>
      <c r="G416" s="58"/>
      <c r="H416" s="58"/>
      <c r="I416" s="58"/>
      <c r="J416" s="58"/>
      <c r="K416" s="56"/>
      <c r="L416" s="56"/>
      <c r="M416" s="56"/>
      <c r="N416" s="56"/>
      <c r="O416" s="56"/>
      <c r="P416" s="56"/>
      <c r="Q416" s="56"/>
      <c r="R416" s="56"/>
      <c r="S416" s="56"/>
      <c r="T416" s="56"/>
      <c r="U416" s="56"/>
      <c r="V416" s="56"/>
      <c r="W416" s="56"/>
      <c r="X416" s="56"/>
      <c r="Y416" s="56"/>
      <c r="Z416" s="56"/>
      <c r="AA416" s="56"/>
      <c r="AB416" s="56"/>
    </row>
    <row r="417">
      <c r="A417" s="56"/>
      <c r="B417" s="56"/>
      <c r="C417" s="58"/>
      <c r="D417" s="59"/>
      <c r="E417" s="79"/>
      <c r="F417" s="58"/>
      <c r="G417" s="58"/>
      <c r="H417" s="58"/>
      <c r="I417" s="58"/>
      <c r="J417" s="58"/>
      <c r="K417" s="56"/>
      <c r="L417" s="56"/>
      <c r="M417" s="56"/>
      <c r="N417" s="56"/>
      <c r="O417" s="56"/>
      <c r="P417" s="56"/>
      <c r="Q417" s="56"/>
      <c r="R417" s="56"/>
      <c r="S417" s="56"/>
      <c r="T417" s="56"/>
      <c r="U417" s="56"/>
      <c r="V417" s="56"/>
      <c r="W417" s="56"/>
      <c r="X417" s="56"/>
      <c r="Y417" s="56"/>
      <c r="Z417" s="56"/>
      <c r="AA417" s="56"/>
      <c r="AB417" s="56"/>
    </row>
    <row r="418">
      <c r="A418" s="56"/>
      <c r="B418" s="56"/>
      <c r="C418" s="58"/>
      <c r="D418" s="59"/>
      <c r="E418" s="79"/>
      <c r="F418" s="58"/>
      <c r="G418" s="58"/>
      <c r="H418" s="58"/>
      <c r="I418" s="58"/>
      <c r="J418" s="58"/>
      <c r="K418" s="56"/>
      <c r="L418" s="56"/>
      <c r="M418" s="56"/>
      <c r="N418" s="56"/>
      <c r="O418" s="56"/>
      <c r="P418" s="56"/>
      <c r="Q418" s="56"/>
      <c r="R418" s="56"/>
      <c r="S418" s="56"/>
      <c r="T418" s="56"/>
      <c r="U418" s="56"/>
      <c r="V418" s="56"/>
      <c r="W418" s="56"/>
      <c r="X418" s="56"/>
      <c r="Y418" s="56"/>
      <c r="Z418" s="56"/>
      <c r="AA418" s="56"/>
      <c r="AB418" s="56"/>
    </row>
    <row r="419">
      <c r="A419" s="56"/>
      <c r="B419" s="56"/>
      <c r="C419" s="58"/>
      <c r="D419" s="59"/>
      <c r="E419" s="79"/>
      <c r="F419" s="58"/>
      <c r="G419" s="58"/>
      <c r="H419" s="58"/>
      <c r="I419" s="58"/>
      <c r="J419" s="58"/>
      <c r="K419" s="56"/>
      <c r="L419" s="56"/>
      <c r="M419" s="56"/>
      <c r="N419" s="56"/>
      <c r="O419" s="56"/>
      <c r="P419" s="56"/>
      <c r="Q419" s="56"/>
      <c r="R419" s="56"/>
      <c r="S419" s="56"/>
      <c r="T419" s="56"/>
      <c r="U419" s="56"/>
      <c r="V419" s="56"/>
      <c r="W419" s="56"/>
      <c r="X419" s="56"/>
      <c r="Y419" s="56"/>
      <c r="Z419" s="56"/>
      <c r="AA419" s="56"/>
      <c r="AB419" s="56"/>
    </row>
    <row r="420">
      <c r="A420" s="56"/>
      <c r="B420" s="56"/>
      <c r="C420" s="58"/>
      <c r="D420" s="59"/>
      <c r="E420" s="79"/>
      <c r="F420" s="58"/>
      <c r="G420" s="58"/>
      <c r="H420" s="58"/>
      <c r="I420" s="58"/>
      <c r="J420" s="58"/>
      <c r="K420" s="56"/>
      <c r="L420" s="56"/>
      <c r="M420" s="56"/>
      <c r="N420" s="56"/>
      <c r="O420" s="56"/>
      <c r="P420" s="56"/>
      <c r="Q420" s="56"/>
      <c r="R420" s="56"/>
      <c r="S420" s="56"/>
      <c r="T420" s="56"/>
      <c r="U420" s="56"/>
      <c r="V420" s="56"/>
      <c r="W420" s="56"/>
      <c r="X420" s="56"/>
      <c r="Y420" s="56"/>
      <c r="Z420" s="56"/>
      <c r="AA420" s="56"/>
      <c r="AB420" s="56"/>
    </row>
    <row r="421">
      <c r="A421" s="56"/>
      <c r="B421" s="56"/>
      <c r="C421" s="58"/>
      <c r="D421" s="59"/>
      <c r="E421" s="79"/>
      <c r="F421" s="58"/>
      <c r="G421" s="58"/>
      <c r="H421" s="58"/>
      <c r="I421" s="58"/>
      <c r="J421" s="58"/>
      <c r="K421" s="56"/>
      <c r="L421" s="56"/>
      <c r="M421" s="56"/>
      <c r="N421" s="56"/>
      <c r="O421" s="56"/>
      <c r="P421" s="56"/>
      <c r="Q421" s="56"/>
      <c r="R421" s="56"/>
      <c r="S421" s="56"/>
      <c r="T421" s="56"/>
      <c r="U421" s="56"/>
      <c r="V421" s="56"/>
      <c r="W421" s="56"/>
      <c r="X421" s="56"/>
      <c r="Y421" s="56"/>
      <c r="Z421" s="56"/>
      <c r="AA421" s="56"/>
      <c r="AB421" s="56"/>
    </row>
    <row r="422">
      <c r="A422" s="56"/>
      <c r="B422" s="56"/>
      <c r="C422" s="58"/>
      <c r="D422" s="59"/>
      <c r="E422" s="79"/>
      <c r="F422" s="58"/>
      <c r="G422" s="58"/>
      <c r="H422" s="58"/>
      <c r="I422" s="58"/>
      <c r="J422" s="58"/>
      <c r="K422" s="56"/>
      <c r="L422" s="56"/>
      <c r="M422" s="56"/>
      <c r="N422" s="56"/>
      <c r="O422" s="56"/>
      <c r="P422" s="56"/>
      <c r="Q422" s="56"/>
      <c r="R422" s="56"/>
      <c r="S422" s="56"/>
      <c r="T422" s="56"/>
      <c r="U422" s="56"/>
      <c r="V422" s="56"/>
      <c r="W422" s="56"/>
      <c r="X422" s="56"/>
      <c r="Y422" s="56"/>
      <c r="Z422" s="56"/>
      <c r="AA422" s="56"/>
      <c r="AB422" s="56"/>
    </row>
    <row r="423">
      <c r="A423" s="56"/>
      <c r="B423" s="56"/>
      <c r="C423" s="58"/>
      <c r="D423" s="59"/>
      <c r="E423" s="79"/>
      <c r="F423" s="58"/>
      <c r="G423" s="58"/>
      <c r="H423" s="58"/>
      <c r="I423" s="58"/>
      <c r="J423" s="58"/>
      <c r="K423" s="56"/>
      <c r="L423" s="56"/>
      <c r="M423" s="56"/>
      <c r="N423" s="56"/>
      <c r="O423" s="56"/>
      <c r="P423" s="56"/>
      <c r="Q423" s="56"/>
      <c r="R423" s="56"/>
      <c r="S423" s="56"/>
      <c r="T423" s="56"/>
      <c r="U423" s="56"/>
      <c r="V423" s="56"/>
      <c r="W423" s="56"/>
      <c r="X423" s="56"/>
      <c r="Y423" s="56"/>
      <c r="Z423" s="56"/>
      <c r="AA423" s="56"/>
      <c r="AB423" s="56"/>
    </row>
    <row r="424">
      <c r="A424" s="56"/>
      <c r="B424" s="56"/>
      <c r="C424" s="58"/>
      <c r="D424" s="59"/>
      <c r="E424" s="79"/>
      <c r="F424" s="58"/>
      <c r="G424" s="58"/>
      <c r="H424" s="58"/>
      <c r="I424" s="58"/>
      <c r="J424" s="58"/>
      <c r="K424" s="56"/>
      <c r="L424" s="56"/>
      <c r="M424" s="56"/>
      <c r="N424" s="56"/>
      <c r="O424" s="56"/>
      <c r="P424" s="56"/>
      <c r="Q424" s="56"/>
      <c r="R424" s="56"/>
      <c r="S424" s="56"/>
      <c r="T424" s="56"/>
      <c r="U424" s="56"/>
      <c r="V424" s="56"/>
      <c r="W424" s="56"/>
      <c r="X424" s="56"/>
      <c r="Y424" s="56"/>
      <c r="Z424" s="56"/>
      <c r="AA424" s="56"/>
      <c r="AB424" s="56"/>
    </row>
    <row r="425">
      <c r="A425" s="56"/>
      <c r="B425" s="56"/>
      <c r="C425" s="58"/>
      <c r="D425" s="59"/>
      <c r="E425" s="79"/>
      <c r="F425" s="58"/>
      <c r="G425" s="58"/>
      <c r="H425" s="58"/>
      <c r="I425" s="58"/>
      <c r="J425" s="58"/>
      <c r="K425" s="56"/>
      <c r="L425" s="56"/>
      <c r="M425" s="56"/>
      <c r="N425" s="56"/>
      <c r="O425" s="56"/>
      <c r="P425" s="56"/>
      <c r="Q425" s="56"/>
      <c r="R425" s="56"/>
      <c r="S425" s="56"/>
      <c r="T425" s="56"/>
      <c r="U425" s="56"/>
      <c r="V425" s="56"/>
      <c r="W425" s="56"/>
      <c r="X425" s="56"/>
      <c r="Y425" s="56"/>
      <c r="Z425" s="56"/>
      <c r="AA425" s="56"/>
      <c r="AB425" s="56"/>
    </row>
    <row r="426">
      <c r="A426" s="56"/>
      <c r="B426" s="56"/>
      <c r="C426" s="58"/>
      <c r="D426" s="59"/>
      <c r="E426" s="79"/>
      <c r="F426" s="58"/>
      <c r="G426" s="58"/>
      <c r="H426" s="58"/>
      <c r="I426" s="58"/>
      <c r="J426" s="58"/>
      <c r="K426" s="56"/>
      <c r="L426" s="56"/>
      <c r="M426" s="56"/>
      <c r="N426" s="56"/>
      <c r="O426" s="56"/>
      <c r="P426" s="56"/>
      <c r="Q426" s="56"/>
      <c r="R426" s="56"/>
      <c r="S426" s="56"/>
      <c r="T426" s="56"/>
      <c r="U426" s="56"/>
      <c r="V426" s="56"/>
      <c r="W426" s="56"/>
      <c r="X426" s="56"/>
      <c r="Y426" s="56"/>
      <c r="Z426" s="56"/>
      <c r="AA426" s="56"/>
      <c r="AB426" s="56"/>
    </row>
    <row r="427">
      <c r="A427" s="56"/>
      <c r="B427" s="56"/>
      <c r="C427" s="58"/>
      <c r="D427" s="59"/>
      <c r="E427" s="79"/>
      <c r="F427" s="58"/>
      <c r="G427" s="58"/>
      <c r="H427" s="58"/>
      <c r="I427" s="58"/>
      <c r="J427" s="58"/>
      <c r="K427" s="56"/>
      <c r="L427" s="56"/>
      <c r="M427" s="56"/>
      <c r="N427" s="56"/>
      <c r="O427" s="56"/>
      <c r="P427" s="56"/>
      <c r="Q427" s="56"/>
      <c r="R427" s="56"/>
      <c r="S427" s="56"/>
      <c r="T427" s="56"/>
      <c r="U427" s="56"/>
      <c r="V427" s="56"/>
      <c r="W427" s="56"/>
      <c r="X427" s="56"/>
      <c r="Y427" s="56"/>
      <c r="Z427" s="56"/>
      <c r="AA427" s="56"/>
      <c r="AB427" s="56"/>
    </row>
    <row r="428">
      <c r="A428" s="56"/>
      <c r="B428" s="56"/>
      <c r="C428" s="58"/>
      <c r="D428" s="59"/>
      <c r="E428" s="79"/>
      <c r="F428" s="58"/>
      <c r="G428" s="58"/>
      <c r="H428" s="58"/>
      <c r="I428" s="58"/>
      <c r="J428" s="58"/>
      <c r="K428" s="56"/>
      <c r="L428" s="56"/>
      <c r="M428" s="56"/>
      <c r="N428" s="56"/>
      <c r="O428" s="56"/>
      <c r="P428" s="56"/>
      <c r="Q428" s="56"/>
      <c r="R428" s="56"/>
      <c r="S428" s="56"/>
      <c r="T428" s="56"/>
      <c r="U428" s="56"/>
      <c r="V428" s="56"/>
      <c r="W428" s="56"/>
      <c r="X428" s="56"/>
      <c r="Y428" s="56"/>
      <c r="Z428" s="56"/>
      <c r="AA428" s="56"/>
      <c r="AB428" s="56"/>
    </row>
    <row r="429">
      <c r="A429" s="56"/>
      <c r="B429" s="56"/>
      <c r="C429" s="58"/>
      <c r="D429" s="59"/>
      <c r="E429" s="79"/>
      <c r="F429" s="58"/>
      <c r="G429" s="58"/>
      <c r="H429" s="58"/>
      <c r="I429" s="58"/>
      <c r="J429" s="58"/>
      <c r="K429" s="56"/>
      <c r="L429" s="56"/>
      <c r="M429" s="56"/>
      <c r="N429" s="56"/>
      <c r="O429" s="56"/>
      <c r="P429" s="56"/>
      <c r="Q429" s="56"/>
      <c r="R429" s="56"/>
      <c r="S429" s="56"/>
      <c r="T429" s="56"/>
      <c r="U429" s="56"/>
      <c r="V429" s="56"/>
      <c r="W429" s="56"/>
      <c r="X429" s="56"/>
      <c r="Y429" s="56"/>
      <c r="Z429" s="56"/>
      <c r="AA429" s="56"/>
      <c r="AB429" s="56"/>
    </row>
    <row r="430">
      <c r="A430" s="56"/>
      <c r="B430" s="56"/>
      <c r="C430" s="58"/>
      <c r="D430" s="59"/>
      <c r="E430" s="79"/>
      <c r="F430" s="58"/>
      <c r="G430" s="58"/>
      <c r="H430" s="58"/>
      <c r="I430" s="58"/>
      <c r="J430" s="58"/>
      <c r="K430" s="56"/>
      <c r="L430" s="56"/>
      <c r="M430" s="56"/>
      <c r="N430" s="56"/>
      <c r="O430" s="56"/>
      <c r="P430" s="56"/>
      <c r="Q430" s="56"/>
      <c r="R430" s="56"/>
      <c r="S430" s="56"/>
      <c r="T430" s="56"/>
      <c r="U430" s="56"/>
      <c r="V430" s="56"/>
      <c r="W430" s="56"/>
      <c r="X430" s="56"/>
      <c r="Y430" s="56"/>
      <c r="Z430" s="56"/>
      <c r="AA430" s="56"/>
      <c r="AB430" s="56"/>
    </row>
    <row r="431">
      <c r="A431" s="56"/>
      <c r="B431" s="56"/>
      <c r="C431" s="58"/>
      <c r="D431" s="59"/>
      <c r="E431" s="79"/>
      <c r="F431" s="58"/>
      <c r="G431" s="58"/>
      <c r="H431" s="58"/>
      <c r="I431" s="58"/>
      <c r="J431" s="58"/>
      <c r="K431" s="56"/>
      <c r="L431" s="56"/>
      <c r="M431" s="56"/>
      <c r="N431" s="56"/>
      <c r="O431" s="56"/>
      <c r="P431" s="56"/>
      <c r="Q431" s="56"/>
      <c r="R431" s="56"/>
      <c r="S431" s="56"/>
      <c r="T431" s="56"/>
      <c r="U431" s="56"/>
      <c r="V431" s="56"/>
      <c r="W431" s="56"/>
      <c r="X431" s="56"/>
      <c r="Y431" s="56"/>
      <c r="Z431" s="56"/>
      <c r="AA431" s="56"/>
      <c r="AB431" s="56"/>
    </row>
    <row r="432">
      <c r="A432" s="56"/>
      <c r="B432" s="56"/>
      <c r="C432" s="58"/>
      <c r="D432" s="59"/>
      <c r="E432" s="79"/>
      <c r="F432" s="58"/>
      <c r="G432" s="58"/>
      <c r="H432" s="58"/>
      <c r="I432" s="58"/>
      <c r="J432" s="58"/>
      <c r="K432" s="56"/>
      <c r="L432" s="56"/>
      <c r="M432" s="56"/>
      <c r="N432" s="56"/>
      <c r="O432" s="56"/>
      <c r="P432" s="56"/>
      <c r="Q432" s="56"/>
      <c r="R432" s="56"/>
      <c r="S432" s="56"/>
      <c r="T432" s="56"/>
      <c r="U432" s="56"/>
      <c r="V432" s="56"/>
      <c r="W432" s="56"/>
      <c r="X432" s="56"/>
      <c r="Y432" s="56"/>
      <c r="Z432" s="56"/>
      <c r="AA432" s="56"/>
      <c r="AB432" s="56"/>
    </row>
    <row r="433">
      <c r="A433" s="56"/>
      <c r="B433" s="56"/>
      <c r="C433" s="58"/>
      <c r="D433" s="59"/>
      <c r="E433" s="79"/>
      <c r="F433" s="58"/>
      <c r="G433" s="58"/>
      <c r="H433" s="58"/>
      <c r="I433" s="58"/>
      <c r="J433" s="58"/>
      <c r="K433" s="56"/>
      <c r="L433" s="56"/>
      <c r="M433" s="56"/>
      <c r="N433" s="56"/>
      <c r="O433" s="56"/>
      <c r="P433" s="56"/>
      <c r="Q433" s="56"/>
      <c r="R433" s="56"/>
      <c r="S433" s="56"/>
      <c r="T433" s="56"/>
      <c r="U433" s="56"/>
      <c r="V433" s="56"/>
      <c r="W433" s="56"/>
      <c r="X433" s="56"/>
      <c r="Y433" s="56"/>
      <c r="Z433" s="56"/>
      <c r="AA433" s="56"/>
      <c r="AB433" s="56"/>
    </row>
    <row r="434">
      <c r="A434" s="56"/>
      <c r="B434" s="56"/>
      <c r="C434" s="58"/>
      <c r="D434" s="59"/>
      <c r="E434" s="79"/>
      <c r="F434" s="58"/>
      <c r="G434" s="58"/>
      <c r="H434" s="58"/>
      <c r="I434" s="58"/>
      <c r="J434" s="58"/>
      <c r="K434" s="56"/>
      <c r="L434" s="56"/>
      <c r="M434" s="56"/>
      <c r="N434" s="56"/>
      <c r="O434" s="56"/>
      <c r="P434" s="56"/>
      <c r="Q434" s="56"/>
      <c r="R434" s="56"/>
      <c r="S434" s="56"/>
      <c r="T434" s="56"/>
      <c r="U434" s="56"/>
      <c r="V434" s="56"/>
      <c r="W434" s="56"/>
      <c r="X434" s="56"/>
      <c r="Y434" s="56"/>
      <c r="Z434" s="56"/>
      <c r="AA434" s="56"/>
      <c r="AB434" s="56"/>
    </row>
    <row r="435">
      <c r="A435" s="56"/>
      <c r="B435" s="56"/>
      <c r="C435" s="58"/>
      <c r="D435" s="59"/>
      <c r="E435" s="79"/>
      <c r="F435" s="58"/>
      <c r="G435" s="58"/>
      <c r="H435" s="58"/>
      <c r="I435" s="58"/>
      <c r="J435" s="58"/>
      <c r="K435" s="56"/>
      <c r="L435" s="56"/>
      <c r="M435" s="56"/>
      <c r="N435" s="56"/>
      <c r="O435" s="56"/>
      <c r="P435" s="56"/>
      <c r="Q435" s="56"/>
      <c r="R435" s="56"/>
      <c r="S435" s="56"/>
      <c r="T435" s="56"/>
      <c r="U435" s="56"/>
      <c r="V435" s="56"/>
      <c r="W435" s="56"/>
      <c r="X435" s="56"/>
      <c r="Y435" s="56"/>
      <c r="Z435" s="56"/>
      <c r="AA435" s="56"/>
      <c r="AB435" s="56"/>
    </row>
    <row r="436">
      <c r="A436" s="56"/>
      <c r="B436" s="56"/>
      <c r="C436" s="58"/>
      <c r="D436" s="59"/>
      <c r="E436" s="79"/>
      <c r="F436" s="58"/>
      <c r="G436" s="58"/>
      <c r="H436" s="58"/>
      <c r="I436" s="58"/>
      <c r="J436" s="58"/>
      <c r="K436" s="56"/>
      <c r="L436" s="56"/>
      <c r="M436" s="56"/>
      <c r="N436" s="56"/>
      <c r="O436" s="56"/>
      <c r="P436" s="56"/>
      <c r="Q436" s="56"/>
      <c r="R436" s="56"/>
      <c r="S436" s="56"/>
      <c r="T436" s="56"/>
      <c r="U436" s="56"/>
      <c r="V436" s="56"/>
      <c r="W436" s="56"/>
      <c r="X436" s="56"/>
      <c r="Y436" s="56"/>
      <c r="Z436" s="56"/>
      <c r="AA436" s="56"/>
      <c r="AB436" s="56"/>
    </row>
    <row r="437">
      <c r="A437" s="56"/>
      <c r="B437" s="56"/>
      <c r="C437" s="58"/>
      <c r="D437" s="59"/>
      <c r="E437" s="79"/>
      <c r="F437" s="58"/>
      <c r="G437" s="58"/>
      <c r="H437" s="58"/>
      <c r="I437" s="58"/>
      <c r="J437" s="58"/>
      <c r="K437" s="56"/>
      <c r="L437" s="56"/>
      <c r="M437" s="56"/>
      <c r="N437" s="56"/>
      <c r="O437" s="56"/>
      <c r="P437" s="56"/>
      <c r="Q437" s="56"/>
      <c r="R437" s="56"/>
      <c r="S437" s="56"/>
      <c r="T437" s="56"/>
      <c r="U437" s="56"/>
      <c r="V437" s="56"/>
      <c r="W437" s="56"/>
      <c r="X437" s="56"/>
      <c r="Y437" s="56"/>
      <c r="Z437" s="56"/>
      <c r="AA437" s="56"/>
      <c r="AB437" s="56"/>
    </row>
    <row r="438">
      <c r="A438" s="56"/>
      <c r="B438" s="56"/>
      <c r="C438" s="58"/>
      <c r="D438" s="59"/>
      <c r="E438" s="79"/>
      <c r="F438" s="58"/>
      <c r="G438" s="58"/>
      <c r="H438" s="58"/>
      <c r="I438" s="58"/>
      <c r="J438" s="58"/>
      <c r="K438" s="56"/>
      <c r="L438" s="56"/>
      <c r="M438" s="56"/>
      <c r="N438" s="56"/>
      <c r="O438" s="56"/>
      <c r="P438" s="56"/>
      <c r="Q438" s="56"/>
      <c r="R438" s="56"/>
      <c r="S438" s="56"/>
      <c r="T438" s="56"/>
      <c r="U438" s="56"/>
      <c r="V438" s="56"/>
      <c r="W438" s="56"/>
      <c r="X438" s="56"/>
      <c r="Y438" s="56"/>
      <c r="Z438" s="56"/>
      <c r="AA438" s="56"/>
      <c r="AB438" s="56"/>
    </row>
    <row r="439">
      <c r="A439" s="56"/>
      <c r="B439" s="56"/>
      <c r="C439" s="58"/>
      <c r="D439" s="59"/>
      <c r="E439" s="79"/>
      <c r="F439" s="58"/>
      <c r="G439" s="58"/>
      <c r="H439" s="58"/>
      <c r="I439" s="58"/>
      <c r="J439" s="58"/>
      <c r="K439" s="56"/>
      <c r="L439" s="56"/>
      <c r="M439" s="56"/>
      <c r="N439" s="56"/>
      <c r="O439" s="56"/>
      <c r="P439" s="56"/>
      <c r="Q439" s="56"/>
      <c r="R439" s="56"/>
      <c r="S439" s="56"/>
      <c r="T439" s="56"/>
      <c r="U439" s="56"/>
      <c r="V439" s="56"/>
      <c r="W439" s="56"/>
      <c r="X439" s="56"/>
      <c r="Y439" s="56"/>
      <c r="Z439" s="56"/>
      <c r="AA439" s="56"/>
      <c r="AB439" s="56"/>
    </row>
    <row r="440">
      <c r="A440" s="56"/>
      <c r="B440" s="56"/>
      <c r="C440" s="58"/>
      <c r="D440" s="59"/>
      <c r="E440" s="79"/>
      <c r="F440" s="58"/>
      <c r="G440" s="58"/>
      <c r="H440" s="58"/>
      <c r="I440" s="58"/>
      <c r="J440" s="58"/>
      <c r="K440" s="56"/>
      <c r="L440" s="56"/>
      <c r="M440" s="56"/>
      <c r="N440" s="56"/>
      <c r="O440" s="56"/>
      <c r="P440" s="56"/>
      <c r="Q440" s="56"/>
      <c r="R440" s="56"/>
      <c r="S440" s="56"/>
      <c r="T440" s="56"/>
      <c r="U440" s="56"/>
      <c r="V440" s="56"/>
      <c r="W440" s="56"/>
      <c r="X440" s="56"/>
      <c r="Y440" s="56"/>
      <c r="Z440" s="56"/>
      <c r="AA440" s="56"/>
      <c r="AB440" s="56"/>
    </row>
    <row r="441">
      <c r="A441" s="56"/>
      <c r="B441" s="56"/>
      <c r="C441" s="58"/>
      <c r="D441" s="59"/>
      <c r="E441" s="79"/>
      <c r="F441" s="58"/>
      <c r="G441" s="58"/>
      <c r="H441" s="58"/>
      <c r="I441" s="58"/>
      <c r="J441" s="58"/>
      <c r="K441" s="56"/>
      <c r="L441" s="56"/>
      <c r="M441" s="56"/>
      <c r="N441" s="56"/>
      <c r="O441" s="56"/>
      <c r="P441" s="56"/>
      <c r="Q441" s="56"/>
      <c r="R441" s="56"/>
      <c r="S441" s="56"/>
      <c r="T441" s="56"/>
      <c r="U441" s="56"/>
      <c r="V441" s="56"/>
      <c r="W441" s="56"/>
      <c r="X441" s="56"/>
      <c r="Y441" s="56"/>
      <c r="Z441" s="56"/>
      <c r="AA441" s="56"/>
      <c r="AB441" s="56"/>
    </row>
    <row r="442">
      <c r="A442" s="56"/>
      <c r="B442" s="56"/>
      <c r="C442" s="58"/>
      <c r="D442" s="59"/>
      <c r="E442" s="79"/>
      <c r="F442" s="58"/>
      <c r="G442" s="58"/>
      <c r="H442" s="58"/>
      <c r="I442" s="58"/>
      <c r="J442" s="58"/>
      <c r="K442" s="56"/>
      <c r="L442" s="56"/>
      <c r="M442" s="56"/>
      <c r="N442" s="56"/>
      <c r="O442" s="56"/>
      <c r="P442" s="56"/>
      <c r="Q442" s="56"/>
      <c r="R442" s="56"/>
      <c r="S442" s="56"/>
      <c r="T442" s="56"/>
      <c r="U442" s="56"/>
      <c r="V442" s="56"/>
      <c r="W442" s="56"/>
      <c r="X442" s="56"/>
      <c r="Y442" s="56"/>
      <c r="Z442" s="56"/>
      <c r="AA442" s="56"/>
      <c r="AB442" s="56"/>
    </row>
    <row r="443">
      <c r="A443" s="56"/>
      <c r="B443" s="56"/>
      <c r="C443" s="58"/>
      <c r="D443" s="59"/>
      <c r="E443" s="79"/>
      <c r="F443" s="58"/>
      <c r="G443" s="58"/>
      <c r="H443" s="58"/>
      <c r="I443" s="58"/>
      <c r="J443" s="58"/>
      <c r="K443" s="56"/>
      <c r="L443" s="56"/>
      <c r="M443" s="56"/>
      <c r="N443" s="56"/>
      <c r="O443" s="56"/>
      <c r="P443" s="56"/>
      <c r="Q443" s="56"/>
      <c r="R443" s="56"/>
      <c r="S443" s="56"/>
      <c r="T443" s="56"/>
      <c r="U443" s="56"/>
      <c r="V443" s="56"/>
      <c r="W443" s="56"/>
      <c r="X443" s="56"/>
      <c r="Y443" s="56"/>
      <c r="Z443" s="56"/>
      <c r="AA443" s="56"/>
      <c r="AB443" s="56"/>
    </row>
    <row r="444">
      <c r="A444" s="56"/>
      <c r="B444" s="56"/>
      <c r="C444" s="58"/>
      <c r="D444" s="59"/>
      <c r="E444" s="79"/>
      <c r="F444" s="58"/>
      <c r="G444" s="58"/>
      <c r="H444" s="58"/>
      <c r="I444" s="58"/>
      <c r="J444" s="58"/>
      <c r="K444" s="56"/>
      <c r="L444" s="56"/>
      <c r="M444" s="56"/>
      <c r="N444" s="56"/>
      <c r="O444" s="56"/>
      <c r="P444" s="56"/>
      <c r="Q444" s="56"/>
      <c r="R444" s="56"/>
      <c r="S444" s="56"/>
      <c r="T444" s="56"/>
      <c r="U444" s="56"/>
      <c r="V444" s="56"/>
      <c r="W444" s="56"/>
      <c r="X444" s="56"/>
      <c r="Y444" s="56"/>
      <c r="Z444" s="56"/>
      <c r="AA444" s="56"/>
      <c r="AB444" s="56"/>
    </row>
    <row r="445">
      <c r="A445" s="56"/>
      <c r="B445" s="56"/>
      <c r="C445" s="58"/>
      <c r="D445" s="59"/>
      <c r="E445" s="79"/>
      <c r="F445" s="58"/>
      <c r="G445" s="58"/>
      <c r="H445" s="58"/>
      <c r="I445" s="58"/>
      <c r="J445" s="58"/>
      <c r="K445" s="56"/>
      <c r="L445" s="56"/>
      <c r="M445" s="56"/>
      <c r="N445" s="56"/>
      <c r="O445" s="56"/>
      <c r="P445" s="56"/>
      <c r="Q445" s="56"/>
      <c r="R445" s="56"/>
      <c r="S445" s="56"/>
      <c r="T445" s="56"/>
      <c r="U445" s="56"/>
      <c r="V445" s="56"/>
      <c r="W445" s="56"/>
      <c r="X445" s="56"/>
      <c r="Y445" s="56"/>
      <c r="Z445" s="56"/>
      <c r="AA445" s="56"/>
      <c r="AB445" s="56"/>
    </row>
    <row r="446">
      <c r="A446" s="56"/>
      <c r="B446" s="56"/>
      <c r="C446" s="58"/>
      <c r="D446" s="59"/>
      <c r="E446" s="79"/>
      <c r="F446" s="58"/>
      <c r="G446" s="58"/>
      <c r="H446" s="58"/>
      <c r="I446" s="58"/>
      <c r="J446" s="58"/>
      <c r="K446" s="56"/>
      <c r="L446" s="56"/>
      <c r="M446" s="56"/>
      <c r="N446" s="56"/>
      <c r="O446" s="56"/>
      <c r="P446" s="56"/>
      <c r="Q446" s="56"/>
      <c r="R446" s="56"/>
      <c r="S446" s="56"/>
      <c r="T446" s="56"/>
      <c r="U446" s="56"/>
      <c r="V446" s="56"/>
      <c r="W446" s="56"/>
      <c r="X446" s="56"/>
      <c r="Y446" s="56"/>
      <c r="Z446" s="56"/>
      <c r="AA446" s="56"/>
      <c r="AB446" s="56"/>
    </row>
    <row r="447">
      <c r="A447" s="56"/>
      <c r="B447" s="56"/>
      <c r="C447" s="58"/>
      <c r="D447" s="59"/>
      <c r="E447" s="79"/>
      <c r="F447" s="58"/>
      <c r="G447" s="58"/>
      <c r="H447" s="58"/>
      <c r="I447" s="58"/>
      <c r="J447" s="58"/>
      <c r="K447" s="56"/>
      <c r="L447" s="56"/>
      <c r="M447" s="56"/>
      <c r="N447" s="56"/>
      <c r="O447" s="56"/>
      <c r="P447" s="56"/>
      <c r="Q447" s="56"/>
      <c r="R447" s="56"/>
      <c r="S447" s="56"/>
      <c r="T447" s="56"/>
      <c r="U447" s="56"/>
      <c r="V447" s="56"/>
      <c r="W447" s="56"/>
      <c r="X447" s="56"/>
      <c r="Y447" s="56"/>
      <c r="Z447" s="56"/>
      <c r="AA447" s="56"/>
      <c r="AB447" s="56"/>
    </row>
    <row r="448">
      <c r="A448" s="56"/>
      <c r="B448" s="56"/>
      <c r="C448" s="58"/>
      <c r="D448" s="59"/>
      <c r="E448" s="79"/>
      <c r="F448" s="58"/>
      <c r="G448" s="58"/>
      <c r="H448" s="58"/>
      <c r="I448" s="58"/>
      <c r="J448" s="58"/>
      <c r="K448" s="56"/>
      <c r="L448" s="56"/>
      <c r="M448" s="56"/>
      <c r="N448" s="56"/>
      <c r="O448" s="56"/>
      <c r="P448" s="56"/>
      <c r="Q448" s="56"/>
      <c r="R448" s="56"/>
      <c r="S448" s="56"/>
      <c r="T448" s="56"/>
      <c r="U448" s="56"/>
      <c r="V448" s="56"/>
      <c r="W448" s="56"/>
      <c r="X448" s="56"/>
      <c r="Y448" s="56"/>
      <c r="Z448" s="56"/>
      <c r="AA448" s="56"/>
      <c r="AB448" s="56"/>
    </row>
    <row r="449">
      <c r="A449" s="56"/>
      <c r="B449" s="56"/>
      <c r="C449" s="58"/>
      <c r="D449" s="59"/>
      <c r="E449" s="79"/>
      <c r="F449" s="58"/>
      <c r="G449" s="58"/>
      <c r="H449" s="58"/>
      <c r="I449" s="58"/>
      <c r="J449" s="58"/>
      <c r="K449" s="56"/>
      <c r="L449" s="56"/>
      <c r="M449" s="56"/>
      <c r="N449" s="56"/>
      <c r="O449" s="56"/>
      <c r="P449" s="56"/>
      <c r="Q449" s="56"/>
      <c r="R449" s="56"/>
      <c r="S449" s="56"/>
      <c r="T449" s="56"/>
      <c r="U449" s="56"/>
      <c r="V449" s="56"/>
      <c r="W449" s="56"/>
      <c r="X449" s="56"/>
      <c r="Y449" s="56"/>
      <c r="Z449" s="56"/>
      <c r="AA449" s="56"/>
      <c r="AB449" s="56"/>
    </row>
    <row r="450">
      <c r="A450" s="56"/>
      <c r="B450" s="56"/>
      <c r="C450" s="58"/>
      <c r="D450" s="59"/>
      <c r="E450" s="79"/>
      <c r="F450" s="58"/>
      <c r="G450" s="58"/>
      <c r="H450" s="58"/>
      <c r="I450" s="58"/>
      <c r="J450" s="58"/>
      <c r="K450" s="56"/>
      <c r="L450" s="56"/>
      <c r="M450" s="56"/>
      <c r="N450" s="56"/>
      <c r="O450" s="56"/>
      <c r="P450" s="56"/>
      <c r="Q450" s="56"/>
      <c r="R450" s="56"/>
      <c r="S450" s="56"/>
      <c r="T450" s="56"/>
      <c r="U450" s="56"/>
      <c r="V450" s="56"/>
      <c r="W450" s="56"/>
      <c r="X450" s="56"/>
      <c r="Y450" s="56"/>
      <c r="Z450" s="56"/>
      <c r="AA450" s="56"/>
      <c r="AB450" s="56"/>
    </row>
    <row r="451">
      <c r="A451" s="56"/>
      <c r="B451" s="56"/>
      <c r="C451" s="58"/>
      <c r="D451" s="59"/>
      <c r="E451" s="79"/>
      <c r="F451" s="58"/>
      <c r="G451" s="58"/>
      <c r="H451" s="58"/>
      <c r="I451" s="58"/>
      <c r="J451" s="58"/>
      <c r="K451" s="56"/>
      <c r="L451" s="56"/>
      <c r="M451" s="56"/>
      <c r="N451" s="56"/>
      <c r="O451" s="56"/>
      <c r="P451" s="56"/>
      <c r="Q451" s="56"/>
      <c r="R451" s="56"/>
      <c r="S451" s="56"/>
      <c r="T451" s="56"/>
      <c r="U451" s="56"/>
      <c r="V451" s="56"/>
      <c r="W451" s="56"/>
      <c r="X451" s="56"/>
      <c r="Y451" s="56"/>
      <c r="Z451" s="56"/>
      <c r="AA451" s="56"/>
      <c r="AB451" s="56"/>
    </row>
    <row r="452">
      <c r="A452" s="56"/>
      <c r="B452" s="56"/>
      <c r="C452" s="58"/>
      <c r="D452" s="59"/>
      <c r="E452" s="79"/>
      <c r="F452" s="58"/>
      <c r="G452" s="58"/>
      <c r="H452" s="58"/>
      <c r="I452" s="58"/>
      <c r="J452" s="58"/>
      <c r="K452" s="56"/>
      <c r="L452" s="56"/>
      <c r="M452" s="56"/>
      <c r="N452" s="56"/>
      <c r="O452" s="56"/>
      <c r="P452" s="56"/>
      <c r="Q452" s="56"/>
      <c r="R452" s="56"/>
      <c r="S452" s="56"/>
      <c r="T452" s="56"/>
      <c r="U452" s="56"/>
      <c r="V452" s="56"/>
      <c r="W452" s="56"/>
      <c r="X452" s="56"/>
      <c r="Y452" s="56"/>
      <c r="Z452" s="56"/>
      <c r="AA452" s="56"/>
      <c r="AB452" s="56"/>
    </row>
    <row r="453">
      <c r="A453" s="56"/>
      <c r="B453" s="56"/>
      <c r="C453" s="58"/>
      <c r="D453" s="59"/>
      <c r="E453" s="79"/>
      <c r="F453" s="58"/>
      <c r="G453" s="58"/>
      <c r="H453" s="58"/>
      <c r="I453" s="58"/>
      <c r="J453" s="58"/>
      <c r="K453" s="56"/>
      <c r="L453" s="56"/>
      <c r="M453" s="56"/>
      <c r="N453" s="56"/>
      <c r="O453" s="56"/>
      <c r="P453" s="56"/>
      <c r="Q453" s="56"/>
      <c r="R453" s="56"/>
      <c r="S453" s="56"/>
      <c r="T453" s="56"/>
      <c r="U453" s="56"/>
      <c r="V453" s="56"/>
      <c r="W453" s="56"/>
      <c r="X453" s="56"/>
      <c r="Y453" s="56"/>
      <c r="Z453" s="56"/>
      <c r="AA453" s="56"/>
      <c r="AB453" s="56"/>
    </row>
    <row r="454">
      <c r="A454" s="56"/>
      <c r="B454" s="56"/>
      <c r="C454" s="58"/>
      <c r="D454" s="59"/>
      <c r="E454" s="79"/>
      <c r="F454" s="58"/>
      <c r="G454" s="58"/>
      <c r="H454" s="58"/>
      <c r="I454" s="58"/>
      <c r="J454" s="58"/>
      <c r="K454" s="56"/>
      <c r="L454" s="56"/>
      <c r="M454" s="56"/>
      <c r="N454" s="56"/>
      <c r="O454" s="56"/>
      <c r="P454" s="56"/>
      <c r="Q454" s="56"/>
      <c r="R454" s="56"/>
      <c r="S454" s="56"/>
      <c r="T454" s="56"/>
      <c r="U454" s="56"/>
      <c r="V454" s="56"/>
      <c r="W454" s="56"/>
      <c r="X454" s="56"/>
      <c r="Y454" s="56"/>
      <c r="Z454" s="56"/>
      <c r="AA454" s="56"/>
      <c r="AB454" s="56"/>
    </row>
    <row r="455">
      <c r="A455" s="56"/>
      <c r="B455" s="56"/>
      <c r="C455" s="58"/>
      <c r="D455" s="59"/>
      <c r="E455" s="79"/>
      <c r="F455" s="58"/>
      <c r="G455" s="58"/>
      <c r="H455" s="58"/>
      <c r="I455" s="58"/>
      <c r="J455" s="58"/>
      <c r="K455" s="56"/>
      <c r="L455" s="56"/>
      <c r="M455" s="56"/>
      <c r="N455" s="56"/>
      <c r="O455" s="56"/>
      <c r="P455" s="56"/>
      <c r="Q455" s="56"/>
      <c r="R455" s="56"/>
      <c r="S455" s="56"/>
      <c r="T455" s="56"/>
      <c r="U455" s="56"/>
      <c r="V455" s="56"/>
      <c r="W455" s="56"/>
      <c r="X455" s="56"/>
      <c r="Y455" s="56"/>
      <c r="Z455" s="56"/>
      <c r="AA455" s="56"/>
      <c r="AB455" s="56"/>
    </row>
    <row r="456">
      <c r="A456" s="56"/>
      <c r="B456" s="56"/>
      <c r="C456" s="58"/>
      <c r="D456" s="59"/>
      <c r="E456" s="79"/>
      <c r="F456" s="58"/>
      <c r="G456" s="58"/>
      <c r="H456" s="58"/>
      <c r="I456" s="58"/>
      <c r="J456" s="58"/>
      <c r="K456" s="56"/>
      <c r="L456" s="56"/>
      <c r="M456" s="56"/>
      <c r="N456" s="56"/>
      <c r="O456" s="56"/>
      <c r="P456" s="56"/>
      <c r="Q456" s="56"/>
      <c r="R456" s="56"/>
      <c r="S456" s="56"/>
      <c r="T456" s="56"/>
      <c r="U456" s="56"/>
      <c r="V456" s="56"/>
      <c r="W456" s="56"/>
      <c r="X456" s="56"/>
      <c r="Y456" s="56"/>
      <c r="Z456" s="56"/>
      <c r="AA456" s="56"/>
      <c r="AB456" s="56"/>
    </row>
    <row r="457">
      <c r="A457" s="56"/>
      <c r="B457" s="56"/>
      <c r="C457" s="58"/>
      <c r="D457" s="59"/>
      <c r="E457" s="79"/>
      <c r="F457" s="58"/>
      <c r="G457" s="58"/>
      <c r="H457" s="58"/>
      <c r="I457" s="58"/>
      <c r="J457" s="58"/>
      <c r="K457" s="56"/>
      <c r="L457" s="56"/>
      <c r="M457" s="56"/>
      <c r="N457" s="56"/>
      <c r="O457" s="56"/>
      <c r="P457" s="56"/>
      <c r="Q457" s="56"/>
      <c r="R457" s="56"/>
      <c r="S457" s="56"/>
      <c r="T457" s="56"/>
      <c r="U457" s="56"/>
      <c r="V457" s="56"/>
      <c r="W457" s="56"/>
      <c r="X457" s="56"/>
      <c r="Y457" s="56"/>
      <c r="Z457" s="56"/>
      <c r="AA457" s="56"/>
      <c r="AB457" s="56"/>
    </row>
    <row r="458">
      <c r="A458" s="56"/>
      <c r="B458" s="56"/>
      <c r="C458" s="58"/>
      <c r="D458" s="59"/>
      <c r="E458" s="79"/>
      <c r="F458" s="58"/>
      <c r="G458" s="58"/>
      <c r="H458" s="58"/>
      <c r="I458" s="58"/>
      <c r="J458" s="58"/>
      <c r="K458" s="56"/>
      <c r="L458" s="56"/>
      <c r="M458" s="56"/>
      <c r="N458" s="56"/>
      <c r="O458" s="56"/>
      <c r="P458" s="56"/>
      <c r="Q458" s="56"/>
      <c r="R458" s="56"/>
      <c r="S458" s="56"/>
      <c r="T458" s="56"/>
      <c r="U458" s="56"/>
      <c r="V458" s="56"/>
      <c r="W458" s="56"/>
      <c r="X458" s="56"/>
      <c r="Y458" s="56"/>
      <c r="Z458" s="56"/>
      <c r="AA458" s="56"/>
      <c r="AB458" s="56"/>
    </row>
    <row r="459">
      <c r="A459" s="56"/>
      <c r="B459" s="56"/>
      <c r="C459" s="58"/>
      <c r="D459" s="59"/>
      <c r="E459" s="79"/>
      <c r="F459" s="58"/>
      <c r="G459" s="58"/>
      <c r="H459" s="58"/>
      <c r="I459" s="58"/>
      <c r="J459" s="58"/>
      <c r="K459" s="56"/>
      <c r="L459" s="56"/>
      <c r="M459" s="56"/>
      <c r="N459" s="56"/>
      <c r="O459" s="56"/>
      <c r="P459" s="56"/>
      <c r="Q459" s="56"/>
      <c r="R459" s="56"/>
      <c r="S459" s="56"/>
      <c r="T459" s="56"/>
      <c r="U459" s="56"/>
      <c r="V459" s="56"/>
      <c r="W459" s="56"/>
      <c r="X459" s="56"/>
      <c r="Y459" s="56"/>
      <c r="Z459" s="56"/>
      <c r="AA459" s="56"/>
      <c r="AB459" s="56"/>
    </row>
    <row r="460">
      <c r="A460" s="56"/>
      <c r="B460" s="56"/>
      <c r="C460" s="58"/>
      <c r="D460" s="59"/>
      <c r="E460" s="79"/>
      <c r="F460" s="58"/>
      <c r="G460" s="58"/>
      <c r="H460" s="58"/>
      <c r="I460" s="58"/>
      <c r="J460" s="58"/>
      <c r="K460" s="56"/>
      <c r="L460" s="56"/>
      <c r="M460" s="56"/>
      <c r="N460" s="56"/>
      <c r="O460" s="56"/>
      <c r="P460" s="56"/>
      <c r="Q460" s="56"/>
      <c r="R460" s="56"/>
      <c r="S460" s="56"/>
      <c r="T460" s="56"/>
      <c r="U460" s="56"/>
      <c r="V460" s="56"/>
      <c r="W460" s="56"/>
      <c r="X460" s="56"/>
      <c r="Y460" s="56"/>
      <c r="Z460" s="56"/>
      <c r="AA460" s="56"/>
      <c r="AB460" s="56"/>
    </row>
    <row r="461">
      <c r="A461" s="56"/>
      <c r="B461" s="56"/>
      <c r="C461" s="58"/>
      <c r="D461" s="59"/>
      <c r="E461" s="79"/>
      <c r="F461" s="58"/>
      <c r="G461" s="58"/>
      <c r="H461" s="58"/>
      <c r="I461" s="58"/>
      <c r="J461" s="58"/>
      <c r="K461" s="56"/>
      <c r="L461" s="56"/>
      <c r="M461" s="56"/>
      <c r="N461" s="56"/>
      <c r="O461" s="56"/>
      <c r="P461" s="56"/>
      <c r="Q461" s="56"/>
      <c r="R461" s="56"/>
      <c r="S461" s="56"/>
      <c r="T461" s="56"/>
      <c r="U461" s="56"/>
      <c r="V461" s="56"/>
      <c r="W461" s="56"/>
      <c r="X461" s="56"/>
      <c r="Y461" s="56"/>
      <c r="Z461" s="56"/>
      <c r="AA461" s="56"/>
      <c r="AB461" s="56"/>
    </row>
    <row r="462">
      <c r="A462" s="56"/>
      <c r="B462" s="56"/>
      <c r="C462" s="58"/>
      <c r="D462" s="59"/>
      <c r="E462" s="79"/>
      <c r="F462" s="58"/>
      <c r="G462" s="58"/>
      <c r="H462" s="58"/>
      <c r="I462" s="58"/>
      <c r="J462" s="58"/>
      <c r="K462" s="56"/>
      <c r="L462" s="56"/>
      <c r="M462" s="56"/>
      <c r="N462" s="56"/>
      <c r="O462" s="56"/>
      <c r="P462" s="56"/>
      <c r="Q462" s="56"/>
      <c r="R462" s="56"/>
      <c r="S462" s="56"/>
      <c r="T462" s="56"/>
      <c r="U462" s="56"/>
      <c r="V462" s="56"/>
      <c r="W462" s="56"/>
      <c r="X462" s="56"/>
      <c r="Y462" s="56"/>
      <c r="Z462" s="56"/>
      <c r="AA462" s="56"/>
      <c r="AB462" s="56"/>
    </row>
    <row r="463">
      <c r="A463" s="56"/>
      <c r="B463" s="56"/>
      <c r="C463" s="58"/>
      <c r="D463" s="59"/>
      <c r="E463" s="79"/>
      <c r="F463" s="58"/>
      <c r="G463" s="58"/>
      <c r="H463" s="58"/>
      <c r="I463" s="58"/>
      <c r="J463" s="58"/>
      <c r="K463" s="56"/>
      <c r="L463" s="56"/>
      <c r="M463" s="56"/>
      <c r="N463" s="56"/>
      <c r="O463" s="56"/>
      <c r="P463" s="56"/>
      <c r="Q463" s="56"/>
      <c r="R463" s="56"/>
      <c r="S463" s="56"/>
      <c r="T463" s="56"/>
      <c r="U463" s="56"/>
      <c r="V463" s="56"/>
      <c r="W463" s="56"/>
      <c r="X463" s="56"/>
      <c r="Y463" s="56"/>
      <c r="Z463" s="56"/>
      <c r="AA463" s="56"/>
      <c r="AB463" s="56"/>
    </row>
    <row r="464">
      <c r="A464" s="56"/>
      <c r="B464" s="56"/>
      <c r="C464" s="58"/>
      <c r="D464" s="59"/>
      <c r="E464" s="79"/>
      <c r="F464" s="58"/>
      <c r="G464" s="58"/>
      <c r="H464" s="58"/>
      <c r="I464" s="58"/>
      <c r="J464" s="58"/>
      <c r="K464" s="56"/>
      <c r="L464" s="56"/>
      <c r="M464" s="56"/>
      <c r="N464" s="56"/>
      <c r="O464" s="56"/>
      <c r="P464" s="56"/>
      <c r="Q464" s="56"/>
      <c r="R464" s="56"/>
      <c r="S464" s="56"/>
      <c r="T464" s="56"/>
      <c r="U464" s="56"/>
      <c r="V464" s="56"/>
      <c r="W464" s="56"/>
      <c r="X464" s="56"/>
      <c r="Y464" s="56"/>
      <c r="Z464" s="56"/>
      <c r="AA464" s="56"/>
      <c r="AB464" s="56"/>
    </row>
    <row r="465">
      <c r="A465" s="56"/>
      <c r="B465" s="56"/>
      <c r="C465" s="58"/>
      <c r="D465" s="59"/>
      <c r="E465" s="79"/>
      <c r="F465" s="58"/>
      <c r="G465" s="58"/>
      <c r="H465" s="58"/>
      <c r="I465" s="58"/>
      <c r="J465" s="58"/>
      <c r="K465" s="56"/>
      <c r="L465" s="56"/>
      <c r="M465" s="56"/>
      <c r="N465" s="56"/>
      <c r="O465" s="56"/>
      <c r="P465" s="56"/>
      <c r="Q465" s="56"/>
      <c r="R465" s="56"/>
      <c r="S465" s="56"/>
      <c r="T465" s="56"/>
      <c r="U465" s="56"/>
      <c r="V465" s="56"/>
      <c r="W465" s="56"/>
      <c r="X465" s="56"/>
      <c r="Y465" s="56"/>
      <c r="Z465" s="56"/>
      <c r="AA465" s="56"/>
      <c r="AB465" s="56"/>
    </row>
    <row r="466">
      <c r="A466" s="56"/>
      <c r="B466" s="56"/>
      <c r="C466" s="58"/>
      <c r="D466" s="59"/>
      <c r="E466" s="79"/>
      <c r="F466" s="58"/>
      <c r="G466" s="58"/>
      <c r="H466" s="58"/>
      <c r="I466" s="58"/>
      <c r="J466" s="58"/>
      <c r="K466" s="56"/>
      <c r="L466" s="56"/>
      <c r="M466" s="56"/>
      <c r="N466" s="56"/>
      <c r="O466" s="56"/>
      <c r="P466" s="56"/>
      <c r="Q466" s="56"/>
      <c r="R466" s="56"/>
      <c r="S466" s="56"/>
      <c r="T466" s="56"/>
      <c r="U466" s="56"/>
      <c r="V466" s="56"/>
      <c r="W466" s="56"/>
      <c r="X466" s="56"/>
      <c r="Y466" s="56"/>
      <c r="Z466" s="56"/>
      <c r="AA466" s="56"/>
      <c r="AB466" s="56"/>
    </row>
    <row r="467">
      <c r="A467" s="56"/>
      <c r="B467" s="56"/>
      <c r="C467" s="58"/>
      <c r="D467" s="59"/>
      <c r="E467" s="79"/>
      <c r="F467" s="58"/>
      <c r="G467" s="58"/>
      <c r="H467" s="58"/>
      <c r="I467" s="58"/>
      <c r="J467" s="58"/>
      <c r="K467" s="56"/>
      <c r="L467" s="56"/>
      <c r="M467" s="56"/>
      <c r="N467" s="56"/>
      <c r="O467" s="56"/>
      <c r="P467" s="56"/>
      <c r="Q467" s="56"/>
      <c r="R467" s="56"/>
      <c r="S467" s="56"/>
      <c r="T467" s="56"/>
      <c r="U467" s="56"/>
      <c r="V467" s="56"/>
      <c r="W467" s="56"/>
      <c r="X467" s="56"/>
      <c r="Y467" s="56"/>
      <c r="Z467" s="56"/>
      <c r="AA467" s="56"/>
      <c r="AB467" s="56"/>
    </row>
    <row r="468">
      <c r="A468" s="56"/>
      <c r="B468" s="56"/>
      <c r="C468" s="58"/>
      <c r="D468" s="59"/>
      <c r="E468" s="79"/>
      <c r="F468" s="58"/>
      <c r="G468" s="58"/>
      <c r="H468" s="58"/>
      <c r="I468" s="58"/>
      <c r="J468" s="58"/>
      <c r="K468" s="56"/>
      <c r="L468" s="56"/>
      <c r="M468" s="56"/>
      <c r="N468" s="56"/>
      <c r="O468" s="56"/>
      <c r="P468" s="56"/>
      <c r="Q468" s="56"/>
      <c r="R468" s="56"/>
      <c r="S468" s="56"/>
      <c r="T468" s="56"/>
      <c r="U468" s="56"/>
      <c r="V468" s="56"/>
      <c r="W468" s="56"/>
      <c r="X468" s="56"/>
      <c r="Y468" s="56"/>
      <c r="Z468" s="56"/>
      <c r="AA468" s="56"/>
      <c r="AB468" s="56"/>
    </row>
    <row r="469">
      <c r="A469" s="56"/>
      <c r="B469" s="56"/>
      <c r="C469" s="58"/>
      <c r="D469" s="59"/>
      <c r="E469" s="79"/>
      <c r="F469" s="58"/>
      <c r="G469" s="58"/>
      <c r="H469" s="58"/>
      <c r="I469" s="58"/>
      <c r="J469" s="58"/>
      <c r="K469" s="56"/>
      <c r="L469" s="56"/>
      <c r="M469" s="56"/>
      <c r="N469" s="56"/>
      <c r="O469" s="56"/>
      <c r="P469" s="56"/>
      <c r="Q469" s="56"/>
      <c r="R469" s="56"/>
      <c r="S469" s="56"/>
      <c r="T469" s="56"/>
      <c r="U469" s="56"/>
      <c r="V469" s="56"/>
      <c r="W469" s="56"/>
      <c r="X469" s="56"/>
      <c r="Y469" s="56"/>
      <c r="Z469" s="56"/>
      <c r="AA469" s="56"/>
      <c r="AB469" s="56"/>
    </row>
    <row r="470">
      <c r="A470" s="56"/>
      <c r="B470" s="56"/>
      <c r="C470" s="58"/>
      <c r="D470" s="59"/>
      <c r="E470" s="79"/>
      <c r="F470" s="58"/>
      <c r="G470" s="58"/>
      <c r="H470" s="58"/>
      <c r="I470" s="58"/>
      <c r="J470" s="58"/>
      <c r="K470" s="56"/>
      <c r="L470" s="56"/>
      <c r="M470" s="56"/>
      <c r="N470" s="56"/>
      <c r="O470" s="56"/>
      <c r="P470" s="56"/>
      <c r="Q470" s="56"/>
      <c r="R470" s="56"/>
      <c r="S470" s="56"/>
      <c r="T470" s="56"/>
      <c r="U470" s="56"/>
      <c r="V470" s="56"/>
      <c r="W470" s="56"/>
      <c r="X470" s="56"/>
      <c r="Y470" s="56"/>
      <c r="Z470" s="56"/>
      <c r="AA470" s="56"/>
      <c r="AB470" s="56"/>
    </row>
    <row r="471">
      <c r="A471" s="56"/>
      <c r="B471" s="56"/>
      <c r="C471" s="58"/>
      <c r="D471" s="59"/>
      <c r="E471" s="79"/>
      <c r="F471" s="58"/>
      <c r="G471" s="58"/>
      <c r="H471" s="58"/>
      <c r="I471" s="58"/>
      <c r="J471" s="58"/>
      <c r="K471" s="56"/>
      <c r="L471" s="56"/>
      <c r="M471" s="56"/>
      <c r="N471" s="56"/>
      <c r="O471" s="56"/>
      <c r="P471" s="56"/>
      <c r="Q471" s="56"/>
      <c r="R471" s="56"/>
      <c r="S471" s="56"/>
      <c r="T471" s="56"/>
      <c r="U471" s="56"/>
      <c r="V471" s="56"/>
      <c r="W471" s="56"/>
      <c r="X471" s="56"/>
      <c r="Y471" s="56"/>
      <c r="Z471" s="56"/>
      <c r="AA471" s="56"/>
      <c r="AB471" s="56"/>
    </row>
    <row r="472">
      <c r="A472" s="56"/>
      <c r="B472" s="56"/>
      <c r="C472" s="58"/>
      <c r="D472" s="59"/>
      <c r="E472" s="79"/>
      <c r="F472" s="58"/>
      <c r="G472" s="58"/>
      <c r="H472" s="58"/>
      <c r="I472" s="58"/>
      <c r="J472" s="58"/>
      <c r="K472" s="56"/>
      <c r="L472" s="56"/>
      <c r="M472" s="56"/>
      <c r="N472" s="56"/>
      <c r="O472" s="56"/>
      <c r="P472" s="56"/>
      <c r="Q472" s="56"/>
      <c r="R472" s="56"/>
      <c r="S472" s="56"/>
      <c r="T472" s="56"/>
      <c r="U472" s="56"/>
      <c r="V472" s="56"/>
      <c r="W472" s="56"/>
      <c r="X472" s="56"/>
      <c r="Y472" s="56"/>
      <c r="Z472" s="56"/>
      <c r="AA472" s="56"/>
      <c r="AB472" s="56"/>
    </row>
    <row r="473">
      <c r="A473" s="56"/>
      <c r="B473" s="56"/>
      <c r="C473" s="58"/>
      <c r="D473" s="59"/>
      <c r="E473" s="79"/>
      <c r="F473" s="58"/>
      <c r="G473" s="58"/>
      <c r="H473" s="58"/>
      <c r="I473" s="58"/>
      <c r="J473" s="58"/>
      <c r="K473" s="56"/>
      <c r="L473" s="56"/>
      <c r="M473" s="56"/>
      <c r="N473" s="56"/>
      <c r="O473" s="56"/>
      <c r="P473" s="56"/>
      <c r="Q473" s="56"/>
      <c r="R473" s="56"/>
      <c r="S473" s="56"/>
      <c r="T473" s="56"/>
      <c r="U473" s="56"/>
      <c r="V473" s="56"/>
      <c r="W473" s="56"/>
      <c r="X473" s="56"/>
      <c r="Y473" s="56"/>
      <c r="Z473" s="56"/>
      <c r="AA473" s="56"/>
      <c r="AB473" s="56"/>
    </row>
    <row r="474">
      <c r="A474" s="56"/>
      <c r="B474" s="56"/>
      <c r="C474" s="58"/>
      <c r="D474" s="59"/>
      <c r="E474" s="79"/>
      <c r="F474" s="58"/>
      <c r="G474" s="58"/>
      <c r="H474" s="58"/>
      <c r="I474" s="58"/>
      <c r="J474" s="58"/>
      <c r="K474" s="56"/>
      <c r="L474" s="56"/>
      <c r="M474" s="56"/>
      <c r="N474" s="56"/>
      <c r="O474" s="56"/>
      <c r="P474" s="56"/>
      <c r="Q474" s="56"/>
      <c r="R474" s="56"/>
      <c r="S474" s="56"/>
      <c r="T474" s="56"/>
      <c r="U474" s="56"/>
      <c r="V474" s="56"/>
      <c r="W474" s="56"/>
      <c r="X474" s="56"/>
      <c r="Y474" s="56"/>
      <c r="Z474" s="56"/>
      <c r="AA474" s="56"/>
      <c r="AB474" s="56"/>
    </row>
    <row r="475">
      <c r="A475" s="56"/>
      <c r="B475" s="56"/>
      <c r="C475" s="58"/>
      <c r="D475" s="59"/>
      <c r="E475" s="79"/>
      <c r="F475" s="58"/>
      <c r="G475" s="58"/>
      <c r="H475" s="58"/>
      <c r="I475" s="58"/>
      <c r="J475" s="58"/>
      <c r="K475" s="56"/>
      <c r="L475" s="56"/>
      <c r="M475" s="56"/>
      <c r="N475" s="56"/>
      <c r="O475" s="56"/>
      <c r="P475" s="56"/>
      <c r="Q475" s="56"/>
      <c r="R475" s="56"/>
      <c r="S475" s="56"/>
      <c r="T475" s="56"/>
      <c r="U475" s="56"/>
      <c r="V475" s="56"/>
      <c r="W475" s="56"/>
      <c r="X475" s="56"/>
      <c r="Y475" s="56"/>
      <c r="Z475" s="56"/>
      <c r="AA475" s="56"/>
      <c r="AB475" s="56"/>
    </row>
    <row r="476">
      <c r="A476" s="56"/>
      <c r="B476" s="56"/>
      <c r="C476" s="58"/>
      <c r="D476" s="59"/>
      <c r="E476" s="79"/>
      <c r="F476" s="58"/>
      <c r="G476" s="58"/>
      <c r="H476" s="58"/>
      <c r="I476" s="58"/>
      <c r="J476" s="58"/>
      <c r="K476" s="56"/>
      <c r="L476" s="56"/>
      <c r="M476" s="56"/>
      <c r="N476" s="56"/>
      <c r="O476" s="56"/>
      <c r="P476" s="56"/>
      <c r="Q476" s="56"/>
      <c r="R476" s="56"/>
      <c r="S476" s="56"/>
      <c r="T476" s="56"/>
      <c r="U476" s="56"/>
      <c r="V476" s="56"/>
      <c r="W476" s="56"/>
      <c r="X476" s="56"/>
      <c r="Y476" s="56"/>
      <c r="Z476" s="56"/>
      <c r="AA476" s="56"/>
      <c r="AB476" s="56"/>
    </row>
    <row r="477">
      <c r="A477" s="56"/>
      <c r="B477" s="56"/>
      <c r="C477" s="58"/>
      <c r="D477" s="59"/>
      <c r="E477" s="79"/>
      <c r="F477" s="58"/>
      <c r="G477" s="58"/>
      <c r="H477" s="58"/>
      <c r="I477" s="58"/>
      <c r="J477" s="58"/>
      <c r="K477" s="56"/>
      <c r="L477" s="56"/>
      <c r="M477" s="56"/>
      <c r="N477" s="56"/>
      <c r="O477" s="56"/>
      <c r="P477" s="56"/>
      <c r="Q477" s="56"/>
      <c r="R477" s="56"/>
      <c r="S477" s="56"/>
      <c r="T477" s="56"/>
      <c r="U477" s="56"/>
      <c r="V477" s="56"/>
      <c r="W477" s="56"/>
      <c r="X477" s="56"/>
      <c r="Y477" s="56"/>
      <c r="Z477" s="56"/>
      <c r="AA477" s="56"/>
      <c r="AB477" s="56"/>
    </row>
    <row r="478">
      <c r="A478" s="56"/>
      <c r="B478" s="56"/>
      <c r="C478" s="58"/>
      <c r="D478" s="59"/>
      <c r="E478" s="79"/>
      <c r="F478" s="58"/>
      <c r="G478" s="58"/>
      <c r="H478" s="58"/>
      <c r="I478" s="58"/>
      <c r="J478" s="58"/>
      <c r="K478" s="56"/>
      <c r="L478" s="56"/>
      <c r="M478" s="56"/>
      <c r="N478" s="56"/>
      <c r="O478" s="56"/>
      <c r="P478" s="56"/>
      <c r="Q478" s="56"/>
      <c r="R478" s="56"/>
      <c r="S478" s="56"/>
      <c r="T478" s="56"/>
      <c r="U478" s="56"/>
      <c r="V478" s="56"/>
      <c r="W478" s="56"/>
      <c r="X478" s="56"/>
      <c r="Y478" s="56"/>
      <c r="Z478" s="56"/>
      <c r="AA478" s="56"/>
      <c r="AB478" s="56"/>
    </row>
    <row r="479">
      <c r="A479" s="56"/>
      <c r="B479" s="56"/>
      <c r="C479" s="58"/>
      <c r="D479" s="59"/>
      <c r="E479" s="79"/>
      <c r="F479" s="58"/>
      <c r="G479" s="58"/>
      <c r="H479" s="58"/>
      <c r="I479" s="58"/>
      <c r="J479" s="58"/>
      <c r="K479" s="56"/>
      <c r="L479" s="56"/>
      <c r="M479" s="56"/>
      <c r="N479" s="56"/>
      <c r="O479" s="56"/>
      <c r="P479" s="56"/>
      <c r="Q479" s="56"/>
      <c r="R479" s="56"/>
      <c r="S479" s="56"/>
      <c r="T479" s="56"/>
      <c r="U479" s="56"/>
      <c r="V479" s="56"/>
      <c r="W479" s="56"/>
      <c r="X479" s="56"/>
      <c r="Y479" s="56"/>
      <c r="Z479" s="56"/>
      <c r="AA479" s="56"/>
      <c r="AB479" s="56"/>
    </row>
    <row r="480">
      <c r="A480" s="56"/>
      <c r="B480" s="56"/>
      <c r="C480" s="58"/>
      <c r="D480" s="59"/>
      <c r="E480" s="79"/>
      <c r="F480" s="58"/>
      <c r="G480" s="58"/>
      <c r="H480" s="58"/>
      <c r="I480" s="58"/>
      <c r="J480" s="58"/>
      <c r="K480" s="56"/>
      <c r="L480" s="56"/>
      <c r="M480" s="56"/>
      <c r="N480" s="56"/>
      <c r="O480" s="56"/>
      <c r="P480" s="56"/>
      <c r="Q480" s="56"/>
      <c r="R480" s="56"/>
      <c r="S480" s="56"/>
      <c r="T480" s="56"/>
      <c r="U480" s="56"/>
      <c r="V480" s="56"/>
      <c r="W480" s="56"/>
      <c r="X480" s="56"/>
      <c r="Y480" s="56"/>
      <c r="Z480" s="56"/>
      <c r="AA480" s="56"/>
      <c r="AB480" s="56"/>
    </row>
    <row r="481">
      <c r="A481" s="56"/>
      <c r="B481" s="56"/>
      <c r="C481" s="58"/>
      <c r="D481" s="59"/>
      <c r="E481" s="79"/>
      <c r="F481" s="58"/>
      <c r="G481" s="58"/>
      <c r="H481" s="58"/>
      <c r="I481" s="58"/>
      <c r="J481" s="58"/>
      <c r="K481" s="56"/>
      <c r="L481" s="56"/>
      <c r="M481" s="56"/>
      <c r="N481" s="56"/>
      <c r="O481" s="56"/>
      <c r="P481" s="56"/>
      <c r="Q481" s="56"/>
      <c r="R481" s="56"/>
      <c r="S481" s="56"/>
      <c r="T481" s="56"/>
      <c r="U481" s="56"/>
      <c r="V481" s="56"/>
      <c r="W481" s="56"/>
      <c r="X481" s="56"/>
      <c r="Y481" s="56"/>
      <c r="Z481" s="56"/>
      <c r="AA481" s="56"/>
      <c r="AB481" s="56"/>
    </row>
    <row r="482">
      <c r="A482" s="56"/>
      <c r="B482" s="56"/>
      <c r="C482" s="58"/>
      <c r="D482" s="59"/>
      <c r="E482" s="79"/>
      <c r="F482" s="58"/>
      <c r="G482" s="58"/>
      <c r="H482" s="58"/>
      <c r="I482" s="58"/>
      <c r="J482" s="58"/>
      <c r="K482" s="56"/>
      <c r="L482" s="56"/>
      <c r="M482" s="56"/>
      <c r="N482" s="56"/>
      <c r="O482" s="56"/>
      <c r="P482" s="56"/>
      <c r="Q482" s="56"/>
      <c r="R482" s="56"/>
      <c r="S482" s="56"/>
      <c r="T482" s="56"/>
      <c r="U482" s="56"/>
      <c r="V482" s="56"/>
      <c r="W482" s="56"/>
      <c r="X482" s="56"/>
      <c r="Y482" s="56"/>
      <c r="Z482" s="56"/>
      <c r="AA482" s="56"/>
      <c r="AB482" s="56"/>
    </row>
    <row r="483">
      <c r="A483" s="56"/>
      <c r="B483" s="56"/>
      <c r="C483" s="58"/>
      <c r="D483" s="59"/>
      <c r="E483" s="79"/>
      <c r="F483" s="58"/>
      <c r="G483" s="58"/>
      <c r="H483" s="58"/>
      <c r="I483" s="58"/>
      <c r="J483" s="58"/>
      <c r="K483" s="56"/>
      <c r="L483" s="56"/>
      <c r="M483" s="56"/>
      <c r="N483" s="56"/>
      <c r="O483" s="56"/>
      <c r="P483" s="56"/>
      <c r="Q483" s="56"/>
      <c r="R483" s="56"/>
      <c r="S483" s="56"/>
      <c r="T483" s="56"/>
      <c r="U483" s="56"/>
      <c r="V483" s="56"/>
      <c r="W483" s="56"/>
      <c r="X483" s="56"/>
      <c r="Y483" s="56"/>
      <c r="Z483" s="56"/>
      <c r="AA483" s="56"/>
      <c r="AB483" s="56"/>
    </row>
    <row r="484">
      <c r="A484" s="56"/>
      <c r="B484" s="56"/>
      <c r="C484" s="58"/>
      <c r="D484" s="59"/>
      <c r="E484" s="79"/>
      <c r="F484" s="58"/>
      <c r="G484" s="58"/>
      <c r="H484" s="58"/>
      <c r="I484" s="58"/>
      <c r="J484" s="58"/>
      <c r="K484" s="56"/>
      <c r="L484" s="56"/>
      <c r="M484" s="56"/>
      <c r="N484" s="56"/>
      <c r="O484" s="56"/>
      <c r="P484" s="56"/>
      <c r="Q484" s="56"/>
      <c r="R484" s="56"/>
      <c r="S484" s="56"/>
      <c r="T484" s="56"/>
      <c r="U484" s="56"/>
      <c r="V484" s="56"/>
      <c r="W484" s="56"/>
      <c r="X484" s="56"/>
      <c r="Y484" s="56"/>
      <c r="Z484" s="56"/>
      <c r="AA484" s="56"/>
      <c r="AB484" s="56"/>
    </row>
    <row r="485">
      <c r="A485" s="56"/>
      <c r="B485" s="56"/>
      <c r="C485" s="58"/>
      <c r="D485" s="59"/>
      <c r="E485" s="79"/>
      <c r="F485" s="58"/>
      <c r="G485" s="58"/>
      <c r="H485" s="58"/>
      <c r="I485" s="58"/>
      <c r="J485" s="58"/>
      <c r="K485" s="56"/>
      <c r="L485" s="56"/>
      <c r="M485" s="56"/>
      <c r="N485" s="56"/>
      <c r="O485" s="56"/>
      <c r="P485" s="56"/>
      <c r="Q485" s="56"/>
      <c r="R485" s="56"/>
      <c r="S485" s="56"/>
      <c r="T485" s="56"/>
      <c r="U485" s="56"/>
      <c r="V485" s="56"/>
      <c r="W485" s="56"/>
      <c r="X485" s="56"/>
      <c r="Y485" s="56"/>
      <c r="Z485" s="56"/>
      <c r="AA485" s="56"/>
      <c r="AB485" s="56"/>
    </row>
    <row r="486">
      <c r="A486" s="56"/>
      <c r="B486" s="56"/>
      <c r="C486" s="58"/>
      <c r="D486" s="59"/>
      <c r="E486" s="79"/>
      <c r="F486" s="58"/>
      <c r="G486" s="58"/>
      <c r="H486" s="58"/>
      <c r="I486" s="58"/>
      <c r="J486" s="58"/>
      <c r="K486" s="56"/>
      <c r="L486" s="56"/>
      <c r="M486" s="56"/>
      <c r="N486" s="56"/>
      <c r="O486" s="56"/>
      <c r="P486" s="56"/>
      <c r="Q486" s="56"/>
      <c r="R486" s="56"/>
      <c r="S486" s="56"/>
      <c r="T486" s="56"/>
      <c r="U486" s="56"/>
      <c r="V486" s="56"/>
      <c r="W486" s="56"/>
      <c r="X486" s="56"/>
      <c r="Y486" s="56"/>
      <c r="Z486" s="56"/>
      <c r="AA486" s="56"/>
      <c r="AB486" s="56"/>
    </row>
    <row r="487">
      <c r="A487" s="56"/>
      <c r="B487" s="56"/>
      <c r="C487" s="58"/>
      <c r="D487" s="59"/>
      <c r="E487" s="79"/>
      <c r="F487" s="58"/>
      <c r="G487" s="58"/>
      <c r="H487" s="58"/>
      <c r="I487" s="58"/>
      <c r="J487" s="58"/>
      <c r="K487" s="56"/>
      <c r="L487" s="56"/>
      <c r="M487" s="56"/>
      <c r="N487" s="56"/>
      <c r="O487" s="56"/>
      <c r="P487" s="56"/>
      <c r="Q487" s="56"/>
      <c r="R487" s="56"/>
      <c r="S487" s="56"/>
      <c r="T487" s="56"/>
      <c r="U487" s="56"/>
      <c r="V487" s="56"/>
      <c r="W487" s="56"/>
      <c r="X487" s="56"/>
      <c r="Y487" s="56"/>
      <c r="Z487" s="56"/>
      <c r="AA487" s="56"/>
      <c r="AB487" s="56"/>
    </row>
    <row r="488">
      <c r="A488" s="56"/>
      <c r="B488" s="56"/>
      <c r="C488" s="58"/>
      <c r="D488" s="59"/>
      <c r="E488" s="79"/>
      <c r="F488" s="58"/>
      <c r="G488" s="58"/>
      <c r="H488" s="58"/>
      <c r="I488" s="58"/>
      <c r="J488" s="58"/>
      <c r="K488" s="56"/>
      <c r="L488" s="56"/>
      <c r="M488" s="56"/>
      <c r="N488" s="56"/>
      <c r="O488" s="56"/>
      <c r="P488" s="56"/>
      <c r="Q488" s="56"/>
      <c r="R488" s="56"/>
      <c r="S488" s="56"/>
      <c r="T488" s="56"/>
      <c r="U488" s="56"/>
      <c r="V488" s="56"/>
      <c r="W488" s="56"/>
      <c r="X488" s="56"/>
      <c r="Y488" s="56"/>
      <c r="Z488" s="56"/>
      <c r="AA488" s="56"/>
      <c r="AB488" s="56"/>
    </row>
    <row r="489">
      <c r="A489" s="56"/>
      <c r="B489" s="56"/>
      <c r="C489" s="58"/>
      <c r="D489" s="59"/>
      <c r="E489" s="79"/>
      <c r="F489" s="58"/>
      <c r="G489" s="58"/>
      <c r="H489" s="58"/>
      <c r="I489" s="58"/>
      <c r="J489" s="58"/>
      <c r="K489" s="56"/>
      <c r="L489" s="56"/>
      <c r="M489" s="56"/>
      <c r="N489" s="56"/>
      <c r="O489" s="56"/>
      <c r="P489" s="56"/>
      <c r="Q489" s="56"/>
      <c r="R489" s="56"/>
      <c r="S489" s="56"/>
      <c r="T489" s="56"/>
      <c r="U489" s="56"/>
      <c r="V489" s="56"/>
      <c r="W489" s="56"/>
      <c r="X489" s="56"/>
      <c r="Y489" s="56"/>
      <c r="Z489" s="56"/>
      <c r="AA489" s="56"/>
      <c r="AB489" s="56"/>
    </row>
    <row r="490">
      <c r="A490" s="56"/>
      <c r="B490" s="56"/>
      <c r="C490" s="58"/>
      <c r="D490" s="59"/>
      <c r="E490" s="79"/>
      <c r="F490" s="58"/>
      <c r="G490" s="58"/>
      <c r="H490" s="58"/>
      <c r="I490" s="58"/>
      <c r="J490" s="58"/>
      <c r="K490" s="56"/>
      <c r="L490" s="56"/>
      <c r="M490" s="56"/>
      <c r="N490" s="56"/>
      <c r="O490" s="56"/>
      <c r="P490" s="56"/>
      <c r="Q490" s="56"/>
      <c r="R490" s="56"/>
      <c r="S490" s="56"/>
      <c r="T490" s="56"/>
      <c r="U490" s="56"/>
      <c r="V490" s="56"/>
      <c r="W490" s="56"/>
      <c r="X490" s="56"/>
      <c r="Y490" s="56"/>
      <c r="Z490" s="56"/>
      <c r="AA490" s="56"/>
      <c r="AB490" s="56"/>
    </row>
    <row r="491">
      <c r="A491" s="56"/>
      <c r="B491" s="56"/>
      <c r="C491" s="58"/>
      <c r="D491" s="59"/>
      <c r="E491" s="79"/>
      <c r="F491" s="58"/>
      <c r="G491" s="58"/>
      <c r="H491" s="58"/>
      <c r="I491" s="58"/>
      <c r="J491" s="58"/>
      <c r="K491" s="56"/>
      <c r="L491" s="56"/>
      <c r="M491" s="56"/>
      <c r="N491" s="56"/>
      <c r="O491" s="56"/>
      <c r="P491" s="56"/>
      <c r="Q491" s="56"/>
      <c r="R491" s="56"/>
      <c r="S491" s="56"/>
      <c r="T491" s="56"/>
      <c r="U491" s="56"/>
      <c r="V491" s="56"/>
      <c r="W491" s="56"/>
      <c r="X491" s="56"/>
      <c r="Y491" s="56"/>
      <c r="Z491" s="56"/>
      <c r="AA491" s="56"/>
      <c r="AB491" s="56"/>
    </row>
    <row r="492">
      <c r="A492" s="56"/>
      <c r="B492" s="56"/>
      <c r="C492" s="58"/>
      <c r="D492" s="59"/>
      <c r="E492" s="79"/>
      <c r="F492" s="58"/>
      <c r="G492" s="58"/>
      <c r="H492" s="58"/>
      <c r="I492" s="58"/>
      <c r="J492" s="58"/>
      <c r="K492" s="56"/>
      <c r="L492" s="56"/>
      <c r="M492" s="56"/>
      <c r="N492" s="56"/>
      <c r="O492" s="56"/>
      <c r="P492" s="56"/>
      <c r="Q492" s="56"/>
      <c r="R492" s="56"/>
      <c r="S492" s="56"/>
      <c r="T492" s="56"/>
      <c r="U492" s="56"/>
      <c r="V492" s="56"/>
      <c r="W492" s="56"/>
      <c r="X492" s="56"/>
      <c r="Y492" s="56"/>
      <c r="Z492" s="56"/>
      <c r="AA492" s="56"/>
      <c r="AB492" s="56"/>
    </row>
    <row r="493">
      <c r="A493" s="56"/>
      <c r="B493" s="56"/>
      <c r="C493" s="58"/>
      <c r="D493" s="59"/>
      <c r="E493" s="79"/>
      <c r="F493" s="58"/>
      <c r="G493" s="58"/>
      <c r="H493" s="58"/>
      <c r="I493" s="58"/>
      <c r="J493" s="58"/>
      <c r="K493" s="56"/>
      <c r="L493" s="56"/>
      <c r="M493" s="56"/>
      <c r="N493" s="56"/>
      <c r="O493" s="56"/>
      <c r="P493" s="56"/>
      <c r="Q493" s="56"/>
      <c r="R493" s="56"/>
      <c r="S493" s="56"/>
      <c r="T493" s="56"/>
      <c r="U493" s="56"/>
      <c r="V493" s="56"/>
      <c r="W493" s="56"/>
      <c r="X493" s="56"/>
      <c r="Y493" s="56"/>
      <c r="Z493" s="56"/>
      <c r="AA493" s="56"/>
      <c r="AB493" s="56"/>
    </row>
    <row r="494">
      <c r="A494" s="56"/>
      <c r="B494" s="56"/>
      <c r="C494" s="58"/>
      <c r="D494" s="59"/>
      <c r="E494" s="79"/>
      <c r="F494" s="58"/>
      <c r="G494" s="58"/>
      <c r="H494" s="58"/>
      <c r="I494" s="58"/>
      <c r="J494" s="58"/>
      <c r="K494" s="56"/>
      <c r="L494" s="56"/>
      <c r="M494" s="56"/>
      <c r="N494" s="56"/>
      <c r="O494" s="56"/>
      <c r="P494" s="56"/>
      <c r="Q494" s="56"/>
      <c r="R494" s="56"/>
      <c r="S494" s="56"/>
      <c r="T494" s="56"/>
      <c r="U494" s="56"/>
      <c r="V494" s="56"/>
      <c r="W494" s="56"/>
      <c r="X494" s="56"/>
      <c r="Y494" s="56"/>
      <c r="Z494" s="56"/>
      <c r="AA494" s="56"/>
      <c r="AB494" s="56"/>
    </row>
    <row r="495">
      <c r="A495" s="56"/>
      <c r="B495" s="56"/>
      <c r="C495" s="58"/>
      <c r="D495" s="59"/>
      <c r="E495" s="79"/>
      <c r="F495" s="58"/>
      <c r="G495" s="58"/>
      <c r="H495" s="58"/>
      <c r="I495" s="58"/>
      <c r="J495" s="58"/>
      <c r="K495" s="56"/>
      <c r="L495" s="56"/>
      <c r="M495" s="56"/>
      <c r="N495" s="56"/>
      <c r="O495" s="56"/>
      <c r="P495" s="56"/>
      <c r="Q495" s="56"/>
      <c r="R495" s="56"/>
      <c r="S495" s="56"/>
      <c r="T495" s="56"/>
      <c r="U495" s="56"/>
      <c r="V495" s="56"/>
      <c r="W495" s="56"/>
      <c r="X495" s="56"/>
      <c r="Y495" s="56"/>
      <c r="Z495" s="56"/>
      <c r="AA495" s="56"/>
      <c r="AB495" s="56"/>
    </row>
    <row r="496">
      <c r="A496" s="56"/>
      <c r="B496" s="56"/>
      <c r="C496" s="58"/>
      <c r="D496" s="59"/>
      <c r="E496" s="79"/>
      <c r="F496" s="58"/>
      <c r="G496" s="58"/>
      <c r="H496" s="58"/>
      <c r="I496" s="58"/>
      <c r="J496" s="58"/>
      <c r="K496" s="56"/>
      <c r="L496" s="56"/>
      <c r="M496" s="56"/>
      <c r="N496" s="56"/>
      <c r="O496" s="56"/>
      <c r="P496" s="56"/>
      <c r="Q496" s="56"/>
      <c r="R496" s="56"/>
      <c r="S496" s="56"/>
      <c r="T496" s="56"/>
      <c r="U496" s="56"/>
      <c r="V496" s="56"/>
      <c r="W496" s="56"/>
      <c r="X496" s="56"/>
      <c r="Y496" s="56"/>
      <c r="Z496" s="56"/>
      <c r="AA496" s="56"/>
      <c r="AB496" s="56"/>
    </row>
    <row r="497">
      <c r="A497" s="56"/>
      <c r="B497" s="56"/>
      <c r="C497" s="58"/>
      <c r="D497" s="59"/>
      <c r="E497" s="79"/>
      <c r="F497" s="58"/>
      <c r="G497" s="58"/>
      <c r="H497" s="58"/>
      <c r="I497" s="58"/>
      <c r="J497" s="58"/>
      <c r="K497" s="56"/>
      <c r="L497" s="56"/>
      <c r="M497" s="56"/>
      <c r="N497" s="56"/>
      <c r="O497" s="56"/>
      <c r="P497" s="56"/>
      <c r="Q497" s="56"/>
      <c r="R497" s="56"/>
      <c r="S497" s="56"/>
      <c r="T497" s="56"/>
      <c r="U497" s="56"/>
      <c r="V497" s="56"/>
      <c r="W497" s="56"/>
      <c r="X497" s="56"/>
      <c r="Y497" s="56"/>
      <c r="Z497" s="56"/>
      <c r="AA497" s="56"/>
      <c r="AB497" s="56"/>
    </row>
    <row r="498">
      <c r="A498" s="56"/>
      <c r="B498" s="56"/>
      <c r="C498" s="58"/>
      <c r="D498" s="59"/>
      <c r="E498" s="79"/>
      <c r="F498" s="58"/>
      <c r="G498" s="58"/>
      <c r="H498" s="58"/>
      <c r="I498" s="58"/>
      <c r="J498" s="58"/>
      <c r="K498" s="56"/>
      <c r="L498" s="56"/>
      <c r="M498" s="56"/>
      <c r="N498" s="56"/>
      <c r="O498" s="56"/>
      <c r="P498" s="56"/>
      <c r="Q498" s="56"/>
      <c r="R498" s="56"/>
      <c r="S498" s="56"/>
      <c r="T498" s="56"/>
      <c r="U498" s="56"/>
      <c r="V498" s="56"/>
      <c r="W498" s="56"/>
      <c r="X498" s="56"/>
      <c r="Y498" s="56"/>
      <c r="Z498" s="56"/>
      <c r="AA498" s="56"/>
      <c r="AB498" s="56"/>
    </row>
    <row r="499">
      <c r="A499" s="56"/>
      <c r="B499" s="56"/>
      <c r="C499" s="58"/>
      <c r="D499" s="59"/>
      <c r="E499" s="79"/>
      <c r="F499" s="58"/>
      <c r="G499" s="58"/>
      <c r="H499" s="58"/>
      <c r="I499" s="58"/>
      <c r="J499" s="58"/>
      <c r="K499" s="56"/>
      <c r="L499" s="56"/>
      <c r="M499" s="56"/>
      <c r="N499" s="56"/>
      <c r="O499" s="56"/>
      <c r="P499" s="56"/>
      <c r="Q499" s="56"/>
      <c r="R499" s="56"/>
      <c r="S499" s="56"/>
      <c r="T499" s="56"/>
      <c r="U499" s="56"/>
      <c r="V499" s="56"/>
      <c r="W499" s="56"/>
      <c r="X499" s="56"/>
      <c r="Y499" s="56"/>
      <c r="Z499" s="56"/>
      <c r="AA499" s="56"/>
      <c r="AB499" s="56"/>
    </row>
    <row r="500">
      <c r="A500" s="56"/>
      <c r="B500" s="56"/>
      <c r="C500" s="58"/>
      <c r="D500" s="59"/>
      <c r="E500" s="79"/>
      <c r="F500" s="58"/>
      <c r="G500" s="58"/>
      <c r="H500" s="58"/>
      <c r="I500" s="58"/>
      <c r="J500" s="58"/>
      <c r="K500" s="56"/>
      <c r="L500" s="56"/>
      <c r="M500" s="56"/>
      <c r="N500" s="56"/>
      <c r="O500" s="56"/>
      <c r="P500" s="56"/>
      <c r="Q500" s="56"/>
      <c r="R500" s="56"/>
      <c r="S500" s="56"/>
      <c r="T500" s="56"/>
      <c r="U500" s="56"/>
      <c r="V500" s="56"/>
      <c r="W500" s="56"/>
      <c r="X500" s="56"/>
      <c r="Y500" s="56"/>
      <c r="Z500" s="56"/>
      <c r="AA500" s="56"/>
      <c r="AB500" s="56"/>
    </row>
    <row r="501">
      <c r="A501" s="56"/>
      <c r="B501" s="56"/>
      <c r="C501" s="58"/>
      <c r="D501" s="59"/>
      <c r="E501" s="79"/>
      <c r="F501" s="58"/>
      <c r="G501" s="58"/>
      <c r="H501" s="58"/>
      <c r="I501" s="58"/>
      <c r="J501" s="58"/>
      <c r="K501" s="56"/>
      <c r="L501" s="56"/>
      <c r="M501" s="56"/>
      <c r="N501" s="56"/>
      <c r="O501" s="56"/>
      <c r="P501" s="56"/>
      <c r="Q501" s="56"/>
      <c r="R501" s="56"/>
      <c r="S501" s="56"/>
      <c r="T501" s="56"/>
      <c r="U501" s="56"/>
      <c r="V501" s="56"/>
      <c r="W501" s="56"/>
      <c r="X501" s="56"/>
      <c r="Y501" s="56"/>
      <c r="Z501" s="56"/>
      <c r="AA501" s="56"/>
      <c r="AB501" s="56"/>
    </row>
    <row r="502">
      <c r="A502" s="56"/>
      <c r="B502" s="56"/>
      <c r="C502" s="58"/>
      <c r="D502" s="59"/>
      <c r="E502" s="79"/>
      <c r="F502" s="58"/>
      <c r="G502" s="58"/>
      <c r="H502" s="58"/>
      <c r="I502" s="58"/>
      <c r="J502" s="58"/>
      <c r="K502" s="56"/>
      <c r="L502" s="56"/>
      <c r="M502" s="56"/>
      <c r="N502" s="56"/>
      <c r="O502" s="56"/>
      <c r="P502" s="56"/>
      <c r="Q502" s="56"/>
      <c r="R502" s="56"/>
      <c r="S502" s="56"/>
      <c r="T502" s="56"/>
      <c r="U502" s="56"/>
      <c r="V502" s="56"/>
      <c r="W502" s="56"/>
      <c r="X502" s="56"/>
      <c r="Y502" s="56"/>
      <c r="Z502" s="56"/>
      <c r="AA502" s="56"/>
      <c r="AB502" s="56"/>
    </row>
    <row r="503">
      <c r="A503" s="56"/>
      <c r="B503" s="56"/>
      <c r="C503" s="58"/>
      <c r="D503" s="59"/>
      <c r="E503" s="79"/>
      <c r="F503" s="58"/>
      <c r="G503" s="58"/>
      <c r="H503" s="58"/>
      <c r="I503" s="58"/>
      <c r="J503" s="58"/>
      <c r="K503" s="56"/>
      <c r="L503" s="56"/>
      <c r="M503" s="56"/>
      <c r="N503" s="56"/>
      <c r="O503" s="56"/>
      <c r="P503" s="56"/>
      <c r="Q503" s="56"/>
      <c r="R503" s="56"/>
      <c r="S503" s="56"/>
      <c r="T503" s="56"/>
      <c r="U503" s="56"/>
      <c r="V503" s="56"/>
      <c r="W503" s="56"/>
      <c r="X503" s="56"/>
      <c r="Y503" s="56"/>
      <c r="Z503" s="56"/>
      <c r="AA503" s="56"/>
      <c r="AB503" s="56"/>
    </row>
    <row r="504">
      <c r="A504" s="56"/>
      <c r="B504" s="56"/>
      <c r="C504" s="58"/>
      <c r="D504" s="59"/>
      <c r="E504" s="79"/>
      <c r="F504" s="58"/>
      <c r="G504" s="58"/>
      <c r="H504" s="58"/>
      <c r="I504" s="58"/>
      <c r="J504" s="58"/>
      <c r="K504" s="56"/>
      <c r="L504" s="56"/>
      <c r="M504" s="56"/>
      <c r="N504" s="56"/>
      <c r="O504" s="56"/>
      <c r="P504" s="56"/>
      <c r="Q504" s="56"/>
      <c r="R504" s="56"/>
      <c r="S504" s="56"/>
      <c r="T504" s="56"/>
      <c r="U504" s="56"/>
      <c r="V504" s="56"/>
      <c r="W504" s="56"/>
      <c r="X504" s="56"/>
      <c r="Y504" s="56"/>
      <c r="Z504" s="56"/>
      <c r="AA504" s="56"/>
      <c r="AB504" s="56"/>
    </row>
    <row r="505">
      <c r="A505" s="56"/>
      <c r="B505" s="56"/>
      <c r="C505" s="58"/>
      <c r="D505" s="59"/>
      <c r="E505" s="79"/>
      <c r="F505" s="58"/>
      <c r="G505" s="58"/>
      <c r="H505" s="58"/>
      <c r="I505" s="58"/>
      <c r="J505" s="58"/>
      <c r="K505" s="56"/>
      <c r="L505" s="56"/>
      <c r="M505" s="56"/>
      <c r="N505" s="56"/>
      <c r="O505" s="56"/>
      <c r="P505" s="56"/>
      <c r="Q505" s="56"/>
      <c r="R505" s="56"/>
      <c r="S505" s="56"/>
      <c r="T505" s="56"/>
      <c r="U505" s="56"/>
      <c r="V505" s="56"/>
      <c r="W505" s="56"/>
      <c r="X505" s="56"/>
      <c r="Y505" s="56"/>
      <c r="Z505" s="56"/>
      <c r="AA505" s="56"/>
      <c r="AB505" s="56"/>
    </row>
    <row r="506">
      <c r="A506" s="56"/>
      <c r="B506" s="56"/>
      <c r="C506" s="58"/>
      <c r="D506" s="59"/>
      <c r="E506" s="79"/>
      <c r="F506" s="58"/>
      <c r="G506" s="58"/>
      <c r="H506" s="58"/>
      <c r="I506" s="58"/>
      <c r="J506" s="58"/>
      <c r="K506" s="56"/>
      <c r="L506" s="56"/>
      <c r="M506" s="56"/>
      <c r="N506" s="56"/>
      <c r="O506" s="56"/>
      <c r="P506" s="56"/>
      <c r="Q506" s="56"/>
      <c r="R506" s="56"/>
      <c r="S506" s="56"/>
      <c r="T506" s="56"/>
      <c r="U506" s="56"/>
      <c r="V506" s="56"/>
      <c r="W506" s="56"/>
      <c r="X506" s="56"/>
      <c r="Y506" s="56"/>
      <c r="Z506" s="56"/>
      <c r="AA506" s="56"/>
      <c r="AB506" s="56"/>
    </row>
    <row r="507">
      <c r="A507" s="56"/>
      <c r="B507" s="56"/>
      <c r="C507" s="58"/>
      <c r="D507" s="59"/>
      <c r="E507" s="79"/>
      <c r="F507" s="58"/>
      <c r="G507" s="58"/>
      <c r="H507" s="58"/>
      <c r="I507" s="58"/>
      <c r="J507" s="58"/>
      <c r="K507" s="56"/>
      <c r="L507" s="56"/>
      <c r="M507" s="56"/>
      <c r="N507" s="56"/>
      <c r="O507" s="56"/>
      <c r="P507" s="56"/>
      <c r="Q507" s="56"/>
      <c r="R507" s="56"/>
      <c r="S507" s="56"/>
      <c r="T507" s="56"/>
      <c r="U507" s="56"/>
      <c r="V507" s="56"/>
      <c r="W507" s="56"/>
      <c r="X507" s="56"/>
      <c r="Y507" s="56"/>
      <c r="Z507" s="56"/>
      <c r="AA507" s="56"/>
      <c r="AB507" s="56"/>
    </row>
    <row r="508">
      <c r="A508" s="56"/>
      <c r="B508" s="56"/>
      <c r="C508" s="58"/>
      <c r="D508" s="59"/>
      <c r="E508" s="79"/>
      <c r="F508" s="58"/>
      <c r="G508" s="58"/>
      <c r="H508" s="58"/>
      <c r="I508" s="58"/>
      <c r="J508" s="58"/>
      <c r="K508" s="56"/>
      <c r="L508" s="56"/>
      <c r="M508" s="56"/>
      <c r="N508" s="56"/>
      <c r="O508" s="56"/>
      <c r="P508" s="56"/>
      <c r="Q508" s="56"/>
      <c r="R508" s="56"/>
      <c r="S508" s="56"/>
      <c r="T508" s="56"/>
      <c r="U508" s="56"/>
      <c r="V508" s="56"/>
      <c r="W508" s="56"/>
      <c r="X508" s="56"/>
      <c r="Y508" s="56"/>
      <c r="Z508" s="56"/>
      <c r="AA508" s="56"/>
      <c r="AB508" s="56"/>
    </row>
    <row r="509">
      <c r="A509" s="56"/>
      <c r="B509" s="56"/>
      <c r="C509" s="58"/>
      <c r="D509" s="59"/>
      <c r="E509" s="79"/>
      <c r="F509" s="58"/>
      <c r="G509" s="58"/>
      <c r="H509" s="58"/>
      <c r="I509" s="58"/>
      <c r="J509" s="58"/>
      <c r="K509" s="56"/>
      <c r="L509" s="56"/>
      <c r="M509" s="56"/>
      <c r="N509" s="56"/>
      <c r="O509" s="56"/>
      <c r="P509" s="56"/>
      <c r="Q509" s="56"/>
      <c r="R509" s="56"/>
      <c r="S509" s="56"/>
      <c r="T509" s="56"/>
      <c r="U509" s="56"/>
      <c r="V509" s="56"/>
      <c r="W509" s="56"/>
      <c r="X509" s="56"/>
      <c r="Y509" s="56"/>
      <c r="Z509" s="56"/>
      <c r="AA509" s="56"/>
      <c r="AB509" s="56"/>
    </row>
    <row r="510">
      <c r="A510" s="56"/>
      <c r="B510" s="56"/>
      <c r="C510" s="58"/>
      <c r="D510" s="59"/>
      <c r="E510" s="79"/>
      <c r="F510" s="58"/>
      <c r="G510" s="58"/>
      <c r="H510" s="58"/>
      <c r="I510" s="58"/>
      <c r="J510" s="58"/>
      <c r="K510" s="56"/>
      <c r="L510" s="56"/>
      <c r="M510" s="56"/>
      <c r="N510" s="56"/>
      <c r="O510" s="56"/>
      <c r="P510" s="56"/>
      <c r="Q510" s="56"/>
      <c r="R510" s="56"/>
      <c r="S510" s="56"/>
      <c r="T510" s="56"/>
      <c r="U510" s="56"/>
      <c r="V510" s="56"/>
      <c r="W510" s="56"/>
      <c r="X510" s="56"/>
      <c r="Y510" s="56"/>
      <c r="Z510" s="56"/>
      <c r="AA510" s="56"/>
      <c r="AB510" s="56"/>
    </row>
    <row r="511">
      <c r="A511" s="56"/>
      <c r="B511" s="56"/>
      <c r="C511" s="58"/>
      <c r="D511" s="59"/>
      <c r="E511" s="79"/>
      <c r="F511" s="58"/>
      <c r="G511" s="58"/>
      <c r="H511" s="58"/>
      <c r="I511" s="58"/>
      <c r="J511" s="58"/>
      <c r="K511" s="56"/>
      <c r="L511" s="56"/>
      <c r="M511" s="56"/>
      <c r="N511" s="56"/>
      <c r="O511" s="56"/>
      <c r="P511" s="56"/>
      <c r="Q511" s="56"/>
      <c r="R511" s="56"/>
      <c r="S511" s="56"/>
      <c r="T511" s="56"/>
      <c r="U511" s="56"/>
      <c r="V511" s="56"/>
      <c r="W511" s="56"/>
      <c r="X511" s="56"/>
      <c r="Y511" s="56"/>
      <c r="Z511" s="56"/>
      <c r="AA511" s="56"/>
      <c r="AB511" s="56"/>
    </row>
    <row r="512">
      <c r="A512" s="56"/>
      <c r="B512" s="56"/>
      <c r="C512" s="58"/>
      <c r="D512" s="59"/>
      <c r="E512" s="79"/>
      <c r="F512" s="58"/>
      <c r="G512" s="58"/>
      <c r="H512" s="58"/>
      <c r="I512" s="58"/>
      <c r="J512" s="58"/>
      <c r="K512" s="56"/>
      <c r="L512" s="56"/>
      <c r="M512" s="56"/>
      <c r="N512" s="56"/>
      <c r="O512" s="56"/>
      <c r="P512" s="56"/>
      <c r="Q512" s="56"/>
      <c r="R512" s="56"/>
      <c r="S512" s="56"/>
      <c r="T512" s="56"/>
      <c r="U512" s="56"/>
      <c r="V512" s="56"/>
      <c r="W512" s="56"/>
      <c r="X512" s="56"/>
      <c r="Y512" s="56"/>
      <c r="Z512" s="56"/>
      <c r="AA512" s="56"/>
      <c r="AB512" s="56"/>
    </row>
    <row r="513">
      <c r="A513" s="56"/>
      <c r="B513" s="56"/>
      <c r="C513" s="58"/>
      <c r="D513" s="59"/>
      <c r="E513" s="79"/>
      <c r="F513" s="58"/>
      <c r="G513" s="58"/>
      <c r="H513" s="58"/>
      <c r="I513" s="58"/>
      <c r="J513" s="58"/>
      <c r="K513" s="56"/>
      <c r="L513" s="56"/>
      <c r="M513" s="56"/>
      <c r="N513" s="56"/>
      <c r="O513" s="56"/>
      <c r="P513" s="56"/>
      <c r="Q513" s="56"/>
      <c r="R513" s="56"/>
      <c r="S513" s="56"/>
      <c r="T513" s="56"/>
      <c r="U513" s="56"/>
      <c r="V513" s="56"/>
      <c r="W513" s="56"/>
      <c r="X513" s="56"/>
      <c r="Y513" s="56"/>
      <c r="Z513" s="56"/>
      <c r="AA513" s="56"/>
      <c r="AB513" s="56"/>
    </row>
    <row r="514">
      <c r="A514" s="56"/>
      <c r="B514" s="56"/>
      <c r="C514" s="58"/>
      <c r="D514" s="59"/>
      <c r="E514" s="79"/>
      <c r="F514" s="58"/>
      <c r="G514" s="58"/>
      <c r="H514" s="58"/>
      <c r="I514" s="58"/>
      <c r="J514" s="58"/>
      <c r="K514" s="56"/>
      <c r="L514" s="56"/>
      <c r="M514" s="56"/>
      <c r="N514" s="56"/>
      <c r="O514" s="56"/>
      <c r="P514" s="56"/>
      <c r="Q514" s="56"/>
      <c r="R514" s="56"/>
      <c r="S514" s="56"/>
      <c r="T514" s="56"/>
      <c r="U514" s="56"/>
      <c r="V514" s="56"/>
      <c r="W514" s="56"/>
      <c r="X514" s="56"/>
      <c r="Y514" s="56"/>
      <c r="Z514" s="56"/>
      <c r="AA514" s="56"/>
      <c r="AB514" s="56"/>
    </row>
    <row r="515">
      <c r="A515" s="56"/>
      <c r="B515" s="56"/>
      <c r="C515" s="58"/>
      <c r="D515" s="59"/>
      <c r="E515" s="79"/>
      <c r="F515" s="58"/>
      <c r="G515" s="58"/>
      <c r="H515" s="58"/>
      <c r="I515" s="58"/>
      <c r="J515" s="58"/>
      <c r="K515" s="56"/>
      <c r="L515" s="56"/>
      <c r="M515" s="56"/>
      <c r="N515" s="56"/>
      <c r="O515" s="56"/>
      <c r="P515" s="56"/>
      <c r="Q515" s="56"/>
      <c r="R515" s="56"/>
      <c r="S515" s="56"/>
      <c r="T515" s="56"/>
      <c r="U515" s="56"/>
      <c r="V515" s="56"/>
      <c r="W515" s="56"/>
      <c r="X515" s="56"/>
      <c r="Y515" s="56"/>
      <c r="Z515" s="56"/>
      <c r="AA515" s="56"/>
      <c r="AB515" s="56"/>
    </row>
    <row r="516">
      <c r="A516" s="56"/>
      <c r="B516" s="56"/>
      <c r="C516" s="58"/>
      <c r="D516" s="59"/>
      <c r="E516" s="79"/>
      <c r="F516" s="58"/>
      <c r="G516" s="58"/>
      <c r="H516" s="58"/>
      <c r="I516" s="58"/>
      <c r="J516" s="58"/>
      <c r="K516" s="56"/>
      <c r="L516" s="56"/>
      <c r="M516" s="56"/>
      <c r="N516" s="56"/>
      <c r="O516" s="56"/>
      <c r="P516" s="56"/>
      <c r="Q516" s="56"/>
      <c r="R516" s="56"/>
      <c r="S516" s="56"/>
      <c r="T516" s="56"/>
      <c r="U516" s="56"/>
      <c r="V516" s="56"/>
      <c r="W516" s="56"/>
      <c r="X516" s="56"/>
      <c r="Y516" s="56"/>
      <c r="Z516" s="56"/>
      <c r="AA516" s="56"/>
      <c r="AB516" s="56"/>
    </row>
    <row r="517">
      <c r="A517" s="56"/>
      <c r="B517" s="56"/>
      <c r="C517" s="58"/>
      <c r="D517" s="59"/>
      <c r="E517" s="79"/>
      <c r="F517" s="58"/>
      <c r="G517" s="58"/>
      <c r="H517" s="58"/>
      <c r="I517" s="58"/>
      <c r="J517" s="58"/>
      <c r="K517" s="56"/>
      <c r="L517" s="56"/>
      <c r="M517" s="56"/>
      <c r="N517" s="56"/>
      <c r="O517" s="56"/>
      <c r="P517" s="56"/>
      <c r="Q517" s="56"/>
      <c r="R517" s="56"/>
      <c r="S517" s="56"/>
      <c r="T517" s="56"/>
      <c r="U517" s="56"/>
      <c r="V517" s="56"/>
      <c r="W517" s="56"/>
      <c r="X517" s="56"/>
      <c r="Y517" s="56"/>
      <c r="Z517" s="56"/>
      <c r="AA517" s="56"/>
      <c r="AB517" s="56"/>
    </row>
    <row r="518">
      <c r="A518" s="56"/>
      <c r="B518" s="56"/>
      <c r="C518" s="58"/>
      <c r="D518" s="59"/>
      <c r="E518" s="79"/>
      <c r="F518" s="58"/>
      <c r="G518" s="58"/>
      <c r="H518" s="58"/>
      <c r="I518" s="58"/>
      <c r="J518" s="58"/>
      <c r="K518" s="56"/>
      <c r="L518" s="56"/>
      <c r="M518" s="56"/>
      <c r="N518" s="56"/>
      <c r="O518" s="56"/>
      <c r="P518" s="56"/>
      <c r="Q518" s="56"/>
      <c r="R518" s="56"/>
      <c r="S518" s="56"/>
      <c r="T518" s="56"/>
      <c r="U518" s="56"/>
      <c r="V518" s="56"/>
      <c r="W518" s="56"/>
      <c r="X518" s="56"/>
      <c r="Y518" s="56"/>
      <c r="Z518" s="56"/>
      <c r="AA518" s="56"/>
      <c r="AB518" s="56"/>
    </row>
    <row r="519">
      <c r="A519" s="56"/>
      <c r="B519" s="56"/>
      <c r="C519" s="58"/>
      <c r="D519" s="59"/>
      <c r="E519" s="79"/>
      <c r="F519" s="58"/>
      <c r="G519" s="58"/>
      <c r="H519" s="58"/>
      <c r="I519" s="58"/>
      <c r="J519" s="58"/>
      <c r="K519" s="56"/>
      <c r="L519" s="56"/>
      <c r="M519" s="56"/>
      <c r="N519" s="56"/>
      <c r="O519" s="56"/>
      <c r="P519" s="56"/>
      <c r="Q519" s="56"/>
      <c r="R519" s="56"/>
      <c r="S519" s="56"/>
      <c r="T519" s="56"/>
      <c r="U519" s="56"/>
      <c r="V519" s="56"/>
      <c r="W519" s="56"/>
      <c r="X519" s="56"/>
      <c r="Y519" s="56"/>
      <c r="Z519" s="56"/>
      <c r="AA519" s="56"/>
      <c r="AB519" s="56"/>
    </row>
    <row r="520">
      <c r="A520" s="56"/>
      <c r="B520" s="56"/>
      <c r="C520" s="58"/>
      <c r="D520" s="59"/>
      <c r="E520" s="79"/>
      <c r="F520" s="58"/>
      <c r="G520" s="58"/>
      <c r="H520" s="58"/>
      <c r="I520" s="58"/>
      <c r="J520" s="58"/>
      <c r="K520" s="56"/>
      <c r="L520" s="56"/>
      <c r="M520" s="56"/>
      <c r="N520" s="56"/>
      <c r="O520" s="56"/>
      <c r="P520" s="56"/>
      <c r="Q520" s="56"/>
      <c r="R520" s="56"/>
      <c r="S520" s="56"/>
      <c r="T520" s="56"/>
      <c r="U520" s="56"/>
      <c r="V520" s="56"/>
      <c r="W520" s="56"/>
      <c r="X520" s="56"/>
      <c r="Y520" s="56"/>
      <c r="Z520" s="56"/>
      <c r="AA520" s="56"/>
      <c r="AB520" s="56"/>
    </row>
    <row r="521">
      <c r="A521" s="56"/>
      <c r="B521" s="56"/>
      <c r="C521" s="58"/>
      <c r="D521" s="59"/>
      <c r="E521" s="79"/>
      <c r="F521" s="58"/>
      <c r="G521" s="58"/>
      <c r="H521" s="58"/>
      <c r="I521" s="58"/>
      <c r="J521" s="58"/>
      <c r="K521" s="56"/>
      <c r="L521" s="56"/>
      <c r="M521" s="56"/>
      <c r="N521" s="56"/>
      <c r="O521" s="56"/>
      <c r="P521" s="56"/>
      <c r="Q521" s="56"/>
      <c r="R521" s="56"/>
      <c r="S521" s="56"/>
      <c r="T521" s="56"/>
      <c r="U521" s="56"/>
      <c r="V521" s="56"/>
      <c r="W521" s="56"/>
      <c r="X521" s="56"/>
      <c r="Y521" s="56"/>
      <c r="Z521" s="56"/>
      <c r="AA521" s="56"/>
      <c r="AB521" s="56"/>
    </row>
    <row r="522">
      <c r="A522" s="56"/>
      <c r="B522" s="56"/>
      <c r="C522" s="58"/>
      <c r="D522" s="59"/>
      <c r="E522" s="79"/>
      <c r="F522" s="58"/>
      <c r="G522" s="58"/>
      <c r="H522" s="58"/>
      <c r="I522" s="58"/>
      <c r="J522" s="58"/>
      <c r="K522" s="56"/>
      <c r="L522" s="56"/>
      <c r="M522" s="56"/>
      <c r="N522" s="56"/>
      <c r="O522" s="56"/>
      <c r="P522" s="56"/>
      <c r="Q522" s="56"/>
      <c r="R522" s="56"/>
      <c r="S522" s="56"/>
      <c r="T522" s="56"/>
      <c r="U522" s="56"/>
      <c r="V522" s="56"/>
      <c r="W522" s="56"/>
      <c r="X522" s="56"/>
      <c r="Y522" s="56"/>
      <c r="Z522" s="56"/>
      <c r="AA522" s="56"/>
      <c r="AB522" s="56"/>
    </row>
    <row r="523">
      <c r="A523" s="56"/>
      <c r="B523" s="56"/>
      <c r="C523" s="58"/>
      <c r="D523" s="59"/>
      <c r="E523" s="79"/>
      <c r="F523" s="58"/>
      <c r="G523" s="58"/>
      <c r="H523" s="58"/>
      <c r="I523" s="58"/>
      <c r="J523" s="58"/>
      <c r="K523" s="56"/>
      <c r="L523" s="56"/>
      <c r="M523" s="56"/>
      <c r="N523" s="56"/>
      <c r="O523" s="56"/>
      <c r="P523" s="56"/>
      <c r="Q523" s="56"/>
      <c r="R523" s="56"/>
      <c r="S523" s="56"/>
      <c r="T523" s="56"/>
      <c r="U523" s="56"/>
      <c r="V523" s="56"/>
      <c r="W523" s="56"/>
      <c r="X523" s="56"/>
      <c r="Y523" s="56"/>
      <c r="Z523" s="56"/>
      <c r="AA523" s="56"/>
      <c r="AB523" s="56"/>
    </row>
    <row r="524">
      <c r="A524" s="56"/>
      <c r="B524" s="56"/>
      <c r="C524" s="58"/>
      <c r="D524" s="59"/>
      <c r="E524" s="79"/>
      <c r="F524" s="58"/>
      <c r="G524" s="58"/>
      <c r="H524" s="58"/>
      <c r="I524" s="58"/>
      <c r="J524" s="58"/>
      <c r="K524" s="56"/>
      <c r="L524" s="56"/>
      <c r="M524" s="56"/>
      <c r="N524" s="56"/>
      <c r="O524" s="56"/>
      <c r="P524" s="56"/>
      <c r="Q524" s="56"/>
      <c r="R524" s="56"/>
      <c r="S524" s="56"/>
      <c r="T524" s="56"/>
      <c r="U524" s="56"/>
      <c r="V524" s="56"/>
      <c r="W524" s="56"/>
      <c r="X524" s="56"/>
      <c r="Y524" s="56"/>
      <c r="Z524" s="56"/>
      <c r="AA524" s="56"/>
      <c r="AB524" s="56"/>
    </row>
    <row r="525">
      <c r="A525" s="56"/>
      <c r="B525" s="56"/>
      <c r="C525" s="58"/>
      <c r="D525" s="59"/>
      <c r="E525" s="79"/>
      <c r="F525" s="58"/>
      <c r="G525" s="58"/>
      <c r="H525" s="58"/>
      <c r="I525" s="58"/>
      <c r="J525" s="58"/>
      <c r="K525" s="56"/>
      <c r="L525" s="56"/>
      <c r="M525" s="56"/>
      <c r="N525" s="56"/>
      <c r="O525" s="56"/>
      <c r="P525" s="56"/>
      <c r="Q525" s="56"/>
      <c r="R525" s="56"/>
      <c r="S525" s="56"/>
      <c r="T525" s="56"/>
      <c r="U525" s="56"/>
      <c r="V525" s="56"/>
      <c r="W525" s="56"/>
      <c r="X525" s="56"/>
      <c r="Y525" s="56"/>
      <c r="Z525" s="56"/>
      <c r="AA525" s="56"/>
      <c r="AB525" s="56"/>
    </row>
    <row r="526">
      <c r="A526" s="56"/>
      <c r="B526" s="56"/>
      <c r="C526" s="58"/>
      <c r="D526" s="59"/>
      <c r="E526" s="79"/>
      <c r="F526" s="58"/>
      <c r="G526" s="58"/>
      <c r="H526" s="58"/>
      <c r="I526" s="58"/>
      <c r="J526" s="58"/>
      <c r="K526" s="56"/>
      <c r="L526" s="56"/>
      <c r="M526" s="56"/>
      <c r="N526" s="56"/>
      <c r="O526" s="56"/>
      <c r="P526" s="56"/>
      <c r="Q526" s="56"/>
      <c r="R526" s="56"/>
      <c r="S526" s="56"/>
      <c r="T526" s="56"/>
      <c r="U526" s="56"/>
      <c r="V526" s="56"/>
      <c r="W526" s="56"/>
      <c r="X526" s="56"/>
      <c r="Y526" s="56"/>
      <c r="Z526" s="56"/>
      <c r="AA526" s="56"/>
      <c r="AB526" s="56"/>
    </row>
    <row r="527">
      <c r="A527" s="56"/>
      <c r="B527" s="56"/>
      <c r="C527" s="58"/>
      <c r="D527" s="59"/>
      <c r="E527" s="79"/>
      <c r="F527" s="58"/>
      <c r="G527" s="58"/>
      <c r="H527" s="58"/>
      <c r="I527" s="58"/>
      <c r="J527" s="58"/>
      <c r="K527" s="56"/>
      <c r="L527" s="56"/>
      <c r="M527" s="56"/>
      <c r="N527" s="56"/>
      <c r="O527" s="56"/>
      <c r="P527" s="56"/>
      <c r="Q527" s="56"/>
      <c r="R527" s="56"/>
      <c r="S527" s="56"/>
      <c r="T527" s="56"/>
      <c r="U527" s="56"/>
      <c r="V527" s="56"/>
      <c r="W527" s="56"/>
      <c r="X527" s="56"/>
      <c r="Y527" s="56"/>
      <c r="Z527" s="56"/>
      <c r="AA527" s="56"/>
      <c r="AB527" s="56"/>
    </row>
    <row r="528">
      <c r="A528" s="56"/>
      <c r="B528" s="56"/>
      <c r="C528" s="58"/>
      <c r="D528" s="59"/>
      <c r="E528" s="79"/>
      <c r="F528" s="58"/>
      <c r="G528" s="58"/>
      <c r="H528" s="58"/>
      <c r="I528" s="58"/>
      <c r="J528" s="58"/>
      <c r="K528" s="56"/>
      <c r="L528" s="56"/>
      <c r="M528" s="56"/>
      <c r="N528" s="56"/>
      <c r="O528" s="56"/>
      <c r="P528" s="56"/>
      <c r="Q528" s="56"/>
      <c r="R528" s="56"/>
      <c r="S528" s="56"/>
      <c r="T528" s="56"/>
      <c r="U528" s="56"/>
      <c r="V528" s="56"/>
      <c r="W528" s="56"/>
      <c r="X528" s="56"/>
      <c r="Y528" s="56"/>
      <c r="Z528" s="56"/>
      <c r="AA528" s="56"/>
      <c r="AB528" s="56"/>
    </row>
    <row r="529">
      <c r="A529" s="56"/>
      <c r="B529" s="56"/>
      <c r="C529" s="58"/>
      <c r="D529" s="59"/>
      <c r="E529" s="79"/>
      <c r="F529" s="58"/>
      <c r="G529" s="58"/>
      <c r="H529" s="58"/>
      <c r="I529" s="58"/>
      <c r="J529" s="58"/>
      <c r="K529" s="56"/>
      <c r="L529" s="56"/>
      <c r="M529" s="56"/>
      <c r="N529" s="56"/>
      <c r="O529" s="56"/>
      <c r="P529" s="56"/>
      <c r="Q529" s="56"/>
      <c r="R529" s="56"/>
      <c r="S529" s="56"/>
      <c r="T529" s="56"/>
      <c r="U529" s="56"/>
      <c r="V529" s="56"/>
      <c r="W529" s="56"/>
      <c r="X529" s="56"/>
      <c r="Y529" s="56"/>
      <c r="Z529" s="56"/>
      <c r="AA529" s="56"/>
      <c r="AB529" s="56"/>
    </row>
    <row r="530">
      <c r="A530" s="56"/>
      <c r="B530" s="56"/>
      <c r="C530" s="58"/>
      <c r="D530" s="59"/>
      <c r="E530" s="79"/>
      <c r="F530" s="58"/>
      <c r="G530" s="58"/>
      <c r="H530" s="58"/>
      <c r="I530" s="58"/>
      <c r="J530" s="58"/>
      <c r="K530" s="56"/>
      <c r="L530" s="56"/>
      <c r="M530" s="56"/>
      <c r="N530" s="56"/>
      <c r="O530" s="56"/>
      <c r="P530" s="56"/>
      <c r="Q530" s="56"/>
      <c r="R530" s="56"/>
      <c r="S530" s="56"/>
      <c r="T530" s="56"/>
      <c r="U530" s="56"/>
      <c r="V530" s="56"/>
      <c r="W530" s="56"/>
      <c r="X530" s="56"/>
      <c r="Y530" s="56"/>
      <c r="Z530" s="56"/>
      <c r="AA530" s="56"/>
      <c r="AB530" s="56"/>
    </row>
    <row r="531">
      <c r="A531" s="56"/>
      <c r="B531" s="56"/>
      <c r="C531" s="58"/>
      <c r="D531" s="59"/>
      <c r="E531" s="79"/>
      <c r="F531" s="58"/>
      <c r="G531" s="58"/>
      <c r="H531" s="58"/>
      <c r="I531" s="58"/>
      <c r="J531" s="58"/>
      <c r="K531" s="56"/>
      <c r="L531" s="56"/>
      <c r="M531" s="56"/>
      <c r="N531" s="56"/>
      <c r="O531" s="56"/>
      <c r="P531" s="56"/>
      <c r="Q531" s="56"/>
      <c r="R531" s="56"/>
      <c r="S531" s="56"/>
      <c r="T531" s="56"/>
      <c r="U531" s="56"/>
      <c r="V531" s="56"/>
      <c r="W531" s="56"/>
      <c r="X531" s="56"/>
      <c r="Y531" s="56"/>
      <c r="Z531" s="56"/>
      <c r="AA531" s="56"/>
      <c r="AB531" s="56"/>
    </row>
    <row r="532">
      <c r="A532" s="56"/>
      <c r="B532" s="56"/>
      <c r="C532" s="58"/>
      <c r="D532" s="59"/>
      <c r="E532" s="79"/>
      <c r="F532" s="58"/>
      <c r="G532" s="58"/>
      <c r="H532" s="58"/>
      <c r="I532" s="58"/>
      <c r="J532" s="58"/>
      <c r="K532" s="56"/>
      <c r="L532" s="56"/>
      <c r="M532" s="56"/>
      <c r="N532" s="56"/>
      <c r="O532" s="56"/>
      <c r="P532" s="56"/>
      <c r="Q532" s="56"/>
      <c r="R532" s="56"/>
      <c r="S532" s="56"/>
      <c r="T532" s="56"/>
      <c r="U532" s="56"/>
      <c r="V532" s="56"/>
      <c r="W532" s="56"/>
      <c r="X532" s="56"/>
      <c r="Y532" s="56"/>
      <c r="Z532" s="56"/>
      <c r="AA532" s="56"/>
      <c r="AB532" s="56"/>
    </row>
    <row r="533">
      <c r="A533" s="56"/>
      <c r="B533" s="56"/>
      <c r="C533" s="58"/>
      <c r="D533" s="59"/>
      <c r="E533" s="79"/>
      <c r="F533" s="58"/>
      <c r="G533" s="58"/>
      <c r="H533" s="58"/>
      <c r="I533" s="58"/>
      <c r="J533" s="58"/>
      <c r="K533" s="56"/>
      <c r="L533" s="56"/>
      <c r="M533" s="56"/>
      <c r="N533" s="56"/>
      <c r="O533" s="56"/>
      <c r="P533" s="56"/>
      <c r="Q533" s="56"/>
      <c r="R533" s="56"/>
      <c r="S533" s="56"/>
      <c r="T533" s="56"/>
      <c r="U533" s="56"/>
      <c r="V533" s="56"/>
      <c r="W533" s="56"/>
      <c r="X533" s="56"/>
      <c r="Y533" s="56"/>
      <c r="Z533" s="56"/>
      <c r="AA533" s="56"/>
      <c r="AB533" s="56"/>
    </row>
    <row r="534">
      <c r="A534" s="56"/>
      <c r="B534" s="56"/>
      <c r="C534" s="58"/>
      <c r="D534" s="59"/>
      <c r="E534" s="79"/>
      <c r="F534" s="58"/>
      <c r="G534" s="58"/>
      <c r="H534" s="58"/>
      <c r="I534" s="58"/>
      <c r="J534" s="58"/>
      <c r="K534" s="56"/>
      <c r="L534" s="56"/>
      <c r="M534" s="56"/>
      <c r="N534" s="56"/>
      <c r="O534" s="56"/>
      <c r="P534" s="56"/>
      <c r="Q534" s="56"/>
      <c r="R534" s="56"/>
      <c r="S534" s="56"/>
      <c r="T534" s="56"/>
      <c r="U534" s="56"/>
      <c r="V534" s="56"/>
      <c r="W534" s="56"/>
      <c r="X534" s="56"/>
      <c r="Y534" s="56"/>
      <c r="Z534" s="56"/>
      <c r="AA534" s="56"/>
      <c r="AB534" s="56"/>
    </row>
    <row r="535">
      <c r="A535" s="56"/>
      <c r="B535" s="56"/>
      <c r="C535" s="58"/>
      <c r="D535" s="59"/>
      <c r="E535" s="79"/>
      <c r="F535" s="58"/>
      <c r="G535" s="58"/>
      <c r="H535" s="58"/>
      <c r="I535" s="58"/>
      <c r="J535" s="58"/>
      <c r="K535" s="56"/>
      <c r="L535" s="56"/>
      <c r="M535" s="56"/>
      <c r="N535" s="56"/>
      <c r="O535" s="56"/>
      <c r="P535" s="56"/>
      <c r="Q535" s="56"/>
      <c r="R535" s="56"/>
      <c r="S535" s="56"/>
      <c r="T535" s="56"/>
      <c r="U535" s="56"/>
      <c r="V535" s="56"/>
      <c r="W535" s="56"/>
      <c r="X535" s="56"/>
      <c r="Y535" s="56"/>
      <c r="Z535" s="56"/>
      <c r="AA535" s="56"/>
      <c r="AB535" s="56"/>
    </row>
    <row r="536">
      <c r="A536" s="56"/>
      <c r="B536" s="56"/>
      <c r="C536" s="58"/>
      <c r="D536" s="59"/>
      <c r="E536" s="79"/>
      <c r="F536" s="58"/>
      <c r="G536" s="58"/>
      <c r="H536" s="58"/>
      <c r="I536" s="58"/>
      <c r="J536" s="58"/>
      <c r="K536" s="56"/>
      <c r="L536" s="56"/>
      <c r="M536" s="56"/>
      <c r="N536" s="56"/>
      <c r="O536" s="56"/>
      <c r="P536" s="56"/>
      <c r="Q536" s="56"/>
      <c r="R536" s="56"/>
      <c r="S536" s="56"/>
      <c r="T536" s="56"/>
      <c r="U536" s="56"/>
      <c r="V536" s="56"/>
      <c r="W536" s="56"/>
      <c r="X536" s="56"/>
      <c r="Y536" s="56"/>
      <c r="Z536" s="56"/>
      <c r="AA536" s="56"/>
      <c r="AB536" s="56"/>
    </row>
    <row r="537">
      <c r="A537" s="56"/>
      <c r="B537" s="56"/>
      <c r="C537" s="58"/>
      <c r="D537" s="59"/>
      <c r="E537" s="79"/>
      <c r="F537" s="58"/>
      <c r="G537" s="58"/>
      <c r="H537" s="58"/>
      <c r="I537" s="58"/>
      <c r="J537" s="58"/>
      <c r="K537" s="56"/>
      <c r="L537" s="56"/>
      <c r="M537" s="56"/>
      <c r="N537" s="56"/>
      <c r="O537" s="56"/>
      <c r="P537" s="56"/>
      <c r="Q537" s="56"/>
      <c r="R537" s="56"/>
      <c r="S537" s="56"/>
      <c r="T537" s="56"/>
      <c r="U537" s="56"/>
      <c r="V537" s="56"/>
      <c r="W537" s="56"/>
      <c r="X537" s="56"/>
      <c r="Y537" s="56"/>
      <c r="Z537" s="56"/>
      <c r="AA537" s="56"/>
      <c r="AB537" s="56"/>
    </row>
    <row r="538">
      <c r="A538" s="56"/>
      <c r="B538" s="56"/>
      <c r="C538" s="58"/>
      <c r="D538" s="59"/>
      <c r="E538" s="79"/>
      <c r="F538" s="58"/>
      <c r="G538" s="58"/>
      <c r="H538" s="58"/>
      <c r="I538" s="58"/>
      <c r="J538" s="58"/>
      <c r="K538" s="56"/>
      <c r="L538" s="56"/>
      <c r="M538" s="56"/>
      <c r="N538" s="56"/>
      <c r="O538" s="56"/>
      <c r="P538" s="56"/>
      <c r="Q538" s="56"/>
      <c r="R538" s="56"/>
      <c r="S538" s="56"/>
      <c r="T538" s="56"/>
      <c r="U538" s="56"/>
      <c r="V538" s="56"/>
      <c r="W538" s="56"/>
      <c r="X538" s="56"/>
      <c r="Y538" s="56"/>
      <c r="Z538" s="56"/>
      <c r="AA538" s="56"/>
      <c r="AB538" s="56"/>
    </row>
    <row r="539">
      <c r="A539" s="56"/>
      <c r="B539" s="56"/>
      <c r="C539" s="58"/>
      <c r="D539" s="59"/>
      <c r="E539" s="79"/>
      <c r="F539" s="58"/>
      <c r="G539" s="58"/>
      <c r="H539" s="58"/>
      <c r="I539" s="58"/>
      <c r="J539" s="58"/>
      <c r="K539" s="56"/>
      <c r="L539" s="56"/>
      <c r="M539" s="56"/>
      <c r="N539" s="56"/>
      <c r="O539" s="56"/>
      <c r="P539" s="56"/>
      <c r="Q539" s="56"/>
      <c r="R539" s="56"/>
      <c r="S539" s="56"/>
      <c r="T539" s="56"/>
      <c r="U539" s="56"/>
      <c r="V539" s="56"/>
      <c r="W539" s="56"/>
      <c r="X539" s="56"/>
      <c r="Y539" s="56"/>
      <c r="Z539" s="56"/>
      <c r="AA539" s="56"/>
      <c r="AB539" s="56"/>
    </row>
    <row r="540">
      <c r="A540" s="56"/>
      <c r="B540" s="56"/>
      <c r="C540" s="58"/>
      <c r="D540" s="59"/>
      <c r="E540" s="79"/>
      <c r="F540" s="58"/>
      <c r="G540" s="58"/>
      <c r="H540" s="58"/>
      <c r="I540" s="58"/>
      <c r="J540" s="58"/>
      <c r="K540" s="56"/>
      <c r="L540" s="56"/>
      <c r="M540" s="56"/>
      <c r="N540" s="56"/>
      <c r="O540" s="56"/>
      <c r="P540" s="56"/>
      <c r="Q540" s="56"/>
      <c r="R540" s="56"/>
      <c r="S540" s="56"/>
      <c r="T540" s="56"/>
      <c r="U540" s="56"/>
      <c r="V540" s="56"/>
      <c r="W540" s="56"/>
      <c r="X540" s="56"/>
      <c r="Y540" s="56"/>
      <c r="Z540" s="56"/>
      <c r="AA540" s="56"/>
      <c r="AB540" s="56"/>
    </row>
    <row r="541">
      <c r="A541" s="56"/>
      <c r="B541" s="56"/>
      <c r="C541" s="58"/>
      <c r="D541" s="59"/>
      <c r="E541" s="79"/>
      <c r="F541" s="58"/>
      <c r="G541" s="58"/>
      <c r="H541" s="58"/>
      <c r="I541" s="58"/>
      <c r="J541" s="58"/>
      <c r="K541" s="56"/>
      <c r="L541" s="56"/>
      <c r="M541" s="56"/>
      <c r="N541" s="56"/>
      <c r="O541" s="56"/>
      <c r="P541" s="56"/>
      <c r="Q541" s="56"/>
      <c r="R541" s="56"/>
      <c r="S541" s="56"/>
      <c r="T541" s="56"/>
      <c r="U541" s="56"/>
      <c r="V541" s="56"/>
      <c r="W541" s="56"/>
      <c r="X541" s="56"/>
      <c r="Y541" s="56"/>
      <c r="Z541" s="56"/>
      <c r="AA541" s="56"/>
      <c r="AB541" s="56"/>
    </row>
    <row r="542">
      <c r="A542" s="56"/>
      <c r="B542" s="56"/>
      <c r="C542" s="58"/>
      <c r="D542" s="59"/>
      <c r="E542" s="79"/>
      <c r="F542" s="58"/>
      <c r="G542" s="58"/>
      <c r="H542" s="58"/>
      <c r="I542" s="58"/>
      <c r="J542" s="58"/>
      <c r="K542" s="56"/>
      <c r="L542" s="56"/>
      <c r="M542" s="56"/>
      <c r="N542" s="56"/>
      <c r="O542" s="56"/>
      <c r="P542" s="56"/>
      <c r="Q542" s="56"/>
      <c r="R542" s="56"/>
      <c r="S542" s="56"/>
      <c r="T542" s="56"/>
      <c r="U542" s="56"/>
      <c r="V542" s="56"/>
      <c r="W542" s="56"/>
      <c r="X542" s="56"/>
      <c r="Y542" s="56"/>
      <c r="Z542" s="56"/>
      <c r="AA542" s="56"/>
      <c r="AB542" s="56"/>
    </row>
    <row r="543">
      <c r="A543" s="56"/>
      <c r="B543" s="56"/>
      <c r="C543" s="58"/>
      <c r="D543" s="59"/>
      <c r="E543" s="79"/>
      <c r="F543" s="58"/>
      <c r="G543" s="58"/>
      <c r="H543" s="58"/>
      <c r="I543" s="58"/>
      <c r="J543" s="58"/>
      <c r="K543" s="56"/>
      <c r="L543" s="56"/>
      <c r="M543" s="56"/>
      <c r="N543" s="56"/>
      <c r="O543" s="56"/>
      <c r="P543" s="56"/>
      <c r="Q543" s="56"/>
      <c r="R543" s="56"/>
      <c r="S543" s="56"/>
      <c r="T543" s="56"/>
      <c r="U543" s="56"/>
      <c r="V543" s="56"/>
      <c r="W543" s="56"/>
      <c r="X543" s="56"/>
      <c r="Y543" s="56"/>
      <c r="Z543" s="56"/>
      <c r="AA543" s="56"/>
      <c r="AB543" s="56"/>
    </row>
    <row r="544">
      <c r="A544" s="56"/>
      <c r="B544" s="56"/>
      <c r="C544" s="58"/>
      <c r="D544" s="59"/>
      <c r="E544" s="79"/>
      <c r="F544" s="58"/>
      <c r="G544" s="58"/>
      <c r="H544" s="58"/>
      <c r="I544" s="58"/>
      <c r="J544" s="58"/>
      <c r="K544" s="56"/>
      <c r="L544" s="56"/>
      <c r="M544" s="56"/>
      <c r="N544" s="56"/>
      <c r="O544" s="56"/>
      <c r="P544" s="56"/>
      <c r="Q544" s="56"/>
      <c r="R544" s="56"/>
      <c r="S544" s="56"/>
      <c r="T544" s="56"/>
      <c r="U544" s="56"/>
      <c r="V544" s="56"/>
      <c r="W544" s="56"/>
      <c r="X544" s="56"/>
      <c r="Y544" s="56"/>
      <c r="Z544" s="56"/>
      <c r="AA544" s="56"/>
      <c r="AB544" s="56"/>
    </row>
    <row r="545">
      <c r="A545" s="56"/>
      <c r="B545" s="56"/>
      <c r="C545" s="58"/>
      <c r="D545" s="59"/>
      <c r="E545" s="79"/>
      <c r="F545" s="58"/>
      <c r="G545" s="58"/>
      <c r="H545" s="58"/>
      <c r="I545" s="58"/>
      <c r="J545" s="58"/>
      <c r="K545" s="56"/>
      <c r="L545" s="56"/>
      <c r="M545" s="56"/>
      <c r="N545" s="56"/>
      <c r="O545" s="56"/>
      <c r="P545" s="56"/>
      <c r="Q545" s="56"/>
      <c r="R545" s="56"/>
      <c r="S545" s="56"/>
      <c r="T545" s="56"/>
      <c r="U545" s="56"/>
      <c r="V545" s="56"/>
      <c r="W545" s="56"/>
      <c r="X545" s="56"/>
      <c r="Y545" s="56"/>
      <c r="Z545" s="56"/>
      <c r="AA545" s="56"/>
      <c r="AB545" s="56"/>
    </row>
    <row r="546">
      <c r="A546" s="56"/>
      <c r="B546" s="56"/>
      <c r="C546" s="58"/>
      <c r="D546" s="59"/>
      <c r="E546" s="79"/>
      <c r="F546" s="58"/>
      <c r="G546" s="58"/>
      <c r="H546" s="58"/>
      <c r="I546" s="58"/>
      <c r="J546" s="58"/>
      <c r="K546" s="56"/>
      <c r="L546" s="56"/>
      <c r="M546" s="56"/>
      <c r="N546" s="56"/>
      <c r="O546" s="56"/>
      <c r="P546" s="56"/>
      <c r="Q546" s="56"/>
      <c r="R546" s="56"/>
      <c r="S546" s="56"/>
      <c r="T546" s="56"/>
      <c r="U546" s="56"/>
      <c r="V546" s="56"/>
      <c r="W546" s="56"/>
      <c r="X546" s="56"/>
      <c r="Y546" s="56"/>
      <c r="Z546" s="56"/>
      <c r="AA546" s="56"/>
      <c r="AB546" s="56"/>
    </row>
    <row r="547">
      <c r="A547" s="56"/>
      <c r="B547" s="56"/>
      <c r="C547" s="58"/>
      <c r="D547" s="59"/>
      <c r="E547" s="79"/>
      <c r="F547" s="58"/>
      <c r="G547" s="58"/>
      <c r="H547" s="58"/>
      <c r="I547" s="58"/>
      <c r="J547" s="58"/>
      <c r="K547" s="56"/>
      <c r="L547" s="56"/>
      <c r="M547" s="56"/>
      <c r="N547" s="56"/>
      <c r="O547" s="56"/>
      <c r="P547" s="56"/>
      <c r="Q547" s="56"/>
      <c r="R547" s="56"/>
      <c r="S547" s="56"/>
      <c r="T547" s="56"/>
      <c r="U547" s="56"/>
      <c r="V547" s="56"/>
      <c r="W547" s="56"/>
      <c r="X547" s="56"/>
      <c r="Y547" s="56"/>
      <c r="Z547" s="56"/>
      <c r="AA547" s="56"/>
      <c r="AB547" s="56"/>
    </row>
    <row r="548">
      <c r="A548" s="56"/>
      <c r="B548" s="56"/>
      <c r="C548" s="58"/>
      <c r="D548" s="59"/>
      <c r="E548" s="79"/>
      <c r="F548" s="58"/>
      <c r="G548" s="58"/>
      <c r="H548" s="58"/>
      <c r="I548" s="58"/>
      <c r="J548" s="58"/>
      <c r="K548" s="56"/>
      <c r="L548" s="56"/>
      <c r="M548" s="56"/>
      <c r="N548" s="56"/>
      <c r="O548" s="56"/>
      <c r="P548" s="56"/>
      <c r="Q548" s="56"/>
      <c r="R548" s="56"/>
      <c r="S548" s="56"/>
      <c r="T548" s="56"/>
      <c r="U548" s="56"/>
      <c r="V548" s="56"/>
      <c r="W548" s="56"/>
      <c r="X548" s="56"/>
      <c r="Y548" s="56"/>
      <c r="Z548" s="56"/>
      <c r="AA548" s="56"/>
      <c r="AB548" s="56"/>
    </row>
    <row r="549">
      <c r="A549" s="56"/>
      <c r="B549" s="56"/>
      <c r="C549" s="58"/>
      <c r="D549" s="59"/>
      <c r="E549" s="79"/>
      <c r="F549" s="58"/>
      <c r="G549" s="58"/>
      <c r="H549" s="58"/>
      <c r="I549" s="58"/>
      <c r="J549" s="58"/>
      <c r="K549" s="56"/>
      <c r="L549" s="56"/>
      <c r="M549" s="56"/>
      <c r="N549" s="56"/>
      <c r="O549" s="56"/>
      <c r="P549" s="56"/>
      <c r="Q549" s="56"/>
      <c r="R549" s="56"/>
      <c r="S549" s="56"/>
      <c r="T549" s="56"/>
      <c r="U549" s="56"/>
      <c r="V549" s="56"/>
      <c r="W549" s="56"/>
      <c r="X549" s="56"/>
      <c r="Y549" s="56"/>
      <c r="Z549" s="56"/>
      <c r="AA549" s="56"/>
      <c r="AB549" s="56"/>
    </row>
    <row r="550">
      <c r="A550" s="56"/>
      <c r="B550" s="56"/>
      <c r="C550" s="58"/>
      <c r="D550" s="59"/>
      <c r="E550" s="79"/>
      <c r="F550" s="58"/>
      <c r="G550" s="58"/>
      <c r="H550" s="58"/>
      <c r="I550" s="58"/>
      <c r="J550" s="58"/>
      <c r="K550" s="56"/>
      <c r="L550" s="56"/>
      <c r="M550" s="56"/>
      <c r="N550" s="56"/>
      <c r="O550" s="56"/>
      <c r="P550" s="56"/>
      <c r="Q550" s="56"/>
      <c r="R550" s="56"/>
      <c r="S550" s="56"/>
      <c r="T550" s="56"/>
      <c r="U550" s="56"/>
      <c r="V550" s="56"/>
      <c r="W550" s="56"/>
      <c r="X550" s="56"/>
      <c r="Y550" s="56"/>
      <c r="Z550" s="56"/>
      <c r="AA550" s="56"/>
      <c r="AB550" s="56"/>
    </row>
    <row r="551">
      <c r="A551" s="56"/>
      <c r="B551" s="56"/>
      <c r="C551" s="58"/>
      <c r="D551" s="59"/>
      <c r="E551" s="79"/>
      <c r="F551" s="58"/>
      <c r="G551" s="58"/>
      <c r="H551" s="58"/>
      <c r="I551" s="58"/>
      <c r="J551" s="58"/>
      <c r="K551" s="56"/>
      <c r="L551" s="56"/>
      <c r="M551" s="56"/>
      <c r="N551" s="56"/>
      <c r="O551" s="56"/>
      <c r="P551" s="56"/>
      <c r="Q551" s="56"/>
      <c r="R551" s="56"/>
      <c r="S551" s="56"/>
      <c r="T551" s="56"/>
      <c r="U551" s="56"/>
      <c r="V551" s="56"/>
      <c r="W551" s="56"/>
      <c r="X551" s="56"/>
      <c r="Y551" s="56"/>
      <c r="Z551" s="56"/>
      <c r="AA551" s="56"/>
      <c r="AB551" s="56"/>
    </row>
    <row r="552">
      <c r="A552" s="56"/>
      <c r="B552" s="56"/>
      <c r="C552" s="58"/>
      <c r="D552" s="59"/>
      <c r="E552" s="79"/>
      <c r="F552" s="58"/>
      <c r="G552" s="58"/>
      <c r="H552" s="58"/>
      <c r="I552" s="58"/>
      <c r="J552" s="58"/>
      <c r="K552" s="56"/>
      <c r="L552" s="56"/>
      <c r="M552" s="56"/>
      <c r="N552" s="56"/>
      <c r="O552" s="56"/>
      <c r="P552" s="56"/>
      <c r="Q552" s="56"/>
      <c r="R552" s="56"/>
      <c r="S552" s="56"/>
      <c r="T552" s="56"/>
      <c r="U552" s="56"/>
      <c r="V552" s="56"/>
      <c r="W552" s="56"/>
      <c r="X552" s="56"/>
      <c r="Y552" s="56"/>
      <c r="Z552" s="56"/>
      <c r="AA552" s="56"/>
      <c r="AB552" s="56"/>
    </row>
    <row r="553">
      <c r="A553" s="56"/>
      <c r="B553" s="56"/>
      <c r="C553" s="58"/>
      <c r="D553" s="59"/>
      <c r="E553" s="79"/>
      <c r="F553" s="58"/>
      <c r="G553" s="58"/>
      <c r="H553" s="58"/>
      <c r="I553" s="58"/>
      <c r="J553" s="58"/>
      <c r="K553" s="56"/>
      <c r="L553" s="56"/>
      <c r="M553" s="56"/>
      <c r="N553" s="56"/>
      <c r="O553" s="56"/>
      <c r="P553" s="56"/>
      <c r="Q553" s="56"/>
      <c r="R553" s="56"/>
      <c r="S553" s="56"/>
      <c r="T553" s="56"/>
      <c r="U553" s="56"/>
      <c r="V553" s="56"/>
      <c r="W553" s="56"/>
      <c r="X553" s="56"/>
      <c r="Y553" s="56"/>
      <c r="Z553" s="56"/>
      <c r="AA553" s="56"/>
      <c r="AB553" s="56"/>
    </row>
    <row r="554">
      <c r="A554" s="56"/>
      <c r="B554" s="56"/>
      <c r="C554" s="58"/>
      <c r="D554" s="59"/>
      <c r="E554" s="79"/>
      <c r="F554" s="58"/>
      <c r="G554" s="58"/>
      <c r="H554" s="58"/>
      <c r="I554" s="58"/>
      <c r="J554" s="58"/>
      <c r="K554" s="56"/>
      <c r="L554" s="56"/>
      <c r="M554" s="56"/>
      <c r="N554" s="56"/>
      <c r="O554" s="56"/>
      <c r="P554" s="56"/>
      <c r="Q554" s="56"/>
      <c r="R554" s="56"/>
      <c r="S554" s="56"/>
      <c r="T554" s="56"/>
      <c r="U554" s="56"/>
      <c r="V554" s="56"/>
      <c r="W554" s="56"/>
      <c r="X554" s="56"/>
      <c r="Y554" s="56"/>
      <c r="Z554" s="56"/>
      <c r="AA554" s="56"/>
      <c r="AB554" s="56"/>
    </row>
    <row r="555">
      <c r="A555" s="56"/>
      <c r="B555" s="56"/>
      <c r="C555" s="58"/>
      <c r="D555" s="59"/>
      <c r="E555" s="79"/>
      <c r="F555" s="58"/>
      <c r="G555" s="58"/>
      <c r="H555" s="58"/>
      <c r="I555" s="58"/>
      <c r="J555" s="58"/>
      <c r="K555" s="56"/>
      <c r="L555" s="56"/>
      <c r="M555" s="56"/>
      <c r="N555" s="56"/>
      <c r="O555" s="56"/>
      <c r="P555" s="56"/>
      <c r="Q555" s="56"/>
      <c r="R555" s="56"/>
      <c r="S555" s="56"/>
      <c r="T555" s="56"/>
      <c r="U555" s="56"/>
      <c r="V555" s="56"/>
      <c r="W555" s="56"/>
      <c r="X555" s="56"/>
      <c r="Y555" s="56"/>
      <c r="Z555" s="56"/>
      <c r="AA555" s="56"/>
      <c r="AB555" s="56"/>
    </row>
    <row r="556">
      <c r="A556" s="56"/>
      <c r="B556" s="56"/>
      <c r="C556" s="58"/>
      <c r="D556" s="59"/>
      <c r="E556" s="79"/>
      <c r="F556" s="58"/>
      <c r="G556" s="58"/>
      <c r="H556" s="58"/>
      <c r="I556" s="58"/>
      <c r="J556" s="58"/>
      <c r="K556" s="56"/>
      <c r="L556" s="56"/>
      <c r="M556" s="56"/>
      <c r="N556" s="56"/>
      <c r="O556" s="56"/>
      <c r="P556" s="56"/>
      <c r="Q556" s="56"/>
      <c r="R556" s="56"/>
      <c r="S556" s="56"/>
      <c r="T556" s="56"/>
      <c r="U556" s="56"/>
      <c r="V556" s="56"/>
      <c r="W556" s="56"/>
      <c r="X556" s="56"/>
      <c r="Y556" s="56"/>
      <c r="Z556" s="56"/>
      <c r="AA556" s="56"/>
      <c r="AB556" s="56"/>
    </row>
    <row r="557">
      <c r="A557" s="56"/>
      <c r="B557" s="56"/>
      <c r="C557" s="58"/>
      <c r="D557" s="59"/>
      <c r="E557" s="79"/>
      <c r="F557" s="58"/>
      <c r="G557" s="58"/>
      <c r="H557" s="58"/>
      <c r="I557" s="58"/>
      <c r="J557" s="58"/>
      <c r="K557" s="56"/>
      <c r="L557" s="56"/>
      <c r="M557" s="56"/>
      <c r="N557" s="56"/>
      <c r="O557" s="56"/>
      <c r="P557" s="56"/>
      <c r="Q557" s="56"/>
      <c r="R557" s="56"/>
      <c r="S557" s="56"/>
      <c r="T557" s="56"/>
      <c r="U557" s="56"/>
      <c r="V557" s="56"/>
      <c r="W557" s="56"/>
      <c r="X557" s="56"/>
      <c r="Y557" s="56"/>
      <c r="Z557" s="56"/>
      <c r="AA557" s="56"/>
      <c r="AB557" s="56"/>
    </row>
    <row r="558">
      <c r="A558" s="56"/>
      <c r="B558" s="56"/>
      <c r="C558" s="58"/>
      <c r="D558" s="59"/>
      <c r="E558" s="79"/>
      <c r="F558" s="58"/>
      <c r="G558" s="58"/>
      <c r="H558" s="58"/>
      <c r="I558" s="58"/>
      <c r="J558" s="58"/>
      <c r="K558" s="56"/>
      <c r="L558" s="56"/>
      <c r="M558" s="56"/>
      <c r="N558" s="56"/>
      <c r="O558" s="56"/>
      <c r="P558" s="56"/>
      <c r="Q558" s="56"/>
      <c r="R558" s="56"/>
      <c r="S558" s="56"/>
      <c r="T558" s="56"/>
      <c r="U558" s="56"/>
      <c r="V558" s="56"/>
      <c r="W558" s="56"/>
      <c r="X558" s="56"/>
      <c r="Y558" s="56"/>
      <c r="Z558" s="56"/>
      <c r="AA558" s="56"/>
      <c r="AB558" s="56"/>
    </row>
    <row r="559">
      <c r="A559" s="56"/>
      <c r="B559" s="56"/>
      <c r="C559" s="58"/>
      <c r="D559" s="59"/>
      <c r="E559" s="79"/>
      <c r="F559" s="58"/>
      <c r="G559" s="58"/>
      <c r="H559" s="58"/>
      <c r="I559" s="58"/>
      <c r="J559" s="58"/>
      <c r="K559" s="56"/>
      <c r="L559" s="56"/>
      <c r="M559" s="56"/>
      <c r="N559" s="56"/>
      <c r="O559" s="56"/>
      <c r="P559" s="56"/>
      <c r="Q559" s="56"/>
      <c r="R559" s="56"/>
      <c r="S559" s="56"/>
      <c r="T559" s="56"/>
      <c r="U559" s="56"/>
      <c r="V559" s="56"/>
      <c r="W559" s="56"/>
      <c r="X559" s="56"/>
      <c r="Y559" s="56"/>
      <c r="Z559" s="56"/>
      <c r="AA559" s="56"/>
      <c r="AB559" s="56"/>
    </row>
    <row r="560">
      <c r="A560" s="56"/>
      <c r="B560" s="56"/>
      <c r="C560" s="58"/>
      <c r="D560" s="59"/>
      <c r="E560" s="79"/>
      <c r="F560" s="58"/>
      <c r="G560" s="58"/>
      <c r="H560" s="58"/>
      <c r="I560" s="58"/>
      <c r="J560" s="58"/>
      <c r="K560" s="56"/>
      <c r="L560" s="56"/>
      <c r="M560" s="56"/>
      <c r="N560" s="56"/>
      <c r="O560" s="56"/>
      <c r="P560" s="56"/>
      <c r="Q560" s="56"/>
      <c r="R560" s="56"/>
      <c r="S560" s="56"/>
      <c r="T560" s="56"/>
      <c r="U560" s="56"/>
      <c r="V560" s="56"/>
      <c r="W560" s="56"/>
      <c r="X560" s="56"/>
      <c r="Y560" s="56"/>
      <c r="Z560" s="56"/>
      <c r="AA560" s="56"/>
      <c r="AB560" s="56"/>
    </row>
    <row r="561">
      <c r="A561" s="56"/>
      <c r="B561" s="56"/>
      <c r="C561" s="58"/>
      <c r="D561" s="59"/>
      <c r="E561" s="79"/>
      <c r="F561" s="58"/>
      <c r="G561" s="58"/>
      <c r="H561" s="58"/>
      <c r="I561" s="58"/>
      <c r="J561" s="58"/>
      <c r="K561" s="56"/>
      <c r="L561" s="56"/>
      <c r="M561" s="56"/>
      <c r="N561" s="56"/>
      <c r="O561" s="56"/>
      <c r="P561" s="56"/>
      <c r="Q561" s="56"/>
      <c r="R561" s="56"/>
      <c r="S561" s="56"/>
      <c r="T561" s="56"/>
      <c r="U561" s="56"/>
      <c r="V561" s="56"/>
      <c r="W561" s="56"/>
      <c r="X561" s="56"/>
      <c r="Y561" s="56"/>
      <c r="Z561" s="56"/>
      <c r="AA561" s="56"/>
      <c r="AB561" s="56"/>
    </row>
    <row r="562">
      <c r="A562" s="56"/>
      <c r="B562" s="56"/>
      <c r="C562" s="58"/>
      <c r="D562" s="59"/>
      <c r="E562" s="79"/>
      <c r="F562" s="58"/>
      <c r="G562" s="58"/>
      <c r="H562" s="58"/>
      <c r="I562" s="58"/>
      <c r="J562" s="58"/>
      <c r="K562" s="56"/>
      <c r="L562" s="56"/>
      <c r="M562" s="56"/>
      <c r="N562" s="56"/>
      <c r="O562" s="56"/>
      <c r="P562" s="56"/>
      <c r="Q562" s="56"/>
      <c r="R562" s="56"/>
      <c r="S562" s="56"/>
      <c r="T562" s="56"/>
      <c r="U562" s="56"/>
      <c r="V562" s="56"/>
      <c r="W562" s="56"/>
      <c r="X562" s="56"/>
      <c r="Y562" s="56"/>
      <c r="Z562" s="56"/>
      <c r="AA562" s="56"/>
      <c r="AB562" s="56"/>
    </row>
    <row r="563">
      <c r="A563" s="56"/>
      <c r="B563" s="56"/>
      <c r="C563" s="58"/>
      <c r="D563" s="59"/>
      <c r="E563" s="79"/>
      <c r="F563" s="58"/>
      <c r="G563" s="58"/>
      <c r="H563" s="58"/>
      <c r="I563" s="58"/>
      <c r="J563" s="58"/>
      <c r="K563" s="56"/>
      <c r="L563" s="56"/>
      <c r="M563" s="56"/>
      <c r="N563" s="56"/>
      <c r="O563" s="56"/>
      <c r="P563" s="56"/>
      <c r="Q563" s="56"/>
      <c r="R563" s="56"/>
      <c r="S563" s="56"/>
      <c r="T563" s="56"/>
      <c r="U563" s="56"/>
      <c r="V563" s="56"/>
      <c r="W563" s="56"/>
      <c r="X563" s="56"/>
      <c r="Y563" s="56"/>
      <c r="Z563" s="56"/>
      <c r="AA563" s="56"/>
      <c r="AB563" s="56"/>
    </row>
    <row r="564">
      <c r="A564" s="56"/>
      <c r="B564" s="56"/>
      <c r="C564" s="58"/>
      <c r="D564" s="59"/>
      <c r="E564" s="79"/>
      <c r="F564" s="58"/>
      <c r="G564" s="58"/>
      <c r="H564" s="58"/>
      <c r="I564" s="58"/>
      <c r="J564" s="58"/>
      <c r="K564" s="56"/>
      <c r="L564" s="56"/>
      <c r="M564" s="56"/>
      <c r="N564" s="56"/>
      <c r="O564" s="56"/>
      <c r="P564" s="56"/>
      <c r="Q564" s="56"/>
      <c r="R564" s="56"/>
      <c r="S564" s="56"/>
      <c r="T564" s="56"/>
      <c r="U564" s="56"/>
      <c r="V564" s="56"/>
      <c r="W564" s="56"/>
      <c r="X564" s="56"/>
      <c r="Y564" s="56"/>
      <c r="Z564" s="56"/>
      <c r="AA564" s="56"/>
      <c r="AB564" s="56"/>
    </row>
    <row r="565">
      <c r="A565" s="56"/>
      <c r="B565" s="56"/>
      <c r="C565" s="58"/>
      <c r="D565" s="59"/>
      <c r="E565" s="79"/>
      <c r="F565" s="58"/>
      <c r="G565" s="58"/>
      <c r="H565" s="58"/>
      <c r="I565" s="58"/>
      <c r="J565" s="58"/>
      <c r="K565" s="56"/>
      <c r="L565" s="56"/>
      <c r="M565" s="56"/>
      <c r="N565" s="56"/>
      <c r="O565" s="56"/>
      <c r="P565" s="56"/>
      <c r="Q565" s="56"/>
      <c r="R565" s="56"/>
      <c r="S565" s="56"/>
      <c r="T565" s="56"/>
      <c r="U565" s="56"/>
      <c r="V565" s="56"/>
      <c r="W565" s="56"/>
      <c r="X565" s="56"/>
      <c r="Y565" s="56"/>
      <c r="Z565" s="56"/>
      <c r="AA565" s="56"/>
      <c r="AB565" s="56"/>
    </row>
    <row r="566">
      <c r="A566" s="56"/>
      <c r="B566" s="56"/>
      <c r="C566" s="58"/>
      <c r="D566" s="59"/>
      <c r="E566" s="79"/>
      <c r="F566" s="58"/>
      <c r="G566" s="58"/>
      <c r="H566" s="58"/>
      <c r="I566" s="58"/>
      <c r="J566" s="58"/>
      <c r="K566" s="56"/>
      <c r="L566" s="56"/>
      <c r="M566" s="56"/>
      <c r="N566" s="56"/>
      <c r="O566" s="56"/>
      <c r="P566" s="56"/>
      <c r="Q566" s="56"/>
      <c r="R566" s="56"/>
      <c r="S566" s="56"/>
      <c r="T566" s="56"/>
      <c r="U566" s="56"/>
      <c r="V566" s="56"/>
      <c r="W566" s="56"/>
      <c r="X566" s="56"/>
      <c r="Y566" s="56"/>
      <c r="Z566" s="56"/>
      <c r="AA566" s="56"/>
      <c r="AB566" s="56"/>
    </row>
    <row r="567">
      <c r="A567" s="56"/>
      <c r="B567" s="56"/>
      <c r="C567" s="58"/>
      <c r="D567" s="59"/>
      <c r="E567" s="79"/>
      <c r="F567" s="58"/>
      <c r="G567" s="58"/>
      <c r="H567" s="58"/>
      <c r="I567" s="58"/>
      <c r="J567" s="58"/>
      <c r="K567" s="56"/>
      <c r="L567" s="56"/>
      <c r="M567" s="56"/>
      <c r="N567" s="56"/>
      <c r="O567" s="56"/>
      <c r="P567" s="56"/>
      <c r="Q567" s="56"/>
      <c r="R567" s="56"/>
      <c r="S567" s="56"/>
      <c r="T567" s="56"/>
      <c r="U567" s="56"/>
      <c r="V567" s="56"/>
      <c r="W567" s="56"/>
      <c r="X567" s="56"/>
      <c r="Y567" s="56"/>
      <c r="Z567" s="56"/>
      <c r="AA567" s="56"/>
      <c r="AB567" s="56"/>
    </row>
    <row r="568">
      <c r="A568" s="56"/>
      <c r="B568" s="56"/>
      <c r="C568" s="58"/>
      <c r="D568" s="59"/>
      <c r="E568" s="79"/>
      <c r="F568" s="58"/>
      <c r="G568" s="58"/>
      <c r="H568" s="58"/>
      <c r="I568" s="58"/>
      <c r="J568" s="58"/>
      <c r="K568" s="56"/>
      <c r="L568" s="56"/>
      <c r="M568" s="56"/>
      <c r="N568" s="56"/>
      <c r="O568" s="56"/>
      <c r="P568" s="56"/>
      <c r="Q568" s="56"/>
      <c r="R568" s="56"/>
      <c r="S568" s="56"/>
      <c r="T568" s="56"/>
      <c r="U568" s="56"/>
      <c r="V568" s="56"/>
      <c r="W568" s="56"/>
      <c r="X568" s="56"/>
      <c r="Y568" s="56"/>
      <c r="Z568" s="56"/>
      <c r="AA568" s="56"/>
      <c r="AB568" s="56"/>
    </row>
    <row r="569">
      <c r="A569" s="56"/>
      <c r="B569" s="56"/>
      <c r="C569" s="58"/>
      <c r="D569" s="59"/>
      <c r="E569" s="79"/>
      <c r="F569" s="58"/>
      <c r="G569" s="58"/>
      <c r="H569" s="58"/>
      <c r="I569" s="58"/>
      <c r="J569" s="58"/>
      <c r="K569" s="56"/>
      <c r="L569" s="56"/>
      <c r="M569" s="56"/>
      <c r="N569" s="56"/>
      <c r="O569" s="56"/>
      <c r="P569" s="56"/>
      <c r="Q569" s="56"/>
      <c r="R569" s="56"/>
      <c r="S569" s="56"/>
      <c r="T569" s="56"/>
      <c r="U569" s="56"/>
      <c r="V569" s="56"/>
      <c r="W569" s="56"/>
      <c r="X569" s="56"/>
      <c r="Y569" s="56"/>
      <c r="Z569" s="56"/>
      <c r="AA569" s="56"/>
      <c r="AB569" s="56"/>
    </row>
    <row r="570">
      <c r="A570" s="56"/>
      <c r="B570" s="56"/>
      <c r="C570" s="58"/>
      <c r="D570" s="59"/>
      <c r="E570" s="79"/>
      <c r="F570" s="58"/>
      <c r="G570" s="58"/>
      <c r="H570" s="58"/>
      <c r="I570" s="58"/>
      <c r="J570" s="58"/>
      <c r="K570" s="56"/>
      <c r="L570" s="56"/>
      <c r="M570" s="56"/>
      <c r="N570" s="56"/>
      <c r="O570" s="56"/>
      <c r="P570" s="56"/>
      <c r="Q570" s="56"/>
      <c r="R570" s="56"/>
      <c r="S570" s="56"/>
      <c r="T570" s="56"/>
      <c r="U570" s="56"/>
      <c r="V570" s="56"/>
      <c r="W570" s="56"/>
      <c r="X570" s="56"/>
      <c r="Y570" s="56"/>
      <c r="Z570" s="56"/>
      <c r="AA570" s="56"/>
      <c r="AB570" s="56"/>
    </row>
    <row r="571">
      <c r="A571" s="56"/>
      <c r="B571" s="56"/>
      <c r="C571" s="58"/>
      <c r="D571" s="59"/>
      <c r="E571" s="79"/>
      <c r="F571" s="58"/>
      <c r="G571" s="58"/>
      <c r="H571" s="58"/>
      <c r="I571" s="58"/>
      <c r="J571" s="58"/>
      <c r="K571" s="56"/>
      <c r="L571" s="56"/>
      <c r="M571" s="56"/>
      <c r="N571" s="56"/>
      <c r="O571" s="56"/>
      <c r="P571" s="56"/>
      <c r="Q571" s="56"/>
      <c r="R571" s="56"/>
      <c r="S571" s="56"/>
      <c r="T571" s="56"/>
      <c r="U571" s="56"/>
      <c r="V571" s="56"/>
      <c r="W571" s="56"/>
      <c r="X571" s="56"/>
      <c r="Y571" s="56"/>
      <c r="Z571" s="56"/>
      <c r="AA571" s="56"/>
      <c r="AB571" s="56"/>
    </row>
    <row r="572">
      <c r="A572" s="56"/>
      <c r="B572" s="56"/>
      <c r="C572" s="58"/>
      <c r="D572" s="59"/>
      <c r="E572" s="79"/>
      <c r="F572" s="58"/>
      <c r="G572" s="58"/>
      <c r="H572" s="58"/>
      <c r="I572" s="58"/>
      <c r="J572" s="58"/>
      <c r="K572" s="56"/>
      <c r="L572" s="56"/>
      <c r="M572" s="56"/>
      <c r="N572" s="56"/>
      <c r="O572" s="56"/>
      <c r="P572" s="56"/>
      <c r="Q572" s="56"/>
      <c r="R572" s="56"/>
      <c r="S572" s="56"/>
      <c r="T572" s="56"/>
      <c r="U572" s="56"/>
      <c r="V572" s="56"/>
      <c r="W572" s="56"/>
      <c r="X572" s="56"/>
      <c r="Y572" s="56"/>
      <c r="Z572" s="56"/>
      <c r="AA572" s="56"/>
      <c r="AB572" s="56"/>
    </row>
    <row r="573">
      <c r="A573" s="56"/>
      <c r="B573" s="56"/>
      <c r="C573" s="58"/>
      <c r="D573" s="59"/>
      <c r="E573" s="79"/>
      <c r="F573" s="58"/>
      <c r="G573" s="58"/>
      <c r="H573" s="58"/>
      <c r="I573" s="58"/>
      <c r="J573" s="58"/>
      <c r="K573" s="56"/>
      <c r="L573" s="56"/>
      <c r="M573" s="56"/>
      <c r="N573" s="56"/>
      <c r="O573" s="56"/>
      <c r="P573" s="56"/>
      <c r="Q573" s="56"/>
      <c r="R573" s="56"/>
      <c r="S573" s="56"/>
      <c r="T573" s="56"/>
      <c r="U573" s="56"/>
      <c r="V573" s="56"/>
      <c r="W573" s="56"/>
      <c r="X573" s="56"/>
      <c r="Y573" s="56"/>
      <c r="Z573" s="56"/>
      <c r="AA573" s="56"/>
      <c r="AB573" s="56"/>
    </row>
    <row r="574">
      <c r="A574" s="56"/>
      <c r="B574" s="56"/>
      <c r="C574" s="58"/>
      <c r="D574" s="59"/>
      <c r="E574" s="79"/>
      <c r="F574" s="58"/>
      <c r="G574" s="58"/>
      <c r="H574" s="58"/>
      <c r="I574" s="58"/>
      <c r="J574" s="58"/>
      <c r="K574" s="56"/>
      <c r="L574" s="56"/>
      <c r="M574" s="56"/>
      <c r="N574" s="56"/>
      <c r="O574" s="56"/>
      <c r="P574" s="56"/>
      <c r="Q574" s="56"/>
      <c r="R574" s="56"/>
      <c r="S574" s="56"/>
      <c r="T574" s="56"/>
      <c r="U574" s="56"/>
      <c r="V574" s="56"/>
      <c r="W574" s="56"/>
      <c r="X574" s="56"/>
      <c r="Y574" s="56"/>
      <c r="Z574" s="56"/>
      <c r="AA574" s="56"/>
      <c r="AB574" s="56"/>
    </row>
    <row r="575">
      <c r="A575" s="56"/>
      <c r="B575" s="56"/>
      <c r="C575" s="58"/>
      <c r="D575" s="59"/>
      <c r="E575" s="79"/>
      <c r="F575" s="58"/>
      <c r="G575" s="58"/>
      <c r="H575" s="58"/>
      <c r="I575" s="58"/>
      <c r="J575" s="58"/>
      <c r="K575" s="56"/>
      <c r="L575" s="56"/>
      <c r="M575" s="56"/>
      <c r="N575" s="56"/>
      <c r="O575" s="56"/>
      <c r="P575" s="56"/>
      <c r="Q575" s="56"/>
      <c r="R575" s="56"/>
      <c r="S575" s="56"/>
      <c r="T575" s="56"/>
      <c r="U575" s="56"/>
      <c r="V575" s="56"/>
      <c r="W575" s="56"/>
      <c r="X575" s="56"/>
      <c r="Y575" s="56"/>
      <c r="Z575" s="56"/>
      <c r="AA575" s="56"/>
      <c r="AB575" s="56"/>
    </row>
    <row r="576">
      <c r="A576" s="56"/>
      <c r="B576" s="56"/>
      <c r="C576" s="58"/>
      <c r="D576" s="59"/>
      <c r="E576" s="79"/>
      <c r="F576" s="58"/>
      <c r="G576" s="58"/>
      <c r="H576" s="58"/>
      <c r="I576" s="58"/>
      <c r="J576" s="58"/>
      <c r="K576" s="56"/>
      <c r="L576" s="56"/>
      <c r="M576" s="56"/>
      <c r="N576" s="56"/>
      <c r="O576" s="56"/>
      <c r="P576" s="56"/>
      <c r="Q576" s="56"/>
      <c r="R576" s="56"/>
      <c r="S576" s="56"/>
      <c r="T576" s="56"/>
      <c r="U576" s="56"/>
      <c r="V576" s="56"/>
      <c r="W576" s="56"/>
      <c r="X576" s="56"/>
      <c r="Y576" s="56"/>
      <c r="Z576" s="56"/>
      <c r="AA576" s="56"/>
      <c r="AB576" s="56"/>
    </row>
    <row r="577">
      <c r="A577" s="56"/>
      <c r="B577" s="56"/>
      <c r="C577" s="58"/>
      <c r="D577" s="59"/>
      <c r="E577" s="79"/>
      <c r="F577" s="58"/>
      <c r="G577" s="58"/>
      <c r="H577" s="58"/>
      <c r="I577" s="58"/>
      <c r="J577" s="58"/>
      <c r="K577" s="56"/>
      <c r="L577" s="56"/>
      <c r="M577" s="56"/>
      <c r="N577" s="56"/>
      <c r="O577" s="56"/>
      <c r="P577" s="56"/>
      <c r="Q577" s="56"/>
      <c r="R577" s="56"/>
      <c r="S577" s="56"/>
      <c r="T577" s="56"/>
      <c r="U577" s="56"/>
      <c r="V577" s="56"/>
      <c r="W577" s="56"/>
      <c r="X577" s="56"/>
      <c r="Y577" s="56"/>
      <c r="Z577" s="56"/>
      <c r="AA577" s="56"/>
      <c r="AB577" s="56"/>
    </row>
    <row r="578">
      <c r="A578" s="56"/>
      <c r="B578" s="56"/>
      <c r="C578" s="58"/>
      <c r="D578" s="59"/>
      <c r="E578" s="79"/>
      <c r="F578" s="58"/>
      <c r="G578" s="58"/>
      <c r="H578" s="58"/>
      <c r="I578" s="58"/>
      <c r="J578" s="58"/>
      <c r="K578" s="56"/>
      <c r="L578" s="56"/>
      <c r="M578" s="56"/>
      <c r="N578" s="56"/>
      <c r="O578" s="56"/>
      <c r="P578" s="56"/>
      <c r="Q578" s="56"/>
      <c r="R578" s="56"/>
      <c r="S578" s="56"/>
      <c r="T578" s="56"/>
      <c r="U578" s="56"/>
      <c r="V578" s="56"/>
      <c r="W578" s="56"/>
      <c r="X578" s="56"/>
      <c r="Y578" s="56"/>
      <c r="Z578" s="56"/>
      <c r="AA578" s="56"/>
      <c r="AB578" s="56"/>
    </row>
    <row r="579">
      <c r="A579" s="56"/>
      <c r="B579" s="56"/>
      <c r="C579" s="58"/>
      <c r="D579" s="59"/>
      <c r="E579" s="79"/>
      <c r="F579" s="58"/>
      <c r="G579" s="58"/>
      <c r="H579" s="58"/>
      <c r="I579" s="58"/>
      <c r="J579" s="58"/>
      <c r="K579" s="56"/>
      <c r="L579" s="56"/>
      <c r="M579" s="56"/>
      <c r="N579" s="56"/>
      <c r="O579" s="56"/>
      <c r="P579" s="56"/>
      <c r="Q579" s="56"/>
      <c r="R579" s="56"/>
      <c r="S579" s="56"/>
      <c r="T579" s="56"/>
      <c r="U579" s="56"/>
      <c r="V579" s="56"/>
      <c r="W579" s="56"/>
      <c r="X579" s="56"/>
      <c r="Y579" s="56"/>
      <c r="Z579" s="56"/>
      <c r="AA579" s="56"/>
      <c r="AB579" s="56"/>
    </row>
    <row r="580">
      <c r="A580" s="56"/>
      <c r="B580" s="56"/>
      <c r="C580" s="58"/>
      <c r="D580" s="59"/>
      <c r="E580" s="79"/>
      <c r="F580" s="58"/>
      <c r="G580" s="58"/>
      <c r="H580" s="58"/>
      <c r="I580" s="58"/>
      <c r="J580" s="58"/>
      <c r="K580" s="56"/>
      <c r="L580" s="56"/>
      <c r="M580" s="56"/>
      <c r="N580" s="56"/>
      <c r="O580" s="56"/>
      <c r="P580" s="56"/>
      <c r="Q580" s="56"/>
      <c r="R580" s="56"/>
      <c r="S580" s="56"/>
      <c r="T580" s="56"/>
      <c r="U580" s="56"/>
      <c r="V580" s="56"/>
      <c r="W580" s="56"/>
      <c r="X580" s="56"/>
      <c r="Y580" s="56"/>
      <c r="Z580" s="56"/>
      <c r="AA580" s="56"/>
      <c r="AB580" s="56"/>
    </row>
    <row r="581">
      <c r="A581" s="56"/>
      <c r="B581" s="56"/>
      <c r="C581" s="58"/>
      <c r="D581" s="59"/>
      <c r="E581" s="79"/>
      <c r="F581" s="58"/>
      <c r="G581" s="58"/>
      <c r="H581" s="58"/>
      <c r="I581" s="58"/>
      <c r="J581" s="58"/>
      <c r="K581" s="56"/>
      <c r="L581" s="56"/>
      <c r="M581" s="56"/>
      <c r="N581" s="56"/>
      <c r="O581" s="56"/>
      <c r="P581" s="56"/>
      <c r="Q581" s="56"/>
      <c r="R581" s="56"/>
      <c r="S581" s="56"/>
      <c r="T581" s="56"/>
      <c r="U581" s="56"/>
      <c r="V581" s="56"/>
      <c r="W581" s="56"/>
      <c r="X581" s="56"/>
      <c r="Y581" s="56"/>
      <c r="Z581" s="56"/>
      <c r="AA581" s="56"/>
      <c r="AB581" s="56"/>
    </row>
    <row r="582">
      <c r="A582" s="56"/>
      <c r="B582" s="56"/>
      <c r="C582" s="58"/>
      <c r="D582" s="59"/>
      <c r="E582" s="79"/>
      <c r="F582" s="58"/>
      <c r="G582" s="58"/>
      <c r="H582" s="58"/>
      <c r="I582" s="58"/>
      <c r="J582" s="58"/>
      <c r="K582" s="56"/>
      <c r="L582" s="56"/>
      <c r="M582" s="56"/>
      <c r="N582" s="56"/>
      <c r="O582" s="56"/>
      <c r="P582" s="56"/>
      <c r="Q582" s="56"/>
      <c r="R582" s="56"/>
      <c r="S582" s="56"/>
      <c r="T582" s="56"/>
      <c r="U582" s="56"/>
      <c r="V582" s="56"/>
      <c r="W582" s="56"/>
      <c r="X582" s="56"/>
      <c r="Y582" s="56"/>
      <c r="Z582" s="56"/>
      <c r="AA582" s="56"/>
      <c r="AB582" s="56"/>
    </row>
    <row r="583">
      <c r="A583" s="56"/>
      <c r="B583" s="56"/>
      <c r="C583" s="58"/>
      <c r="D583" s="59"/>
      <c r="E583" s="79"/>
      <c r="F583" s="58"/>
      <c r="G583" s="58"/>
      <c r="H583" s="58"/>
      <c r="I583" s="58"/>
      <c r="J583" s="58"/>
      <c r="K583" s="56"/>
      <c r="L583" s="56"/>
      <c r="M583" s="56"/>
      <c r="N583" s="56"/>
      <c r="O583" s="56"/>
      <c r="P583" s="56"/>
      <c r="Q583" s="56"/>
      <c r="R583" s="56"/>
      <c r="S583" s="56"/>
      <c r="T583" s="56"/>
      <c r="U583" s="56"/>
      <c r="V583" s="56"/>
      <c r="W583" s="56"/>
      <c r="X583" s="56"/>
      <c r="Y583" s="56"/>
      <c r="Z583" s="56"/>
      <c r="AA583" s="56"/>
      <c r="AB583" s="56"/>
    </row>
    <row r="584">
      <c r="A584" s="56"/>
      <c r="B584" s="56"/>
      <c r="C584" s="58"/>
      <c r="D584" s="59"/>
      <c r="E584" s="79"/>
      <c r="F584" s="58"/>
      <c r="G584" s="58"/>
      <c r="H584" s="58"/>
      <c r="I584" s="58"/>
      <c r="J584" s="58"/>
      <c r="K584" s="56"/>
      <c r="L584" s="56"/>
      <c r="M584" s="56"/>
      <c r="N584" s="56"/>
      <c r="O584" s="56"/>
      <c r="P584" s="56"/>
      <c r="Q584" s="56"/>
      <c r="R584" s="56"/>
      <c r="S584" s="56"/>
      <c r="T584" s="56"/>
      <c r="U584" s="56"/>
      <c r="V584" s="56"/>
      <c r="W584" s="56"/>
      <c r="X584" s="56"/>
      <c r="Y584" s="56"/>
      <c r="Z584" s="56"/>
      <c r="AA584" s="56"/>
      <c r="AB584" s="56"/>
    </row>
    <row r="585">
      <c r="A585" s="56"/>
      <c r="B585" s="56"/>
      <c r="C585" s="58"/>
      <c r="D585" s="59"/>
      <c r="E585" s="79"/>
      <c r="F585" s="58"/>
      <c r="G585" s="58"/>
      <c r="H585" s="58"/>
      <c r="I585" s="58"/>
      <c r="J585" s="58"/>
      <c r="K585" s="56"/>
      <c r="L585" s="56"/>
      <c r="M585" s="56"/>
      <c r="N585" s="56"/>
      <c r="O585" s="56"/>
      <c r="P585" s="56"/>
      <c r="Q585" s="56"/>
      <c r="R585" s="56"/>
      <c r="S585" s="56"/>
      <c r="T585" s="56"/>
      <c r="U585" s="56"/>
      <c r="V585" s="56"/>
      <c r="W585" s="56"/>
      <c r="X585" s="56"/>
      <c r="Y585" s="56"/>
      <c r="Z585" s="56"/>
      <c r="AA585" s="56"/>
      <c r="AB585" s="56"/>
    </row>
    <row r="586">
      <c r="A586" s="56"/>
      <c r="B586" s="56"/>
      <c r="C586" s="58"/>
      <c r="D586" s="59"/>
      <c r="E586" s="79"/>
      <c r="F586" s="58"/>
      <c r="G586" s="58"/>
      <c r="H586" s="58"/>
      <c r="I586" s="58"/>
      <c r="J586" s="58"/>
      <c r="K586" s="56"/>
      <c r="L586" s="56"/>
      <c r="M586" s="56"/>
      <c r="N586" s="56"/>
      <c r="O586" s="56"/>
      <c r="P586" s="56"/>
      <c r="Q586" s="56"/>
      <c r="R586" s="56"/>
      <c r="S586" s="56"/>
      <c r="T586" s="56"/>
      <c r="U586" s="56"/>
      <c r="V586" s="56"/>
      <c r="W586" s="56"/>
      <c r="X586" s="56"/>
      <c r="Y586" s="56"/>
      <c r="Z586" s="56"/>
      <c r="AA586" s="56"/>
      <c r="AB586" s="56"/>
    </row>
    <row r="587">
      <c r="A587" s="56"/>
      <c r="B587" s="56"/>
      <c r="C587" s="58"/>
      <c r="D587" s="59"/>
      <c r="E587" s="79"/>
      <c r="F587" s="58"/>
      <c r="G587" s="58"/>
      <c r="H587" s="58"/>
      <c r="I587" s="58"/>
      <c r="J587" s="58"/>
      <c r="K587" s="56"/>
      <c r="L587" s="56"/>
      <c r="M587" s="56"/>
      <c r="N587" s="56"/>
      <c r="O587" s="56"/>
      <c r="P587" s="56"/>
      <c r="Q587" s="56"/>
      <c r="R587" s="56"/>
      <c r="S587" s="56"/>
      <c r="T587" s="56"/>
      <c r="U587" s="56"/>
      <c r="V587" s="56"/>
      <c r="W587" s="56"/>
      <c r="X587" s="56"/>
      <c r="Y587" s="56"/>
      <c r="Z587" s="56"/>
      <c r="AA587" s="56"/>
      <c r="AB587" s="56"/>
    </row>
    <row r="588">
      <c r="A588" s="56"/>
      <c r="B588" s="56"/>
      <c r="C588" s="58"/>
      <c r="D588" s="59"/>
      <c r="E588" s="79"/>
      <c r="F588" s="58"/>
      <c r="G588" s="58"/>
      <c r="H588" s="58"/>
      <c r="I588" s="58"/>
      <c r="J588" s="58"/>
      <c r="K588" s="56"/>
      <c r="L588" s="56"/>
      <c r="M588" s="56"/>
      <c r="N588" s="56"/>
      <c r="O588" s="56"/>
      <c r="P588" s="56"/>
      <c r="Q588" s="56"/>
      <c r="R588" s="56"/>
      <c r="S588" s="56"/>
      <c r="T588" s="56"/>
      <c r="U588" s="56"/>
      <c r="V588" s="56"/>
      <c r="W588" s="56"/>
      <c r="X588" s="56"/>
      <c r="Y588" s="56"/>
      <c r="Z588" s="56"/>
      <c r="AA588" s="56"/>
      <c r="AB588" s="56"/>
    </row>
    <row r="589">
      <c r="A589" s="56"/>
      <c r="B589" s="56"/>
      <c r="C589" s="58"/>
      <c r="D589" s="59"/>
      <c r="E589" s="79"/>
      <c r="F589" s="58"/>
      <c r="G589" s="58"/>
      <c r="H589" s="58"/>
      <c r="I589" s="58"/>
      <c r="J589" s="58"/>
      <c r="K589" s="56"/>
      <c r="L589" s="56"/>
      <c r="M589" s="56"/>
      <c r="N589" s="56"/>
      <c r="O589" s="56"/>
      <c r="P589" s="56"/>
      <c r="Q589" s="56"/>
      <c r="R589" s="56"/>
      <c r="S589" s="56"/>
      <c r="T589" s="56"/>
      <c r="U589" s="56"/>
      <c r="V589" s="56"/>
      <c r="W589" s="56"/>
      <c r="X589" s="56"/>
      <c r="Y589" s="56"/>
      <c r="Z589" s="56"/>
      <c r="AA589" s="56"/>
      <c r="AB589" s="56"/>
    </row>
    <row r="590">
      <c r="A590" s="56"/>
      <c r="B590" s="56"/>
      <c r="C590" s="58"/>
      <c r="D590" s="59"/>
      <c r="E590" s="79"/>
      <c r="F590" s="58"/>
      <c r="G590" s="58"/>
      <c r="H590" s="58"/>
      <c r="I590" s="58"/>
      <c r="J590" s="58"/>
      <c r="K590" s="56"/>
      <c r="L590" s="56"/>
      <c r="M590" s="56"/>
      <c r="N590" s="56"/>
      <c r="O590" s="56"/>
      <c r="P590" s="56"/>
      <c r="Q590" s="56"/>
      <c r="R590" s="56"/>
      <c r="S590" s="56"/>
      <c r="T590" s="56"/>
      <c r="U590" s="56"/>
      <c r="V590" s="56"/>
      <c r="W590" s="56"/>
      <c r="X590" s="56"/>
      <c r="Y590" s="56"/>
      <c r="Z590" s="56"/>
      <c r="AA590" s="56"/>
      <c r="AB590" s="56"/>
    </row>
    <row r="591">
      <c r="A591" s="56"/>
      <c r="B591" s="56"/>
      <c r="C591" s="58"/>
      <c r="D591" s="59"/>
      <c r="E591" s="79"/>
      <c r="F591" s="58"/>
      <c r="G591" s="58"/>
      <c r="H591" s="58"/>
      <c r="I591" s="58"/>
      <c r="J591" s="58"/>
      <c r="K591" s="56"/>
      <c r="L591" s="56"/>
      <c r="M591" s="56"/>
      <c r="N591" s="56"/>
      <c r="O591" s="56"/>
      <c r="P591" s="56"/>
      <c r="Q591" s="56"/>
      <c r="R591" s="56"/>
      <c r="S591" s="56"/>
      <c r="T591" s="56"/>
      <c r="U591" s="56"/>
      <c r="V591" s="56"/>
      <c r="W591" s="56"/>
      <c r="X591" s="56"/>
      <c r="Y591" s="56"/>
      <c r="Z591" s="56"/>
      <c r="AA591" s="56"/>
      <c r="AB591" s="56"/>
    </row>
    <row r="592">
      <c r="A592" s="56"/>
      <c r="B592" s="56"/>
      <c r="C592" s="58"/>
      <c r="D592" s="59"/>
      <c r="E592" s="79"/>
      <c r="F592" s="58"/>
      <c r="G592" s="58"/>
      <c r="H592" s="58"/>
      <c r="I592" s="58"/>
      <c r="J592" s="58"/>
      <c r="K592" s="56"/>
      <c r="L592" s="56"/>
      <c r="M592" s="56"/>
      <c r="N592" s="56"/>
      <c r="O592" s="56"/>
      <c r="P592" s="56"/>
      <c r="Q592" s="56"/>
      <c r="R592" s="56"/>
      <c r="S592" s="56"/>
      <c r="T592" s="56"/>
      <c r="U592" s="56"/>
      <c r="V592" s="56"/>
      <c r="W592" s="56"/>
      <c r="X592" s="56"/>
      <c r="Y592" s="56"/>
      <c r="Z592" s="56"/>
      <c r="AA592" s="56"/>
      <c r="AB592" s="56"/>
    </row>
    <row r="593">
      <c r="A593" s="56"/>
      <c r="B593" s="56"/>
      <c r="C593" s="58"/>
      <c r="D593" s="59"/>
      <c r="E593" s="79"/>
      <c r="F593" s="58"/>
      <c r="G593" s="58"/>
      <c r="H593" s="58"/>
      <c r="I593" s="58"/>
      <c r="J593" s="58"/>
      <c r="K593" s="56"/>
      <c r="L593" s="56"/>
      <c r="M593" s="56"/>
      <c r="N593" s="56"/>
      <c r="O593" s="56"/>
      <c r="P593" s="56"/>
      <c r="Q593" s="56"/>
      <c r="R593" s="56"/>
      <c r="S593" s="56"/>
      <c r="T593" s="56"/>
      <c r="U593" s="56"/>
      <c r="V593" s="56"/>
      <c r="W593" s="56"/>
      <c r="X593" s="56"/>
      <c r="Y593" s="56"/>
      <c r="Z593" s="56"/>
      <c r="AA593" s="56"/>
      <c r="AB593" s="56"/>
    </row>
    <row r="594">
      <c r="A594" s="56"/>
      <c r="B594" s="56"/>
      <c r="C594" s="58"/>
      <c r="D594" s="59"/>
      <c r="E594" s="79"/>
      <c r="F594" s="58"/>
      <c r="G594" s="58"/>
      <c r="H594" s="58"/>
      <c r="I594" s="58"/>
      <c r="J594" s="58"/>
      <c r="K594" s="56"/>
      <c r="L594" s="56"/>
      <c r="M594" s="56"/>
      <c r="N594" s="56"/>
      <c r="O594" s="56"/>
      <c r="P594" s="56"/>
      <c r="Q594" s="56"/>
      <c r="R594" s="56"/>
      <c r="S594" s="56"/>
      <c r="T594" s="56"/>
      <c r="U594" s="56"/>
      <c r="V594" s="56"/>
      <c r="W594" s="56"/>
      <c r="X594" s="56"/>
      <c r="Y594" s="56"/>
      <c r="Z594" s="56"/>
      <c r="AA594" s="56"/>
      <c r="AB594" s="56"/>
    </row>
    <row r="595">
      <c r="A595" s="56"/>
      <c r="B595" s="56"/>
      <c r="C595" s="58"/>
      <c r="D595" s="59"/>
      <c r="E595" s="79"/>
      <c r="F595" s="58"/>
      <c r="G595" s="58"/>
      <c r="H595" s="58"/>
      <c r="I595" s="58"/>
      <c r="J595" s="58"/>
      <c r="K595" s="56"/>
      <c r="L595" s="56"/>
      <c r="M595" s="56"/>
      <c r="N595" s="56"/>
      <c r="O595" s="56"/>
      <c r="P595" s="56"/>
      <c r="Q595" s="56"/>
      <c r="R595" s="56"/>
      <c r="S595" s="56"/>
      <c r="T595" s="56"/>
      <c r="U595" s="56"/>
      <c r="V595" s="56"/>
      <c r="W595" s="56"/>
      <c r="X595" s="56"/>
      <c r="Y595" s="56"/>
      <c r="Z595" s="56"/>
      <c r="AA595" s="56"/>
      <c r="AB595" s="56"/>
    </row>
    <row r="596">
      <c r="A596" s="56"/>
      <c r="B596" s="56"/>
      <c r="C596" s="58"/>
      <c r="D596" s="59"/>
      <c r="E596" s="79"/>
      <c r="F596" s="58"/>
      <c r="G596" s="58"/>
      <c r="H596" s="58"/>
      <c r="I596" s="58"/>
      <c r="J596" s="58"/>
      <c r="K596" s="56"/>
      <c r="L596" s="56"/>
      <c r="M596" s="56"/>
      <c r="N596" s="56"/>
      <c r="O596" s="56"/>
      <c r="P596" s="56"/>
      <c r="Q596" s="56"/>
      <c r="R596" s="56"/>
      <c r="S596" s="56"/>
      <c r="T596" s="56"/>
      <c r="U596" s="56"/>
      <c r="V596" s="56"/>
      <c r="W596" s="56"/>
      <c r="X596" s="56"/>
      <c r="Y596" s="56"/>
      <c r="Z596" s="56"/>
      <c r="AA596" s="56"/>
      <c r="AB596" s="56"/>
    </row>
    <row r="597">
      <c r="A597" s="56"/>
      <c r="B597" s="56"/>
      <c r="C597" s="58"/>
      <c r="D597" s="59"/>
      <c r="E597" s="79"/>
      <c r="F597" s="58"/>
      <c r="G597" s="58"/>
      <c r="H597" s="58"/>
      <c r="I597" s="58"/>
      <c r="J597" s="58"/>
      <c r="K597" s="56"/>
      <c r="L597" s="56"/>
      <c r="M597" s="56"/>
      <c r="N597" s="56"/>
      <c r="O597" s="56"/>
      <c r="P597" s="56"/>
      <c r="Q597" s="56"/>
      <c r="R597" s="56"/>
      <c r="S597" s="56"/>
      <c r="T597" s="56"/>
      <c r="U597" s="56"/>
      <c r="V597" s="56"/>
      <c r="W597" s="56"/>
      <c r="X597" s="56"/>
      <c r="Y597" s="56"/>
      <c r="Z597" s="56"/>
      <c r="AA597" s="56"/>
      <c r="AB597" s="56"/>
    </row>
    <row r="598">
      <c r="A598" s="56"/>
      <c r="B598" s="56"/>
      <c r="C598" s="58"/>
      <c r="D598" s="59"/>
      <c r="E598" s="79"/>
      <c r="F598" s="58"/>
      <c r="G598" s="58"/>
      <c r="H598" s="58"/>
      <c r="I598" s="58"/>
      <c r="J598" s="58"/>
      <c r="K598" s="56"/>
      <c r="L598" s="56"/>
      <c r="M598" s="56"/>
      <c r="N598" s="56"/>
      <c r="O598" s="56"/>
      <c r="P598" s="56"/>
      <c r="Q598" s="56"/>
      <c r="R598" s="56"/>
      <c r="S598" s="56"/>
      <c r="T598" s="56"/>
      <c r="U598" s="56"/>
      <c r="V598" s="56"/>
      <c r="W598" s="56"/>
      <c r="X598" s="56"/>
      <c r="Y598" s="56"/>
      <c r="Z598" s="56"/>
      <c r="AA598" s="56"/>
      <c r="AB598" s="56"/>
    </row>
    <row r="599">
      <c r="A599" s="56"/>
      <c r="B599" s="56"/>
      <c r="C599" s="58"/>
      <c r="D599" s="59"/>
      <c r="E599" s="79"/>
      <c r="F599" s="58"/>
      <c r="G599" s="58"/>
      <c r="H599" s="58"/>
      <c r="I599" s="58"/>
      <c r="J599" s="58"/>
      <c r="K599" s="56"/>
      <c r="L599" s="56"/>
      <c r="M599" s="56"/>
      <c r="N599" s="56"/>
      <c r="O599" s="56"/>
      <c r="P599" s="56"/>
      <c r="Q599" s="56"/>
      <c r="R599" s="56"/>
      <c r="S599" s="56"/>
      <c r="T599" s="56"/>
      <c r="U599" s="56"/>
      <c r="V599" s="56"/>
      <c r="W599" s="56"/>
      <c r="X599" s="56"/>
      <c r="Y599" s="56"/>
      <c r="Z599" s="56"/>
      <c r="AA599" s="56"/>
      <c r="AB599" s="56"/>
    </row>
    <row r="600">
      <c r="A600" s="56"/>
      <c r="B600" s="56"/>
      <c r="C600" s="58"/>
      <c r="D600" s="59"/>
      <c r="E600" s="79"/>
      <c r="F600" s="58"/>
      <c r="G600" s="58"/>
      <c r="H600" s="58"/>
      <c r="I600" s="58"/>
      <c r="J600" s="58"/>
      <c r="K600" s="56"/>
      <c r="L600" s="56"/>
      <c r="M600" s="56"/>
      <c r="N600" s="56"/>
      <c r="O600" s="56"/>
      <c r="P600" s="56"/>
      <c r="Q600" s="56"/>
      <c r="R600" s="56"/>
      <c r="S600" s="56"/>
      <c r="T600" s="56"/>
      <c r="U600" s="56"/>
      <c r="V600" s="56"/>
      <c r="W600" s="56"/>
      <c r="X600" s="56"/>
      <c r="Y600" s="56"/>
      <c r="Z600" s="56"/>
      <c r="AA600" s="56"/>
      <c r="AB600" s="56"/>
    </row>
    <row r="601">
      <c r="A601" s="56"/>
      <c r="B601" s="56"/>
      <c r="C601" s="58"/>
      <c r="D601" s="59"/>
      <c r="E601" s="79"/>
      <c r="F601" s="58"/>
      <c r="G601" s="58"/>
      <c r="H601" s="58"/>
      <c r="I601" s="58"/>
      <c r="J601" s="58"/>
      <c r="K601" s="56"/>
      <c r="L601" s="56"/>
      <c r="M601" s="56"/>
      <c r="N601" s="56"/>
      <c r="O601" s="56"/>
      <c r="P601" s="56"/>
      <c r="Q601" s="56"/>
      <c r="R601" s="56"/>
      <c r="S601" s="56"/>
      <c r="T601" s="56"/>
      <c r="U601" s="56"/>
      <c r="V601" s="56"/>
      <c r="W601" s="56"/>
      <c r="X601" s="56"/>
      <c r="Y601" s="56"/>
      <c r="Z601" s="56"/>
      <c r="AA601" s="56"/>
      <c r="AB601" s="56"/>
    </row>
    <row r="602">
      <c r="A602" s="56"/>
      <c r="B602" s="56"/>
      <c r="C602" s="58"/>
      <c r="D602" s="59"/>
      <c r="E602" s="79"/>
      <c r="F602" s="58"/>
      <c r="G602" s="58"/>
      <c r="H602" s="58"/>
      <c r="I602" s="58"/>
      <c r="J602" s="58"/>
      <c r="K602" s="56"/>
      <c r="L602" s="56"/>
      <c r="M602" s="56"/>
      <c r="N602" s="56"/>
      <c r="O602" s="56"/>
      <c r="P602" s="56"/>
      <c r="Q602" s="56"/>
      <c r="R602" s="56"/>
      <c r="S602" s="56"/>
      <c r="T602" s="56"/>
      <c r="U602" s="56"/>
      <c r="V602" s="56"/>
      <c r="W602" s="56"/>
      <c r="X602" s="56"/>
      <c r="Y602" s="56"/>
      <c r="Z602" s="56"/>
      <c r="AA602" s="56"/>
      <c r="AB602" s="56"/>
    </row>
    <row r="603">
      <c r="A603" s="56"/>
      <c r="B603" s="56"/>
      <c r="C603" s="58"/>
      <c r="D603" s="59"/>
      <c r="E603" s="79"/>
      <c r="F603" s="58"/>
      <c r="G603" s="58"/>
      <c r="H603" s="58"/>
      <c r="I603" s="58"/>
      <c r="J603" s="58"/>
      <c r="K603" s="56"/>
      <c r="L603" s="56"/>
      <c r="M603" s="56"/>
      <c r="N603" s="56"/>
      <c r="O603" s="56"/>
      <c r="P603" s="56"/>
      <c r="Q603" s="56"/>
      <c r="R603" s="56"/>
      <c r="S603" s="56"/>
      <c r="T603" s="56"/>
      <c r="U603" s="56"/>
      <c r="V603" s="56"/>
      <c r="W603" s="56"/>
      <c r="X603" s="56"/>
      <c r="Y603" s="56"/>
      <c r="Z603" s="56"/>
      <c r="AA603" s="56"/>
      <c r="AB603" s="56"/>
    </row>
    <row r="604">
      <c r="A604" s="56"/>
      <c r="B604" s="56"/>
      <c r="C604" s="58"/>
      <c r="D604" s="59"/>
      <c r="E604" s="79"/>
      <c r="F604" s="58"/>
      <c r="G604" s="58"/>
      <c r="H604" s="58"/>
      <c r="I604" s="58"/>
      <c r="J604" s="58"/>
      <c r="K604" s="56"/>
      <c r="L604" s="56"/>
      <c r="M604" s="56"/>
      <c r="N604" s="56"/>
      <c r="O604" s="56"/>
      <c r="P604" s="56"/>
      <c r="Q604" s="56"/>
      <c r="R604" s="56"/>
      <c r="S604" s="56"/>
      <c r="T604" s="56"/>
      <c r="U604" s="56"/>
      <c r="V604" s="56"/>
      <c r="W604" s="56"/>
      <c r="X604" s="56"/>
      <c r="Y604" s="56"/>
      <c r="Z604" s="56"/>
      <c r="AA604" s="56"/>
      <c r="AB604" s="56"/>
    </row>
    <row r="605">
      <c r="A605" s="56"/>
      <c r="B605" s="56"/>
      <c r="C605" s="58"/>
      <c r="D605" s="59"/>
      <c r="E605" s="79"/>
      <c r="F605" s="58"/>
      <c r="G605" s="58"/>
      <c r="H605" s="58"/>
      <c r="I605" s="58"/>
      <c r="J605" s="58"/>
      <c r="K605" s="56"/>
      <c r="L605" s="56"/>
      <c r="M605" s="56"/>
      <c r="N605" s="56"/>
      <c r="O605" s="56"/>
      <c r="P605" s="56"/>
      <c r="Q605" s="56"/>
      <c r="R605" s="56"/>
      <c r="S605" s="56"/>
      <c r="T605" s="56"/>
      <c r="U605" s="56"/>
      <c r="V605" s="56"/>
      <c r="W605" s="56"/>
      <c r="X605" s="56"/>
      <c r="Y605" s="56"/>
      <c r="Z605" s="56"/>
      <c r="AA605" s="56"/>
      <c r="AB605" s="56"/>
    </row>
    <row r="606">
      <c r="A606" s="56"/>
      <c r="B606" s="56"/>
      <c r="C606" s="58"/>
      <c r="D606" s="59"/>
      <c r="E606" s="79"/>
      <c r="F606" s="58"/>
      <c r="G606" s="58"/>
      <c r="H606" s="58"/>
      <c r="I606" s="58"/>
      <c r="J606" s="58"/>
      <c r="K606" s="56"/>
      <c r="L606" s="56"/>
      <c r="M606" s="56"/>
      <c r="N606" s="56"/>
      <c r="O606" s="56"/>
      <c r="P606" s="56"/>
      <c r="Q606" s="56"/>
      <c r="R606" s="56"/>
      <c r="S606" s="56"/>
      <c r="T606" s="56"/>
      <c r="U606" s="56"/>
      <c r="V606" s="56"/>
      <c r="W606" s="56"/>
      <c r="X606" s="56"/>
      <c r="Y606" s="56"/>
      <c r="Z606" s="56"/>
      <c r="AA606" s="56"/>
      <c r="AB606" s="56"/>
    </row>
    <row r="607">
      <c r="A607" s="56"/>
      <c r="B607" s="56"/>
      <c r="C607" s="58"/>
      <c r="D607" s="59"/>
      <c r="E607" s="79"/>
      <c r="F607" s="58"/>
      <c r="G607" s="58"/>
      <c r="H607" s="58"/>
      <c r="I607" s="58"/>
      <c r="J607" s="58"/>
      <c r="K607" s="56"/>
      <c r="L607" s="56"/>
      <c r="M607" s="56"/>
      <c r="N607" s="56"/>
      <c r="O607" s="56"/>
      <c r="P607" s="56"/>
      <c r="Q607" s="56"/>
      <c r="R607" s="56"/>
      <c r="S607" s="56"/>
      <c r="T607" s="56"/>
      <c r="U607" s="56"/>
      <c r="V607" s="56"/>
      <c r="W607" s="56"/>
      <c r="X607" s="56"/>
      <c r="Y607" s="56"/>
      <c r="Z607" s="56"/>
      <c r="AA607" s="56"/>
      <c r="AB607" s="56"/>
    </row>
    <row r="608">
      <c r="A608" s="56"/>
      <c r="B608" s="56"/>
      <c r="C608" s="58"/>
      <c r="D608" s="59"/>
      <c r="E608" s="79"/>
      <c r="F608" s="58"/>
      <c r="G608" s="58"/>
      <c r="H608" s="58"/>
      <c r="I608" s="58"/>
      <c r="J608" s="58"/>
      <c r="K608" s="56"/>
      <c r="L608" s="56"/>
      <c r="M608" s="56"/>
      <c r="N608" s="56"/>
      <c r="O608" s="56"/>
      <c r="P608" s="56"/>
      <c r="Q608" s="56"/>
      <c r="R608" s="56"/>
      <c r="S608" s="56"/>
      <c r="T608" s="56"/>
      <c r="U608" s="56"/>
      <c r="V608" s="56"/>
      <c r="W608" s="56"/>
      <c r="X608" s="56"/>
      <c r="Y608" s="56"/>
      <c r="Z608" s="56"/>
      <c r="AA608" s="56"/>
      <c r="AB608" s="56"/>
    </row>
    <row r="609">
      <c r="A609" s="56"/>
      <c r="B609" s="56"/>
      <c r="C609" s="58"/>
      <c r="D609" s="59"/>
      <c r="E609" s="79"/>
      <c r="F609" s="58"/>
      <c r="G609" s="58"/>
      <c r="H609" s="58"/>
      <c r="I609" s="58"/>
      <c r="J609" s="58"/>
      <c r="K609" s="56"/>
      <c r="L609" s="56"/>
      <c r="M609" s="56"/>
      <c r="N609" s="56"/>
      <c r="O609" s="56"/>
      <c r="P609" s="56"/>
      <c r="Q609" s="56"/>
      <c r="R609" s="56"/>
      <c r="S609" s="56"/>
      <c r="T609" s="56"/>
      <c r="U609" s="56"/>
      <c r="V609" s="56"/>
      <c r="W609" s="56"/>
      <c r="X609" s="56"/>
      <c r="Y609" s="56"/>
      <c r="Z609" s="56"/>
      <c r="AA609" s="56"/>
      <c r="AB609" s="56"/>
    </row>
    <row r="610">
      <c r="A610" s="56"/>
      <c r="B610" s="56"/>
      <c r="C610" s="58"/>
      <c r="D610" s="59"/>
      <c r="E610" s="79"/>
      <c r="F610" s="58"/>
      <c r="G610" s="58"/>
      <c r="H610" s="58"/>
      <c r="I610" s="58"/>
      <c r="J610" s="58"/>
      <c r="K610" s="56"/>
      <c r="L610" s="56"/>
      <c r="M610" s="56"/>
      <c r="N610" s="56"/>
      <c r="O610" s="56"/>
      <c r="P610" s="56"/>
      <c r="Q610" s="56"/>
      <c r="R610" s="56"/>
      <c r="S610" s="56"/>
      <c r="T610" s="56"/>
      <c r="U610" s="56"/>
      <c r="V610" s="56"/>
      <c r="W610" s="56"/>
      <c r="X610" s="56"/>
      <c r="Y610" s="56"/>
      <c r="Z610" s="56"/>
      <c r="AA610" s="56"/>
      <c r="AB610" s="56"/>
    </row>
    <row r="611">
      <c r="A611" s="56"/>
      <c r="B611" s="56"/>
      <c r="C611" s="58"/>
      <c r="D611" s="59"/>
      <c r="E611" s="79"/>
      <c r="F611" s="58"/>
      <c r="G611" s="58"/>
      <c r="H611" s="58"/>
      <c r="I611" s="58"/>
      <c r="J611" s="58"/>
      <c r="K611" s="56"/>
      <c r="L611" s="56"/>
      <c r="M611" s="56"/>
      <c r="N611" s="56"/>
      <c r="O611" s="56"/>
      <c r="P611" s="56"/>
      <c r="Q611" s="56"/>
      <c r="R611" s="56"/>
      <c r="S611" s="56"/>
      <c r="T611" s="56"/>
      <c r="U611" s="56"/>
      <c r="V611" s="56"/>
      <c r="W611" s="56"/>
      <c r="X611" s="56"/>
      <c r="Y611" s="56"/>
      <c r="Z611" s="56"/>
      <c r="AA611" s="56"/>
      <c r="AB611" s="56"/>
    </row>
    <row r="612">
      <c r="A612" s="56"/>
      <c r="B612" s="56"/>
      <c r="C612" s="58"/>
      <c r="D612" s="59"/>
      <c r="E612" s="79"/>
      <c r="F612" s="58"/>
      <c r="G612" s="58"/>
      <c r="H612" s="58"/>
      <c r="I612" s="58"/>
      <c r="J612" s="58"/>
      <c r="K612" s="56"/>
      <c r="L612" s="56"/>
      <c r="M612" s="56"/>
      <c r="N612" s="56"/>
      <c r="O612" s="56"/>
      <c r="P612" s="56"/>
      <c r="Q612" s="56"/>
      <c r="R612" s="56"/>
      <c r="S612" s="56"/>
      <c r="T612" s="56"/>
      <c r="U612" s="56"/>
      <c r="V612" s="56"/>
      <c r="W612" s="56"/>
      <c r="X612" s="56"/>
      <c r="Y612" s="56"/>
      <c r="Z612" s="56"/>
      <c r="AA612" s="56"/>
      <c r="AB612" s="56"/>
    </row>
    <row r="613">
      <c r="A613" s="56"/>
      <c r="B613" s="56"/>
      <c r="C613" s="58"/>
      <c r="D613" s="59"/>
      <c r="E613" s="79"/>
      <c r="F613" s="58"/>
      <c r="G613" s="58"/>
      <c r="H613" s="58"/>
      <c r="I613" s="58"/>
      <c r="J613" s="58"/>
      <c r="K613" s="56"/>
      <c r="L613" s="56"/>
      <c r="M613" s="56"/>
      <c r="N613" s="56"/>
      <c r="O613" s="56"/>
      <c r="P613" s="56"/>
      <c r="Q613" s="56"/>
      <c r="R613" s="56"/>
      <c r="S613" s="56"/>
      <c r="T613" s="56"/>
      <c r="U613" s="56"/>
      <c r="V613" s="56"/>
      <c r="W613" s="56"/>
      <c r="X613" s="56"/>
      <c r="Y613" s="56"/>
      <c r="Z613" s="56"/>
      <c r="AA613" s="56"/>
      <c r="AB613" s="56"/>
    </row>
    <row r="614">
      <c r="A614" s="56"/>
      <c r="B614" s="56"/>
      <c r="C614" s="58"/>
      <c r="D614" s="59"/>
      <c r="E614" s="79"/>
      <c r="F614" s="58"/>
      <c r="G614" s="58"/>
      <c r="H614" s="58"/>
      <c r="I614" s="58"/>
      <c r="J614" s="58"/>
      <c r="K614" s="56"/>
      <c r="L614" s="56"/>
      <c r="M614" s="56"/>
      <c r="N614" s="56"/>
      <c r="O614" s="56"/>
      <c r="P614" s="56"/>
      <c r="Q614" s="56"/>
      <c r="R614" s="56"/>
      <c r="S614" s="56"/>
      <c r="T614" s="56"/>
      <c r="U614" s="56"/>
      <c r="V614" s="56"/>
      <c r="W614" s="56"/>
      <c r="X614" s="56"/>
      <c r="Y614" s="56"/>
      <c r="Z614" s="56"/>
      <c r="AA614" s="56"/>
      <c r="AB614" s="56"/>
    </row>
    <row r="615">
      <c r="A615" s="56"/>
      <c r="B615" s="56"/>
      <c r="C615" s="58"/>
      <c r="D615" s="59"/>
      <c r="E615" s="79"/>
      <c r="F615" s="58"/>
      <c r="G615" s="58"/>
      <c r="H615" s="58"/>
      <c r="I615" s="58"/>
      <c r="J615" s="58"/>
      <c r="K615" s="56"/>
      <c r="L615" s="56"/>
      <c r="M615" s="56"/>
      <c r="N615" s="56"/>
      <c r="O615" s="56"/>
      <c r="P615" s="56"/>
      <c r="Q615" s="56"/>
      <c r="R615" s="56"/>
      <c r="S615" s="56"/>
      <c r="T615" s="56"/>
      <c r="U615" s="56"/>
      <c r="V615" s="56"/>
      <c r="W615" s="56"/>
      <c r="X615" s="56"/>
      <c r="Y615" s="56"/>
      <c r="Z615" s="56"/>
      <c r="AA615" s="56"/>
      <c r="AB615" s="56"/>
    </row>
    <row r="616">
      <c r="A616" s="56"/>
      <c r="B616" s="56"/>
      <c r="C616" s="58"/>
      <c r="D616" s="59"/>
      <c r="E616" s="79"/>
      <c r="F616" s="58"/>
      <c r="G616" s="58"/>
      <c r="H616" s="58"/>
      <c r="I616" s="58"/>
      <c r="J616" s="58"/>
      <c r="K616" s="56"/>
      <c r="L616" s="56"/>
      <c r="M616" s="56"/>
      <c r="N616" s="56"/>
      <c r="O616" s="56"/>
      <c r="P616" s="56"/>
      <c r="Q616" s="56"/>
      <c r="R616" s="56"/>
      <c r="S616" s="56"/>
      <c r="T616" s="56"/>
      <c r="U616" s="56"/>
      <c r="V616" s="56"/>
      <c r="W616" s="56"/>
      <c r="X616" s="56"/>
      <c r="Y616" s="56"/>
      <c r="Z616" s="56"/>
      <c r="AA616" s="56"/>
      <c r="AB616" s="56"/>
    </row>
    <row r="617">
      <c r="A617" s="56"/>
      <c r="B617" s="56"/>
      <c r="C617" s="58"/>
      <c r="D617" s="59"/>
      <c r="E617" s="79"/>
      <c r="F617" s="58"/>
      <c r="G617" s="58"/>
      <c r="H617" s="58"/>
      <c r="I617" s="58"/>
      <c r="J617" s="58"/>
      <c r="K617" s="56"/>
      <c r="L617" s="56"/>
      <c r="M617" s="56"/>
      <c r="N617" s="56"/>
      <c r="O617" s="56"/>
      <c r="P617" s="56"/>
      <c r="Q617" s="56"/>
      <c r="R617" s="56"/>
      <c r="S617" s="56"/>
      <c r="T617" s="56"/>
      <c r="U617" s="56"/>
      <c r="V617" s="56"/>
      <c r="W617" s="56"/>
      <c r="X617" s="56"/>
      <c r="Y617" s="56"/>
      <c r="Z617" s="56"/>
      <c r="AA617" s="56"/>
      <c r="AB617" s="56"/>
    </row>
    <row r="618">
      <c r="A618" s="56"/>
      <c r="B618" s="56"/>
      <c r="C618" s="58"/>
      <c r="D618" s="59"/>
      <c r="E618" s="79"/>
      <c r="F618" s="58"/>
      <c r="G618" s="58"/>
      <c r="H618" s="58"/>
      <c r="I618" s="58"/>
      <c r="J618" s="58"/>
      <c r="K618" s="56"/>
      <c r="L618" s="56"/>
      <c r="M618" s="56"/>
      <c r="N618" s="56"/>
      <c r="O618" s="56"/>
      <c r="P618" s="56"/>
      <c r="Q618" s="56"/>
      <c r="R618" s="56"/>
      <c r="S618" s="56"/>
      <c r="T618" s="56"/>
      <c r="U618" s="56"/>
      <c r="V618" s="56"/>
      <c r="W618" s="56"/>
      <c r="X618" s="56"/>
      <c r="Y618" s="56"/>
      <c r="Z618" s="56"/>
      <c r="AA618" s="56"/>
      <c r="AB618" s="56"/>
    </row>
    <row r="619">
      <c r="A619" s="56"/>
      <c r="B619" s="56"/>
      <c r="C619" s="58"/>
      <c r="D619" s="59"/>
      <c r="E619" s="79"/>
      <c r="F619" s="58"/>
      <c r="G619" s="58"/>
      <c r="H619" s="58"/>
      <c r="I619" s="58"/>
      <c r="J619" s="58"/>
      <c r="K619" s="56"/>
      <c r="L619" s="56"/>
      <c r="M619" s="56"/>
      <c r="N619" s="56"/>
      <c r="O619" s="56"/>
      <c r="P619" s="56"/>
      <c r="Q619" s="56"/>
      <c r="R619" s="56"/>
      <c r="S619" s="56"/>
      <c r="T619" s="56"/>
      <c r="U619" s="56"/>
      <c r="V619" s="56"/>
      <c r="W619" s="56"/>
      <c r="X619" s="56"/>
      <c r="Y619" s="56"/>
      <c r="Z619" s="56"/>
      <c r="AA619" s="56"/>
      <c r="AB619" s="56"/>
    </row>
    <row r="620">
      <c r="A620" s="56"/>
      <c r="B620" s="56"/>
      <c r="C620" s="58"/>
      <c r="D620" s="59"/>
      <c r="E620" s="79"/>
      <c r="F620" s="58"/>
      <c r="G620" s="58"/>
      <c r="H620" s="58"/>
      <c r="I620" s="58"/>
      <c r="J620" s="58"/>
      <c r="K620" s="56"/>
      <c r="L620" s="56"/>
      <c r="M620" s="56"/>
      <c r="N620" s="56"/>
      <c r="O620" s="56"/>
      <c r="P620" s="56"/>
      <c r="Q620" s="56"/>
      <c r="R620" s="56"/>
      <c r="S620" s="56"/>
      <c r="T620" s="56"/>
      <c r="U620" s="56"/>
      <c r="V620" s="56"/>
      <c r="W620" s="56"/>
      <c r="X620" s="56"/>
      <c r="Y620" s="56"/>
      <c r="Z620" s="56"/>
      <c r="AA620" s="56"/>
      <c r="AB620" s="56"/>
    </row>
    <row r="621">
      <c r="A621" s="56"/>
      <c r="B621" s="56"/>
      <c r="C621" s="58"/>
      <c r="D621" s="59"/>
      <c r="E621" s="79"/>
      <c r="F621" s="58"/>
      <c r="G621" s="58"/>
      <c r="H621" s="58"/>
      <c r="I621" s="58"/>
      <c r="J621" s="58"/>
      <c r="K621" s="56"/>
      <c r="L621" s="56"/>
      <c r="M621" s="56"/>
      <c r="N621" s="56"/>
      <c r="O621" s="56"/>
      <c r="P621" s="56"/>
      <c r="Q621" s="56"/>
      <c r="R621" s="56"/>
      <c r="S621" s="56"/>
      <c r="T621" s="56"/>
      <c r="U621" s="56"/>
      <c r="V621" s="56"/>
      <c r="W621" s="56"/>
      <c r="X621" s="56"/>
      <c r="Y621" s="56"/>
      <c r="Z621" s="56"/>
      <c r="AA621" s="56"/>
      <c r="AB621" s="56"/>
    </row>
    <row r="622">
      <c r="A622" s="56"/>
      <c r="B622" s="56"/>
      <c r="C622" s="58"/>
      <c r="D622" s="59"/>
      <c r="E622" s="79"/>
      <c r="F622" s="58"/>
      <c r="G622" s="58"/>
      <c r="H622" s="58"/>
      <c r="I622" s="58"/>
      <c r="J622" s="58"/>
      <c r="K622" s="56"/>
      <c r="L622" s="56"/>
      <c r="M622" s="56"/>
      <c r="N622" s="56"/>
      <c r="O622" s="56"/>
      <c r="P622" s="56"/>
      <c r="Q622" s="56"/>
      <c r="R622" s="56"/>
      <c r="S622" s="56"/>
      <c r="T622" s="56"/>
      <c r="U622" s="56"/>
      <c r="V622" s="56"/>
      <c r="W622" s="56"/>
      <c r="X622" s="56"/>
      <c r="Y622" s="56"/>
      <c r="Z622" s="56"/>
      <c r="AA622" s="56"/>
      <c r="AB622" s="56"/>
    </row>
    <row r="623">
      <c r="A623" s="56"/>
      <c r="B623" s="56"/>
      <c r="C623" s="58"/>
      <c r="D623" s="59"/>
      <c r="E623" s="79"/>
      <c r="F623" s="58"/>
      <c r="G623" s="58"/>
      <c r="H623" s="58"/>
      <c r="I623" s="58"/>
      <c r="J623" s="58"/>
      <c r="K623" s="56"/>
      <c r="L623" s="56"/>
      <c r="M623" s="56"/>
      <c r="N623" s="56"/>
      <c r="O623" s="56"/>
      <c r="P623" s="56"/>
      <c r="Q623" s="56"/>
      <c r="R623" s="56"/>
      <c r="S623" s="56"/>
      <c r="T623" s="56"/>
      <c r="U623" s="56"/>
      <c r="V623" s="56"/>
      <c r="W623" s="56"/>
      <c r="X623" s="56"/>
      <c r="Y623" s="56"/>
      <c r="Z623" s="56"/>
      <c r="AA623" s="56"/>
      <c r="AB623" s="56"/>
    </row>
    <row r="624">
      <c r="A624" s="56"/>
      <c r="B624" s="56"/>
      <c r="C624" s="58"/>
      <c r="D624" s="59"/>
      <c r="E624" s="79"/>
      <c r="F624" s="58"/>
      <c r="G624" s="58"/>
      <c r="H624" s="58"/>
      <c r="I624" s="58"/>
      <c r="J624" s="58"/>
      <c r="K624" s="56"/>
      <c r="L624" s="56"/>
      <c r="M624" s="56"/>
      <c r="N624" s="56"/>
      <c r="O624" s="56"/>
      <c r="P624" s="56"/>
      <c r="Q624" s="56"/>
      <c r="R624" s="56"/>
      <c r="S624" s="56"/>
      <c r="T624" s="56"/>
      <c r="U624" s="56"/>
      <c r="V624" s="56"/>
      <c r="W624" s="56"/>
      <c r="X624" s="56"/>
      <c r="Y624" s="56"/>
      <c r="Z624" s="56"/>
      <c r="AA624" s="56"/>
      <c r="AB624" s="56"/>
    </row>
    <row r="625">
      <c r="A625" s="56"/>
      <c r="B625" s="56"/>
      <c r="C625" s="58"/>
      <c r="D625" s="59"/>
      <c r="E625" s="79"/>
      <c r="F625" s="58"/>
      <c r="G625" s="58"/>
      <c r="H625" s="58"/>
      <c r="I625" s="58"/>
      <c r="J625" s="58"/>
      <c r="K625" s="56"/>
      <c r="L625" s="56"/>
      <c r="M625" s="56"/>
      <c r="N625" s="56"/>
      <c r="O625" s="56"/>
      <c r="P625" s="56"/>
      <c r="Q625" s="56"/>
      <c r="R625" s="56"/>
      <c r="S625" s="56"/>
      <c r="T625" s="56"/>
      <c r="U625" s="56"/>
      <c r="V625" s="56"/>
      <c r="W625" s="56"/>
      <c r="X625" s="56"/>
      <c r="Y625" s="56"/>
      <c r="Z625" s="56"/>
      <c r="AA625" s="56"/>
      <c r="AB625" s="56"/>
    </row>
    <row r="626">
      <c r="A626" s="56"/>
      <c r="B626" s="56"/>
      <c r="C626" s="58"/>
      <c r="D626" s="59"/>
      <c r="E626" s="79"/>
      <c r="F626" s="58"/>
      <c r="G626" s="58"/>
      <c r="H626" s="58"/>
      <c r="I626" s="58"/>
      <c r="J626" s="58"/>
      <c r="K626" s="56"/>
      <c r="L626" s="56"/>
      <c r="M626" s="56"/>
      <c r="N626" s="56"/>
      <c r="O626" s="56"/>
      <c r="P626" s="56"/>
      <c r="Q626" s="56"/>
      <c r="R626" s="56"/>
      <c r="S626" s="56"/>
      <c r="T626" s="56"/>
      <c r="U626" s="56"/>
      <c r="V626" s="56"/>
      <c r="W626" s="56"/>
      <c r="X626" s="56"/>
      <c r="Y626" s="56"/>
      <c r="Z626" s="56"/>
      <c r="AA626" s="56"/>
      <c r="AB626" s="56"/>
    </row>
    <row r="627">
      <c r="A627" s="56"/>
      <c r="B627" s="56"/>
      <c r="C627" s="58"/>
      <c r="D627" s="59"/>
      <c r="E627" s="79"/>
      <c r="F627" s="58"/>
      <c r="G627" s="58"/>
      <c r="H627" s="58"/>
      <c r="I627" s="58"/>
      <c r="J627" s="58"/>
      <c r="K627" s="56"/>
      <c r="L627" s="56"/>
      <c r="M627" s="56"/>
      <c r="N627" s="56"/>
      <c r="O627" s="56"/>
      <c r="P627" s="56"/>
      <c r="Q627" s="56"/>
      <c r="R627" s="56"/>
      <c r="S627" s="56"/>
      <c r="T627" s="56"/>
      <c r="U627" s="56"/>
      <c r="V627" s="56"/>
      <c r="W627" s="56"/>
      <c r="X627" s="56"/>
      <c r="Y627" s="56"/>
      <c r="Z627" s="56"/>
      <c r="AA627" s="56"/>
      <c r="AB627" s="56"/>
    </row>
    <row r="628">
      <c r="A628" s="56"/>
      <c r="B628" s="56"/>
      <c r="C628" s="58"/>
      <c r="D628" s="59"/>
      <c r="E628" s="79"/>
      <c r="F628" s="58"/>
      <c r="G628" s="58"/>
      <c r="H628" s="58"/>
      <c r="I628" s="58"/>
      <c r="J628" s="58"/>
      <c r="K628" s="56"/>
      <c r="L628" s="56"/>
      <c r="M628" s="56"/>
      <c r="N628" s="56"/>
      <c r="O628" s="56"/>
      <c r="P628" s="56"/>
      <c r="Q628" s="56"/>
      <c r="R628" s="56"/>
      <c r="S628" s="56"/>
      <c r="T628" s="56"/>
      <c r="U628" s="56"/>
      <c r="V628" s="56"/>
      <c r="W628" s="56"/>
      <c r="X628" s="56"/>
      <c r="Y628" s="56"/>
      <c r="Z628" s="56"/>
      <c r="AA628" s="56"/>
      <c r="AB628" s="56"/>
    </row>
    <row r="629">
      <c r="A629" s="56"/>
      <c r="B629" s="56"/>
      <c r="C629" s="58"/>
      <c r="D629" s="59"/>
      <c r="E629" s="79"/>
      <c r="F629" s="58"/>
      <c r="G629" s="58"/>
      <c r="H629" s="58"/>
      <c r="I629" s="58"/>
      <c r="J629" s="58"/>
      <c r="K629" s="56"/>
      <c r="L629" s="56"/>
      <c r="M629" s="56"/>
      <c r="N629" s="56"/>
      <c r="O629" s="56"/>
      <c r="P629" s="56"/>
      <c r="Q629" s="56"/>
      <c r="R629" s="56"/>
      <c r="S629" s="56"/>
      <c r="T629" s="56"/>
      <c r="U629" s="56"/>
      <c r="V629" s="56"/>
      <c r="W629" s="56"/>
      <c r="X629" s="56"/>
      <c r="Y629" s="56"/>
      <c r="Z629" s="56"/>
      <c r="AA629" s="56"/>
      <c r="AB629" s="56"/>
    </row>
    <row r="630">
      <c r="A630" s="56"/>
      <c r="B630" s="56"/>
      <c r="C630" s="58"/>
      <c r="D630" s="59"/>
      <c r="E630" s="79"/>
      <c r="F630" s="58"/>
      <c r="G630" s="58"/>
      <c r="H630" s="58"/>
      <c r="I630" s="58"/>
      <c r="J630" s="58"/>
      <c r="K630" s="56"/>
      <c r="L630" s="56"/>
      <c r="M630" s="56"/>
      <c r="N630" s="56"/>
      <c r="O630" s="56"/>
      <c r="P630" s="56"/>
      <c r="Q630" s="56"/>
      <c r="R630" s="56"/>
      <c r="S630" s="56"/>
      <c r="T630" s="56"/>
      <c r="U630" s="56"/>
      <c r="V630" s="56"/>
      <c r="W630" s="56"/>
      <c r="X630" s="56"/>
      <c r="Y630" s="56"/>
      <c r="Z630" s="56"/>
      <c r="AA630" s="56"/>
      <c r="AB630" s="56"/>
    </row>
    <row r="631">
      <c r="A631" s="56"/>
      <c r="B631" s="56"/>
      <c r="C631" s="58"/>
      <c r="D631" s="59"/>
      <c r="E631" s="79"/>
      <c r="F631" s="58"/>
      <c r="G631" s="58"/>
      <c r="H631" s="58"/>
      <c r="I631" s="58"/>
      <c r="J631" s="58"/>
      <c r="K631" s="56"/>
      <c r="L631" s="56"/>
      <c r="M631" s="56"/>
      <c r="N631" s="56"/>
      <c r="O631" s="56"/>
      <c r="P631" s="56"/>
      <c r="Q631" s="56"/>
      <c r="R631" s="56"/>
      <c r="S631" s="56"/>
      <c r="T631" s="56"/>
      <c r="U631" s="56"/>
      <c r="V631" s="56"/>
      <c r="W631" s="56"/>
      <c r="X631" s="56"/>
      <c r="Y631" s="56"/>
      <c r="Z631" s="56"/>
      <c r="AA631" s="56"/>
      <c r="AB631" s="56"/>
    </row>
    <row r="632">
      <c r="A632" s="56"/>
      <c r="B632" s="56"/>
      <c r="C632" s="58"/>
      <c r="D632" s="59"/>
      <c r="E632" s="79"/>
      <c r="F632" s="58"/>
      <c r="G632" s="58"/>
      <c r="H632" s="58"/>
      <c r="I632" s="58"/>
      <c r="J632" s="58"/>
      <c r="K632" s="56"/>
      <c r="L632" s="56"/>
      <c r="M632" s="56"/>
      <c r="N632" s="56"/>
      <c r="O632" s="56"/>
      <c r="P632" s="56"/>
      <c r="Q632" s="56"/>
      <c r="R632" s="56"/>
      <c r="S632" s="56"/>
      <c r="T632" s="56"/>
      <c r="U632" s="56"/>
      <c r="V632" s="56"/>
      <c r="W632" s="56"/>
      <c r="X632" s="56"/>
      <c r="Y632" s="56"/>
      <c r="Z632" s="56"/>
      <c r="AA632" s="56"/>
      <c r="AB632" s="56"/>
    </row>
    <row r="633">
      <c r="A633" s="56"/>
      <c r="B633" s="56"/>
      <c r="C633" s="58"/>
      <c r="D633" s="59"/>
      <c r="E633" s="79"/>
      <c r="F633" s="58"/>
      <c r="G633" s="58"/>
      <c r="H633" s="58"/>
      <c r="I633" s="58"/>
      <c r="J633" s="58"/>
      <c r="K633" s="56"/>
      <c r="L633" s="56"/>
      <c r="M633" s="56"/>
      <c r="N633" s="56"/>
      <c r="O633" s="56"/>
      <c r="P633" s="56"/>
      <c r="Q633" s="56"/>
      <c r="R633" s="56"/>
      <c r="S633" s="56"/>
      <c r="T633" s="56"/>
      <c r="U633" s="56"/>
      <c r="V633" s="56"/>
      <c r="W633" s="56"/>
      <c r="X633" s="56"/>
      <c r="Y633" s="56"/>
      <c r="Z633" s="56"/>
      <c r="AA633" s="56"/>
      <c r="AB633" s="56"/>
    </row>
    <row r="634">
      <c r="A634" s="56"/>
      <c r="B634" s="56"/>
      <c r="C634" s="58"/>
      <c r="D634" s="59"/>
      <c r="E634" s="79"/>
      <c r="F634" s="58"/>
      <c r="G634" s="58"/>
      <c r="H634" s="58"/>
      <c r="I634" s="58"/>
      <c r="J634" s="58"/>
      <c r="K634" s="56"/>
      <c r="L634" s="56"/>
      <c r="M634" s="56"/>
      <c r="N634" s="56"/>
      <c r="O634" s="56"/>
      <c r="P634" s="56"/>
      <c r="Q634" s="56"/>
      <c r="R634" s="56"/>
      <c r="S634" s="56"/>
      <c r="T634" s="56"/>
      <c r="U634" s="56"/>
      <c r="V634" s="56"/>
      <c r="W634" s="56"/>
      <c r="X634" s="56"/>
      <c r="Y634" s="56"/>
      <c r="Z634" s="56"/>
      <c r="AA634" s="56"/>
      <c r="AB634" s="56"/>
    </row>
    <row r="635">
      <c r="A635" s="56"/>
      <c r="B635" s="56"/>
      <c r="C635" s="58"/>
      <c r="D635" s="59"/>
      <c r="E635" s="79"/>
      <c r="F635" s="58"/>
      <c r="G635" s="58"/>
      <c r="H635" s="58"/>
      <c r="I635" s="58"/>
      <c r="J635" s="58"/>
      <c r="K635" s="56"/>
      <c r="L635" s="56"/>
      <c r="M635" s="56"/>
      <c r="N635" s="56"/>
      <c r="O635" s="56"/>
      <c r="P635" s="56"/>
      <c r="Q635" s="56"/>
      <c r="R635" s="56"/>
      <c r="S635" s="56"/>
      <c r="T635" s="56"/>
      <c r="U635" s="56"/>
      <c r="V635" s="56"/>
      <c r="W635" s="56"/>
      <c r="X635" s="56"/>
      <c r="Y635" s="56"/>
      <c r="Z635" s="56"/>
      <c r="AA635" s="56"/>
      <c r="AB635" s="56"/>
    </row>
    <row r="636">
      <c r="A636" s="56"/>
      <c r="B636" s="56"/>
      <c r="C636" s="58"/>
      <c r="D636" s="59"/>
      <c r="E636" s="79"/>
      <c r="F636" s="58"/>
      <c r="G636" s="58"/>
      <c r="H636" s="58"/>
      <c r="I636" s="58"/>
      <c r="J636" s="58"/>
      <c r="K636" s="56"/>
      <c r="L636" s="56"/>
      <c r="M636" s="56"/>
      <c r="N636" s="56"/>
      <c r="O636" s="56"/>
      <c r="P636" s="56"/>
      <c r="Q636" s="56"/>
      <c r="R636" s="56"/>
      <c r="S636" s="56"/>
      <c r="T636" s="56"/>
      <c r="U636" s="56"/>
      <c r="V636" s="56"/>
      <c r="W636" s="56"/>
      <c r="X636" s="56"/>
      <c r="Y636" s="56"/>
      <c r="Z636" s="56"/>
      <c r="AA636" s="56"/>
      <c r="AB636" s="56"/>
    </row>
    <row r="637">
      <c r="A637" s="56"/>
      <c r="B637" s="56"/>
      <c r="C637" s="58"/>
      <c r="D637" s="59"/>
      <c r="E637" s="79"/>
      <c r="F637" s="58"/>
      <c r="G637" s="58"/>
      <c r="H637" s="58"/>
      <c r="I637" s="58"/>
      <c r="J637" s="58"/>
      <c r="K637" s="56"/>
      <c r="L637" s="56"/>
      <c r="M637" s="56"/>
      <c r="N637" s="56"/>
      <c r="O637" s="56"/>
      <c r="P637" s="56"/>
      <c r="Q637" s="56"/>
      <c r="R637" s="56"/>
      <c r="S637" s="56"/>
      <c r="T637" s="56"/>
      <c r="U637" s="56"/>
      <c r="V637" s="56"/>
      <c r="W637" s="56"/>
      <c r="X637" s="56"/>
      <c r="Y637" s="56"/>
      <c r="Z637" s="56"/>
      <c r="AA637" s="56"/>
      <c r="AB637" s="56"/>
    </row>
    <row r="638">
      <c r="A638" s="56"/>
      <c r="B638" s="56"/>
      <c r="C638" s="58"/>
      <c r="D638" s="59"/>
      <c r="E638" s="79"/>
      <c r="F638" s="58"/>
      <c r="G638" s="58"/>
      <c r="H638" s="58"/>
      <c r="I638" s="58"/>
      <c r="J638" s="58"/>
      <c r="K638" s="56"/>
      <c r="L638" s="56"/>
      <c r="M638" s="56"/>
      <c r="N638" s="56"/>
      <c r="O638" s="56"/>
      <c r="P638" s="56"/>
      <c r="Q638" s="56"/>
      <c r="R638" s="56"/>
      <c r="S638" s="56"/>
      <c r="T638" s="56"/>
      <c r="U638" s="56"/>
      <c r="V638" s="56"/>
      <c r="W638" s="56"/>
      <c r="X638" s="56"/>
      <c r="Y638" s="56"/>
      <c r="Z638" s="56"/>
      <c r="AA638" s="56"/>
      <c r="AB638" s="56"/>
    </row>
    <row r="639">
      <c r="A639" s="56"/>
      <c r="B639" s="56"/>
      <c r="C639" s="58"/>
      <c r="D639" s="59"/>
      <c r="E639" s="79"/>
      <c r="F639" s="58"/>
      <c r="G639" s="58"/>
      <c r="H639" s="58"/>
      <c r="I639" s="58"/>
      <c r="J639" s="58"/>
      <c r="K639" s="56"/>
      <c r="L639" s="56"/>
      <c r="M639" s="56"/>
      <c r="N639" s="56"/>
      <c r="O639" s="56"/>
      <c r="P639" s="56"/>
      <c r="Q639" s="56"/>
      <c r="R639" s="56"/>
      <c r="S639" s="56"/>
      <c r="T639" s="56"/>
      <c r="U639" s="56"/>
      <c r="V639" s="56"/>
      <c r="W639" s="56"/>
      <c r="X639" s="56"/>
      <c r="Y639" s="56"/>
      <c r="Z639" s="56"/>
      <c r="AA639" s="56"/>
      <c r="AB639" s="56"/>
    </row>
    <row r="640">
      <c r="A640" s="56"/>
      <c r="B640" s="56"/>
      <c r="C640" s="58"/>
      <c r="D640" s="59"/>
      <c r="E640" s="79"/>
      <c r="F640" s="58"/>
      <c r="G640" s="58"/>
      <c r="H640" s="58"/>
      <c r="I640" s="58"/>
      <c r="J640" s="58"/>
      <c r="K640" s="56"/>
      <c r="L640" s="56"/>
      <c r="M640" s="56"/>
      <c r="N640" s="56"/>
      <c r="O640" s="56"/>
      <c r="P640" s="56"/>
      <c r="Q640" s="56"/>
      <c r="R640" s="56"/>
      <c r="S640" s="56"/>
      <c r="T640" s="56"/>
      <c r="U640" s="56"/>
      <c r="V640" s="56"/>
      <c r="W640" s="56"/>
      <c r="X640" s="56"/>
      <c r="Y640" s="56"/>
      <c r="Z640" s="56"/>
      <c r="AA640" s="56"/>
      <c r="AB640" s="56"/>
    </row>
    <row r="641">
      <c r="A641" s="56"/>
      <c r="B641" s="56"/>
      <c r="C641" s="58"/>
      <c r="D641" s="59"/>
      <c r="E641" s="79"/>
      <c r="F641" s="58"/>
      <c r="G641" s="58"/>
      <c r="H641" s="58"/>
      <c r="I641" s="58"/>
      <c r="J641" s="58"/>
      <c r="K641" s="56"/>
      <c r="L641" s="56"/>
      <c r="M641" s="56"/>
      <c r="N641" s="56"/>
      <c r="O641" s="56"/>
      <c r="P641" s="56"/>
      <c r="Q641" s="56"/>
      <c r="R641" s="56"/>
      <c r="S641" s="56"/>
      <c r="T641" s="56"/>
      <c r="U641" s="56"/>
      <c r="V641" s="56"/>
      <c r="W641" s="56"/>
      <c r="X641" s="56"/>
      <c r="Y641" s="56"/>
      <c r="Z641" s="56"/>
      <c r="AA641" s="56"/>
      <c r="AB641" s="56"/>
    </row>
    <row r="642">
      <c r="A642" s="56"/>
      <c r="B642" s="56"/>
      <c r="C642" s="58"/>
      <c r="D642" s="59"/>
      <c r="E642" s="79"/>
      <c r="F642" s="58"/>
      <c r="G642" s="58"/>
      <c r="H642" s="58"/>
      <c r="I642" s="58"/>
      <c r="J642" s="58"/>
      <c r="K642" s="56"/>
      <c r="L642" s="56"/>
      <c r="M642" s="56"/>
      <c r="N642" s="56"/>
      <c r="O642" s="56"/>
      <c r="P642" s="56"/>
      <c r="Q642" s="56"/>
      <c r="R642" s="56"/>
      <c r="S642" s="56"/>
      <c r="T642" s="56"/>
      <c r="U642" s="56"/>
      <c r="V642" s="56"/>
      <c r="W642" s="56"/>
      <c r="X642" s="56"/>
      <c r="Y642" s="56"/>
      <c r="Z642" s="56"/>
      <c r="AA642" s="56"/>
      <c r="AB642" s="56"/>
    </row>
    <row r="643">
      <c r="A643" s="56"/>
      <c r="B643" s="56"/>
      <c r="C643" s="58"/>
      <c r="D643" s="59"/>
      <c r="E643" s="79"/>
      <c r="F643" s="58"/>
      <c r="G643" s="58"/>
      <c r="H643" s="58"/>
      <c r="I643" s="58"/>
      <c r="J643" s="58"/>
      <c r="K643" s="56"/>
      <c r="L643" s="56"/>
      <c r="M643" s="56"/>
      <c r="N643" s="56"/>
      <c r="O643" s="56"/>
      <c r="P643" s="56"/>
      <c r="Q643" s="56"/>
      <c r="R643" s="56"/>
      <c r="S643" s="56"/>
      <c r="T643" s="56"/>
      <c r="U643" s="56"/>
      <c r="V643" s="56"/>
      <c r="W643" s="56"/>
      <c r="X643" s="56"/>
      <c r="Y643" s="56"/>
      <c r="Z643" s="56"/>
      <c r="AA643" s="56"/>
      <c r="AB643" s="56"/>
    </row>
    <row r="644">
      <c r="A644" s="56"/>
      <c r="B644" s="56"/>
      <c r="C644" s="58"/>
      <c r="D644" s="59"/>
      <c r="E644" s="79"/>
      <c r="F644" s="58"/>
      <c r="G644" s="58"/>
      <c r="H644" s="58"/>
      <c r="I644" s="58"/>
      <c r="J644" s="58"/>
      <c r="K644" s="56"/>
      <c r="L644" s="56"/>
      <c r="M644" s="56"/>
      <c r="N644" s="56"/>
      <c r="O644" s="56"/>
      <c r="P644" s="56"/>
      <c r="Q644" s="56"/>
      <c r="R644" s="56"/>
      <c r="S644" s="56"/>
      <c r="T644" s="56"/>
      <c r="U644" s="56"/>
      <c r="V644" s="56"/>
      <c r="W644" s="56"/>
      <c r="X644" s="56"/>
      <c r="Y644" s="56"/>
      <c r="Z644" s="56"/>
      <c r="AA644" s="56"/>
      <c r="AB644" s="56"/>
    </row>
    <row r="645">
      <c r="A645" s="56"/>
      <c r="B645" s="56"/>
      <c r="C645" s="58"/>
      <c r="D645" s="59"/>
      <c r="E645" s="79"/>
      <c r="F645" s="58"/>
      <c r="G645" s="58"/>
      <c r="H645" s="58"/>
      <c r="I645" s="58"/>
      <c r="J645" s="58"/>
      <c r="K645" s="56"/>
      <c r="L645" s="56"/>
      <c r="M645" s="56"/>
      <c r="N645" s="56"/>
      <c r="O645" s="56"/>
      <c r="P645" s="56"/>
      <c r="Q645" s="56"/>
      <c r="R645" s="56"/>
      <c r="S645" s="56"/>
      <c r="T645" s="56"/>
      <c r="U645" s="56"/>
      <c r="V645" s="56"/>
      <c r="W645" s="56"/>
      <c r="X645" s="56"/>
      <c r="Y645" s="56"/>
      <c r="Z645" s="56"/>
      <c r="AA645" s="56"/>
      <c r="AB645" s="56"/>
    </row>
    <row r="646">
      <c r="A646" s="56"/>
      <c r="B646" s="56"/>
      <c r="C646" s="58"/>
      <c r="D646" s="59"/>
      <c r="E646" s="79"/>
      <c r="F646" s="58"/>
      <c r="G646" s="58"/>
      <c r="H646" s="58"/>
      <c r="I646" s="58"/>
      <c r="J646" s="58"/>
      <c r="K646" s="56"/>
      <c r="L646" s="56"/>
      <c r="M646" s="56"/>
      <c r="N646" s="56"/>
      <c r="O646" s="56"/>
      <c r="P646" s="56"/>
      <c r="Q646" s="56"/>
      <c r="R646" s="56"/>
      <c r="S646" s="56"/>
      <c r="T646" s="56"/>
      <c r="U646" s="56"/>
      <c r="V646" s="56"/>
      <c r="W646" s="56"/>
      <c r="X646" s="56"/>
      <c r="Y646" s="56"/>
      <c r="Z646" s="56"/>
      <c r="AA646" s="56"/>
      <c r="AB646" s="56"/>
    </row>
    <row r="647">
      <c r="A647" s="56"/>
      <c r="B647" s="56"/>
      <c r="C647" s="58"/>
      <c r="D647" s="59"/>
      <c r="E647" s="79"/>
      <c r="F647" s="58"/>
      <c r="G647" s="58"/>
      <c r="H647" s="58"/>
      <c r="I647" s="58"/>
      <c r="J647" s="58"/>
      <c r="K647" s="56"/>
      <c r="L647" s="56"/>
      <c r="M647" s="56"/>
      <c r="N647" s="56"/>
      <c r="O647" s="56"/>
      <c r="P647" s="56"/>
      <c r="Q647" s="56"/>
      <c r="R647" s="56"/>
      <c r="S647" s="56"/>
      <c r="T647" s="56"/>
      <c r="U647" s="56"/>
      <c r="V647" s="56"/>
      <c r="W647" s="56"/>
      <c r="X647" s="56"/>
      <c r="Y647" s="56"/>
      <c r="Z647" s="56"/>
      <c r="AA647" s="56"/>
      <c r="AB647" s="56"/>
    </row>
    <row r="648">
      <c r="A648" s="56"/>
      <c r="B648" s="56"/>
      <c r="C648" s="58"/>
      <c r="D648" s="59"/>
      <c r="E648" s="79"/>
      <c r="F648" s="58"/>
      <c r="G648" s="58"/>
      <c r="H648" s="58"/>
      <c r="I648" s="58"/>
      <c r="J648" s="58"/>
      <c r="K648" s="56"/>
      <c r="L648" s="56"/>
      <c r="M648" s="56"/>
      <c r="N648" s="56"/>
      <c r="O648" s="56"/>
      <c r="P648" s="56"/>
      <c r="Q648" s="56"/>
      <c r="R648" s="56"/>
      <c r="S648" s="56"/>
      <c r="T648" s="56"/>
      <c r="U648" s="56"/>
      <c r="V648" s="56"/>
      <c r="W648" s="56"/>
      <c r="X648" s="56"/>
      <c r="Y648" s="56"/>
      <c r="Z648" s="56"/>
      <c r="AA648" s="56"/>
      <c r="AB648" s="56"/>
    </row>
    <row r="649">
      <c r="A649" s="56"/>
      <c r="B649" s="56"/>
      <c r="C649" s="58"/>
      <c r="D649" s="59"/>
      <c r="E649" s="79"/>
      <c r="F649" s="58"/>
      <c r="G649" s="58"/>
      <c r="H649" s="58"/>
      <c r="I649" s="58"/>
      <c r="J649" s="58"/>
      <c r="K649" s="56"/>
      <c r="L649" s="56"/>
      <c r="M649" s="56"/>
      <c r="N649" s="56"/>
      <c r="O649" s="56"/>
      <c r="P649" s="56"/>
      <c r="Q649" s="56"/>
      <c r="R649" s="56"/>
      <c r="S649" s="56"/>
      <c r="T649" s="56"/>
      <c r="U649" s="56"/>
      <c r="V649" s="56"/>
      <c r="W649" s="56"/>
      <c r="X649" s="56"/>
      <c r="Y649" s="56"/>
      <c r="Z649" s="56"/>
      <c r="AA649" s="56"/>
      <c r="AB649" s="56"/>
    </row>
    <row r="650">
      <c r="A650" s="56"/>
      <c r="B650" s="56"/>
      <c r="C650" s="58"/>
      <c r="D650" s="59"/>
      <c r="E650" s="79"/>
      <c r="F650" s="58"/>
      <c r="G650" s="58"/>
      <c r="H650" s="58"/>
      <c r="I650" s="58"/>
      <c r="J650" s="58"/>
      <c r="K650" s="56"/>
      <c r="L650" s="56"/>
      <c r="M650" s="56"/>
      <c r="N650" s="56"/>
      <c r="O650" s="56"/>
      <c r="P650" s="56"/>
      <c r="Q650" s="56"/>
      <c r="R650" s="56"/>
      <c r="S650" s="56"/>
      <c r="T650" s="56"/>
      <c r="U650" s="56"/>
      <c r="V650" s="56"/>
      <c r="W650" s="56"/>
      <c r="X650" s="56"/>
      <c r="Y650" s="56"/>
      <c r="Z650" s="56"/>
      <c r="AA650" s="56"/>
      <c r="AB650" s="56"/>
    </row>
    <row r="651">
      <c r="A651" s="56"/>
      <c r="B651" s="56"/>
      <c r="C651" s="58"/>
      <c r="D651" s="59"/>
      <c r="E651" s="79"/>
      <c r="F651" s="58"/>
      <c r="G651" s="58"/>
      <c r="H651" s="58"/>
      <c r="I651" s="58"/>
      <c r="J651" s="58"/>
      <c r="K651" s="56"/>
      <c r="L651" s="56"/>
      <c r="M651" s="56"/>
      <c r="N651" s="56"/>
      <c r="O651" s="56"/>
      <c r="P651" s="56"/>
      <c r="Q651" s="56"/>
      <c r="R651" s="56"/>
      <c r="S651" s="56"/>
      <c r="T651" s="56"/>
      <c r="U651" s="56"/>
      <c r="V651" s="56"/>
      <c r="W651" s="56"/>
      <c r="X651" s="56"/>
      <c r="Y651" s="56"/>
      <c r="Z651" s="56"/>
      <c r="AA651" s="56"/>
      <c r="AB651" s="56"/>
    </row>
    <row r="652">
      <c r="A652" s="56"/>
      <c r="B652" s="56"/>
      <c r="C652" s="58"/>
      <c r="D652" s="59"/>
      <c r="E652" s="79"/>
      <c r="F652" s="58"/>
      <c r="G652" s="58"/>
      <c r="H652" s="58"/>
      <c r="I652" s="58"/>
      <c r="J652" s="58"/>
      <c r="K652" s="56"/>
      <c r="L652" s="56"/>
      <c r="M652" s="56"/>
      <c r="N652" s="56"/>
      <c r="O652" s="56"/>
      <c r="P652" s="56"/>
      <c r="Q652" s="56"/>
      <c r="R652" s="56"/>
      <c r="S652" s="56"/>
      <c r="T652" s="56"/>
      <c r="U652" s="56"/>
      <c r="V652" s="56"/>
      <c r="W652" s="56"/>
      <c r="X652" s="56"/>
      <c r="Y652" s="56"/>
      <c r="Z652" s="56"/>
      <c r="AA652" s="56"/>
      <c r="AB652" s="56"/>
    </row>
    <row r="653">
      <c r="A653" s="56"/>
      <c r="B653" s="56"/>
      <c r="C653" s="58"/>
      <c r="D653" s="59"/>
      <c r="E653" s="79"/>
      <c r="F653" s="58"/>
      <c r="G653" s="58"/>
      <c r="H653" s="58"/>
      <c r="I653" s="58"/>
      <c r="J653" s="58"/>
      <c r="K653" s="56"/>
      <c r="L653" s="56"/>
      <c r="M653" s="56"/>
      <c r="N653" s="56"/>
      <c r="O653" s="56"/>
      <c r="P653" s="56"/>
      <c r="Q653" s="56"/>
      <c r="R653" s="56"/>
      <c r="S653" s="56"/>
      <c r="T653" s="56"/>
      <c r="U653" s="56"/>
      <c r="V653" s="56"/>
      <c r="W653" s="56"/>
      <c r="X653" s="56"/>
      <c r="Y653" s="56"/>
      <c r="Z653" s="56"/>
      <c r="AA653" s="56"/>
      <c r="AB653" s="56"/>
    </row>
    <row r="654">
      <c r="A654" s="56"/>
      <c r="B654" s="56"/>
      <c r="C654" s="58"/>
      <c r="D654" s="59"/>
      <c r="E654" s="79"/>
      <c r="F654" s="58"/>
      <c r="G654" s="58"/>
      <c r="H654" s="58"/>
      <c r="I654" s="58"/>
      <c r="J654" s="58"/>
      <c r="K654" s="56"/>
      <c r="L654" s="56"/>
      <c r="M654" s="56"/>
      <c r="N654" s="56"/>
      <c r="O654" s="56"/>
      <c r="P654" s="56"/>
      <c r="Q654" s="56"/>
      <c r="R654" s="56"/>
      <c r="S654" s="56"/>
      <c r="T654" s="56"/>
      <c r="U654" s="56"/>
      <c r="V654" s="56"/>
      <c r="W654" s="56"/>
      <c r="X654" s="56"/>
      <c r="Y654" s="56"/>
      <c r="Z654" s="56"/>
      <c r="AA654" s="56"/>
      <c r="AB654" s="56"/>
    </row>
    <row r="655">
      <c r="A655" s="56"/>
      <c r="B655" s="56"/>
      <c r="C655" s="58"/>
      <c r="D655" s="59"/>
      <c r="E655" s="79"/>
      <c r="F655" s="58"/>
      <c r="G655" s="58"/>
      <c r="H655" s="58"/>
      <c r="I655" s="58"/>
      <c r="J655" s="58"/>
      <c r="K655" s="56"/>
      <c r="L655" s="56"/>
      <c r="M655" s="56"/>
      <c r="N655" s="56"/>
      <c r="O655" s="56"/>
      <c r="P655" s="56"/>
      <c r="Q655" s="56"/>
      <c r="R655" s="56"/>
      <c r="S655" s="56"/>
      <c r="T655" s="56"/>
      <c r="U655" s="56"/>
      <c r="V655" s="56"/>
      <c r="W655" s="56"/>
      <c r="X655" s="56"/>
      <c r="Y655" s="56"/>
      <c r="Z655" s="56"/>
      <c r="AA655" s="56"/>
      <c r="AB655" s="56"/>
    </row>
    <row r="656">
      <c r="A656" s="56"/>
      <c r="B656" s="56"/>
      <c r="C656" s="58"/>
      <c r="D656" s="59"/>
      <c r="E656" s="79"/>
      <c r="F656" s="58"/>
      <c r="G656" s="58"/>
      <c r="H656" s="58"/>
      <c r="I656" s="58"/>
      <c r="J656" s="58"/>
      <c r="K656" s="56"/>
      <c r="L656" s="56"/>
      <c r="M656" s="56"/>
      <c r="N656" s="56"/>
      <c r="O656" s="56"/>
      <c r="P656" s="56"/>
      <c r="Q656" s="56"/>
      <c r="R656" s="56"/>
      <c r="S656" s="56"/>
      <c r="T656" s="56"/>
      <c r="U656" s="56"/>
      <c r="V656" s="56"/>
      <c r="W656" s="56"/>
      <c r="X656" s="56"/>
      <c r="Y656" s="56"/>
      <c r="Z656" s="56"/>
      <c r="AA656" s="56"/>
      <c r="AB656" s="56"/>
    </row>
    <row r="657">
      <c r="A657" s="56"/>
      <c r="B657" s="56"/>
      <c r="C657" s="58"/>
      <c r="D657" s="59"/>
      <c r="E657" s="79"/>
      <c r="F657" s="58"/>
      <c r="G657" s="58"/>
      <c r="H657" s="58"/>
      <c r="I657" s="58"/>
      <c r="J657" s="58"/>
      <c r="K657" s="56"/>
      <c r="L657" s="56"/>
      <c r="M657" s="56"/>
      <c r="N657" s="56"/>
      <c r="O657" s="56"/>
      <c r="P657" s="56"/>
      <c r="Q657" s="56"/>
      <c r="R657" s="56"/>
      <c r="S657" s="56"/>
      <c r="T657" s="56"/>
      <c r="U657" s="56"/>
      <c r="V657" s="56"/>
      <c r="W657" s="56"/>
      <c r="X657" s="56"/>
      <c r="Y657" s="56"/>
      <c r="Z657" s="56"/>
      <c r="AA657" s="56"/>
      <c r="AB657" s="56"/>
    </row>
    <row r="658">
      <c r="A658" s="56"/>
      <c r="B658" s="56"/>
      <c r="C658" s="58"/>
      <c r="D658" s="59"/>
      <c r="E658" s="79"/>
      <c r="F658" s="58"/>
      <c r="G658" s="58"/>
      <c r="H658" s="58"/>
      <c r="I658" s="58"/>
      <c r="J658" s="58"/>
      <c r="K658" s="56"/>
      <c r="L658" s="56"/>
      <c r="M658" s="56"/>
      <c r="N658" s="56"/>
      <c r="O658" s="56"/>
      <c r="P658" s="56"/>
      <c r="Q658" s="56"/>
      <c r="R658" s="56"/>
      <c r="S658" s="56"/>
      <c r="T658" s="56"/>
      <c r="U658" s="56"/>
      <c r="V658" s="56"/>
      <c r="W658" s="56"/>
      <c r="X658" s="56"/>
      <c r="Y658" s="56"/>
      <c r="Z658" s="56"/>
      <c r="AA658" s="56"/>
      <c r="AB658" s="56"/>
    </row>
    <row r="659">
      <c r="A659" s="56"/>
      <c r="B659" s="56"/>
      <c r="C659" s="58"/>
      <c r="D659" s="59"/>
      <c r="E659" s="79"/>
      <c r="F659" s="58"/>
      <c r="G659" s="58"/>
      <c r="H659" s="58"/>
      <c r="I659" s="58"/>
      <c r="J659" s="58"/>
      <c r="K659" s="56"/>
      <c r="L659" s="56"/>
      <c r="M659" s="56"/>
      <c r="N659" s="56"/>
      <c r="O659" s="56"/>
      <c r="P659" s="56"/>
      <c r="Q659" s="56"/>
      <c r="R659" s="56"/>
      <c r="S659" s="56"/>
      <c r="T659" s="56"/>
      <c r="U659" s="56"/>
      <c r="V659" s="56"/>
      <c r="W659" s="56"/>
      <c r="X659" s="56"/>
      <c r="Y659" s="56"/>
      <c r="Z659" s="56"/>
      <c r="AA659" s="56"/>
      <c r="AB659" s="56"/>
    </row>
    <row r="660">
      <c r="A660" s="56"/>
      <c r="B660" s="56"/>
      <c r="C660" s="58"/>
      <c r="D660" s="59"/>
      <c r="E660" s="79"/>
      <c r="F660" s="58"/>
      <c r="G660" s="58"/>
      <c r="H660" s="58"/>
      <c r="I660" s="58"/>
      <c r="J660" s="58"/>
      <c r="K660" s="56"/>
      <c r="L660" s="56"/>
      <c r="M660" s="56"/>
      <c r="N660" s="56"/>
      <c r="O660" s="56"/>
      <c r="P660" s="56"/>
      <c r="Q660" s="56"/>
      <c r="R660" s="56"/>
      <c r="S660" s="56"/>
      <c r="T660" s="56"/>
      <c r="U660" s="56"/>
      <c r="V660" s="56"/>
      <c r="W660" s="56"/>
      <c r="X660" s="56"/>
      <c r="Y660" s="56"/>
      <c r="Z660" s="56"/>
      <c r="AA660" s="56"/>
      <c r="AB660" s="56"/>
    </row>
    <row r="661">
      <c r="A661" s="56"/>
      <c r="B661" s="56"/>
      <c r="C661" s="58"/>
      <c r="D661" s="59"/>
      <c r="E661" s="79"/>
      <c r="F661" s="58"/>
      <c r="G661" s="58"/>
      <c r="H661" s="58"/>
      <c r="I661" s="58"/>
      <c r="J661" s="58"/>
      <c r="K661" s="56"/>
      <c r="L661" s="56"/>
      <c r="M661" s="56"/>
      <c r="N661" s="56"/>
      <c r="O661" s="56"/>
      <c r="P661" s="56"/>
      <c r="Q661" s="56"/>
      <c r="R661" s="56"/>
      <c r="S661" s="56"/>
      <c r="T661" s="56"/>
      <c r="U661" s="56"/>
      <c r="V661" s="56"/>
      <c r="W661" s="56"/>
      <c r="X661" s="56"/>
      <c r="Y661" s="56"/>
      <c r="Z661" s="56"/>
      <c r="AA661" s="56"/>
      <c r="AB661" s="56"/>
    </row>
    <row r="662">
      <c r="A662" s="56"/>
      <c r="B662" s="56"/>
      <c r="C662" s="58"/>
      <c r="D662" s="59"/>
      <c r="E662" s="79"/>
      <c r="F662" s="58"/>
      <c r="G662" s="58"/>
      <c r="H662" s="58"/>
      <c r="I662" s="58"/>
      <c r="J662" s="58"/>
      <c r="K662" s="56"/>
      <c r="L662" s="56"/>
      <c r="M662" s="56"/>
      <c r="N662" s="56"/>
      <c r="O662" s="56"/>
      <c r="P662" s="56"/>
      <c r="Q662" s="56"/>
      <c r="R662" s="56"/>
      <c r="S662" s="56"/>
      <c r="T662" s="56"/>
      <c r="U662" s="56"/>
      <c r="V662" s="56"/>
      <c r="W662" s="56"/>
      <c r="X662" s="56"/>
      <c r="Y662" s="56"/>
      <c r="Z662" s="56"/>
      <c r="AA662" s="56"/>
      <c r="AB662" s="56"/>
    </row>
    <row r="663">
      <c r="A663" s="56"/>
      <c r="B663" s="56"/>
      <c r="C663" s="58"/>
      <c r="D663" s="59"/>
      <c r="E663" s="79"/>
      <c r="F663" s="58"/>
      <c r="G663" s="58"/>
      <c r="H663" s="58"/>
      <c r="I663" s="58"/>
      <c r="J663" s="58"/>
      <c r="K663" s="56"/>
      <c r="L663" s="56"/>
      <c r="M663" s="56"/>
      <c r="N663" s="56"/>
      <c r="O663" s="56"/>
      <c r="P663" s="56"/>
      <c r="Q663" s="56"/>
      <c r="R663" s="56"/>
      <c r="S663" s="56"/>
      <c r="T663" s="56"/>
      <c r="U663" s="56"/>
      <c r="V663" s="56"/>
      <c r="W663" s="56"/>
      <c r="X663" s="56"/>
      <c r="Y663" s="56"/>
      <c r="Z663" s="56"/>
      <c r="AA663" s="56"/>
      <c r="AB663" s="56"/>
    </row>
    <row r="664">
      <c r="A664" s="56"/>
      <c r="B664" s="56"/>
      <c r="C664" s="58"/>
      <c r="D664" s="59"/>
      <c r="E664" s="79"/>
      <c r="F664" s="58"/>
      <c r="G664" s="58"/>
      <c r="H664" s="58"/>
      <c r="I664" s="58"/>
      <c r="J664" s="58"/>
      <c r="K664" s="56"/>
      <c r="L664" s="56"/>
      <c r="M664" s="56"/>
      <c r="N664" s="56"/>
      <c r="O664" s="56"/>
      <c r="P664" s="56"/>
      <c r="Q664" s="56"/>
      <c r="R664" s="56"/>
      <c r="S664" s="56"/>
      <c r="T664" s="56"/>
      <c r="U664" s="56"/>
      <c r="V664" s="56"/>
      <c r="W664" s="56"/>
      <c r="X664" s="56"/>
      <c r="Y664" s="56"/>
      <c r="Z664" s="56"/>
      <c r="AA664" s="56"/>
      <c r="AB664" s="56"/>
    </row>
    <row r="665">
      <c r="A665" s="56"/>
      <c r="B665" s="56"/>
      <c r="C665" s="58"/>
      <c r="D665" s="59"/>
      <c r="E665" s="79"/>
      <c r="F665" s="58"/>
      <c r="G665" s="58"/>
      <c r="H665" s="58"/>
      <c r="I665" s="58"/>
      <c r="J665" s="58"/>
      <c r="K665" s="56"/>
      <c r="L665" s="56"/>
      <c r="M665" s="56"/>
      <c r="N665" s="56"/>
      <c r="O665" s="56"/>
      <c r="P665" s="56"/>
      <c r="Q665" s="56"/>
      <c r="R665" s="56"/>
      <c r="S665" s="56"/>
      <c r="T665" s="56"/>
      <c r="U665" s="56"/>
      <c r="V665" s="56"/>
      <c r="W665" s="56"/>
      <c r="X665" s="56"/>
      <c r="Y665" s="56"/>
      <c r="Z665" s="56"/>
      <c r="AA665" s="56"/>
      <c r="AB665" s="56"/>
    </row>
    <row r="666">
      <c r="A666" s="56"/>
      <c r="B666" s="56"/>
      <c r="C666" s="58"/>
      <c r="D666" s="59"/>
      <c r="E666" s="79"/>
      <c r="F666" s="58"/>
      <c r="G666" s="58"/>
      <c r="H666" s="58"/>
      <c r="I666" s="58"/>
      <c r="J666" s="58"/>
      <c r="K666" s="56"/>
      <c r="L666" s="56"/>
      <c r="M666" s="56"/>
      <c r="N666" s="56"/>
      <c r="O666" s="56"/>
      <c r="P666" s="56"/>
      <c r="Q666" s="56"/>
      <c r="R666" s="56"/>
      <c r="S666" s="56"/>
      <c r="T666" s="56"/>
      <c r="U666" s="56"/>
      <c r="V666" s="56"/>
      <c r="W666" s="56"/>
      <c r="X666" s="56"/>
      <c r="Y666" s="56"/>
      <c r="Z666" s="56"/>
      <c r="AA666" s="56"/>
      <c r="AB666" s="56"/>
    </row>
    <row r="667">
      <c r="A667" s="56"/>
      <c r="B667" s="56"/>
      <c r="C667" s="58"/>
      <c r="D667" s="59"/>
      <c r="E667" s="79"/>
      <c r="F667" s="58"/>
      <c r="G667" s="58"/>
      <c r="H667" s="58"/>
      <c r="I667" s="58"/>
      <c r="J667" s="58"/>
      <c r="K667" s="56"/>
      <c r="L667" s="56"/>
      <c r="M667" s="56"/>
      <c r="N667" s="56"/>
      <c r="O667" s="56"/>
      <c r="P667" s="56"/>
      <c r="Q667" s="56"/>
      <c r="R667" s="56"/>
      <c r="S667" s="56"/>
      <c r="T667" s="56"/>
      <c r="U667" s="56"/>
      <c r="V667" s="56"/>
      <c r="W667" s="56"/>
      <c r="X667" s="56"/>
      <c r="Y667" s="56"/>
      <c r="Z667" s="56"/>
      <c r="AA667" s="56"/>
      <c r="AB667" s="56"/>
    </row>
    <row r="668">
      <c r="A668" s="56"/>
      <c r="B668" s="56"/>
      <c r="C668" s="58"/>
      <c r="D668" s="59"/>
      <c r="E668" s="79"/>
      <c r="F668" s="58"/>
      <c r="G668" s="58"/>
      <c r="H668" s="58"/>
      <c r="I668" s="58"/>
      <c r="J668" s="58"/>
      <c r="K668" s="56"/>
      <c r="L668" s="56"/>
      <c r="M668" s="56"/>
      <c r="N668" s="56"/>
      <c r="O668" s="56"/>
      <c r="P668" s="56"/>
      <c r="Q668" s="56"/>
      <c r="R668" s="56"/>
      <c r="S668" s="56"/>
      <c r="T668" s="56"/>
      <c r="U668" s="56"/>
      <c r="V668" s="56"/>
      <c r="W668" s="56"/>
      <c r="X668" s="56"/>
      <c r="Y668" s="56"/>
      <c r="Z668" s="56"/>
      <c r="AA668" s="56"/>
      <c r="AB668" s="56"/>
    </row>
    <row r="669">
      <c r="A669" s="56"/>
      <c r="B669" s="56"/>
      <c r="C669" s="58"/>
      <c r="D669" s="59"/>
      <c r="E669" s="79"/>
      <c r="F669" s="58"/>
      <c r="G669" s="58"/>
      <c r="H669" s="58"/>
      <c r="I669" s="58"/>
      <c r="J669" s="58"/>
      <c r="K669" s="56"/>
      <c r="L669" s="56"/>
      <c r="M669" s="56"/>
      <c r="N669" s="56"/>
      <c r="O669" s="56"/>
      <c r="P669" s="56"/>
      <c r="Q669" s="56"/>
      <c r="R669" s="56"/>
      <c r="S669" s="56"/>
      <c r="T669" s="56"/>
      <c r="U669" s="56"/>
      <c r="V669" s="56"/>
      <c r="W669" s="56"/>
      <c r="X669" s="56"/>
      <c r="Y669" s="56"/>
      <c r="Z669" s="56"/>
      <c r="AA669" s="56"/>
      <c r="AB669" s="56"/>
    </row>
    <row r="670">
      <c r="A670" s="56"/>
      <c r="B670" s="56"/>
      <c r="C670" s="58"/>
      <c r="D670" s="59"/>
      <c r="E670" s="79"/>
      <c r="F670" s="58"/>
      <c r="G670" s="58"/>
      <c r="H670" s="58"/>
      <c r="I670" s="58"/>
      <c r="J670" s="58"/>
      <c r="K670" s="56"/>
      <c r="L670" s="56"/>
      <c r="M670" s="56"/>
      <c r="N670" s="56"/>
      <c r="O670" s="56"/>
      <c r="P670" s="56"/>
      <c r="Q670" s="56"/>
      <c r="R670" s="56"/>
      <c r="S670" s="56"/>
      <c r="T670" s="56"/>
      <c r="U670" s="56"/>
      <c r="V670" s="56"/>
      <c r="W670" s="56"/>
      <c r="X670" s="56"/>
      <c r="Y670" s="56"/>
      <c r="Z670" s="56"/>
      <c r="AA670" s="56"/>
      <c r="AB670" s="56"/>
    </row>
    <row r="671">
      <c r="A671" s="56"/>
      <c r="B671" s="56"/>
      <c r="C671" s="58"/>
      <c r="D671" s="59"/>
      <c r="E671" s="79"/>
      <c r="F671" s="58"/>
      <c r="G671" s="58"/>
      <c r="H671" s="58"/>
      <c r="I671" s="58"/>
      <c r="J671" s="58"/>
      <c r="K671" s="56"/>
      <c r="L671" s="56"/>
      <c r="M671" s="56"/>
      <c r="N671" s="56"/>
      <c r="O671" s="56"/>
      <c r="P671" s="56"/>
      <c r="Q671" s="56"/>
      <c r="R671" s="56"/>
      <c r="S671" s="56"/>
      <c r="T671" s="56"/>
      <c r="U671" s="56"/>
      <c r="V671" s="56"/>
      <c r="W671" s="56"/>
      <c r="X671" s="56"/>
      <c r="Y671" s="56"/>
      <c r="Z671" s="56"/>
      <c r="AA671" s="56"/>
      <c r="AB671" s="56"/>
    </row>
    <row r="672">
      <c r="A672" s="56"/>
      <c r="B672" s="56"/>
      <c r="C672" s="58"/>
      <c r="D672" s="59"/>
      <c r="E672" s="79"/>
      <c r="F672" s="58"/>
      <c r="G672" s="58"/>
      <c r="H672" s="58"/>
      <c r="I672" s="58"/>
      <c r="J672" s="58"/>
      <c r="K672" s="56"/>
      <c r="L672" s="56"/>
      <c r="M672" s="56"/>
      <c r="N672" s="56"/>
      <c r="O672" s="56"/>
      <c r="P672" s="56"/>
      <c r="Q672" s="56"/>
      <c r="R672" s="56"/>
      <c r="S672" s="56"/>
      <c r="T672" s="56"/>
      <c r="U672" s="56"/>
      <c r="V672" s="56"/>
      <c r="W672" s="56"/>
      <c r="X672" s="56"/>
      <c r="Y672" s="56"/>
      <c r="Z672" s="56"/>
      <c r="AA672" s="56"/>
      <c r="AB672" s="56"/>
    </row>
    <row r="673">
      <c r="A673" s="56"/>
      <c r="B673" s="56"/>
      <c r="C673" s="58"/>
      <c r="D673" s="59"/>
      <c r="E673" s="79"/>
      <c r="F673" s="58"/>
      <c r="G673" s="58"/>
      <c r="H673" s="58"/>
      <c r="I673" s="58"/>
      <c r="J673" s="58"/>
      <c r="K673" s="56"/>
      <c r="L673" s="56"/>
      <c r="M673" s="56"/>
      <c r="N673" s="56"/>
      <c r="O673" s="56"/>
      <c r="P673" s="56"/>
      <c r="Q673" s="56"/>
      <c r="R673" s="56"/>
      <c r="S673" s="56"/>
      <c r="T673" s="56"/>
      <c r="U673" s="56"/>
      <c r="V673" s="56"/>
      <c r="W673" s="56"/>
      <c r="X673" s="56"/>
      <c r="Y673" s="56"/>
      <c r="Z673" s="56"/>
      <c r="AA673" s="56"/>
      <c r="AB673" s="56"/>
    </row>
    <row r="674">
      <c r="A674" s="56"/>
      <c r="B674" s="56"/>
      <c r="C674" s="58"/>
      <c r="D674" s="59"/>
      <c r="E674" s="79"/>
      <c r="F674" s="58"/>
      <c r="G674" s="58"/>
      <c r="H674" s="58"/>
      <c r="I674" s="58"/>
      <c r="J674" s="58"/>
      <c r="K674" s="56"/>
      <c r="L674" s="56"/>
      <c r="M674" s="56"/>
      <c r="N674" s="56"/>
      <c r="O674" s="56"/>
      <c r="P674" s="56"/>
      <c r="Q674" s="56"/>
      <c r="R674" s="56"/>
      <c r="S674" s="56"/>
      <c r="T674" s="56"/>
      <c r="U674" s="56"/>
      <c r="V674" s="56"/>
      <c r="W674" s="56"/>
      <c r="X674" s="56"/>
      <c r="Y674" s="56"/>
      <c r="Z674" s="56"/>
      <c r="AA674" s="56"/>
      <c r="AB674" s="56"/>
    </row>
    <row r="675">
      <c r="A675" s="56"/>
      <c r="B675" s="56"/>
      <c r="C675" s="58"/>
      <c r="D675" s="59"/>
      <c r="E675" s="79"/>
      <c r="F675" s="58"/>
      <c r="G675" s="58"/>
      <c r="H675" s="58"/>
      <c r="I675" s="58"/>
      <c r="J675" s="58"/>
      <c r="K675" s="56"/>
      <c r="L675" s="56"/>
      <c r="M675" s="56"/>
      <c r="N675" s="56"/>
      <c r="O675" s="56"/>
      <c r="P675" s="56"/>
      <c r="Q675" s="56"/>
      <c r="R675" s="56"/>
      <c r="S675" s="56"/>
      <c r="T675" s="56"/>
      <c r="U675" s="56"/>
      <c r="V675" s="56"/>
      <c r="W675" s="56"/>
      <c r="X675" s="56"/>
      <c r="Y675" s="56"/>
      <c r="Z675" s="56"/>
      <c r="AA675" s="56"/>
      <c r="AB675" s="56"/>
    </row>
    <row r="676">
      <c r="A676" s="56"/>
      <c r="B676" s="56"/>
      <c r="C676" s="58"/>
      <c r="D676" s="59"/>
      <c r="E676" s="79"/>
      <c r="F676" s="58"/>
      <c r="G676" s="58"/>
      <c r="H676" s="58"/>
      <c r="I676" s="58"/>
      <c r="J676" s="58"/>
      <c r="K676" s="56"/>
      <c r="L676" s="56"/>
      <c r="M676" s="56"/>
      <c r="N676" s="56"/>
      <c r="O676" s="56"/>
      <c r="P676" s="56"/>
      <c r="Q676" s="56"/>
      <c r="R676" s="56"/>
      <c r="S676" s="56"/>
      <c r="T676" s="56"/>
      <c r="U676" s="56"/>
      <c r="V676" s="56"/>
      <c r="W676" s="56"/>
      <c r="X676" s="56"/>
      <c r="Y676" s="56"/>
      <c r="Z676" s="56"/>
      <c r="AA676" s="56"/>
      <c r="AB676" s="56"/>
    </row>
    <row r="677">
      <c r="A677" s="56"/>
      <c r="B677" s="56"/>
      <c r="C677" s="58"/>
      <c r="D677" s="59"/>
      <c r="E677" s="79"/>
      <c r="F677" s="58"/>
      <c r="G677" s="58"/>
      <c r="H677" s="58"/>
      <c r="I677" s="58"/>
      <c r="J677" s="58"/>
      <c r="K677" s="56"/>
      <c r="L677" s="56"/>
      <c r="M677" s="56"/>
      <c r="N677" s="56"/>
      <c r="O677" s="56"/>
      <c r="P677" s="56"/>
      <c r="Q677" s="56"/>
      <c r="R677" s="56"/>
      <c r="S677" s="56"/>
      <c r="T677" s="56"/>
      <c r="U677" s="56"/>
      <c r="V677" s="56"/>
      <c r="W677" s="56"/>
      <c r="X677" s="56"/>
      <c r="Y677" s="56"/>
      <c r="Z677" s="56"/>
      <c r="AA677" s="56"/>
      <c r="AB677" s="56"/>
    </row>
    <row r="678">
      <c r="A678" s="56"/>
      <c r="B678" s="56"/>
      <c r="C678" s="58"/>
      <c r="D678" s="59"/>
      <c r="E678" s="79"/>
      <c r="F678" s="58"/>
      <c r="G678" s="58"/>
      <c r="H678" s="58"/>
      <c r="I678" s="58"/>
      <c r="J678" s="58"/>
      <c r="K678" s="56"/>
      <c r="L678" s="56"/>
      <c r="M678" s="56"/>
      <c r="N678" s="56"/>
      <c r="O678" s="56"/>
      <c r="P678" s="56"/>
      <c r="Q678" s="56"/>
      <c r="R678" s="56"/>
      <c r="S678" s="56"/>
      <c r="T678" s="56"/>
      <c r="U678" s="56"/>
      <c r="V678" s="56"/>
      <c r="W678" s="56"/>
      <c r="X678" s="56"/>
      <c r="Y678" s="56"/>
      <c r="Z678" s="56"/>
      <c r="AA678" s="56"/>
      <c r="AB678" s="56"/>
    </row>
    <row r="679">
      <c r="A679" s="56"/>
      <c r="B679" s="56"/>
      <c r="C679" s="58"/>
      <c r="D679" s="59"/>
      <c r="E679" s="79"/>
      <c r="F679" s="58"/>
      <c r="G679" s="58"/>
      <c r="H679" s="58"/>
      <c r="I679" s="58"/>
      <c r="J679" s="58"/>
      <c r="K679" s="56"/>
      <c r="L679" s="56"/>
      <c r="M679" s="56"/>
      <c r="N679" s="56"/>
      <c r="O679" s="56"/>
      <c r="P679" s="56"/>
      <c r="Q679" s="56"/>
      <c r="R679" s="56"/>
      <c r="S679" s="56"/>
      <c r="T679" s="56"/>
      <c r="U679" s="56"/>
      <c r="V679" s="56"/>
      <c r="W679" s="56"/>
      <c r="X679" s="56"/>
      <c r="Y679" s="56"/>
      <c r="Z679" s="56"/>
      <c r="AA679" s="56"/>
      <c r="AB679" s="56"/>
    </row>
    <row r="680">
      <c r="A680" s="56"/>
      <c r="B680" s="56"/>
      <c r="C680" s="58"/>
      <c r="D680" s="59"/>
      <c r="E680" s="79"/>
      <c r="F680" s="58"/>
      <c r="G680" s="58"/>
      <c r="H680" s="58"/>
      <c r="I680" s="58"/>
      <c r="J680" s="58"/>
      <c r="K680" s="56"/>
      <c r="L680" s="56"/>
      <c r="M680" s="56"/>
      <c r="N680" s="56"/>
      <c r="O680" s="56"/>
      <c r="P680" s="56"/>
      <c r="Q680" s="56"/>
      <c r="R680" s="56"/>
      <c r="S680" s="56"/>
      <c r="T680" s="56"/>
      <c r="U680" s="56"/>
      <c r="V680" s="56"/>
      <c r="W680" s="56"/>
      <c r="X680" s="56"/>
      <c r="Y680" s="56"/>
      <c r="Z680" s="56"/>
      <c r="AA680" s="56"/>
      <c r="AB680" s="56"/>
    </row>
    <row r="681">
      <c r="A681" s="56"/>
      <c r="B681" s="56"/>
      <c r="C681" s="58"/>
      <c r="D681" s="59"/>
      <c r="E681" s="79"/>
      <c r="F681" s="58"/>
      <c r="G681" s="58"/>
      <c r="H681" s="58"/>
      <c r="I681" s="58"/>
      <c r="J681" s="58"/>
      <c r="K681" s="56"/>
      <c r="L681" s="56"/>
      <c r="M681" s="56"/>
      <c r="N681" s="56"/>
      <c r="O681" s="56"/>
      <c r="P681" s="56"/>
      <c r="Q681" s="56"/>
      <c r="R681" s="56"/>
      <c r="S681" s="56"/>
      <c r="T681" s="56"/>
      <c r="U681" s="56"/>
      <c r="V681" s="56"/>
      <c r="W681" s="56"/>
      <c r="X681" s="56"/>
      <c r="Y681" s="56"/>
      <c r="Z681" s="56"/>
      <c r="AA681" s="56"/>
      <c r="AB681" s="56"/>
    </row>
    <row r="682">
      <c r="A682" s="56"/>
      <c r="B682" s="56"/>
      <c r="C682" s="58"/>
      <c r="D682" s="59"/>
      <c r="E682" s="79"/>
      <c r="F682" s="58"/>
      <c r="G682" s="58"/>
      <c r="H682" s="58"/>
      <c r="I682" s="58"/>
      <c r="J682" s="58"/>
      <c r="K682" s="56"/>
      <c r="L682" s="56"/>
      <c r="M682" s="56"/>
      <c r="N682" s="56"/>
      <c r="O682" s="56"/>
      <c r="P682" s="56"/>
      <c r="Q682" s="56"/>
      <c r="R682" s="56"/>
      <c r="S682" s="56"/>
      <c r="T682" s="56"/>
      <c r="U682" s="56"/>
      <c r="V682" s="56"/>
      <c r="W682" s="56"/>
      <c r="X682" s="56"/>
      <c r="Y682" s="56"/>
      <c r="Z682" s="56"/>
      <c r="AA682" s="56"/>
      <c r="AB682" s="56"/>
    </row>
    <row r="683">
      <c r="A683" s="56"/>
      <c r="B683" s="56"/>
      <c r="C683" s="58"/>
      <c r="D683" s="59"/>
      <c r="E683" s="79"/>
      <c r="F683" s="58"/>
      <c r="G683" s="58"/>
      <c r="H683" s="58"/>
      <c r="I683" s="58"/>
      <c r="J683" s="58"/>
      <c r="K683" s="56"/>
      <c r="L683" s="56"/>
      <c r="M683" s="56"/>
      <c r="N683" s="56"/>
      <c r="O683" s="56"/>
      <c r="P683" s="56"/>
      <c r="Q683" s="56"/>
      <c r="R683" s="56"/>
      <c r="S683" s="56"/>
      <c r="T683" s="56"/>
      <c r="U683" s="56"/>
      <c r="V683" s="56"/>
      <c r="W683" s="56"/>
      <c r="X683" s="56"/>
      <c r="Y683" s="56"/>
      <c r="Z683" s="56"/>
      <c r="AA683" s="56"/>
      <c r="AB683" s="56"/>
    </row>
    <row r="684">
      <c r="A684" s="56"/>
      <c r="B684" s="56"/>
      <c r="C684" s="58"/>
      <c r="D684" s="59"/>
      <c r="E684" s="79"/>
      <c r="F684" s="58"/>
      <c r="G684" s="58"/>
      <c r="H684" s="58"/>
      <c r="I684" s="58"/>
      <c r="J684" s="58"/>
      <c r="K684" s="56"/>
      <c r="L684" s="56"/>
      <c r="M684" s="56"/>
      <c r="N684" s="56"/>
      <c r="O684" s="56"/>
      <c r="P684" s="56"/>
      <c r="Q684" s="56"/>
      <c r="R684" s="56"/>
      <c r="S684" s="56"/>
      <c r="T684" s="56"/>
      <c r="U684" s="56"/>
      <c r="V684" s="56"/>
      <c r="W684" s="56"/>
      <c r="X684" s="56"/>
      <c r="Y684" s="56"/>
      <c r="Z684" s="56"/>
      <c r="AA684" s="56"/>
      <c r="AB684" s="56"/>
    </row>
    <row r="685">
      <c r="A685" s="56"/>
      <c r="B685" s="56"/>
      <c r="C685" s="58"/>
      <c r="D685" s="59"/>
      <c r="E685" s="79"/>
      <c r="F685" s="58"/>
      <c r="G685" s="58"/>
      <c r="H685" s="58"/>
      <c r="I685" s="58"/>
      <c r="J685" s="58"/>
      <c r="K685" s="56"/>
      <c r="L685" s="56"/>
      <c r="M685" s="56"/>
      <c r="N685" s="56"/>
      <c r="O685" s="56"/>
      <c r="P685" s="56"/>
      <c r="Q685" s="56"/>
      <c r="R685" s="56"/>
      <c r="S685" s="56"/>
      <c r="T685" s="56"/>
      <c r="U685" s="56"/>
      <c r="V685" s="56"/>
      <c r="W685" s="56"/>
      <c r="X685" s="56"/>
      <c r="Y685" s="56"/>
      <c r="Z685" s="56"/>
      <c r="AA685" s="56"/>
      <c r="AB685" s="56"/>
    </row>
    <row r="686">
      <c r="A686" s="56"/>
      <c r="B686" s="56"/>
      <c r="C686" s="58"/>
      <c r="D686" s="59"/>
      <c r="E686" s="79"/>
      <c r="F686" s="58"/>
      <c r="G686" s="58"/>
      <c r="H686" s="58"/>
      <c r="I686" s="58"/>
      <c r="J686" s="58"/>
      <c r="K686" s="56"/>
      <c r="L686" s="56"/>
      <c r="M686" s="56"/>
      <c r="N686" s="56"/>
      <c r="O686" s="56"/>
      <c r="P686" s="56"/>
      <c r="Q686" s="56"/>
      <c r="R686" s="56"/>
      <c r="S686" s="56"/>
      <c r="T686" s="56"/>
      <c r="U686" s="56"/>
      <c r="V686" s="56"/>
      <c r="W686" s="56"/>
      <c r="X686" s="56"/>
      <c r="Y686" s="56"/>
      <c r="Z686" s="56"/>
      <c r="AA686" s="56"/>
      <c r="AB686" s="56"/>
    </row>
    <row r="687">
      <c r="A687" s="56"/>
      <c r="B687" s="56"/>
      <c r="C687" s="58"/>
      <c r="D687" s="59"/>
      <c r="E687" s="79"/>
      <c r="F687" s="58"/>
      <c r="G687" s="58"/>
      <c r="H687" s="58"/>
      <c r="I687" s="58"/>
      <c r="J687" s="58"/>
      <c r="K687" s="56"/>
      <c r="L687" s="56"/>
      <c r="M687" s="56"/>
      <c r="N687" s="56"/>
      <c r="O687" s="56"/>
      <c r="P687" s="56"/>
      <c r="Q687" s="56"/>
      <c r="R687" s="56"/>
      <c r="S687" s="56"/>
      <c r="T687" s="56"/>
      <c r="U687" s="56"/>
      <c r="V687" s="56"/>
      <c r="W687" s="56"/>
      <c r="X687" s="56"/>
      <c r="Y687" s="56"/>
      <c r="Z687" s="56"/>
      <c r="AA687" s="56"/>
      <c r="AB687" s="56"/>
    </row>
    <row r="688">
      <c r="A688" s="56"/>
      <c r="B688" s="56"/>
      <c r="C688" s="58"/>
      <c r="D688" s="59"/>
      <c r="E688" s="79"/>
      <c r="F688" s="58"/>
      <c r="G688" s="58"/>
      <c r="H688" s="58"/>
      <c r="I688" s="58"/>
      <c r="J688" s="58"/>
      <c r="K688" s="56"/>
      <c r="L688" s="56"/>
      <c r="M688" s="56"/>
      <c r="N688" s="56"/>
      <c r="O688" s="56"/>
      <c r="P688" s="56"/>
      <c r="Q688" s="56"/>
      <c r="R688" s="56"/>
      <c r="S688" s="56"/>
      <c r="T688" s="56"/>
      <c r="U688" s="56"/>
      <c r="V688" s="56"/>
      <c r="W688" s="56"/>
      <c r="X688" s="56"/>
      <c r="Y688" s="56"/>
      <c r="Z688" s="56"/>
      <c r="AA688" s="56"/>
      <c r="AB688" s="56"/>
    </row>
    <row r="689">
      <c r="A689" s="56"/>
      <c r="B689" s="56"/>
      <c r="C689" s="58"/>
      <c r="D689" s="59"/>
      <c r="E689" s="79"/>
      <c r="F689" s="58"/>
      <c r="G689" s="58"/>
      <c r="H689" s="58"/>
      <c r="I689" s="58"/>
      <c r="J689" s="58"/>
      <c r="K689" s="56"/>
      <c r="L689" s="56"/>
      <c r="M689" s="56"/>
      <c r="N689" s="56"/>
      <c r="O689" s="56"/>
      <c r="P689" s="56"/>
      <c r="Q689" s="56"/>
      <c r="R689" s="56"/>
      <c r="S689" s="56"/>
      <c r="T689" s="56"/>
      <c r="U689" s="56"/>
      <c r="V689" s="56"/>
      <c r="W689" s="56"/>
      <c r="X689" s="56"/>
      <c r="Y689" s="56"/>
      <c r="Z689" s="56"/>
      <c r="AA689" s="56"/>
      <c r="AB689" s="56"/>
    </row>
    <row r="690">
      <c r="A690" s="56"/>
      <c r="B690" s="56"/>
      <c r="C690" s="58"/>
      <c r="D690" s="59"/>
      <c r="E690" s="79"/>
      <c r="F690" s="58"/>
      <c r="G690" s="58"/>
      <c r="H690" s="58"/>
      <c r="I690" s="58"/>
      <c r="J690" s="58"/>
      <c r="K690" s="56"/>
      <c r="L690" s="56"/>
      <c r="M690" s="56"/>
      <c r="N690" s="56"/>
      <c r="O690" s="56"/>
      <c r="P690" s="56"/>
      <c r="Q690" s="56"/>
      <c r="R690" s="56"/>
      <c r="S690" s="56"/>
      <c r="T690" s="56"/>
      <c r="U690" s="56"/>
      <c r="V690" s="56"/>
      <c r="W690" s="56"/>
      <c r="X690" s="56"/>
      <c r="Y690" s="56"/>
      <c r="Z690" s="56"/>
      <c r="AA690" s="56"/>
      <c r="AB690" s="56"/>
    </row>
    <row r="691">
      <c r="A691" s="56"/>
      <c r="B691" s="56"/>
      <c r="C691" s="58"/>
      <c r="D691" s="59"/>
      <c r="E691" s="79"/>
      <c r="F691" s="58"/>
      <c r="G691" s="58"/>
      <c r="H691" s="58"/>
      <c r="I691" s="58"/>
      <c r="J691" s="58"/>
      <c r="K691" s="56"/>
      <c r="L691" s="56"/>
      <c r="M691" s="56"/>
      <c r="N691" s="56"/>
      <c r="O691" s="56"/>
      <c r="P691" s="56"/>
      <c r="Q691" s="56"/>
      <c r="R691" s="56"/>
      <c r="S691" s="56"/>
      <c r="T691" s="56"/>
      <c r="U691" s="56"/>
      <c r="V691" s="56"/>
      <c r="W691" s="56"/>
      <c r="X691" s="56"/>
      <c r="Y691" s="56"/>
      <c r="Z691" s="56"/>
      <c r="AA691" s="56"/>
      <c r="AB691" s="56"/>
    </row>
    <row r="692">
      <c r="A692" s="56"/>
      <c r="B692" s="56"/>
      <c r="C692" s="58"/>
      <c r="D692" s="59"/>
      <c r="E692" s="79"/>
      <c r="F692" s="58"/>
      <c r="G692" s="58"/>
      <c r="H692" s="58"/>
      <c r="I692" s="58"/>
      <c r="J692" s="58"/>
      <c r="K692" s="56"/>
      <c r="L692" s="56"/>
      <c r="M692" s="56"/>
      <c r="N692" s="56"/>
      <c r="O692" s="56"/>
      <c r="P692" s="56"/>
      <c r="Q692" s="56"/>
      <c r="R692" s="56"/>
      <c r="S692" s="56"/>
      <c r="T692" s="56"/>
      <c r="U692" s="56"/>
      <c r="V692" s="56"/>
      <c r="W692" s="56"/>
      <c r="X692" s="56"/>
      <c r="Y692" s="56"/>
      <c r="Z692" s="56"/>
      <c r="AA692" s="56"/>
      <c r="AB692" s="56"/>
    </row>
    <row r="693">
      <c r="A693" s="56"/>
      <c r="B693" s="56"/>
      <c r="C693" s="58"/>
      <c r="D693" s="59"/>
      <c r="E693" s="79"/>
      <c r="F693" s="58"/>
      <c r="G693" s="58"/>
      <c r="H693" s="58"/>
      <c r="I693" s="58"/>
      <c r="J693" s="58"/>
      <c r="K693" s="56"/>
      <c r="L693" s="56"/>
      <c r="M693" s="56"/>
      <c r="N693" s="56"/>
      <c r="O693" s="56"/>
      <c r="P693" s="56"/>
      <c r="Q693" s="56"/>
      <c r="R693" s="56"/>
      <c r="S693" s="56"/>
      <c r="T693" s="56"/>
      <c r="U693" s="56"/>
      <c r="V693" s="56"/>
      <c r="W693" s="56"/>
      <c r="X693" s="56"/>
      <c r="Y693" s="56"/>
      <c r="Z693" s="56"/>
      <c r="AA693" s="56"/>
      <c r="AB693" s="56"/>
    </row>
    <row r="694">
      <c r="A694" s="56"/>
      <c r="B694" s="56"/>
      <c r="C694" s="58"/>
      <c r="D694" s="59"/>
      <c r="E694" s="79"/>
      <c r="F694" s="58"/>
      <c r="G694" s="58"/>
      <c r="H694" s="58"/>
      <c r="I694" s="58"/>
      <c r="J694" s="58"/>
      <c r="K694" s="56"/>
      <c r="L694" s="56"/>
      <c r="M694" s="56"/>
      <c r="N694" s="56"/>
      <c r="O694" s="56"/>
      <c r="P694" s="56"/>
      <c r="Q694" s="56"/>
      <c r="R694" s="56"/>
      <c r="S694" s="56"/>
      <c r="T694" s="56"/>
      <c r="U694" s="56"/>
      <c r="V694" s="56"/>
      <c r="W694" s="56"/>
      <c r="X694" s="56"/>
      <c r="Y694" s="56"/>
      <c r="Z694" s="56"/>
      <c r="AA694" s="56"/>
      <c r="AB694" s="56"/>
    </row>
    <row r="695">
      <c r="A695" s="56"/>
      <c r="B695" s="56"/>
      <c r="C695" s="58"/>
      <c r="D695" s="59"/>
      <c r="E695" s="79"/>
      <c r="F695" s="58"/>
      <c r="G695" s="58"/>
      <c r="H695" s="58"/>
      <c r="I695" s="58"/>
      <c r="J695" s="58"/>
      <c r="K695" s="56"/>
      <c r="L695" s="56"/>
      <c r="M695" s="56"/>
      <c r="N695" s="56"/>
      <c r="O695" s="56"/>
      <c r="P695" s="56"/>
      <c r="Q695" s="56"/>
      <c r="R695" s="56"/>
      <c r="S695" s="56"/>
      <c r="T695" s="56"/>
      <c r="U695" s="56"/>
      <c r="V695" s="56"/>
      <c r="W695" s="56"/>
      <c r="X695" s="56"/>
      <c r="Y695" s="56"/>
      <c r="Z695" s="56"/>
      <c r="AA695" s="56"/>
      <c r="AB695" s="56"/>
    </row>
    <row r="696">
      <c r="A696" s="56"/>
      <c r="B696" s="56"/>
      <c r="C696" s="58"/>
      <c r="D696" s="59"/>
      <c r="E696" s="79"/>
      <c r="F696" s="58"/>
      <c r="G696" s="58"/>
      <c r="H696" s="58"/>
      <c r="I696" s="58"/>
      <c r="J696" s="58"/>
      <c r="K696" s="56"/>
      <c r="L696" s="56"/>
      <c r="M696" s="56"/>
      <c r="N696" s="56"/>
      <c r="O696" s="56"/>
      <c r="P696" s="56"/>
      <c r="Q696" s="56"/>
      <c r="R696" s="56"/>
      <c r="S696" s="56"/>
      <c r="T696" s="56"/>
      <c r="U696" s="56"/>
      <c r="V696" s="56"/>
      <c r="W696" s="56"/>
      <c r="X696" s="56"/>
      <c r="Y696" s="56"/>
      <c r="Z696" s="56"/>
      <c r="AA696" s="56"/>
      <c r="AB696" s="56"/>
    </row>
    <row r="697">
      <c r="A697" s="56"/>
      <c r="B697" s="56"/>
      <c r="C697" s="58"/>
      <c r="D697" s="59"/>
      <c r="E697" s="79"/>
      <c r="F697" s="58"/>
      <c r="G697" s="58"/>
      <c r="H697" s="58"/>
      <c r="I697" s="58"/>
      <c r="J697" s="58"/>
      <c r="K697" s="56"/>
      <c r="L697" s="56"/>
      <c r="M697" s="56"/>
      <c r="N697" s="56"/>
      <c r="O697" s="56"/>
      <c r="P697" s="56"/>
      <c r="Q697" s="56"/>
      <c r="R697" s="56"/>
      <c r="S697" s="56"/>
      <c r="T697" s="56"/>
      <c r="U697" s="56"/>
      <c r="V697" s="56"/>
      <c r="W697" s="56"/>
      <c r="X697" s="56"/>
      <c r="Y697" s="56"/>
      <c r="Z697" s="56"/>
      <c r="AA697" s="56"/>
      <c r="AB697" s="56"/>
    </row>
    <row r="698">
      <c r="A698" s="56"/>
      <c r="B698" s="56"/>
      <c r="C698" s="58"/>
      <c r="D698" s="59"/>
      <c r="E698" s="79"/>
      <c r="F698" s="58"/>
      <c r="G698" s="58"/>
      <c r="H698" s="58"/>
      <c r="I698" s="58"/>
      <c r="J698" s="58"/>
      <c r="K698" s="56"/>
      <c r="L698" s="56"/>
      <c r="M698" s="56"/>
      <c r="N698" s="56"/>
      <c r="O698" s="56"/>
      <c r="P698" s="56"/>
      <c r="Q698" s="56"/>
      <c r="R698" s="56"/>
      <c r="S698" s="56"/>
      <c r="T698" s="56"/>
      <c r="U698" s="56"/>
      <c r="V698" s="56"/>
      <c r="W698" s="56"/>
      <c r="X698" s="56"/>
      <c r="Y698" s="56"/>
      <c r="Z698" s="56"/>
      <c r="AA698" s="56"/>
      <c r="AB698" s="56"/>
    </row>
    <row r="699">
      <c r="A699" s="56"/>
      <c r="B699" s="56"/>
      <c r="C699" s="58"/>
      <c r="D699" s="59"/>
      <c r="E699" s="79"/>
      <c r="F699" s="58"/>
      <c r="G699" s="58"/>
      <c r="H699" s="58"/>
      <c r="I699" s="58"/>
      <c r="J699" s="58"/>
      <c r="K699" s="56"/>
      <c r="L699" s="56"/>
      <c r="M699" s="56"/>
      <c r="N699" s="56"/>
      <c r="O699" s="56"/>
      <c r="P699" s="56"/>
      <c r="Q699" s="56"/>
      <c r="R699" s="56"/>
      <c r="S699" s="56"/>
      <c r="T699" s="56"/>
      <c r="U699" s="56"/>
      <c r="V699" s="56"/>
      <c r="W699" s="56"/>
      <c r="X699" s="56"/>
      <c r="Y699" s="56"/>
      <c r="Z699" s="56"/>
      <c r="AA699" s="56"/>
      <c r="AB699" s="56"/>
    </row>
    <row r="700">
      <c r="A700" s="56"/>
      <c r="B700" s="56"/>
      <c r="C700" s="58"/>
      <c r="D700" s="59"/>
      <c r="E700" s="79"/>
      <c r="F700" s="58"/>
      <c r="G700" s="58"/>
      <c r="H700" s="58"/>
      <c r="I700" s="58"/>
      <c r="J700" s="58"/>
      <c r="K700" s="56"/>
      <c r="L700" s="56"/>
      <c r="M700" s="56"/>
      <c r="N700" s="56"/>
      <c r="O700" s="56"/>
      <c r="P700" s="56"/>
      <c r="Q700" s="56"/>
      <c r="R700" s="56"/>
      <c r="S700" s="56"/>
      <c r="T700" s="56"/>
      <c r="U700" s="56"/>
      <c r="V700" s="56"/>
      <c r="W700" s="56"/>
      <c r="X700" s="56"/>
      <c r="Y700" s="56"/>
      <c r="Z700" s="56"/>
      <c r="AA700" s="56"/>
      <c r="AB700" s="56"/>
    </row>
    <row r="701">
      <c r="A701" s="56"/>
      <c r="B701" s="56"/>
      <c r="C701" s="58"/>
      <c r="D701" s="59"/>
      <c r="E701" s="79"/>
      <c r="F701" s="58"/>
      <c r="G701" s="58"/>
      <c r="H701" s="58"/>
      <c r="I701" s="58"/>
      <c r="J701" s="58"/>
      <c r="K701" s="56"/>
      <c r="L701" s="56"/>
      <c r="M701" s="56"/>
      <c r="N701" s="56"/>
      <c r="O701" s="56"/>
      <c r="P701" s="56"/>
      <c r="Q701" s="56"/>
      <c r="R701" s="56"/>
      <c r="S701" s="56"/>
      <c r="T701" s="56"/>
      <c r="U701" s="56"/>
      <c r="V701" s="56"/>
      <c r="W701" s="56"/>
      <c r="X701" s="56"/>
      <c r="Y701" s="56"/>
      <c r="Z701" s="56"/>
      <c r="AA701" s="56"/>
      <c r="AB701" s="56"/>
    </row>
    <row r="702">
      <c r="A702" s="56"/>
      <c r="B702" s="56"/>
      <c r="C702" s="58"/>
      <c r="D702" s="59"/>
      <c r="E702" s="79"/>
      <c r="F702" s="58"/>
      <c r="G702" s="58"/>
      <c r="H702" s="58"/>
      <c r="I702" s="58"/>
      <c r="J702" s="58"/>
      <c r="K702" s="56"/>
      <c r="L702" s="56"/>
      <c r="M702" s="56"/>
      <c r="N702" s="56"/>
      <c r="O702" s="56"/>
      <c r="P702" s="56"/>
      <c r="Q702" s="56"/>
      <c r="R702" s="56"/>
      <c r="S702" s="56"/>
      <c r="T702" s="56"/>
      <c r="U702" s="56"/>
      <c r="V702" s="56"/>
      <c r="W702" s="56"/>
      <c r="X702" s="56"/>
      <c r="Y702" s="56"/>
      <c r="Z702" s="56"/>
      <c r="AA702" s="56"/>
      <c r="AB702" s="56"/>
    </row>
    <row r="703">
      <c r="A703" s="56"/>
      <c r="B703" s="56"/>
      <c r="C703" s="58"/>
      <c r="D703" s="59"/>
      <c r="E703" s="79"/>
      <c r="F703" s="58"/>
      <c r="G703" s="58"/>
      <c r="H703" s="58"/>
      <c r="I703" s="58"/>
      <c r="J703" s="58"/>
      <c r="K703" s="56"/>
      <c r="L703" s="56"/>
      <c r="M703" s="56"/>
      <c r="N703" s="56"/>
      <c r="O703" s="56"/>
      <c r="P703" s="56"/>
      <c r="Q703" s="56"/>
      <c r="R703" s="56"/>
      <c r="S703" s="56"/>
      <c r="T703" s="56"/>
      <c r="U703" s="56"/>
      <c r="V703" s="56"/>
      <c r="W703" s="56"/>
      <c r="X703" s="56"/>
      <c r="Y703" s="56"/>
      <c r="Z703" s="56"/>
      <c r="AA703" s="56"/>
      <c r="AB703" s="56"/>
    </row>
    <row r="704">
      <c r="A704" s="56"/>
      <c r="B704" s="56"/>
      <c r="C704" s="58"/>
      <c r="D704" s="59"/>
      <c r="E704" s="79"/>
      <c r="F704" s="58"/>
      <c r="G704" s="58"/>
      <c r="H704" s="58"/>
      <c r="I704" s="58"/>
      <c r="J704" s="58"/>
      <c r="K704" s="56"/>
      <c r="L704" s="56"/>
      <c r="M704" s="56"/>
      <c r="N704" s="56"/>
      <c r="O704" s="56"/>
      <c r="P704" s="56"/>
      <c r="Q704" s="56"/>
      <c r="R704" s="56"/>
      <c r="S704" s="56"/>
      <c r="T704" s="56"/>
      <c r="U704" s="56"/>
      <c r="V704" s="56"/>
      <c r="W704" s="56"/>
      <c r="X704" s="56"/>
      <c r="Y704" s="56"/>
      <c r="Z704" s="56"/>
      <c r="AA704" s="56"/>
      <c r="AB704" s="56"/>
    </row>
    <row r="705">
      <c r="A705" s="56"/>
      <c r="B705" s="56"/>
      <c r="C705" s="58"/>
      <c r="D705" s="59"/>
      <c r="E705" s="79"/>
      <c r="F705" s="58"/>
      <c r="G705" s="58"/>
      <c r="H705" s="58"/>
      <c r="I705" s="58"/>
      <c r="J705" s="58"/>
      <c r="K705" s="56"/>
      <c r="L705" s="56"/>
      <c r="M705" s="56"/>
      <c r="N705" s="56"/>
      <c r="O705" s="56"/>
      <c r="P705" s="56"/>
      <c r="Q705" s="56"/>
      <c r="R705" s="56"/>
      <c r="S705" s="56"/>
      <c r="T705" s="56"/>
      <c r="U705" s="56"/>
      <c r="V705" s="56"/>
      <c r="W705" s="56"/>
      <c r="X705" s="56"/>
      <c r="Y705" s="56"/>
      <c r="Z705" s="56"/>
      <c r="AA705" s="56"/>
      <c r="AB705" s="56"/>
    </row>
    <row r="706">
      <c r="A706" s="56"/>
      <c r="B706" s="56"/>
      <c r="C706" s="58"/>
      <c r="D706" s="59"/>
      <c r="E706" s="79"/>
      <c r="F706" s="58"/>
      <c r="G706" s="58"/>
      <c r="H706" s="58"/>
      <c r="I706" s="58"/>
      <c r="J706" s="58"/>
      <c r="K706" s="56"/>
      <c r="L706" s="56"/>
      <c r="M706" s="56"/>
      <c r="N706" s="56"/>
      <c r="O706" s="56"/>
      <c r="P706" s="56"/>
      <c r="Q706" s="56"/>
      <c r="R706" s="56"/>
      <c r="S706" s="56"/>
      <c r="T706" s="56"/>
      <c r="U706" s="56"/>
      <c r="V706" s="56"/>
      <c r="W706" s="56"/>
      <c r="X706" s="56"/>
      <c r="Y706" s="56"/>
      <c r="Z706" s="56"/>
      <c r="AA706" s="56"/>
      <c r="AB706" s="56"/>
    </row>
    <row r="707">
      <c r="A707" s="56"/>
      <c r="B707" s="56"/>
      <c r="C707" s="58"/>
      <c r="D707" s="59"/>
      <c r="E707" s="79"/>
      <c r="F707" s="58"/>
      <c r="G707" s="58"/>
      <c r="H707" s="58"/>
      <c r="I707" s="58"/>
      <c r="J707" s="58"/>
      <c r="K707" s="56"/>
      <c r="L707" s="56"/>
      <c r="M707" s="56"/>
      <c r="N707" s="56"/>
      <c r="O707" s="56"/>
      <c r="P707" s="56"/>
      <c r="Q707" s="56"/>
      <c r="R707" s="56"/>
      <c r="S707" s="56"/>
      <c r="T707" s="56"/>
      <c r="U707" s="56"/>
      <c r="V707" s="56"/>
      <c r="W707" s="56"/>
      <c r="X707" s="56"/>
      <c r="Y707" s="56"/>
      <c r="Z707" s="56"/>
      <c r="AA707" s="56"/>
      <c r="AB707" s="56"/>
    </row>
    <row r="708">
      <c r="A708" s="56"/>
      <c r="B708" s="56"/>
      <c r="C708" s="58"/>
      <c r="D708" s="59"/>
      <c r="E708" s="79"/>
      <c r="F708" s="58"/>
      <c r="G708" s="58"/>
      <c r="H708" s="58"/>
      <c r="I708" s="58"/>
      <c r="J708" s="58"/>
      <c r="K708" s="56"/>
      <c r="L708" s="56"/>
      <c r="M708" s="56"/>
      <c r="N708" s="56"/>
      <c r="O708" s="56"/>
      <c r="P708" s="56"/>
      <c r="Q708" s="56"/>
      <c r="R708" s="56"/>
      <c r="S708" s="56"/>
      <c r="T708" s="56"/>
      <c r="U708" s="56"/>
      <c r="V708" s="56"/>
      <c r="W708" s="56"/>
      <c r="X708" s="56"/>
      <c r="Y708" s="56"/>
      <c r="Z708" s="56"/>
      <c r="AA708" s="56"/>
      <c r="AB708" s="56"/>
    </row>
    <row r="709">
      <c r="A709" s="56"/>
      <c r="B709" s="56"/>
      <c r="C709" s="58"/>
      <c r="D709" s="59"/>
      <c r="E709" s="79"/>
      <c r="F709" s="58"/>
      <c r="G709" s="58"/>
      <c r="H709" s="58"/>
      <c r="I709" s="58"/>
      <c r="J709" s="58"/>
      <c r="K709" s="56"/>
      <c r="L709" s="56"/>
      <c r="M709" s="56"/>
      <c r="N709" s="56"/>
      <c r="O709" s="56"/>
      <c r="P709" s="56"/>
      <c r="Q709" s="56"/>
      <c r="R709" s="56"/>
      <c r="S709" s="56"/>
      <c r="T709" s="56"/>
      <c r="U709" s="56"/>
      <c r="V709" s="56"/>
      <c r="W709" s="56"/>
      <c r="X709" s="56"/>
      <c r="Y709" s="56"/>
      <c r="Z709" s="56"/>
      <c r="AA709" s="56"/>
      <c r="AB709" s="56"/>
    </row>
    <row r="710">
      <c r="A710" s="56"/>
      <c r="B710" s="56"/>
      <c r="C710" s="58"/>
      <c r="D710" s="59"/>
      <c r="E710" s="79"/>
      <c r="F710" s="58"/>
      <c r="G710" s="58"/>
      <c r="H710" s="58"/>
      <c r="I710" s="58"/>
      <c r="J710" s="58"/>
      <c r="K710" s="56"/>
      <c r="L710" s="56"/>
      <c r="M710" s="56"/>
      <c r="N710" s="56"/>
      <c r="O710" s="56"/>
      <c r="P710" s="56"/>
      <c r="Q710" s="56"/>
      <c r="R710" s="56"/>
      <c r="S710" s="56"/>
      <c r="T710" s="56"/>
      <c r="U710" s="56"/>
      <c r="V710" s="56"/>
      <c r="W710" s="56"/>
      <c r="X710" s="56"/>
      <c r="Y710" s="56"/>
      <c r="Z710" s="56"/>
      <c r="AA710" s="56"/>
      <c r="AB710" s="56"/>
    </row>
    <row r="711">
      <c r="A711" s="56"/>
      <c r="B711" s="56"/>
      <c r="C711" s="58"/>
      <c r="D711" s="59"/>
      <c r="E711" s="79"/>
      <c r="F711" s="58"/>
      <c r="G711" s="58"/>
      <c r="H711" s="58"/>
      <c r="I711" s="58"/>
      <c r="J711" s="58"/>
      <c r="K711" s="56"/>
      <c r="L711" s="56"/>
      <c r="M711" s="56"/>
      <c r="N711" s="56"/>
      <c r="O711" s="56"/>
      <c r="P711" s="56"/>
      <c r="Q711" s="56"/>
      <c r="R711" s="56"/>
      <c r="S711" s="56"/>
      <c r="T711" s="56"/>
      <c r="U711" s="56"/>
      <c r="V711" s="56"/>
      <c r="W711" s="56"/>
      <c r="X711" s="56"/>
      <c r="Y711" s="56"/>
      <c r="Z711" s="56"/>
      <c r="AA711" s="56"/>
      <c r="AB711" s="56"/>
    </row>
    <row r="712">
      <c r="A712" s="56"/>
      <c r="B712" s="56"/>
      <c r="C712" s="58"/>
      <c r="D712" s="59"/>
      <c r="E712" s="79"/>
      <c r="F712" s="58"/>
      <c r="G712" s="58"/>
      <c r="H712" s="58"/>
      <c r="I712" s="58"/>
      <c r="J712" s="58"/>
      <c r="K712" s="56"/>
      <c r="L712" s="56"/>
      <c r="M712" s="56"/>
      <c r="N712" s="56"/>
      <c r="O712" s="56"/>
      <c r="P712" s="56"/>
      <c r="Q712" s="56"/>
      <c r="R712" s="56"/>
      <c r="S712" s="56"/>
      <c r="T712" s="56"/>
      <c r="U712" s="56"/>
      <c r="V712" s="56"/>
      <c r="W712" s="56"/>
      <c r="X712" s="56"/>
      <c r="Y712" s="56"/>
      <c r="Z712" s="56"/>
      <c r="AA712" s="56"/>
      <c r="AB712" s="56"/>
    </row>
    <row r="713">
      <c r="A713" s="56"/>
      <c r="B713" s="56"/>
      <c r="C713" s="58"/>
      <c r="D713" s="59"/>
      <c r="E713" s="79"/>
      <c r="F713" s="58"/>
      <c r="G713" s="58"/>
      <c r="H713" s="58"/>
      <c r="I713" s="58"/>
      <c r="J713" s="58"/>
      <c r="K713" s="56"/>
      <c r="L713" s="56"/>
      <c r="M713" s="56"/>
      <c r="N713" s="56"/>
      <c r="O713" s="56"/>
      <c r="P713" s="56"/>
      <c r="Q713" s="56"/>
      <c r="R713" s="56"/>
      <c r="S713" s="56"/>
      <c r="T713" s="56"/>
      <c r="U713" s="56"/>
      <c r="V713" s="56"/>
      <c r="W713" s="56"/>
      <c r="X713" s="56"/>
      <c r="Y713" s="56"/>
      <c r="Z713" s="56"/>
      <c r="AA713" s="56"/>
      <c r="AB713" s="56"/>
    </row>
    <row r="714">
      <c r="A714" s="56"/>
      <c r="B714" s="56"/>
      <c r="C714" s="58"/>
      <c r="D714" s="59"/>
      <c r="E714" s="79"/>
      <c r="F714" s="58"/>
      <c r="G714" s="58"/>
      <c r="H714" s="58"/>
      <c r="I714" s="58"/>
      <c r="J714" s="58"/>
      <c r="K714" s="56"/>
      <c r="L714" s="56"/>
      <c r="M714" s="56"/>
      <c r="N714" s="56"/>
      <c r="O714" s="56"/>
      <c r="P714" s="56"/>
      <c r="Q714" s="56"/>
      <c r="R714" s="56"/>
      <c r="S714" s="56"/>
      <c r="T714" s="56"/>
      <c r="U714" s="56"/>
      <c r="V714" s="56"/>
      <c r="W714" s="56"/>
      <c r="X714" s="56"/>
      <c r="Y714" s="56"/>
      <c r="Z714" s="56"/>
      <c r="AA714" s="56"/>
      <c r="AB714" s="56"/>
    </row>
    <row r="715">
      <c r="A715" s="56"/>
      <c r="B715" s="56"/>
      <c r="C715" s="58"/>
      <c r="D715" s="59"/>
      <c r="E715" s="79"/>
      <c r="F715" s="58"/>
      <c r="G715" s="58"/>
      <c r="H715" s="58"/>
      <c r="I715" s="58"/>
      <c r="J715" s="58"/>
      <c r="K715" s="56"/>
      <c r="L715" s="56"/>
      <c r="M715" s="56"/>
      <c r="N715" s="56"/>
      <c r="O715" s="56"/>
      <c r="P715" s="56"/>
      <c r="Q715" s="56"/>
      <c r="R715" s="56"/>
      <c r="S715" s="56"/>
      <c r="T715" s="56"/>
      <c r="U715" s="56"/>
      <c r="V715" s="56"/>
      <c r="W715" s="56"/>
      <c r="X715" s="56"/>
      <c r="Y715" s="56"/>
      <c r="Z715" s="56"/>
      <c r="AA715" s="56"/>
      <c r="AB715" s="56"/>
    </row>
    <row r="716">
      <c r="A716" s="56"/>
      <c r="B716" s="56"/>
      <c r="C716" s="58"/>
      <c r="D716" s="59"/>
      <c r="E716" s="79"/>
      <c r="F716" s="58"/>
      <c r="G716" s="58"/>
      <c r="H716" s="58"/>
      <c r="I716" s="58"/>
      <c r="J716" s="58"/>
      <c r="K716" s="56"/>
      <c r="L716" s="56"/>
      <c r="M716" s="56"/>
      <c r="N716" s="56"/>
      <c r="O716" s="56"/>
      <c r="P716" s="56"/>
      <c r="Q716" s="56"/>
      <c r="R716" s="56"/>
      <c r="S716" s="56"/>
      <c r="T716" s="56"/>
      <c r="U716" s="56"/>
      <c r="V716" s="56"/>
      <c r="W716" s="56"/>
      <c r="X716" s="56"/>
      <c r="Y716" s="56"/>
      <c r="Z716" s="56"/>
      <c r="AA716" s="56"/>
      <c r="AB716" s="56"/>
    </row>
    <row r="717">
      <c r="A717" s="56"/>
      <c r="B717" s="56"/>
      <c r="C717" s="58"/>
      <c r="D717" s="59"/>
      <c r="E717" s="79"/>
      <c r="F717" s="58"/>
      <c r="G717" s="58"/>
      <c r="H717" s="58"/>
      <c r="I717" s="58"/>
      <c r="J717" s="58"/>
      <c r="K717" s="56"/>
      <c r="L717" s="56"/>
      <c r="M717" s="56"/>
      <c r="N717" s="56"/>
      <c r="O717" s="56"/>
      <c r="P717" s="56"/>
      <c r="Q717" s="56"/>
      <c r="R717" s="56"/>
      <c r="S717" s="56"/>
      <c r="T717" s="56"/>
      <c r="U717" s="56"/>
      <c r="V717" s="56"/>
      <c r="W717" s="56"/>
      <c r="X717" s="56"/>
      <c r="Y717" s="56"/>
      <c r="Z717" s="56"/>
      <c r="AA717" s="56"/>
      <c r="AB717" s="56"/>
    </row>
    <row r="718">
      <c r="A718" s="56"/>
      <c r="B718" s="56"/>
      <c r="C718" s="58"/>
      <c r="D718" s="59"/>
      <c r="E718" s="79"/>
      <c r="F718" s="58"/>
      <c r="G718" s="58"/>
      <c r="H718" s="58"/>
      <c r="I718" s="58"/>
      <c r="J718" s="58"/>
      <c r="K718" s="56"/>
      <c r="L718" s="56"/>
      <c r="M718" s="56"/>
      <c r="N718" s="56"/>
      <c r="O718" s="56"/>
      <c r="P718" s="56"/>
      <c r="Q718" s="56"/>
      <c r="R718" s="56"/>
      <c r="S718" s="56"/>
      <c r="T718" s="56"/>
      <c r="U718" s="56"/>
      <c r="V718" s="56"/>
      <c r="W718" s="56"/>
      <c r="X718" s="56"/>
      <c r="Y718" s="56"/>
      <c r="Z718" s="56"/>
      <c r="AA718" s="56"/>
      <c r="AB718" s="56"/>
    </row>
    <row r="719">
      <c r="A719" s="56"/>
      <c r="B719" s="56"/>
      <c r="C719" s="58"/>
      <c r="D719" s="59"/>
      <c r="E719" s="79"/>
      <c r="F719" s="58"/>
      <c r="G719" s="58"/>
      <c r="H719" s="58"/>
      <c r="I719" s="58"/>
      <c r="J719" s="58"/>
      <c r="K719" s="56"/>
      <c r="L719" s="56"/>
      <c r="M719" s="56"/>
      <c r="N719" s="56"/>
      <c r="O719" s="56"/>
      <c r="P719" s="56"/>
      <c r="Q719" s="56"/>
      <c r="R719" s="56"/>
      <c r="S719" s="56"/>
      <c r="T719" s="56"/>
      <c r="U719" s="56"/>
      <c r="V719" s="56"/>
      <c r="W719" s="56"/>
      <c r="X719" s="56"/>
      <c r="Y719" s="56"/>
      <c r="Z719" s="56"/>
      <c r="AA719" s="56"/>
      <c r="AB719" s="56"/>
    </row>
    <row r="720">
      <c r="A720" s="56"/>
      <c r="B720" s="56"/>
      <c r="C720" s="58"/>
      <c r="D720" s="59"/>
      <c r="E720" s="79"/>
      <c r="F720" s="58"/>
      <c r="G720" s="58"/>
      <c r="H720" s="58"/>
      <c r="I720" s="58"/>
      <c r="J720" s="58"/>
      <c r="K720" s="56"/>
      <c r="L720" s="56"/>
      <c r="M720" s="56"/>
      <c r="N720" s="56"/>
      <c r="O720" s="56"/>
      <c r="P720" s="56"/>
      <c r="Q720" s="56"/>
      <c r="R720" s="56"/>
      <c r="S720" s="56"/>
      <c r="T720" s="56"/>
      <c r="U720" s="56"/>
      <c r="V720" s="56"/>
      <c r="W720" s="56"/>
      <c r="X720" s="56"/>
      <c r="Y720" s="56"/>
      <c r="Z720" s="56"/>
      <c r="AA720" s="56"/>
      <c r="AB720" s="56"/>
    </row>
    <row r="721">
      <c r="A721" s="56"/>
      <c r="B721" s="56"/>
      <c r="C721" s="58"/>
      <c r="D721" s="59"/>
      <c r="E721" s="79"/>
      <c r="F721" s="58"/>
      <c r="G721" s="58"/>
      <c r="H721" s="58"/>
      <c r="I721" s="58"/>
      <c r="J721" s="58"/>
      <c r="K721" s="56"/>
      <c r="L721" s="56"/>
      <c r="M721" s="56"/>
      <c r="N721" s="56"/>
      <c r="O721" s="56"/>
      <c r="P721" s="56"/>
      <c r="Q721" s="56"/>
      <c r="R721" s="56"/>
      <c r="S721" s="56"/>
      <c r="T721" s="56"/>
      <c r="U721" s="56"/>
      <c r="V721" s="56"/>
      <c r="W721" s="56"/>
      <c r="X721" s="56"/>
      <c r="Y721" s="56"/>
      <c r="Z721" s="56"/>
      <c r="AA721" s="56"/>
      <c r="AB721" s="56"/>
    </row>
    <row r="722">
      <c r="A722" s="56"/>
      <c r="B722" s="56"/>
      <c r="C722" s="58"/>
      <c r="D722" s="59"/>
      <c r="E722" s="79"/>
      <c r="F722" s="58"/>
      <c r="G722" s="58"/>
      <c r="H722" s="58"/>
      <c r="I722" s="58"/>
      <c r="J722" s="58"/>
      <c r="K722" s="56"/>
      <c r="L722" s="56"/>
      <c r="M722" s="56"/>
      <c r="N722" s="56"/>
      <c r="O722" s="56"/>
      <c r="P722" s="56"/>
      <c r="Q722" s="56"/>
      <c r="R722" s="56"/>
      <c r="S722" s="56"/>
      <c r="T722" s="56"/>
      <c r="U722" s="56"/>
      <c r="V722" s="56"/>
      <c r="W722" s="56"/>
      <c r="X722" s="56"/>
      <c r="Y722" s="56"/>
      <c r="Z722" s="56"/>
      <c r="AA722" s="56"/>
      <c r="AB722" s="56"/>
    </row>
    <row r="723">
      <c r="A723" s="56"/>
      <c r="B723" s="56"/>
      <c r="C723" s="58"/>
      <c r="D723" s="59"/>
      <c r="E723" s="79"/>
      <c r="F723" s="58"/>
      <c r="G723" s="58"/>
      <c r="H723" s="58"/>
      <c r="I723" s="58"/>
      <c r="J723" s="58"/>
      <c r="K723" s="56"/>
      <c r="L723" s="56"/>
      <c r="M723" s="56"/>
      <c r="N723" s="56"/>
      <c r="O723" s="56"/>
      <c r="P723" s="56"/>
      <c r="Q723" s="56"/>
      <c r="R723" s="56"/>
      <c r="S723" s="56"/>
      <c r="T723" s="56"/>
      <c r="U723" s="56"/>
      <c r="V723" s="56"/>
      <c r="W723" s="56"/>
      <c r="X723" s="56"/>
      <c r="Y723" s="56"/>
      <c r="Z723" s="56"/>
      <c r="AA723" s="56"/>
      <c r="AB723" s="56"/>
    </row>
    <row r="724">
      <c r="A724" s="56"/>
      <c r="B724" s="56"/>
      <c r="C724" s="58"/>
      <c r="D724" s="59"/>
      <c r="E724" s="79"/>
      <c r="F724" s="58"/>
      <c r="G724" s="58"/>
      <c r="H724" s="58"/>
      <c r="I724" s="58"/>
      <c r="J724" s="58"/>
      <c r="K724" s="56"/>
      <c r="L724" s="56"/>
      <c r="M724" s="56"/>
      <c r="N724" s="56"/>
      <c r="O724" s="56"/>
      <c r="P724" s="56"/>
      <c r="Q724" s="56"/>
      <c r="R724" s="56"/>
      <c r="S724" s="56"/>
      <c r="T724" s="56"/>
      <c r="U724" s="56"/>
      <c r="V724" s="56"/>
      <c r="W724" s="56"/>
      <c r="X724" s="56"/>
      <c r="Y724" s="56"/>
      <c r="Z724" s="56"/>
      <c r="AA724" s="56"/>
      <c r="AB724" s="56"/>
    </row>
    <row r="725">
      <c r="A725" s="56"/>
      <c r="B725" s="56"/>
      <c r="C725" s="58"/>
      <c r="D725" s="59"/>
      <c r="E725" s="79"/>
      <c r="F725" s="58"/>
      <c r="G725" s="58"/>
      <c r="H725" s="58"/>
      <c r="I725" s="58"/>
      <c r="J725" s="58"/>
      <c r="K725" s="56"/>
      <c r="L725" s="56"/>
      <c r="M725" s="56"/>
      <c r="N725" s="56"/>
      <c r="O725" s="56"/>
      <c r="P725" s="56"/>
      <c r="Q725" s="56"/>
      <c r="R725" s="56"/>
      <c r="S725" s="56"/>
      <c r="T725" s="56"/>
      <c r="U725" s="56"/>
      <c r="V725" s="56"/>
      <c r="W725" s="56"/>
      <c r="X725" s="56"/>
      <c r="Y725" s="56"/>
      <c r="Z725" s="56"/>
      <c r="AA725" s="56"/>
      <c r="AB725" s="56"/>
    </row>
    <row r="726">
      <c r="A726" s="56"/>
      <c r="B726" s="56"/>
      <c r="C726" s="58"/>
      <c r="D726" s="59"/>
      <c r="E726" s="79"/>
      <c r="F726" s="58"/>
      <c r="G726" s="58"/>
      <c r="H726" s="58"/>
      <c r="I726" s="58"/>
      <c r="J726" s="58"/>
      <c r="K726" s="56"/>
      <c r="L726" s="56"/>
      <c r="M726" s="56"/>
      <c r="N726" s="56"/>
      <c r="O726" s="56"/>
      <c r="P726" s="56"/>
      <c r="Q726" s="56"/>
      <c r="R726" s="56"/>
      <c r="S726" s="56"/>
      <c r="T726" s="56"/>
      <c r="U726" s="56"/>
      <c r="V726" s="56"/>
      <c r="W726" s="56"/>
      <c r="X726" s="56"/>
      <c r="Y726" s="56"/>
      <c r="Z726" s="56"/>
      <c r="AA726" s="56"/>
      <c r="AB726" s="56"/>
    </row>
    <row r="727">
      <c r="A727" s="56"/>
      <c r="B727" s="56"/>
      <c r="C727" s="58"/>
      <c r="D727" s="59"/>
      <c r="E727" s="79"/>
      <c r="F727" s="58"/>
      <c r="G727" s="58"/>
      <c r="H727" s="58"/>
      <c r="I727" s="58"/>
      <c r="J727" s="58"/>
      <c r="K727" s="56"/>
      <c r="L727" s="56"/>
      <c r="M727" s="56"/>
      <c r="N727" s="56"/>
      <c r="O727" s="56"/>
      <c r="P727" s="56"/>
      <c r="Q727" s="56"/>
      <c r="R727" s="56"/>
      <c r="S727" s="56"/>
      <c r="T727" s="56"/>
      <c r="U727" s="56"/>
      <c r="V727" s="56"/>
      <c r="W727" s="56"/>
      <c r="X727" s="56"/>
      <c r="Y727" s="56"/>
      <c r="Z727" s="56"/>
      <c r="AA727" s="56"/>
      <c r="AB727" s="56"/>
    </row>
    <row r="728">
      <c r="A728" s="56"/>
      <c r="B728" s="56"/>
      <c r="C728" s="58"/>
      <c r="D728" s="59"/>
      <c r="E728" s="79"/>
      <c r="F728" s="58"/>
      <c r="G728" s="58"/>
      <c r="H728" s="58"/>
      <c r="I728" s="58"/>
      <c r="J728" s="58"/>
      <c r="K728" s="56"/>
      <c r="L728" s="56"/>
      <c r="M728" s="56"/>
      <c r="N728" s="56"/>
      <c r="O728" s="56"/>
      <c r="P728" s="56"/>
      <c r="Q728" s="56"/>
      <c r="R728" s="56"/>
      <c r="S728" s="56"/>
      <c r="T728" s="56"/>
      <c r="U728" s="56"/>
      <c r="V728" s="56"/>
      <c r="W728" s="56"/>
      <c r="X728" s="56"/>
      <c r="Y728" s="56"/>
      <c r="Z728" s="56"/>
      <c r="AA728" s="56"/>
      <c r="AB728" s="56"/>
    </row>
    <row r="729">
      <c r="A729" s="56"/>
      <c r="B729" s="56"/>
      <c r="C729" s="58"/>
      <c r="D729" s="59"/>
      <c r="E729" s="79"/>
      <c r="F729" s="58"/>
      <c r="G729" s="58"/>
      <c r="H729" s="58"/>
      <c r="I729" s="58"/>
      <c r="J729" s="58"/>
      <c r="K729" s="56"/>
      <c r="L729" s="56"/>
      <c r="M729" s="56"/>
      <c r="N729" s="56"/>
      <c r="O729" s="56"/>
      <c r="P729" s="56"/>
      <c r="Q729" s="56"/>
      <c r="R729" s="56"/>
      <c r="S729" s="56"/>
      <c r="T729" s="56"/>
      <c r="U729" s="56"/>
      <c r="V729" s="56"/>
      <c r="W729" s="56"/>
      <c r="X729" s="56"/>
      <c r="Y729" s="56"/>
      <c r="Z729" s="56"/>
      <c r="AA729" s="56"/>
      <c r="AB729" s="56"/>
    </row>
    <row r="730">
      <c r="A730" s="56"/>
      <c r="B730" s="56"/>
      <c r="C730" s="58"/>
      <c r="D730" s="59"/>
      <c r="E730" s="79"/>
      <c r="F730" s="58"/>
      <c r="G730" s="58"/>
      <c r="H730" s="58"/>
      <c r="I730" s="58"/>
      <c r="J730" s="58"/>
      <c r="K730" s="56"/>
      <c r="L730" s="56"/>
      <c r="M730" s="56"/>
      <c r="N730" s="56"/>
      <c r="O730" s="56"/>
      <c r="P730" s="56"/>
      <c r="Q730" s="56"/>
      <c r="R730" s="56"/>
      <c r="S730" s="56"/>
      <c r="T730" s="56"/>
      <c r="U730" s="56"/>
      <c r="V730" s="56"/>
      <c r="W730" s="56"/>
      <c r="X730" s="56"/>
      <c r="Y730" s="56"/>
      <c r="Z730" s="56"/>
      <c r="AA730" s="56"/>
      <c r="AB730" s="56"/>
    </row>
    <row r="731">
      <c r="A731" s="56"/>
      <c r="B731" s="56"/>
      <c r="C731" s="58"/>
      <c r="D731" s="59"/>
      <c r="E731" s="79"/>
      <c r="F731" s="58"/>
      <c r="G731" s="58"/>
      <c r="H731" s="58"/>
      <c r="I731" s="58"/>
      <c r="J731" s="58"/>
      <c r="K731" s="56"/>
      <c r="L731" s="56"/>
      <c r="M731" s="56"/>
      <c r="N731" s="56"/>
      <c r="O731" s="56"/>
      <c r="P731" s="56"/>
      <c r="Q731" s="56"/>
      <c r="R731" s="56"/>
      <c r="S731" s="56"/>
      <c r="T731" s="56"/>
      <c r="U731" s="56"/>
      <c r="V731" s="56"/>
      <c r="W731" s="56"/>
      <c r="X731" s="56"/>
      <c r="Y731" s="56"/>
      <c r="Z731" s="56"/>
      <c r="AA731" s="56"/>
      <c r="AB731" s="56"/>
    </row>
    <row r="732">
      <c r="A732" s="56"/>
      <c r="B732" s="56"/>
      <c r="C732" s="58"/>
      <c r="D732" s="59"/>
      <c r="E732" s="79"/>
      <c r="F732" s="58"/>
      <c r="G732" s="58"/>
      <c r="H732" s="58"/>
      <c r="I732" s="58"/>
      <c r="J732" s="58"/>
      <c r="K732" s="56"/>
      <c r="L732" s="56"/>
      <c r="M732" s="56"/>
      <c r="N732" s="56"/>
      <c r="O732" s="56"/>
      <c r="P732" s="56"/>
      <c r="Q732" s="56"/>
      <c r="R732" s="56"/>
      <c r="S732" s="56"/>
      <c r="T732" s="56"/>
      <c r="U732" s="56"/>
      <c r="V732" s="56"/>
      <c r="W732" s="56"/>
      <c r="X732" s="56"/>
      <c r="Y732" s="56"/>
      <c r="Z732" s="56"/>
      <c r="AA732" s="56"/>
      <c r="AB732" s="56"/>
    </row>
    <row r="733">
      <c r="A733" s="56"/>
      <c r="B733" s="56"/>
      <c r="C733" s="58"/>
      <c r="D733" s="59"/>
      <c r="E733" s="79"/>
      <c r="F733" s="58"/>
      <c r="G733" s="58"/>
      <c r="H733" s="58"/>
      <c r="I733" s="58"/>
      <c r="J733" s="58"/>
      <c r="K733" s="56"/>
      <c r="L733" s="56"/>
      <c r="M733" s="56"/>
      <c r="N733" s="56"/>
      <c r="O733" s="56"/>
      <c r="P733" s="56"/>
      <c r="Q733" s="56"/>
      <c r="R733" s="56"/>
      <c r="S733" s="56"/>
      <c r="T733" s="56"/>
      <c r="U733" s="56"/>
      <c r="V733" s="56"/>
      <c r="W733" s="56"/>
      <c r="X733" s="56"/>
      <c r="Y733" s="56"/>
      <c r="Z733" s="56"/>
      <c r="AA733" s="56"/>
      <c r="AB733" s="56"/>
    </row>
    <row r="734">
      <c r="A734" s="56"/>
      <c r="B734" s="56"/>
      <c r="C734" s="58"/>
      <c r="D734" s="59"/>
      <c r="E734" s="79"/>
      <c r="F734" s="58"/>
      <c r="G734" s="58"/>
      <c r="H734" s="58"/>
      <c r="I734" s="58"/>
      <c r="J734" s="58"/>
      <c r="K734" s="56"/>
      <c r="L734" s="56"/>
      <c r="M734" s="56"/>
      <c r="N734" s="56"/>
      <c r="O734" s="56"/>
      <c r="P734" s="56"/>
      <c r="Q734" s="56"/>
      <c r="R734" s="56"/>
      <c r="S734" s="56"/>
      <c r="T734" s="56"/>
      <c r="U734" s="56"/>
      <c r="V734" s="56"/>
      <c r="W734" s="56"/>
      <c r="X734" s="56"/>
      <c r="Y734" s="56"/>
      <c r="Z734" s="56"/>
      <c r="AA734" s="56"/>
      <c r="AB734" s="56"/>
    </row>
    <row r="735">
      <c r="A735" s="56"/>
      <c r="B735" s="56"/>
      <c r="C735" s="58"/>
      <c r="D735" s="59"/>
      <c r="E735" s="79"/>
      <c r="F735" s="58"/>
      <c r="G735" s="58"/>
      <c r="H735" s="58"/>
      <c r="I735" s="58"/>
      <c r="J735" s="58"/>
      <c r="K735" s="56"/>
      <c r="L735" s="56"/>
      <c r="M735" s="56"/>
      <c r="N735" s="56"/>
      <c r="O735" s="56"/>
      <c r="P735" s="56"/>
      <c r="Q735" s="56"/>
      <c r="R735" s="56"/>
      <c r="S735" s="56"/>
      <c r="T735" s="56"/>
      <c r="U735" s="56"/>
      <c r="V735" s="56"/>
      <c r="W735" s="56"/>
      <c r="X735" s="56"/>
      <c r="Y735" s="56"/>
      <c r="Z735" s="56"/>
      <c r="AA735" s="56"/>
      <c r="AB735" s="56"/>
    </row>
    <row r="736">
      <c r="A736" s="56"/>
      <c r="B736" s="56"/>
      <c r="C736" s="58"/>
      <c r="D736" s="59"/>
      <c r="E736" s="79"/>
      <c r="F736" s="58"/>
      <c r="G736" s="58"/>
      <c r="H736" s="58"/>
      <c r="I736" s="58"/>
      <c r="J736" s="58"/>
      <c r="K736" s="56"/>
      <c r="L736" s="56"/>
      <c r="M736" s="56"/>
      <c r="N736" s="56"/>
      <c r="O736" s="56"/>
      <c r="P736" s="56"/>
      <c r="Q736" s="56"/>
      <c r="R736" s="56"/>
      <c r="S736" s="56"/>
      <c r="T736" s="56"/>
      <c r="U736" s="56"/>
      <c r="V736" s="56"/>
      <c r="W736" s="56"/>
      <c r="X736" s="56"/>
      <c r="Y736" s="56"/>
      <c r="Z736" s="56"/>
      <c r="AA736" s="56"/>
      <c r="AB736" s="56"/>
    </row>
    <row r="737">
      <c r="A737" s="56"/>
      <c r="B737" s="56"/>
      <c r="C737" s="58"/>
      <c r="D737" s="59"/>
      <c r="E737" s="79"/>
      <c r="F737" s="58"/>
      <c r="G737" s="58"/>
      <c r="H737" s="58"/>
      <c r="I737" s="58"/>
      <c r="J737" s="58"/>
      <c r="K737" s="56"/>
      <c r="L737" s="56"/>
      <c r="M737" s="56"/>
      <c r="N737" s="56"/>
      <c r="O737" s="56"/>
      <c r="P737" s="56"/>
      <c r="Q737" s="56"/>
      <c r="R737" s="56"/>
      <c r="S737" s="56"/>
      <c r="T737" s="56"/>
      <c r="U737" s="56"/>
      <c r="V737" s="56"/>
      <c r="W737" s="56"/>
      <c r="X737" s="56"/>
      <c r="Y737" s="56"/>
      <c r="Z737" s="56"/>
      <c r="AA737" s="56"/>
      <c r="AB737" s="56"/>
    </row>
    <row r="738">
      <c r="A738" s="56"/>
      <c r="B738" s="56"/>
      <c r="C738" s="58"/>
      <c r="D738" s="59"/>
      <c r="E738" s="79"/>
      <c r="F738" s="58"/>
      <c r="G738" s="58"/>
      <c r="H738" s="58"/>
      <c r="I738" s="58"/>
      <c r="J738" s="58"/>
      <c r="K738" s="56"/>
      <c r="L738" s="56"/>
      <c r="M738" s="56"/>
      <c r="N738" s="56"/>
      <c r="O738" s="56"/>
      <c r="P738" s="56"/>
      <c r="Q738" s="56"/>
      <c r="R738" s="56"/>
      <c r="S738" s="56"/>
      <c r="T738" s="56"/>
      <c r="U738" s="56"/>
      <c r="V738" s="56"/>
      <c r="W738" s="56"/>
      <c r="X738" s="56"/>
      <c r="Y738" s="56"/>
      <c r="Z738" s="56"/>
      <c r="AA738" s="56"/>
      <c r="AB738" s="56"/>
    </row>
    <row r="739">
      <c r="A739" s="56"/>
      <c r="B739" s="56"/>
      <c r="C739" s="58"/>
      <c r="D739" s="59"/>
      <c r="E739" s="79"/>
      <c r="F739" s="58"/>
      <c r="G739" s="58"/>
      <c r="H739" s="58"/>
      <c r="I739" s="58"/>
      <c r="J739" s="58"/>
      <c r="K739" s="56"/>
      <c r="L739" s="56"/>
      <c r="M739" s="56"/>
      <c r="N739" s="56"/>
      <c r="O739" s="56"/>
      <c r="P739" s="56"/>
      <c r="Q739" s="56"/>
      <c r="R739" s="56"/>
      <c r="S739" s="56"/>
      <c r="T739" s="56"/>
      <c r="U739" s="56"/>
      <c r="V739" s="56"/>
      <c r="W739" s="56"/>
      <c r="X739" s="56"/>
      <c r="Y739" s="56"/>
      <c r="Z739" s="56"/>
      <c r="AA739" s="56"/>
      <c r="AB739" s="56"/>
    </row>
    <row r="740">
      <c r="A740" s="56"/>
      <c r="B740" s="56"/>
      <c r="C740" s="58"/>
      <c r="D740" s="59"/>
      <c r="E740" s="79"/>
      <c r="F740" s="58"/>
      <c r="G740" s="58"/>
      <c r="H740" s="58"/>
      <c r="I740" s="58"/>
      <c r="J740" s="58"/>
      <c r="K740" s="56"/>
      <c r="L740" s="56"/>
      <c r="M740" s="56"/>
      <c r="N740" s="56"/>
      <c r="O740" s="56"/>
      <c r="P740" s="56"/>
      <c r="Q740" s="56"/>
      <c r="R740" s="56"/>
      <c r="S740" s="56"/>
      <c r="T740" s="56"/>
      <c r="U740" s="56"/>
      <c r="V740" s="56"/>
      <c r="W740" s="56"/>
      <c r="X740" s="56"/>
      <c r="Y740" s="56"/>
      <c r="Z740" s="56"/>
      <c r="AA740" s="56"/>
      <c r="AB740" s="56"/>
    </row>
    <row r="741">
      <c r="A741" s="56"/>
      <c r="B741" s="56"/>
      <c r="C741" s="58"/>
      <c r="D741" s="59"/>
      <c r="E741" s="79"/>
      <c r="F741" s="58"/>
      <c r="G741" s="58"/>
      <c r="H741" s="58"/>
      <c r="I741" s="58"/>
      <c r="J741" s="58"/>
      <c r="K741" s="56"/>
      <c r="L741" s="56"/>
      <c r="M741" s="56"/>
      <c r="N741" s="56"/>
      <c r="O741" s="56"/>
      <c r="P741" s="56"/>
      <c r="Q741" s="56"/>
      <c r="R741" s="56"/>
      <c r="S741" s="56"/>
      <c r="T741" s="56"/>
      <c r="U741" s="56"/>
      <c r="V741" s="56"/>
      <c r="W741" s="56"/>
      <c r="X741" s="56"/>
      <c r="Y741" s="56"/>
      <c r="Z741" s="56"/>
      <c r="AA741" s="56"/>
      <c r="AB741" s="56"/>
    </row>
    <row r="742">
      <c r="A742" s="56"/>
      <c r="B742" s="56"/>
      <c r="C742" s="58"/>
      <c r="D742" s="59"/>
      <c r="E742" s="79"/>
      <c r="F742" s="58"/>
      <c r="G742" s="58"/>
      <c r="H742" s="58"/>
      <c r="I742" s="58"/>
      <c r="J742" s="58"/>
      <c r="K742" s="56"/>
      <c r="L742" s="56"/>
      <c r="M742" s="56"/>
      <c r="N742" s="56"/>
      <c r="O742" s="56"/>
      <c r="P742" s="56"/>
      <c r="Q742" s="56"/>
      <c r="R742" s="56"/>
      <c r="S742" s="56"/>
      <c r="T742" s="56"/>
      <c r="U742" s="56"/>
      <c r="V742" s="56"/>
      <c r="W742" s="56"/>
      <c r="X742" s="56"/>
      <c r="Y742" s="56"/>
      <c r="Z742" s="56"/>
      <c r="AA742" s="56"/>
      <c r="AB742" s="56"/>
    </row>
    <row r="743">
      <c r="A743" s="56"/>
      <c r="B743" s="56"/>
      <c r="C743" s="58"/>
      <c r="D743" s="59"/>
      <c r="E743" s="79"/>
      <c r="F743" s="58"/>
      <c r="G743" s="58"/>
      <c r="H743" s="58"/>
      <c r="I743" s="58"/>
      <c r="J743" s="58"/>
      <c r="K743" s="56"/>
      <c r="L743" s="56"/>
      <c r="M743" s="56"/>
      <c r="N743" s="56"/>
      <c r="O743" s="56"/>
      <c r="P743" s="56"/>
      <c r="Q743" s="56"/>
      <c r="R743" s="56"/>
      <c r="S743" s="56"/>
      <c r="T743" s="56"/>
      <c r="U743" s="56"/>
      <c r="V743" s="56"/>
      <c r="W743" s="56"/>
      <c r="X743" s="56"/>
      <c r="Y743" s="56"/>
      <c r="Z743" s="56"/>
      <c r="AA743" s="56"/>
      <c r="AB743" s="56"/>
    </row>
    <row r="744">
      <c r="A744" s="56"/>
      <c r="B744" s="56"/>
      <c r="C744" s="58"/>
      <c r="D744" s="59"/>
      <c r="E744" s="79"/>
      <c r="F744" s="58"/>
      <c r="G744" s="58"/>
      <c r="H744" s="58"/>
      <c r="I744" s="58"/>
      <c r="J744" s="58"/>
      <c r="K744" s="56"/>
      <c r="L744" s="56"/>
      <c r="M744" s="56"/>
      <c r="N744" s="56"/>
      <c r="O744" s="56"/>
      <c r="P744" s="56"/>
      <c r="Q744" s="56"/>
      <c r="R744" s="56"/>
      <c r="S744" s="56"/>
      <c r="T744" s="56"/>
      <c r="U744" s="56"/>
      <c r="V744" s="56"/>
      <c r="W744" s="56"/>
      <c r="X744" s="56"/>
      <c r="Y744" s="56"/>
      <c r="Z744" s="56"/>
      <c r="AA744" s="56"/>
      <c r="AB744" s="56"/>
    </row>
    <row r="745">
      <c r="A745" s="56"/>
      <c r="B745" s="56"/>
      <c r="C745" s="58"/>
      <c r="D745" s="59"/>
      <c r="E745" s="79"/>
      <c r="F745" s="58"/>
      <c r="G745" s="58"/>
      <c r="H745" s="58"/>
      <c r="I745" s="58"/>
      <c r="J745" s="58"/>
      <c r="K745" s="56"/>
      <c r="L745" s="56"/>
      <c r="M745" s="56"/>
      <c r="N745" s="56"/>
      <c r="O745" s="56"/>
      <c r="P745" s="56"/>
      <c r="Q745" s="56"/>
      <c r="R745" s="56"/>
      <c r="S745" s="56"/>
      <c r="T745" s="56"/>
      <c r="U745" s="56"/>
      <c r="V745" s="56"/>
      <c r="W745" s="56"/>
      <c r="X745" s="56"/>
      <c r="Y745" s="56"/>
      <c r="Z745" s="56"/>
      <c r="AA745" s="56"/>
      <c r="AB745" s="56"/>
    </row>
    <row r="746">
      <c r="A746" s="56"/>
      <c r="B746" s="56"/>
      <c r="C746" s="58"/>
      <c r="D746" s="59"/>
      <c r="E746" s="79"/>
      <c r="F746" s="58"/>
      <c r="G746" s="58"/>
      <c r="H746" s="58"/>
      <c r="I746" s="58"/>
      <c r="J746" s="58"/>
      <c r="K746" s="56"/>
      <c r="L746" s="56"/>
      <c r="M746" s="56"/>
      <c r="N746" s="56"/>
      <c r="O746" s="56"/>
      <c r="P746" s="56"/>
      <c r="Q746" s="56"/>
      <c r="R746" s="56"/>
      <c r="S746" s="56"/>
      <c r="T746" s="56"/>
      <c r="U746" s="56"/>
      <c r="V746" s="56"/>
      <c r="W746" s="56"/>
      <c r="X746" s="56"/>
      <c r="Y746" s="56"/>
      <c r="Z746" s="56"/>
      <c r="AA746" s="56"/>
      <c r="AB746" s="56"/>
    </row>
    <row r="747">
      <c r="A747" s="56"/>
      <c r="B747" s="56"/>
      <c r="C747" s="58"/>
      <c r="D747" s="59"/>
      <c r="E747" s="79"/>
      <c r="F747" s="58"/>
      <c r="G747" s="58"/>
      <c r="H747" s="58"/>
      <c r="I747" s="58"/>
      <c r="J747" s="58"/>
      <c r="K747" s="56"/>
      <c r="L747" s="56"/>
      <c r="M747" s="56"/>
      <c r="N747" s="56"/>
      <c r="O747" s="56"/>
      <c r="P747" s="56"/>
      <c r="Q747" s="56"/>
      <c r="R747" s="56"/>
      <c r="S747" s="56"/>
      <c r="T747" s="56"/>
      <c r="U747" s="56"/>
      <c r="V747" s="56"/>
      <c r="W747" s="56"/>
      <c r="X747" s="56"/>
      <c r="Y747" s="56"/>
      <c r="Z747" s="56"/>
      <c r="AA747" s="56"/>
      <c r="AB747" s="56"/>
    </row>
    <row r="748">
      <c r="A748" s="56"/>
      <c r="B748" s="56"/>
      <c r="C748" s="58"/>
      <c r="D748" s="59"/>
      <c r="E748" s="79"/>
      <c r="F748" s="58"/>
      <c r="G748" s="58"/>
      <c r="H748" s="58"/>
      <c r="I748" s="58"/>
      <c r="J748" s="58"/>
      <c r="K748" s="56"/>
      <c r="L748" s="56"/>
      <c r="M748" s="56"/>
      <c r="N748" s="56"/>
      <c r="O748" s="56"/>
      <c r="P748" s="56"/>
      <c r="Q748" s="56"/>
      <c r="R748" s="56"/>
      <c r="S748" s="56"/>
      <c r="T748" s="56"/>
      <c r="U748" s="56"/>
      <c r="V748" s="56"/>
      <c r="W748" s="56"/>
      <c r="X748" s="56"/>
      <c r="Y748" s="56"/>
      <c r="Z748" s="56"/>
      <c r="AA748" s="56"/>
      <c r="AB748" s="56"/>
    </row>
    <row r="749">
      <c r="A749" s="56"/>
      <c r="B749" s="56"/>
      <c r="C749" s="58"/>
      <c r="D749" s="59"/>
      <c r="E749" s="79"/>
      <c r="F749" s="58"/>
      <c r="G749" s="58"/>
      <c r="H749" s="58"/>
      <c r="I749" s="58"/>
      <c r="J749" s="58"/>
      <c r="K749" s="56"/>
      <c r="L749" s="56"/>
      <c r="M749" s="56"/>
      <c r="N749" s="56"/>
      <c r="O749" s="56"/>
      <c r="P749" s="56"/>
      <c r="Q749" s="56"/>
      <c r="R749" s="56"/>
      <c r="S749" s="56"/>
      <c r="T749" s="56"/>
      <c r="U749" s="56"/>
      <c r="V749" s="56"/>
      <c r="W749" s="56"/>
      <c r="X749" s="56"/>
      <c r="Y749" s="56"/>
      <c r="Z749" s="56"/>
      <c r="AA749" s="56"/>
      <c r="AB749" s="56"/>
    </row>
    <row r="750">
      <c r="A750" s="56"/>
      <c r="B750" s="56"/>
      <c r="C750" s="58"/>
      <c r="D750" s="59"/>
      <c r="E750" s="79"/>
      <c r="F750" s="58"/>
      <c r="G750" s="58"/>
      <c r="H750" s="58"/>
      <c r="I750" s="58"/>
      <c r="J750" s="58"/>
      <c r="K750" s="56"/>
      <c r="L750" s="56"/>
      <c r="M750" s="56"/>
      <c r="N750" s="56"/>
      <c r="O750" s="56"/>
      <c r="P750" s="56"/>
      <c r="Q750" s="56"/>
      <c r="R750" s="56"/>
      <c r="S750" s="56"/>
      <c r="T750" s="56"/>
      <c r="U750" s="56"/>
      <c r="V750" s="56"/>
      <c r="W750" s="56"/>
      <c r="X750" s="56"/>
      <c r="Y750" s="56"/>
      <c r="Z750" s="56"/>
      <c r="AA750" s="56"/>
      <c r="AB750" s="56"/>
    </row>
    <row r="751">
      <c r="A751" s="56"/>
      <c r="B751" s="56"/>
      <c r="C751" s="58"/>
      <c r="D751" s="59"/>
      <c r="E751" s="79"/>
      <c r="F751" s="58"/>
      <c r="G751" s="58"/>
      <c r="H751" s="58"/>
      <c r="I751" s="58"/>
      <c r="J751" s="58"/>
      <c r="K751" s="56"/>
      <c r="L751" s="56"/>
      <c r="M751" s="56"/>
      <c r="N751" s="56"/>
      <c r="O751" s="56"/>
      <c r="P751" s="56"/>
      <c r="Q751" s="56"/>
      <c r="R751" s="56"/>
      <c r="S751" s="56"/>
      <c r="T751" s="56"/>
      <c r="U751" s="56"/>
      <c r="V751" s="56"/>
      <c r="W751" s="56"/>
      <c r="X751" s="56"/>
      <c r="Y751" s="56"/>
      <c r="Z751" s="56"/>
      <c r="AA751" s="56"/>
      <c r="AB751" s="56"/>
    </row>
    <row r="752">
      <c r="A752" s="56"/>
      <c r="B752" s="56"/>
      <c r="C752" s="58"/>
      <c r="D752" s="59"/>
      <c r="E752" s="79"/>
      <c r="F752" s="58"/>
      <c r="G752" s="58"/>
      <c r="H752" s="58"/>
      <c r="I752" s="58"/>
      <c r="J752" s="58"/>
      <c r="K752" s="56"/>
      <c r="L752" s="56"/>
      <c r="M752" s="56"/>
      <c r="N752" s="56"/>
      <c r="O752" s="56"/>
      <c r="P752" s="56"/>
      <c r="Q752" s="56"/>
      <c r="R752" s="56"/>
      <c r="S752" s="56"/>
      <c r="T752" s="56"/>
      <c r="U752" s="56"/>
      <c r="V752" s="56"/>
      <c r="W752" s="56"/>
      <c r="X752" s="56"/>
      <c r="Y752" s="56"/>
      <c r="Z752" s="56"/>
      <c r="AA752" s="56"/>
      <c r="AB752" s="56"/>
    </row>
    <row r="753">
      <c r="A753" s="56"/>
      <c r="B753" s="56"/>
      <c r="C753" s="58"/>
      <c r="D753" s="59"/>
      <c r="E753" s="79"/>
      <c r="F753" s="58"/>
      <c r="G753" s="58"/>
      <c r="H753" s="58"/>
      <c r="I753" s="58"/>
      <c r="J753" s="58"/>
      <c r="K753" s="56"/>
      <c r="L753" s="56"/>
      <c r="M753" s="56"/>
      <c r="N753" s="56"/>
      <c r="O753" s="56"/>
      <c r="P753" s="56"/>
      <c r="Q753" s="56"/>
      <c r="R753" s="56"/>
      <c r="S753" s="56"/>
      <c r="T753" s="56"/>
      <c r="U753" s="56"/>
      <c r="V753" s="56"/>
      <c r="W753" s="56"/>
      <c r="X753" s="56"/>
      <c r="Y753" s="56"/>
      <c r="Z753" s="56"/>
      <c r="AA753" s="56"/>
      <c r="AB753" s="56"/>
    </row>
    <row r="754">
      <c r="A754" s="56"/>
      <c r="B754" s="56"/>
      <c r="C754" s="58"/>
      <c r="D754" s="59"/>
      <c r="E754" s="79"/>
      <c r="F754" s="58"/>
      <c r="G754" s="58"/>
      <c r="H754" s="58"/>
      <c r="I754" s="58"/>
      <c r="J754" s="58"/>
      <c r="K754" s="56"/>
      <c r="L754" s="56"/>
      <c r="M754" s="56"/>
      <c r="N754" s="56"/>
      <c r="O754" s="56"/>
      <c r="P754" s="56"/>
      <c r="Q754" s="56"/>
      <c r="R754" s="56"/>
      <c r="S754" s="56"/>
      <c r="T754" s="56"/>
      <c r="U754" s="56"/>
      <c r="V754" s="56"/>
      <c r="W754" s="56"/>
      <c r="X754" s="56"/>
      <c r="Y754" s="56"/>
      <c r="Z754" s="56"/>
      <c r="AA754" s="56"/>
      <c r="AB754" s="56"/>
    </row>
    <row r="755">
      <c r="A755" s="56"/>
      <c r="B755" s="56"/>
      <c r="C755" s="58"/>
      <c r="D755" s="59"/>
      <c r="E755" s="79"/>
      <c r="F755" s="58"/>
      <c r="G755" s="58"/>
      <c r="H755" s="58"/>
      <c r="I755" s="58"/>
      <c r="J755" s="58"/>
      <c r="K755" s="56"/>
      <c r="L755" s="56"/>
      <c r="M755" s="56"/>
      <c r="N755" s="56"/>
      <c r="O755" s="56"/>
      <c r="P755" s="56"/>
      <c r="Q755" s="56"/>
      <c r="R755" s="56"/>
      <c r="S755" s="56"/>
      <c r="T755" s="56"/>
      <c r="U755" s="56"/>
      <c r="V755" s="56"/>
      <c r="W755" s="56"/>
      <c r="X755" s="56"/>
      <c r="Y755" s="56"/>
      <c r="Z755" s="56"/>
      <c r="AA755" s="56"/>
      <c r="AB755" s="56"/>
    </row>
    <row r="756">
      <c r="A756" s="56"/>
      <c r="B756" s="56"/>
      <c r="C756" s="58"/>
      <c r="D756" s="59"/>
      <c r="E756" s="79"/>
      <c r="F756" s="58"/>
      <c r="G756" s="58"/>
      <c r="H756" s="58"/>
      <c r="I756" s="58"/>
      <c r="J756" s="58"/>
      <c r="K756" s="56"/>
      <c r="L756" s="56"/>
      <c r="M756" s="56"/>
      <c r="N756" s="56"/>
      <c r="O756" s="56"/>
      <c r="P756" s="56"/>
      <c r="Q756" s="56"/>
      <c r="R756" s="56"/>
      <c r="S756" s="56"/>
      <c r="T756" s="56"/>
      <c r="U756" s="56"/>
      <c r="V756" s="56"/>
      <c r="W756" s="56"/>
      <c r="X756" s="56"/>
      <c r="Y756" s="56"/>
      <c r="Z756" s="56"/>
      <c r="AA756" s="56"/>
      <c r="AB756" s="56"/>
    </row>
    <row r="757">
      <c r="A757" s="56"/>
      <c r="B757" s="56"/>
      <c r="C757" s="58"/>
      <c r="D757" s="59"/>
      <c r="E757" s="79"/>
      <c r="F757" s="58"/>
      <c r="G757" s="58"/>
      <c r="H757" s="58"/>
      <c r="I757" s="58"/>
      <c r="J757" s="58"/>
      <c r="K757" s="56"/>
      <c r="L757" s="56"/>
      <c r="M757" s="56"/>
      <c r="N757" s="56"/>
      <c r="O757" s="56"/>
      <c r="P757" s="56"/>
      <c r="Q757" s="56"/>
      <c r="R757" s="56"/>
      <c r="S757" s="56"/>
      <c r="T757" s="56"/>
      <c r="U757" s="56"/>
      <c r="V757" s="56"/>
      <c r="W757" s="56"/>
      <c r="X757" s="56"/>
      <c r="Y757" s="56"/>
      <c r="Z757" s="56"/>
      <c r="AA757" s="56"/>
      <c r="AB757" s="56"/>
    </row>
    <row r="758">
      <c r="A758" s="56"/>
      <c r="B758" s="56"/>
      <c r="C758" s="58"/>
      <c r="D758" s="59"/>
      <c r="E758" s="79"/>
      <c r="F758" s="58"/>
      <c r="G758" s="58"/>
      <c r="H758" s="58"/>
      <c r="I758" s="58"/>
      <c r="J758" s="58"/>
      <c r="K758" s="56"/>
      <c r="L758" s="56"/>
      <c r="M758" s="56"/>
      <c r="N758" s="56"/>
      <c r="O758" s="56"/>
      <c r="P758" s="56"/>
      <c r="Q758" s="56"/>
      <c r="R758" s="56"/>
      <c r="S758" s="56"/>
      <c r="T758" s="56"/>
      <c r="U758" s="56"/>
      <c r="V758" s="56"/>
      <c r="W758" s="56"/>
      <c r="X758" s="56"/>
      <c r="Y758" s="56"/>
      <c r="Z758" s="56"/>
      <c r="AA758" s="56"/>
      <c r="AB758" s="56"/>
    </row>
    <row r="759">
      <c r="A759" s="56"/>
      <c r="B759" s="56"/>
      <c r="C759" s="58"/>
      <c r="D759" s="59"/>
      <c r="E759" s="79"/>
      <c r="F759" s="58"/>
      <c r="G759" s="58"/>
      <c r="H759" s="58"/>
      <c r="I759" s="58"/>
      <c r="J759" s="58"/>
      <c r="K759" s="56"/>
      <c r="L759" s="56"/>
      <c r="M759" s="56"/>
      <c r="N759" s="56"/>
      <c r="O759" s="56"/>
      <c r="P759" s="56"/>
      <c r="Q759" s="56"/>
      <c r="R759" s="56"/>
      <c r="S759" s="56"/>
      <c r="T759" s="56"/>
      <c r="U759" s="56"/>
      <c r="V759" s="56"/>
      <c r="W759" s="56"/>
      <c r="X759" s="56"/>
      <c r="Y759" s="56"/>
      <c r="Z759" s="56"/>
      <c r="AA759" s="56"/>
      <c r="AB759" s="56"/>
    </row>
    <row r="760">
      <c r="A760" s="56"/>
      <c r="B760" s="56"/>
      <c r="C760" s="58"/>
      <c r="D760" s="59"/>
      <c r="E760" s="79"/>
      <c r="F760" s="58"/>
      <c r="G760" s="58"/>
      <c r="H760" s="58"/>
      <c r="I760" s="58"/>
      <c r="J760" s="58"/>
      <c r="K760" s="56"/>
      <c r="L760" s="56"/>
      <c r="M760" s="56"/>
      <c r="N760" s="56"/>
      <c r="O760" s="56"/>
      <c r="P760" s="56"/>
      <c r="Q760" s="56"/>
      <c r="R760" s="56"/>
      <c r="S760" s="56"/>
      <c r="T760" s="56"/>
      <c r="U760" s="56"/>
      <c r="V760" s="56"/>
      <c r="W760" s="56"/>
      <c r="X760" s="56"/>
      <c r="Y760" s="56"/>
      <c r="Z760" s="56"/>
      <c r="AA760" s="56"/>
      <c r="AB760" s="56"/>
    </row>
    <row r="761">
      <c r="A761" s="56"/>
      <c r="B761" s="56"/>
      <c r="C761" s="58"/>
      <c r="D761" s="59"/>
      <c r="E761" s="79"/>
      <c r="F761" s="58"/>
      <c r="G761" s="58"/>
      <c r="H761" s="58"/>
      <c r="I761" s="58"/>
      <c r="J761" s="58"/>
      <c r="K761" s="56"/>
      <c r="L761" s="56"/>
      <c r="M761" s="56"/>
      <c r="N761" s="56"/>
      <c r="O761" s="56"/>
      <c r="P761" s="56"/>
      <c r="Q761" s="56"/>
      <c r="R761" s="56"/>
      <c r="S761" s="56"/>
      <c r="T761" s="56"/>
      <c r="U761" s="56"/>
      <c r="V761" s="56"/>
      <c r="W761" s="56"/>
      <c r="X761" s="56"/>
      <c r="Y761" s="56"/>
      <c r="Z761" s="56"/>
      <c r="AA761" s="56"/>
      <c r="AB761" s="56"/>
    </row>
    <row r="762">
      <c r="A762" s="56"/>
      <c r="B762" s="56"/>
      <c r="C762" s="58"/>
      <c r="D762" s="59"/>
      <c r="E762" s="79"/>
      <c r="F762" s="58"/>
      <c r="G762" s="58"/>
      <c r="H762" s="58"/>
      <c r="I762" s="58"/>
      <c r="J762" s="58"/>
      <c r="K762" s="56"/>
      <c r="L762" s="56"/>
      <c r="M762" s="56"/>
      <c r="N762" s="56"/>
      <c r="O762" s="56"/>
      <c r="P762" s="56"/>
      <c r="Q762" s="56"/>
      <c r="R762" s="56"/>
      <c r="S762" s="56"/>
      <c r="T762" s="56"/>
      <c r="U762" s="56"/>
      <c r="V762" s="56"/>
      <c r="W762" s="56"/>
      <c r="X762" s="56"/>
      <c r="Y762" s="56"/>
      <c r="Z762" s="56"/>
      <c r="AA762" s="56"/>
      <c r="AB762" s="56"/>
    </row>
    <row r="763">
      <c r="A763" s="56"/>
      <c r="B763" s="56"/>
      <c r="C763" s="58"/>
      <c r="D763" s="59"/>
      <c r="E763" s="79"/>
      <c r="F763" s="58"/>
      <c r="G763" s="58"/>
      <c r="H763" s="58"/>
      <c r="I763" s="58"/>
      <c r="J763" s="58"/>
      <c r="K763" s="56"/>
      <c r="L763" s="56"/>
      <c r="M763" s="56"/>
      <c r="N763" s="56"/>
      <c r="O763" s="56"/>
      <c r="P763" s="56"/>
      <c r="Q763" s="56"/>
      <c r="R763" s="56"/>
      <c r="S763" s="56"/>
      <c r="T763" s="56"/>
      <c r="U763" s="56"/>
      <c r="V763" s="56"/>
      <c r="W763" s="56"/>
      <c r="X763" s="56"/>
      <c r="Y763" s="56"/>
      <c r="Z763" s="56"/>
      <c r="AA763" s="56"/>
      <c r="AB763" s="56"/>
    </row>
    <row r="764">
      <c r="A764" s="56"/>
      <c r="B764" s="56"/>
      <c r="C764" s="58"/>
      <c r="D764" s="59"/>
      <c r="E764" s="79"/>
      <c r="F764" s="58"/>
      <c r="G764" s="58"/>
      <c r="H764" s="58"/>
      <c r="I764" s="58"/>
      <c r="J764" s="58"/>
      <c r="K764" s="56"/>
      <c r="L764" s="56"/>
      <c r="M764" s="56"/>
      <c r="N764" s="56"/>
      <c r="O764" s="56"/>
      <c r="P764" s="56"/>
      <c r="Q764" s="56"/>
      <c r="R764" s="56"/>
      <c r="S764" s="56"/>
      <c r="T764" s="56"/>
      <c r="U764" s="56"/>
      <c r="V764" s="56"/>
      <c r="W764" s="56"/>
      <c r="X764" s="56"/>
      <c r="Y764" s="56"/>
      <c r="Z764" s="56"/>
      <c r="AA764" s="56"/>
      <c r="AB764" s="56"/>
    </row>
    <row r="765">
      <c r="A765" s="56"/>
      <c r="B765" s="56"/>
      <c r="C765" s="58"/>
      <c r="D765" s="59"/>
      <c r="E765" s="79"/>
      <c r="F765" s="58"/>
      <c r="G765" s="58"/>
      <c r="H765" s="58"/>
      <c r="I765" s="58"/>
      <c r="J765" s="58"/>
      <c r="K765" s="56"/>
      <c r="L765" s="56"/>
      <c r="M765" s="56"/>
      <c r="N765" s="56"/>
      <c r="O765" s="56"/>
      <c r="P765" s="56"/>
      <c r="Q765" s="56"/>
      <c r="R765" s="56"/>
      <c r="S765" s="56"/>
      <c r="T765" s="56"/>
      <c r="U765" s="56"/>
      <c r="V765" s="56"/>
      <c r="W765" s="56"/>
      <c r="X765" s="56"/>
      <c r="Y765" s="56"/>
      <c r="Z765" s="56"/>
      <c r="AA765" s="56"/>
      <c r="AB765" s="56"/>
    </row>
    <row r="766">
      <c r="A766" s="56"/>
      <c r="B766" s="56"/>
      <c r="C766" s="58"/>
      <c r="D766" s="59"/>
      <c r="E766" s="79"/>
      <c r="F766" s="58"/>
      <c r="G766" s="58"/>
      <c r="H766" s="58"/>
      <c r="I766" s="58"/>
      <c r="J766" s="58"/>
      <c r="K766" s="56"/>
      <c r="L766" s="56"/>
      <c r="M766" s="56"/>
      <c r="N766" s="56"/>
      <c r="O766" s="56"/>
      <c r="P766" s="56"/>
      <c r="Q766" s="56"/>
      <c r="R766" s="56"/>
      <c r="S766" s="56"/>
      <c r="T766" s="56"/>
      <c r="U766" s="56"/>
      <c r="V766" s="56"/>
      <c r="W766" s="56"/>
      <c r="X766" s="56"/>
      <c r="Y766" s="56"/>
      <c r="Z766" s="56"/>
      <c r="AA766" s="56"/>
      <c r="AB766" s="56"/>
    </row>
    <row r="767">
      <c r="A767" s="56"/>
      <c r="B767" s="56"/>
      <c r="C767" s="58"/>
      <c r="D767" s="59"/>
      <c r="E767" s="79"/>
      <c r="F767" s="58"/>
      <c r="G767" s="58"/>
      <c r="H767" s="58"/>
      <c r="I767" s="58"/>
      <c r="J767" s="58"/>
      <c r="K767" s="56"/>
      <c r="L767" s="56"/>
      <c r="M767" s="56"/>
      <c r="N767" s="56"/>
      <c r="O767" s="56"/>
      <c r="P767" s="56"/>
      <c r="Q767" s="56"/>
      <c r="R767" s="56"/>
      <c r="S767" s="56"/>
      <c r="T767" s="56"/>
      <c r="U767" s="56"/>
      <c r="V767" s="56"/>
      <c r="W767" s="56"/>
      <c r="X767" s="56"/>
      <c r="Y767" s="56"/>
      <c r="Z767" s="56"/>
      <c r="AA767" s="56"/>
      <c r="AB767" s="56"/>
    </row>
    <row r="768">
      <c r="A768" s="56"/>
      <c r="B768" s="56"/>
      <c r="C768" s="58"/>
      <c r="D768" s="59"/>
      <c r="E768" s="79"/>
      <c r="F768" s="58"/>
      <c r="G768" s="58"/>
      <c r="H768" s="58"/>
      <c r="I768" s="58"/>
      <c r="J768" s="58"/>
      <c r="K768" s="56"/>
      <c r="L768" s="56"/>
      <c r="M768" s="56"/>
      <c r="N768" s="56"/>
      <c r="O768" s="56"/>
      <c r="P768" s="56"/>
      <c r="Q768" s="56"/>
      <c r="R768" s="56"/>
      <c r="S768" s="56"/>
      <c r="T768" s="56"/>
      <c r="U768" s="56"/>
      <c r="V768" s="56"/>
      <c r="W768" s="56"/>
      <c r="X768" s="56"/>
      <c r="Y768" s="56"/>
      <c r="Z768" s="56"/>
      <c r="AA768" s="56"/>
      <c r="AB768" s="56"/>
    </row>
    <row r="769">
      <c r="A769" s="56"/>
      <c r="B769" s="56"/>
      <c r="C769" s="58"/>
      <c r="D769" s="59"/>
      <c r="E769" s="79"/>
      <c r="F769" s="58"/>
      <c r="G769" s="58"/>
      <c r="H769" s="58"/>
      <c r="I769" s="58"/>
      <c r="J769" s="58"/>
      <c r="K769" s="56"/>
      <c r="L769" s="56"/>
      <c r="M769" s="56"/>
      <c r="N769" s="56"/>
      <c r="O769" s="56"/>
      <c r="P769" s="56"/>
      <c r="Q769" s="56"/>
      <c r="R769" s="56"/>
      <c r="S769" s="56"/>
      <c r="T769" s="56"/>
      <c r="U769" s="56"/>
      <c r="V769" s="56"/>
      <c r="W769" s="56"/>
      <c r="X769" s="56"/>
      <c r="Y769" s="56"/>
      <c r="Z769" s="56"/>
      <c r="AA769" s="56"/>
      <c r="AB769" s="56"/>
    </row>
    <row r="770">
      <c r="A770" s="56"/>
      <c r="B770" s="56"/>
      <c r="C770" s="58"/>
      <c r="D770" s="59"/>
      <c r="E770" s="79"/>
      <c r="F770" s="58"/>
      <c r="G770" s="58"/>
      <c r="H770" s="58"/>
      <c r="I770" s="58"/>
      <c r="J770" s="58"/>
      <c r="K770" s="56"/>
      <c r="L770" s="56"/>
      <c r="M770" s="56"/>
      <c r="N770" s="56"/>
      <c r="O770" s="56"/>
      <c r="P770" s="56"/>
      <c r="Q770" s="56"/>
      <c r="R770" s="56"/>
      <c r="S770" s="56"/>
      <c r="T770" s="56"/>
      <c r="U770" s="56"/>
      <c r="V770" s="56"/>
      <c r="W770" s="56"/>
      <c r="X770" s="56"/>
      <c r="Y770" s="56"/>
      <c r="Z770" s="56"/>
      <c r="AA770" s="56"/>
      <c r="AB770" s="56"/>
    </row>
    <row r="771">
      <c r="A771" s="56"/>
      <c r="B771" s="56"/>
      <c r="C771" s="58"/>
      <c r="D771" s="59"/>
      <c r="E771" s="79"/>
      <c r="F771" s="58"/>
      <c r="G771" s="58"/>
      <c r="H771" s="58"/>
      <c r="I771" s="58"/>
      <c r="J771" s="58"/>
      <c r="K771" s="56"/>
      <c r="L771" s="56"/>
      <c r="M771" s="56"/>
      <c r="N771" s="56"/>
      <c r="O771" s="56"/>
      <c r="P771" s="56"/>
      <c r="Q771" s="56"/>
      <c r="R771" s="56"/>
      <c r="S771" s="56"/>
      <c r="T771" s="56"/>
      <c r="U771" s="56"/>
      <c r="V771" s="56"/>
      <c r="W771" s="56"/>
      <c r="X771" s="56"/>
      <c r="Y771" s="56"/>
      <c r="Z771" s="56"/>
      <c r="AA771" s="56"/>
      <c r="AB771" s="56"/>
    </row>
    <row r="772">
      <c r="A772" s="56"/>
      <c r="B772" s="56"/>
      <c r="C772" s="58"/>
      <c r="D772" s="59"/>
      <c r="E772" s="79"/>
      <c r="F772" s="58"/>
      <c r="G772" s="58"/>
      <c r="H772" s="58"/>
      <c r="I772" s="58"/>
      <c r="J772" s="58"/>
      <c r="K772" s="56"/>
      <c r="L772" s="56"/>
      <c r="M772" s="56"/>
      <c r="N772" s="56"/>
      <c r="O772" s="56"/>
      <c r="P772" s="56"/>
      <c r="Q772" s="56"/>
      <c r="R772" s="56"/>
      <c r="S772" s="56"/>
      <c r="T772" s="56"/>
      <c r="U772" s="56"/>
      <c r="V772" s="56"/>
      <c r="W772" s="56"/>
      <c r="X772" s="56"/>
      <c r="Y772" s="56"/>
      <c r="Z772" s="56"/>
      <c r="AA772" s="56"/>
      <c r="AB772" s="56"/>
    </row>
    <row r="773">
      <c r="A773" s="56"/>
      <c r="B773" s="56"/>
      <c r="C773" s="58"/>
      <c r="D773" s="59"/>
      <c r="E773" s="79"/>
      <c r="F773" s="58"/>
      <c r="G773" s="58"/>
      <c r="H773" s="58"/>
      <c r="I773" s="58"/>
      <c r="J773" s="58"/>
      <c r="K773" s="56"/>
      <c r="L773" s="56"/>
      <c r="M773" s="56"/>
      <c r="N773" s="56"/>
      <c r="O773" s="56"/>
      <c r="P773" s="56"/>
      <c r="Q773" s="56"/>
      <c r="R773" s="56"/>
      <c r="S773" s="56"/>
      <c r="T773" s="56"/>
      <c r="U773" s="56"/>
      <c r="V773" s="56"/>
      <c r="W773" s="56"/>
      <c r="X773" s="56"/>
      <c r="Y773" s="56"/>
      <c r="Z773" s="56"/>
      <c r="AA773" s="56"/>
      <c r="AB773" s="56"/>
    </row>
    <row r="774">
      <c r="A774" s="56"/>
      <c r="B774" s="56"/>
      <c r="C774" s="58"/>
      <c r="D774" s="59"/>
      <c r="E774" s="79"/>
      <c r="F774" s="58"/>
      <c r="G774" s="58"/>
      <c r="H774" s="58"/>
      <c r="I774" s="58"/>
      <c r="J774" s="58"/>
      <c r="K774" s="56"/>
      <c r="L774" s="56"/>
      <c r="M774" s="56"/>
      <c r="N774" s="56"/>
      <c r="O774" s="56"/>
      <c r="P774" s="56"/>
      <c r="Q774" s="56"/>
      <c r="R774" s="56"/>
      <c r="S774" s="56"/>
      <c r="T774" s="56"/>
      <c r="U774" s="56"/>
      <c r="V774" s="56"/>
      <c r="W774" s="56"/>
      <c r="X774" s="56"/>
      <c r="Y774" s="56"/>
      <c r="Z774" s="56"/>
      <c r="AA774" s="56"/>
      <c r="AB774" s="56"/>
    </row>
    <row r="775">
      <c r="A775" s="56"/>
      <c r="B775" s="56"/>
      <c r="C775" s="58"/>
      <c r="D775" s="59"/>
      <c r="E775" s="79"/>
      <c r="F775" s="58"/>
      <c r="G775" s="58"/>
      <c r="H775" s="58"/>
      <c r="I775" s="58"/>
      <c r="J775" s="58"/>
      <c r="K775" s="56"/>
      <c r="L775" s="56"/>
      <c r="M775" s="56"/>
      <c r="N775" s="56"/>
      <c r="O775" s="56"/>
      <c r="P775" s="56"/>
      <c r="Q775" s="56"/>
      <c r="R775" s="56"/>
      <c r="S775" s="56"/>
      <c r="T775" s="56"/>
      <c r="U775" s="56"/>
      <c r="V775" s="56"/>
      <c r="W775" s="56"/>
      <c r="X775" s="56"/>
      <c r="Y775" s="56"/>
      <c r="Z775" s="56"/>
      <c r="AA775" s="56"/>
      <c r="AB775" s="56"/>
    </row>
    <row r="776">
      <c r="A776" s="56"/>
      <c r="B776" s="56"/>
      <c r="C776" s="58"/>
      <c r="D776" s="59"/>
      <c r="E776" s="79"/>
      <c r="F776" s="58"/>
      <c r="G776" s="58"/>
      <c r="H776" s="58"/>
      <c r="I776" s="58"/>
      <c r="J776" s="58"/>
      <c r="K776" s="56"/>
      <c r="L776" s="56"/>
      <c r="M776" s="56"/>
      <c r="N776" s="56"/>
      <c r="O776" s="56"/>
      <c r="P776" s="56"/>
      <c r="Q776" s="56"/>
      <c r="R776" s="56"/>
      <c r="S776" s="56"/>
      <c r="T776" s="56"/>
      <c r="U776" s="56"/>
      <c r="V776" s="56"/>
      <c r="W776" s="56"/>
      <c r="X776" s="56"/>
      <c r="Y776" s="56"/>
      <c r="Z776" s="56"/>
      <c r="AA776" s="56"/>
      <c r="AB776" s="56"/>
    </row>
    <row r="777">
      <c r="A777" s="56"/>
      <c r="B777" s="56"/>
      <c r="C777" s="58"/>
      <c r="D777" s="59"/>
      <c r="E777" s="79"/>
      <c r="F777" s="58"/>
      <c r="G777" s="58"/>
      <c r="H777" s="58"/>
      <c r="I777" s="58"/>
      <c r="J777" s="58"/>
      <c r="K777" s="56"/>
      <c r="L777" s="56"/>
      <c r="M777" s="56"/>
      <c r="N777" s="56"/>
      <c r="O777" s="56"/>
      <c r="P777" s="56"/>
      <c r="Q777" s="56"/>
      <c r="R777" s="56"/>
      <c r="S777" s="56"/>
      <c r="T777" s="56"/>
      <c r="U777" s="56"/>
      <c r="V777" s="56"/>
      <c r="W777" s="56"/>
      <c r="X777" s="56"/>
      <c r="Y777" s="56"/>
      <c r="Z777" s="56"/>
      <c r="AA777" s="56"/>
      <c r="AB777" s="56"/>
    </row>
    <row r="778">
      <c r="A778" s="56"/>
      <c r="B778" s="56"/>
      <c r="C778" s="58"/>
      <c r="D778" s="59"/>
      <c r="E778" s="79"/>
      <c r="F778" s="58"/>
      <c r="G778" s="58"/>
      <c r="H778" s="58"/>
      <c r="I778" s="58"/>
      <c r="J778" s="58"/>
      <c r="K778" s="56"/>
      <c r="L778" s="56"/>
      <c r="M778" s="56"/>
      <c r="N778" s="56"/>
      <c r="O778" s="56"/>
      <c r="P778" s="56"/>
      <c r="Q778" s="56"/>
      <c r="R778" s="56"/>
      <c r="S778" s="56"/>
      <c r="T778" s="56"/>
      <c r="U778" s="56"/>
      <c r="V778" s="56"/>
      <c r="W778" s="56"/>
      <c r="X778" s="56"/>
      <c r="Y778" s="56"/>
      <c r="Z778" s="56"/>
      <c r="AA778" s="56"/>
      <c r="AB778" s="56"/>
    </row>
    <row r="779">
      <c r="A779" s="56"/>
      <c r="B779" s="56"/>
      <c r="C779" s="58"/>
      <c r="D779" s="59"/>
      <c r="E779" s="79"/>
      <c r="F779" s="58"/>
      <c r="G779" s="58"/>
      <c r="H779" s="58"/>
      <c r="I779" s="58"/>
      <c r="J779" s="58"/>
      <c r="K779" s="56"/>
      <c r="L779" s="56"/>
      <c r="M779" s="56"/>
      <c r="N779" s="56"/>
      <c r="O779" s="56"/>
      <c r="P779" s="56"/>
      <c r="Q779" s="56"/>
      <c r="R779" s="56"/>
      <c r="S779" s="56"/>
      <c r="T779" s="56"/>
      <c r="U779" s="56"/>
      <c r="V779" s="56"/>
      <c r="W779" s="56"/>
      <c r="X779" s="56"/>
      <c r="Y779" s="56"/>
      <c r="Z779" s="56"/>
      <c r="AA779" s="56"/>
      <c r="AB779" s="56"/>
    </row>
    <row r="780">
      <c r="A780" s="56"/>
      <c r="B780" s="56"/>
      <c r="C780" s="58"/>
      <c r="D780" s="59"/>
      <c r="E780" s="79"/>
      <c r="F780" s="58"/>
      <c r="G780" s="58"/>
      <c r="H780" s="58"/>
      <c r="I780" s="58"/>
      <c r="J780" s="58"/>
      <c r="K780" s="56"/>
      <c r="L780" s="56"/>
      <c r="M780" s="56"/>
      <c r="N780" s="56"/>
      <c r="O780" s="56"/>
      <c r="P780" s="56"/>
      <c r="Q780" s="56"/>
      <c r="R780" s="56"/>
      <c r="S780" s="56"/>
      <c r="T780" s="56"/>
      <c r="U780" s="56"/>
      <c r="V780" s="56"/>
      <c r="W780" s="56"/>
      <c r="X780" s="56"/>
      <c r="Y780" s="56"/>
      <c r="Z780" s="56"/>
      <c r="AA780" s="56"/>
      <c r="AB780" s="56"/>
    </row>
    <row r="781">
      <c r="A781" s="56"/>
      <c r="B781" s="56"/>
      <c r="C781" s="58"/>
      <c r="D781" s="59"/>
      <c r="E781" s="79"/>
      <c r="F781" s="58"/>
      <c r="G781" s="58"/>
      <c r="H781" s="58"/>
      <c r="I781" s="58"/>
      <c r="J781" s="58"/>
      <c r="K781" s="56"/>
      <c r="L781" s="56"/>
      <c r="M781" s="56"/>
      <c r="N781" s="56"/>
      <c r="O781" s="56"/>
      <c r="P781" s="56"/>
      <c r="Q781" s="56"/>
      <c r="R781" s="56"/>
      <c r="S781" s="56"/>
      <c r="T781" s="56"/>
      <c r="U781" s="56"/>
      <c r="V781" s="56"/>
      <c r="W781" s="56"/>
      <c r="X781" s="56"/>
      <c r="Y781" s="56"/>
      <c r="Z781" s="56"/>
      <c r="AA781" s="56"/>
      <c r="AB781" s="56"/>
    </row>
    <row r="782">
      <c r="A782" s="56"/>
      <c r="B782" s="56"/>
      <c r="C782" s="58"/>
      <c r="D782" s="59"/>
      <c r="E782" s="79"/>
      <c r="F782" s="58"/>
      <c r="G782" s="58"/>
      <c r="H782" s="58"/>
      <c r="I782" s="58"/>
      <c r="J782" s="58"/>
      <c r="K782" s="56"/>
      <c r="L782" s="56"/>
      <c r="M782" s="56"/>
      <c r="N782" s="56"/>
      <c r="O782" s="56"/>
      <c r="P782" s="56"/>
      <c r="Q782" s="56"/>
      <c r="R782" s="56"/>
      <c r="S782" s="56"/>
      <c r="T782" s="56"/>
      <c r="U782" s="56"/>
      <c r="V782" s="56"/>
      <c r="W782" s="56"/>
      <c r="X782" s="56"/>
      <c r="Y782" s="56"/>
      <c r="Z782" s="56"/>
      <c r="AA782" s="56"/>
      <c r="AB782" s="56"/>
    </row>
    <row r="783">
      <c r="A783" s="56"/>
      <c r="B783" s="56"/>
      <c r="C783" s="58"/>
      <c r="D783" s="59"/>
      <c r="E783" s="79"/>
      <c r="F783" s="58"/>
      <c r="G783" s="58"/>
      <c r="H783" s="58"/>
      <c r="I783" s="58"/>
      <c r="J783" s="58"/>
      <c r="K783" s="56"/>
      <c r="L783" s="56"/>
      <c r="M783" s="56"/>
      <c r="N783" s="56"/>
      <c r="O783" s="56"/>
      <c r="P783" s="56"/>
      <c r="Q783" s="56"/>
      <c r="R783" s="56"/>
      <c r="S783" s="56"/>
      <c r="T783" s="56"/>
      <c r="U783" s="56"/>
      <c r="V783" s="56"/>
      <c r="W783" s="56"/>
      <c r="X783" s="56"/>
      <c r="Y783" s="56"/>
      <c r="Z783" s="56"/>
      <c r="AA783" s="56"/>
      <c r="AB783" s="56"/>
    </row>
    <row r="784">
      <c r="A784" s="56"/>
      <c r="B784" s="56"/>
      <c r="C784" s="58"/>
      <c r="D784" s="59"/>
      <c r="E784" s="79"/>
      <c r="F784" s="58"/>
      <c r="G784" s="58"/>
      <c r="H784" s="58"/>
      <c r="I784" s="58"/>
      <c r="J784" s="58"/>
      <c r="K784" s="56"/>
      <c r="L784" s="56"/>
      <c r="M784" s="56"/>
      <c r="N784" s="56"/>
      <c r="O784" s="56"/>
      <c r="P784" s="56"/>
      <c r="Q784" s="56"/>
      <c r="R784" s="56"/>
      <c r="S784" s="56"/>
      <c r="T784" s="56"/>
      <c r="U784" s="56"/>
      <c r="V784" s="56"/>
      <c r="W784" s="56"/>
      <c r="X784" s="56"/>
      <c r="Y784" s="56"/>
      <c r="Z784" s="56"/>
      <c r="AA784" s="56"/>
      <c r="AB784" s="56"/>
    </row>
    <row r="785">
      <c r="A785" s="56"/>
      <c r="B785" s="56"/>
      <c r="C785" s="58"/>
      <c r="D785" s="59"/>
      <c r="E785" s="79"/>
      <c r="F785" s="58"/>
      <c r="G785" s="58"/>
      <c r="H785" s="58"/>
      <c r="I785" s="58"/>
      <c r="J785" s="58"/>
      <c r="K785" s="56"/>
      <c r="L785" s="56"/>
      <c r="M785" s="56"/>
      <c r="N785" s="56"/>
      <c r="O785" s="56"/>
      <c r="P785" s="56"/>
      <c r="Q785" s="56"/>
      <c r="R785" s="56"/>
      <c r="S785" s="56"/>
      <c r="T785" s="56"/>
      <c r="U785" s="56"/>
      <c r="V785" s="56"/>
      <c r="W785" s="56"/>
      <c r="X785" s="56"/>
      <c r="Y785" s="56"/>
      <c r="Z785" s="56"/>
      <c r="AA785" s="56"/>
      <c r="AB785" s="56"/>
    </row>
    <row r="786">
      <c r="A786" s="56"/>
      <c r="B786" s="56"/>
      <c r="C786" s="58"/>
      <c r="D786" s="59"/>
      <c r="E786" s="79"/>
      <c r="F786" s="58"/>
      <c r="G786" s="58"/>
      <c r="H786" s="58"/>
      <c r="I786" s="58"/>
      <c r="J786" s="58"/>
      <c r="K786" s="56"/>
      <c r="L786" s="56"/>
      <c r="M786" s="56"/>
      <c r="N786" s="56"/>
      <c r="O786" s="56"/>
      <c r="P786" s="56"/>
      <c r="Q786" s="56"/>
      <c r="R786" s="56"/>
      <c r="S786" s="56"/>
      <c r="T786" s="56"/>
      <c r="U786" s="56"/>
      <c r="V786" s="56"/>
      <c r="W786" s="56"/>
      <c r="X786" s="56"/>
      <c r="Y786" s="56"/>
      <c r="Z786" s="56"/>
      <c r="AA786" s="56"/>
      <c r="AB786" s="56"/>
    </row>
    <row r="787">
      <c r="A787" s="56"/>
      <c r="B787" s="56"/>
      <c r="C787" s="58"/>
      <c r="D787" s="59"/>
      <c r="E787" s="79"/>
      <c r="F787" s="58"/>
      <c r="G787" s="58"/>
      <c r="H787" s="58"/>
      <c r="I787" s="58"/>
      <c r="J787" s="58"/>
      <c r="K787" s="56"/>
      <c r="L787" s="56"/>
      <c r="M787" s="56"/>
      <c r="N787" s="56"/>
      <c r="O787" s="56"/>
      <c r="P787" s="56"/>
      <c r="Q787" s="56"/>
      <c r="R787" s="56"/>
      <c r="S787" s="56"/>
      <c r="T787" s="56"/>
      <c r="U787" s="56"/>
      <c r="V787" s="56"/>
      <c r="W787" s="56"/>
      <c r="X787" s="56"/>
      <c r="Y787" s="56"/>
      <c r="Z787" s="56"/>
      <c r="AA787" s="56"/>
      <c r="AB787" s="56"/>
    </row>
    <row r="788">
      <c r="A788" s="56"/>
      <c r="B788" s="56"/>
      <c r="C788" s="58"/>
      <c r="D788" s="59"/>
      <c r="E788" s="79"/>
      <c r="F788" s="58"/>
      <c r="G788" s="58"/>
      <c r="H788" s="58"/>
      <c r="I788" s="58"/>
      <c r="J788" s="58"/>
      <c r="K788" s="56"/>
      <c r="L788" s="56"/>
      <c r="M788" s="56"/>
      <c r="N788" s="56"/>
      <c r="O788" s="56"/>
      <c r="P788" s="56"/>
      <c r="Q788" s="56"/>
      <c r="R788" s="56"/>
      <c r="S788" s="56"/>
      <c r="T788" s="56"/>
      <c r="U788" s="56"/>
      <c r="V788" s="56"/>
      <c r="W788" s="56"/>
      <c r="X788" s="56"/>
      <c r="Y788" s="56"/>
      <c r="Z788" s="56"/>
      <c r="AA788" s="56"/>
      <c r="AB788" s="56"/>
    </row>
    <row r="789">
      <c r="A789" s="56"/>
      <c r="B789" s="56"/>
      <c r="C789" s="58"/>
      <c r="D789" s="59"/>
      <c r="E789" s="79"/>
      <c r="F789" s="58"/>
      <c r="G789" s="58"/>
      <c r="H789" s="58"/>
      <c r="I789" s="58"/>
      <c r="J789" s="58"/>
      <c r="K789" s="56"/>
      <c r="L789" s="56"/>
      <c r="M789" s="56"/>
      <c r="N789" s="56"/>
      <c r="O789" s="56"/>
      <c r="P789" s="56"/>
      <c r="Q789" s="56"/>
      <c r="R789" s="56"/>
      <c r="S789" s="56"/>
      <c r="T789" s="56"/>
      <c r="U789" s="56"/>
      <c r="V789" s="56"/>
      <c r="W789" s="56"/>
      <c r="X789" s="56"/>
      <c r="Y789" s="56"/>
      <c r="Z789" s="56"/>
      <c r="AA789" s="56"/>
      <c r="AB789" s="56"/>
    </row>
    <row r="790">
      <c r="A790" s="56"/>
      <c r="B790" s="56"/>
      <c r="C790" s="58"/>
      <c r="D790" s="59"/>
      <c r="E790" s="79"/>
      <c r="F790" s="58"/>
      <c r="G790" s="58"/>
      <c r="H790" s="58"/>
      <c r="I790" s="58"/>
      <c r="J790" s="58"/>
      <c r="K790" s="56"/>
      <c r="L790" s="56"/>
      <c r="M790" s="56"/>
      <c r="N790" s="56"/>
      <c r="O790" s="56"/>
      <c r="P790" s="56"/>
      <c r="Q790" s="56"/>
      <c r="R790" s="56"/>
      <c r="S790" s="56"/>
      <c r="T790" s="56"/>
      <c r="U790" s="56"/>
      <c r="V790" s="56"/>
      <c r="W790" s="56"/>
      <c r="X790" s="56"/>
      <c r="Y790" s="56"/>
      <c r="Z790" s="56"/>
      <c r="AA790" s="56"/>
      <c r="AB790" s="56"/>
    </row>
    <row r="791">
      <c r="A791" s="56"/>
      <c r="B791" s="56"/>
      <c r="C791" s="58"/>
      <c r="D791" s="59"/>
      <c r="E791" s="79"/>
      <c r="F791" s="58"/>
      <c r="G791" s="58"/>
      <c r="H791" s="58"/>
      <c r="I791" s="58"/>
      <c r="J791" s="58"/>
      <c r="K791" s="56"/>
      <c r="L791" s="56"/>
      <c r="M791" s="56"/>
      <c r="N791" s="56"/>
      <c r="O791" s="56"/>
      <c r="P791" s="56"/>
      <c r="Q791" s="56"/>
      <c r="R791" s="56"/>
      <c r="S791" s="56"/>
      <c r="T791" s="56"/>
      <c r="U791" s="56"/>
      <c r="V791" s="56"/>
      <c r="W791" s="56"/>
      <c r="X791" s="56"/>
      <c r="Y791" s="56"/>
      <c r="Z791" s="56"/>
      <c r="AA791" s="56"/>
      <c r="AB791" s="56"/>
    </row>
    <row r="792">
      <c r="A792" s="56"/>
      <c r="B792" s="56"/>
      <c r="C792" s="58"/>
      <c r="D792" s="59"/>
      <c r="E792" s="79"/>
      <c r="F792" s="58"/>
      <c r="G792" s="58"/>
      <c r="H792" s="58"/>
      <c r="I792" s="58"/>
      <c r="J792" s="58"/>
      <c r="K792" s="56"/>
      <c r="L792" s="56"/>
      <c r="M792" s="56"/>
      <c r="N792" s="56"/>
      <c r="O792" s="56"/>
      <c r="P792" s="56"/>
      <c r="Q792" s="56"/>
      <c r="R792" s="56"/>
      <c r="S792" s="56"/>
      <c r="T792" s="56"/>
      <c r="U792" s="56"/>
      <c r="V792" s="56"/>
      <c r="W792" s="56"/>
      <c r="X792" s="56"/>
      <c r="Y792" s="56"/>
      <c r="Z792" s="56"/>
      <c r="AA792" s="56"/>
      <c r="AB792" s="56"/>
    </row>
    <row r="793">
      <c r="A793" s="56"/>
      <c r="B793" s="56"/>
      <c r="C793" s="58"/>
      <c r="D793" s="59"/>
      <c r="E793" s="79"/>
      <c r="F793" s="58"/>
      <c r="G793" s="58"/>
      <c r="H793" s="58"/>
      <c r="I793" s="58"/>
      <c r="J793" s="58"/>
      <c r="K793" s="56"/>
      <c r="L793" s="56"/>
      <c r="M793" s="56"/>
      <c r="N793" s="56"/>
      <c r="O793" s="56"/>
      <c r="P793" s="56"/>
      <c r="Q793" s="56"/>
      <c r="R793" s="56"/>
      <c r="S793" s="56"/>
      <c r="T793" s="56"/>
      <c r="U793" s="56"/>
      <c r="V793" s="56"/>
      <c r="W793" s="56"/>
      <c r="X793" s="56"/>
      <c r="Y793" s="56"/>
      <c r="Z793" s="56"/>
      <c r="AA793" s="56"/>
      <c r="AB793" s="56"/>
    </row>
    <row r="794">
      <c r="A794" s="56"/>
      <c r="B794" s="56"/>
      <c r="C794" s="58"/>
      <c r="D794" s="59"/>
      <c r="E794" s="79"/>
      <c r="F794" s="58"/>
      <c r="G794" s="58"/>
      <c r="H794" s="58"/>
      <c r="I794" s="58"/>
      <c r="J794" s="58"/>
      <c r="K794" s="56"/>
      <c r="L794" s="56"/>
      <c r="M794" s="56"/>
      <c r="N794" s="56"/>
      <c r="O794" s="56"/>
      <c r="P794" s="56"/>
      <c r="Q794" s="56"/>
      <c r="R794" s="56"/>
      <c r="S794" s="56"/>
      <c r="T794" s="56"/>
      <c r="U794" s="56"/>
      <c r="V794" s="56"/>
      <c r="W794" s="56"/>
      <c r="X794" s="56"/>
      <c r="Y794" s="56"/>
      <c r="Z794" s="56"/>
      <c r="AA794" s="56"/>
      <c r="AB794" s="56"/>
    </row>
    <row r="795">
      <c r="A795" s="56"/>
      <c r="B795" s="56"/>
      <c r="C795" s="58"/>
      <c r="D795" s="59"/>
      <c r="E795" s="79"/>
      <c r="F795" s="58"/>
      <c r="G795" s="58"/>
      <c r="H795" s="58"/>
      <c r="I795" s="58"/>
      <c r="J795" s="58"/>
      <c r="K795" s="56"/>
      <c r="L795" s="56"/>
      <c r="M795" s="56"/>
      <c r="N795" s="56"/>
      <c r="O795" s="56"/>
      <c r="P795" s="56"/>
      <c r="Q795" s="56"/>
      <c r="R795" s="56"/>
      <c r="S795" s="56"/>
      <c r="T795" s="56"/>
      <c r="U795" s="56"/>
      <c r="V795" s="56"/>
      <c r="W795" s="56"/>
      <c r="X795" s="56"/>
      <c r="Y795" s="56"/>
      <c r="Z795" s="56"/>
      <c r="AA795" s="56"/>
      <c r="AB795" s="56"/>
    </row>
    <row r="796">
      <c r="A796" s="56"/>
      <c r="B796" s="56"/>
      <c r="C796" s="58"/>
      <c r="D796" s="59"/>
      <c r="E796" s="79"/>
      <c r="F796" s="58"/>
      <c r="G796" s="58"/>
      <c r="H796" s="58"/>
      <c r="I796" s="58"/>
      <c r="J796" s="58"/>
      <c r="K796" s="56"/>
      <c r="L796" s="56"/>
      <c r="M796" s="56"/>
      <c r="N796" s="56"/>
      <c r="O796" s="56"/>
      <c r="P796" s="56"/>
      <c r="Q796" s="56"/>
      <c r="R796" s="56"/>
      <c r="S796" s="56"/>
      <c r="T796" s="56"/>
      <c r="U796" s="56"/>
      <c r="V796" s="56"/>
      <c r="W796" s="56"/>
      <c r="X796" s="56"/>
      <c r="Y796" s="56"/>
      <c r="Z796" s="56"/>
      <c r="AA796" s="56"/>
      <c r="AB796" s="56"/>
    </row>
    <row r="797">
      <c r="A797" s="56"/>
      <c r="B797" s="56"/>
      <c r="C797" s="58"/>
      <c r="D797" s="59"/>
      <c r="E797" s="79"/>
      <c r="F797" s="58"/>
      <c r="G797" s="58"/>
      <c r="H797" s="58"/>
      <c r="I797" s="58"/>
      <c r="J797" s="58"/>
      <c r="K797" s="56"/>
      <c r="L797" s="56"/>
      <c r="M797" s="56"/>
      <c r="N797" s="56"/>
      <c r="O797" s="56"/>
      <c r="P797" s="56"/>
      <c r="Q797" s="56"/>
      <c r="R797" s="56"/>
      <c r="S797" s="56"/>
      <c r="T797" s="56"/>
      <c r="U797" s="56"/>
      <c r="V797" s="56"/>
      <c r="W797" s="56"/>
      <c r="X797" s="56"/>
      <c r="Y797" s="56"/>
      <c r="Z797" s="56"/>
      <c r="AA797" s="56"/>
      <c r="AB797" s="56"/>
    </row>
    <row r="798">
      <c r="A798" s="56"/>
      <c r="B798" s="56"/>
      <c r="C798" s="58"/>
      <c r="D798" s="59"/>
      <c r="E798" s="79"/>
      <c r="F798" s="58"/>
      <c r="G798" s="58"/>
      <c r="H798" s="58"/>
      <c r="I798" s="58"/>
      <c r="J798" s="58"/>
      <c r="K798" s="56"/>
      <c r="L798" s="56"/>
      <c r="M798" s="56"/>
      <c r="N798" s="56"/>
      <c r="O798" s="56"/>
      <c r="P798" s="56"/>
      <c r="Q798" s="56"/>
      <c r="R798" s="56"/>
      <c r="S798" s="56"/>
      <c r="T798" s="56"/>
      <c r="U798" s="56"/>
      <c r="V798" s="56"/>
      <c r="W798" s="56"/>
      <c r="X798" s="56"/>
      <c r="Y798" s="56"/>
      <c r="Z798" s="56"/>
      <c r="AA798" s="56"/>
      <c r="AB798" s="56"/>
    </row>
    <row r="799">
      <c r="A799" s="56"/>
      <c r="B799" s="56"/>
      <c r="C799" s="58"/>
      <c r="D799" s="59"/>
      <c r="E799" s="79"/>
      <c r="F799" s="58"/>
      <c r="G799" s="58"/>
      <c r="H799" s="58"/>
      <c r="I799" s="58"/>
      <c r="J799" s="58"/>
      <c r="K799" s="56"/>
      <c r="L799" s="56"/>
      <c r="M799" s="56"/>
      <c r="N799" s="56"/>
      <c r="O799" s="56"/>
      <c r="P799" s="56"/>
      <c r="Q799" s="56"/>
      <c r="R799" s="56"/>
      <c r="S799" s="56"/>
      <c r="T799" s="56"/>
      <c r="U799" s="56"/>
      <c r="V799" s="56"/>
      <c r="W799" s="56"/>
      <c r="X799" s="56"/>
      <c r="Y799" s="56"/>
      <c r="Z799" s="56"/>
      <c r="AA799" s="56"/>
      <c r="AB799" s="56"/>
    </row>
    <row r="800">
      <c r="A800" s="56"/>
      <c r="B800" s="56"/>
      <c r="C800" s="58"/>
      <c r="D800" s="59"/>
      <c r="E800" s="79"/>
      <c r="F800" s="58"/>
      <c r="G800" s="58"/>
      <c r="H800" s="58"/>
      <c r="I800" s="58"/>
      <c r="J800" s="58"/>
      <c r="K800" s="56"/>
      <c r="L800" s="56"/>
      <c r="M800" s="56"/>
      <c r="N800" s="56"/>
      <c r="O800" s="56"/>
      <c r="P800" s="56"/>
      <c r="Q800" s="56"/>
      <c r="R800" s="56"/>
      <c r="S800" s="56"/>
      <c r="T800" s="56"/>
      <c r="U800" s="56"/>
      <c r="V800" s="56"/>
      <c r="W800" s="56"/>
      <c r="X800" s="56"/>
      <c r="Y800" s="56"/>
      <c r="Z800" s="56"/>
      <c r="AA800" s="56"/>
      <c r="AB800" s="56"/>
    </row>
    <row r="801">
      <c r="A801" s="56"/>
      <c r="B801" s="56"/>
      <c r="C801" s="58"/>
      <c r="D801" s="59"/>
      <c r="E801" s="79"/>
      <c r="F801" s="58"/>
      <c r="G801" s="58"/>
      <c r="H801" s="58"/>
      <c r="I801" s="58"/>
      <c r="J801" s="58"/>
      <c r="K801" s="56"/>
      <c r="L801" s="56"/>
      <c r="M801" s="56"/>
      <c r="N801" s="56"/>
      <c r="O801" s="56"/>
      <c r="P801" s="56"/>
      <c r="Q801" s="56"/>
      <c r="R801" s="56"/>
      <c r="S801" s="56"/>
      <c r="T801" s="56"/>
      <c r="U801" s="56"/>
      <c r="V801" s="56"/>
      <c r="W801" s="56"/>
      <c r="X801" s="56"/>
      <c r="Y801" s="56"/>
      <c r="Z801" s="56"/>
      <c r="AA801" s="56"/>
      <c r="AB801" s="56"/>
    </row>
    <row r="802">
      <c r="A802" s="56"/>
      <c r="B802" s="56"/>
      <c r="C802" s="58"/>
      <c r="D802" s="59"/>
      <c r="E802" s="79"/>
      <c r="F802" s="58"/>
      <c r="G802" s="58"/>
      <c r="H802" s="58"/>
      <c r="I802" s="58"/>
      <c r="J802" s="58"/>
      <c r="K802" s="56"/>
      <c r="L802" s="56"/>
      <c r="M802" s="56"/>
      <c r="N802" s="56"/>
      <c r="O802" s="56"/>
      <c r="P802" s="56"/>
      <c r="Q802" s="56"/>
      <c r="R802" s="56"/>
      <c r="S802" s="56"/>
      <c r="T802" s="56"/>
      <c r="U802" s="56"/>
      <c r="V802" s="56"/>
      <c r="W802" s="56"/>
      <c r="X802" s="56"/>
      <c r="Y802" s="56"/>
      <c r="Z802" s="56"/>
      <c r="AA802" s="56"/>
      <c r="AB802" s="56"/>
    </row>
    <row r="803">
      <c r="A803" s="56"/>
      <c r="B803" s="56"/>
      <c r="C803" s="58"/>
      <c r="D803" s="59"/>
      <c r="E803" s="79"/>
      <c r="F803" s="58"/>
      <c r="G803" s="58"/>
      <c r="H803" s="58"/>
      <c r="I803" s="58"/>
      <c r="J803" s="58"/>
      <c r="K803" s="56"/>
      <c r="L803" s="56"/>
      <c r="M803" s="56"/>
      <c r="N803" s="56"/>
      <c r="O803" s="56"/>
      <c r="P803" s="56"/>
      <c r="Q803" s="56"/>
      <c r="R803" s="56"/>
      <c r="S803" s="56"/>
      <c r="T803" s="56"/>
      <c r="U803" s="56"/>
      <c r="V803" s="56"/>
      <c r="W803" s="56"/>
      <c r="X803" s="56"/>
      <c r="Y803" s="56"/>
      <c r="Z803" s="56"/>
      <c r="AA803" s="56"/>
      <c r="AB803" s="56"/>
    </row>
    <row r="804">
      <c r="A804" s="56"/>
      <c r="B804" s="56"/>
      <c r="C804" s="58"/>
      <c r="D804" s="59"/>
      <c r="E804" s="79"/>
      <c r="F804" s="58"/>
      <c r="G804" s="58"/>
      <c r="H804" s="58"/>
      <c r="I804" s="58"/>
      <c r="J804" s="58"/>
      <c r="K804" s="56"/>
      <c r="L804" s="56"/>
      <c r="M804" s="56"/>
      <c r="N804" s="56"/>
      <c r="O804" s="56"/>
      <c r="P804" s="56"/>
      <c r="Q804" s="56"/>
      <c r="R804" s="56"/>
      <c r="S804" s="56"/>
      <c r="T804" s="56"/>
      <c r="U804" s="56"/>
      <c r="V804" s="56"/>
      <c r="W804" s="56"/>
      <c r="X804" s="56"/>
      <c r="Y804" s="56"/>
      <c r="Z804" s="56"/>
      <c r="AA804" s="56"/>
      <c r="AB804" s="56"/>
    </row>
    <row r="805">
      <c r="A805" s="56"/>
      <c r="B805" s="56"/>
      <c r="C805" s="58"/>
      <c r="D805" s="59"/>
      <c r="E805" s="79"/>
      <c r="F805" s="58"/>
      <c r="G805" s="58"/>
      <c r="H805" s="58"/>
      <c r="I805" s="58"/>
      <c r="J805" s="58"/>
      <c r="K805" s="56"/>
      <c r="L805" s="56"/>
      <c r="M805" s="56"/>
      <c r="N805" s="56"/>
      <c r="O805" s="56"/>
      <c r="P805" s="56"/>
      <c r="Q805" s="56"/>
      <c r="R805" s="56"/>
      <c r="S805" s="56"/>
      <c r="T805" s="56"/>
      <c r="U805" s="56"/>
      <c r="V805" s="56"/>
      <c r="W805" s="56"/>
      <c r="X805" s="56"/>
      <c r="Y805" s="56"/>
      <c r="Z805" s="56"/>
      <c r="AA805" s="56"/>
      <c r="AB805" s="56"/>
    </row>
    <row r="806">
      <c r="A806" s="56"/>
      <c r="B806" s="56"/>
      <c r="C806" s="58"/>
      <c r="D806" s="59"/>
      <c r="E806" s="79"/>
      <c r="F806" s="58"/>
      <c r="G806" s="58"/>
      <c r="H806" s="58"/>
      <c r="I806" s="58"/>
      <c r="J806" s="58"/>
      <c r="K806" s="56"/>
      <c r="L806" s="56"/>
      <c r="M806" s="56"/>
      <c r="N806" s="56"/>
      <c r="O806" s="56"/>
      <c r="P806" s="56"/>
      <c r="Q806" s="56"/>
      <c r="R806" s="56"/>
      <c r="S806" s="56"/>
      <c r="T806" s="56"/>
      <c r="U806" s="56"/>
      <c r="V806" s="56"/>
      <c r="W806" s="56"/>
      <c r="X806" s="56"/>
      <c r="Y806" s="56"/>
      <c r="Z806" s="56"/>
      <c r="AA806" s="56"/>
      <c r="AB806" s="56"/>
    </row>
    <row r="807">
      <c r="A807" s="56"/>
      <c r="B807" s="56"/>
      <c r="C807" s="58"/>
      <c r="D807" s="59"/>
      <c r="E807" s="79"/>
      <c r="F807" s="58"/>
      <c r="G807" s="58"/>
      <c r="H807" s="58"/>
      <c r="I807" s="58"/>
      <c r="J807" s="58"/>
      <c r="K807" s="56"/>
      <c r="L807" s="56"/>
      <c r="M807" s="56"/>
      <c r="N807" s="56"/>
      <c r="O807" s="56"/>
      <c r="P807" s="56"/>
      <c r="Q807" s="56"/>
      <c r="R807" s="56"/>
      <c r="S807" s="56"/>
      <c r="T807" s="56"/>
      <c r="U807" s="56"/>
      <c r="V807" s="56"/>
      <c r="W807" s="56"/>
      <c r="X807" s="56"/>
      <c r="Y807" s="56"/>
      <c r="Z807" s="56"/>
      <c r="AA807" s="56"/>
      <c r="AB807" s="56"/>
    </row>
    <row r="808">
      <c r="A808" s="56"/>
      <c r="B808" s="56"/>
      <c r="C808" s="58"/>
      <c r="D808" s="59"/>
      <c r="E808" s="79"/>
      <c r="F808" s="58"/>
      <c r="G808" s="58"/>
      <c r="H808" s="58"/>
      <c r="I808" s="58"/>
      <c r="J808" s="58"/>
      <c r="K808" s="56"/>
      <c r="L808" s="56"/>
      <c r="M808" s="56"/>
      <c r="N808" s="56"/>
      <c r="O808" s="56"/>
      <c r="P808" s="56"/>
      <c r="Q808" s="56"/>
      <c r="R808" s="56"/>
      <c r="S808" s="56"/>
      <c r="T808" s="56"/>
      <c r="U808" s="56"/>
      <c r="V808" s="56"/>
      <c r="W808" s="56"/>
      <c r="X808" s="56"/>
      <c r="Y808" s="56"/>
      <c r="Z808" s="56"/>
      <c r="AA808" s="56"/>
      <c r="AB808" s="56"/>
    </row>
    <row r="809">
      <c r="A809" s="56"/>
      <c r="B809" s="56"/>
      <c r="C809" s="58"/>
      <c r="D809" s="59"/>
      <c r="E809" s="79"/>
      <c r="F809" s="58"/>
      <c r="G809" s="58"/>
      <c r="H809" s="58"/>
      <c r="I809" s="58"/>
      <c r="J809" s="58"/>
      <c r="K809" s="56"/>
      <c r="L809" s="56"/>
      <c r="M809" s="56"/>
      <c r="N809" s="56"/>
      <c r="O809" s="56"/>
      <c r="P809" s="56"/>
      <c r="Q809" s="56"/>
      <c r="R809" s="56"/>
      <c r="S809" s="56"/>
      <c r="T809" s="56"/>
      <c r="U809" s="56"/>
      <c r="V809" s="56"/>
      <c r="W809" s="56"/>
      <c r="X809" s="56"/>
      <c r="Y809" s="56"/>
      <c r="Z809" s="56"/>
      <c r="AA809" s="56"/>
      <c r="AB809" s="56"/>
    </row>
    <row r="810">
      <c r="A810" s="56"/>
      <c r="B810" s="56"/>
      <c r="C810" s="58"/>
      <c r="D810" s="59"/>
      <c r="E810" s="79"/>
      <c r="F810" s="58"/>
      <c r="G810" s="58"/>
      <c r="H810" s="58"/>
      <c r="I810" s="58"/>
      <c r="J810" s="58"/>
      <c r="K810" s="56"/>
      <c r="L810" s="56"/>
      <c r="M810" s="56"/>
      <c r="N810" s="56"/>
      <c r="O810" s="56"/>
      <c r="P810" s="56"/>
      <c r="Q810" s="56"/>
      <c r="R810" s="56"/>
      <c r="S810" s="56"/>
      <c r="T810" s="56"/>
      <c r="U810" s="56"/>
      <c r="V810" s="56"/>
      <c r="W810" s="56"/>
      <c r="X810" s="56"/>
      <c r="Y810" s="56"/>
      <c r="Z810" s="56"/>
      <c r="AA810" s="56"/>
      <c r="AB810" s="56"/>
    </row>
    <row r="811">
      <c r="A811" s="56"/>
      <c r="B811" s="56"/>
      <c r="C811" s="58"/>
      <c r="D811" s="59"/>
      <c r="E811" s="79"/>
      <c r="F811" s="58"/>
      <c r="G811" s="58"/>
      <c r="H811" s="58"/>
      <c r="I811" s="58"/>
      <c r="J811" s="58"/>
      <c r="K811" s="56"/>
      <c r="L811" s="56"/>
      <c r="M811" s="56"/>
      <c r="N811" s="56"/>
      <c r="O811" s="56"/>
      <c r="P811" s="56"/>
      <c r="Q811" s="56"/>
      <c r="R811" s="56"/>
      <c r="S811" s="56"/>
      <c r="T811" s="56"/>
      <c r="U811" s="56"/>
      <c r="V811" s="56"/>
      <c r="W811" s="56"/>
      <c r="X811" s="56"/>
      <c r="Y811" s="56"/>
      <c r="Z811" s="56"/>
      <c r="AA811" s="56"/>
      <c r="AB811" s="56"/>
    </row>
    <row r="812">
      <c r="A812" s="56"/>
      <c r="B812" s="56"/>
      <c r="C812" s="58"/>
      <c r="D812" s="59"/>
      <c r="E812" s="79"/>
      <c r="F812" s="58"/>
      <c r="G812" s="58"/>
      <c r="H812" s="58"/>
      <c r="I812" s="58"/>
      <c r="J812" s="58"/>
      <c r="K812" s="56"/>
      <c r="L812" s="56"/>
      <c r="M812" s="56"/>
      <c r="N812" s="56"/>
      <c r="O812" s="56"/>
      <c r="P812" s="56"/>
      <c r="Q812" s="56"/>
      <c r="R812" s="56"/>
      <c r="S812" s="56"/>
      <c r="T812" s="56"/>
      <c r="U812" s="56"/>
      <c r="V812" s="56"/>
      <c r="W812" s="56"/>
      <c r="X812" s="56"/>
      <c r="Y812" s="56"/>
      <c r="Z812" s="56"/>
      <c r="AA812" s="56"/>
      <c r="AB812" s="56"/>
    </row>
    <row r="813">
      <c r="A813" s="56"/>
      <c r="B813" s="56"/>
      <c r="C813" s="58"/>
      <c r="D813" s="59"/>
      <c r="E813" s="79"/>
      <c r="F813" s="58"/>
      <c r="G813" s="58"/>
      <c r="H813" s="58"/>
      <c r="I813" s="58"/>
      <c r="J813" s="58"/>
      <c r="K813" s="56"/>
      <c r="L813" s="56"/>
      <c r="M813" s="56"/>
      <c r="N813" s="56"/>
      <c r="O813" s="56"/>
      <c r="P813" s="56"/>
      <c r="Q813" s="56"/>
      <c r="R813" s="56"/>
      <c r="S813" s="56"/>
      <c r="T813" s="56"/>
      <c r="U813" s="56"/>
      <c r="V813" s="56"/>
      <c r="W813" s="56"/>
      <c r="X813" s="56"/>
      <c r="Y813" s="56"/>
      <c r="Z813" s="56"/>
      <c r="AA813" s="56"/>
      <c r="AB813" s="56"/>
    </row>
    <row r="814">
      <c r="A814" s="56"/>
      <c r="B814" s="56"/>
      <c r="C814" s="58"/>
      <c r="D814" s="59"/>
      <c r="E814" s="79"/>
      <c r="F814" s="58"/>
      <c r="G814" s="58"/>
      <c r="H814" s="58"/>
      <c r="I814" s="58"/>
      <c r="J814" s="58"/>
      <c r="K814" s="56"/>
      <c r="L814" s="56"/>
      <c r="M814" s="56"/>
      <c r="N814" s="56"/>
      <c r="O814" s="56"/>
      <c r="P814" s="56"/>
      <c r="Q814" s="56"/>
      <c r="R814" s="56"/>
      <c r="S814" s="56"/>
      <c r="T814" s="56"/>
      <c r="U814" s="56"/>
      <c r="V814" s="56"/>
      <c r="W814" s="56"/>
      <c r="X814" s="56"/>
      <c r="Y814" s="56"/>
      <c r="Z814" s="56"/>
      <c r="AA814" s="56"/>
      <c r="AB814" s="56"/>
    </row>
    <row r="815">
      <c r="A815" s="56"/>
      <c r="B815" s="56"/>
      <c r="C815" s="58"/>
      <c r="D815" s="59"/>
      <c r="E815" s="79"/>
      <c r="F815" s="58"/>
      <c r="G815" s="58"/>
      <c r="H815" s="58"/>
      <c r="I815" s="58"/>
      <c r="J815" s="58"/>
      <c r="K815" s="56"/>
      <c r="L815" s="56"/>
      <c r="M815" s="56"/>
      <c r="N815" s="56"/>
      <c r="O815" s="56"/>
      <c r="P815" s="56"/>
      <c r="Q815" s="56"/>
      <c r="R815" s="56"/>
      <c r="S815" s="56"/>
      <c r="T815" s="56"/>
      <c r="U815" s="56"/>
      <c r="V815" s="56"/>
      <c r="W815" s="56"/>
      <c r="X815" s="56"/>
      <c r="Y815" s="56"/>
      <c r="Z815" s="56"/>
      <c r="AA815" s="56"/>
      <c r="AB815" s="56"/>
    </row>
    <row r="816">
      <c r="A816" s="56"/>
      <c r="B816" s="56"/>
      <c r="C816" s="58"/>
      <c r="D816" s="59"/>
      <c r="E816" s="79"/>
      <c r="F816" s="58"/>
      <c r="G816" s="58"/>
      <c r="H816" s="58"/>
      <c r="I816" s="58"/>
      <c r="J816" s="58"/>
      <c r="K816" s="56"/>
      <c r="L816" s="56"/>
      <c r="M816" s="56"/>
      <c r="N816" s="56"/>
      <c r="O816" s="56"/>
      <c r="P816" s="56"/>
      <c r="Q816" s="56"/>
      <c r="R816" s="56"/>
      <c r="S816" s="56"/>
      <c r="T816" s="56"/>
      <c r="U816" s="56"/>
      <c r="V816" s="56"/>
      <c r="W816" s="56"/>
      <c r="X816" s="56"/>
      <c r="Y816" s="56"/>
      <c r="Z816" s="56"/>
      <c r="AA816" s="56"/>
      <c r="AB816" s="56"/>
    </row>
    <row r="817">
      <c r="A817" s="56"/>
      <c r="B817" s="56"/>
      <c r="C817" s="58"/>
      <c r="D817" s="59"/>
      <c r="E817" s="79"/>
      <c r="F817" s="58"/>
      <c r="G817" s="58"/>
      <c r="H817" s="58"/>
      <c r="I817" s="58"/>
      <c r="J817" s="58"/>
      <c r="K817" s="56"/>
      <c r="L817" s="56"/>
      <c r="M817" s="56"/>
      <c r="N817" s="56"/>
      <c r="O817" s="56"/>
      <c r="P817" s="56"/>
      <c r="Q817" s="56"/>
      <c r="R817" s="56"/>
      <c r="S817" s="56"/>
      <c r="T817" s="56"/>
      <c r="U817" s="56"/>
      <c r="V817" s="56"/>
      <c r="W817" s="56"/>
      <c r="X817" s="56"/>
      <c r="Y817" s="56"/>
      <c r="Z817" s="56"/>
      <c r="AA817" s="56"/>
      <c r="AB817" s="56"/>
    </row>
    <row r="818">
      <c r="A818" s="56"/>
      <c r="B818" s="56"/>
      <c r="C818" s="58"/>
      <c r="D818" s="59"/>
      <c r="E818" s="79"/>
      <c r="F818" s="58"/>
      <c r="G818" s="58"/>
      <c r="H818" s="58"/>
      <c r="I818" s="58"/>
      <c r="J818" s="58"/>
      <c r="K818" s="56"/>
      <c r="L818" s="56"/>
      <c r="M818" s="56"/>
      <c r="N818" s="56"/>
      <c r="O818" s="56"/>
      <c r="P818" s="56"/>
      <c r="Q818" s="56"/>
      <c r="R818" s="56"/>
      <c r="S818" s="56"/>
      <c r="T818" s="56"/>
      <c r="U818" s="56"/>
      <c r="V818" s="56"/>
      <c r="W818" s="56"/>
      <c r="X818" s="56"/>
      <c r="Y818" s="56"/>
      <c r="Z818" s="56"/>
      <c r="AA818" s="56"/>
      <c r="AB818" s="56"/>
    </row>
    <row r="819">
      <c r="A819" s="56"/>
      <c r="B819" s="56"/>
      <c r="C819" s="58"/>
      <c r="D819" s="59"/>
      <c r="E819" s="79"/>
      <c r="F819" s="58"/>
      <c r="G819" s="58"/>
      <c r="H819" s="58"/>
      <c r="I819" s="58"/>
      <c r="J819" s="58"/>
      <c r="K819" s="56"/>
      <c r="L819" s="56"/>
      <c r="M819" s="56"/>
      <c r="N819" s="56"/>
      <c r="O819" s="56"/>
      <c r="P819" s="56"/>
      <c r="Q819" s="56"/>
      <c r="R819" s="56"/>
      <c r="S819" s="56"/>
      <c r="T819" s="56"/>
      <c r="U819" s="56"/>
      <c r="V819" s="56"/>
      <c r="W819" s="56"/>
      <c r="X819" s="56"/>
      <c r="Y819" s="56"/>
      <c r="Z819" s="56"/>
      <c r="AA819" s="56"/>
      <c r="AB819" s="56"/>
    </row>
    <row r="820">
      <c r="A820" s="56"/>
      <c r="B820" s="56"/>
      <c r="C820" s="58"/>
      <c r="D820" s="59"/>
      <c r="E820" s="79"/>
      <c r="F820" s="58"/>
      <c r="G820" s="58"/>
      <c r="H820" s="58"/>
      <c r="I820" s="58"/>
      <c r="J820" s="58"/>
      <c r="K820" s="56"/>
      <c r="L820" s="56"/>
      <c r="M820" s="56"/>
      <c r="N820" s="56"/>
      <c r="O820" s="56"/>
      <c r="P820" s="56"/>
      <c r="Q820" s="56"/>
      <c r="R820" s="56"/>
      <c r="S820" s="56"/>
      <c r="T820" s="56"/>
      <c r="U820" s="56"/>
      <c r="V820" s="56"/>
      <c r="W820" s="56"/>
      <c r="X820" s="56"/>
      <c r="Y820" s="56"/>
      <c r="Z820" s="56"/>
      <c r="AA820" s="56"/>
      <c r="AB820" s="56"/>
    </row>
    <row r="821">
      <c r="A821" s="56"/>
      <c r="B821" s="56"/>
      <c r="C821" s="58"/>
      <c r="D821" s="59"/>
      <c r="E821" s="79"/>
      <c r="F821" s="58"/>
      <c r="G821" s="58"/>
      <c r="H821" s="58"/>
      <c r="I821" s="58"/>
      <c r="J821" s="58"/>
      <c r="K821" s="56"/>
      <c r="L821" s="56"/>
      <c r="M821" s="56"/>
      <c r="N821" s="56"/>
      <c r="O821" s="56"/>
      <c r="P821" s="56"/>
      <c r="Q821" s="56"/>
      <c r="R821" s="56"/>
      <c r="S821" s="56"/>
      <c r="T821" s="56"/>
      <c r="U821" s="56"/>
      <c r="V821" s="56"/>
      <c r="W821" s="56"/>
      <c r="X821" s="56"/>
      <c r="Y821" s="56"/>
      <c r="Z821" s="56"/>
      <c r="AA821" s="56"/>
      <c r="AB821" s="56"/>
    </row>
    <row r="822">
      <c r="A822" s="56"/>
      <c r="B822" s="56"/>
      <c r="C822" s="58"/>
      <c r="D822" s="59"/>
      <c r="E822" s="79"/>
      <c r="F822" s="58"/>
      <c r="G822" s="58"/>
      <c r="H822" s="58"/>
      <c r="I822" s="58"/>
      <c r="J822" s="58"/>
      <c r="K822" s="56"/>
      <c r="L822" s="56"/>
      <c r="M822" s="56"/>
      <c r="N822" s="56"/>
      <c r="O822" s="56"/>
      <c r="P822" s="56"/>
      <c r="Q822" s="56"/>
      <c r="R822" s="56"/>
      <c r="S822" s="56"/>
      <c r="T822" s="56"/>
      <c r="U822" s="56"/>
      <c r="V822" s="56"/>
      <c r="W822" s="56"/>
      <c r="X822" s="56"/>
      <c r="Y822" s="56"/>
      <c r="Z822" s="56"/>
      <c r="AA822" s="56"/>
      <c r="AB822" s="56"/>
    </row>
    <row r="823">
      <c r="A823" s="56"/>
      <c r="B823" s="56"/>
      <c r="C823" s="58"/>
      <c r="D823" s="59"/>
      <c r="E823" s="79"/>
      <c r="F823" s="58"/>
      <c r="G823" s="58"/>
      <c r="H823" s="58"/>
      <c r="I823" s="58"/>
      <c r="J823" s="58"/>
      <c r="K823" s="56"/>
      <c r="L823" s="56"/>
      <c r="M823" s="56"/>
      <c r="N823" s="56"/>
      <c r="O823" s="56"/>
      <c r="P823" s="56"/>
      <c r="Q823" s="56"/>
      <c r="R823" s="56"/>
      <c r="S823" s="56"/>
      <c r="T823" s="56"/>
      <c r="U823" s="56"/>
      <c r="V823" s="56"/>
      <c r="W823" s="56"/>
      <c r="X823" s="56"/>
      <c r="Y823" s="56"/>
      <c r="Z823" s="56"/>
      <c r="AA823" s="56"/>
      <c r="AB823" s="56"/>
    </row>
    <row r="824">
      <c r="A824" s="56"/>
      <c r="B824" s="56"/>
      <c r="C824" s="58"/>
      <c r="D824" s="59"/>
      <c r="E824" s="79"/>
      <c r="F824" s="58"/>
      <c r="G824" s="58"/>
      <c r="H824" s="58"/>
      <c r="I824" s="58"/>
      <c r="J824" s="58"/>
      <c r="K824" s="56"/>
      <c r="L824" s="56"/>
      <c r="M824" s="56"/>
      <c r="N824" s="56"/>
      <c r="O824" s="56"/>
      <c r="P824" s="56"/>
      <c r="Q824" s="56"/>
      <c r="R824" s="56"/>
      <c r="S824" s="56"/>
      <c r="T824" s="56"/>
      <c r="U824" s="56"/>
      <c r="V824" s="56"/>
      <c r="W824" s="56"/>
      <c r="X824" s="56"/>
      <c r="Y824" s="56"/>
      <c r="Z824" s="56"/>
      <c r="AA824" s="56"/>
      <c r="AB824" s="56"/>
    </row>
    <row r="825">
      <c r="A825" s="56"/>
      <c r="B825" s="56"/>
      <c r="C825" s="58"/>
      <c r="D825" s="59"/>
      <c r="E825" s="79"/>
      <c r="F825" s="58"/>
      <c r="G825" s="58"/>
      <c r="H825" s="58"/>
      <c r="I825" s="58"/>
      <c r="J825" s="58"/>
      <c r="K825" s="56"/>
      <c r="L825" s="56"/>
      <c r="M825" s="56"/>
      <c r="N825" s="56"/>
      <c r="O825" s="56"/>
      <c r="P825" s="56"/>
      <c r="Q825" s="56"/>
      <c r="R825" s="56"/>
      <c r="S825" s="56"/>
      <c r="T825" s="56"/>
      <c r="U825" s="56"/>
      <c r="V825" s="56"/>
      <c r="W825" s="56"/>
      <c r="X825" s="56"/>
      <c r="Y825" s="56"/>
      <c r="Z825" s="56"/>
      <c r="AA825" s="56"/>
      <c r="AB825" s="56"/>
    </row>
    <row r="826">
      <c r="A826" s="56"/>
      <c r="B826" s="56"/>
      <c r="C826" s="58"/>
      <c r="D826" s="59"/>
      <c r="E826" s="79"/>
      <c r="F826" s="58"/>
      <c r="G826" s="58"/>
      <c r="H826" s="58"/>
      <c r="I826" s="58"/>
      <c r="J826" s="58"/>
      <c r="K826" s="56"/>
      <c r="L826" s="56"/>
      <c r="M826" s="56"/>
      <c r="N826" s="56"/>
      <c r="O826" s="56"/>
      <c r="P826" s="56"/>
      <c r="Q826" s="56"/>
      <c r="R826" s="56"/>
      <c r="S826" s="56"/>
      <c r="T826" s="56"/>
      <c r="U826" s="56"/>
      <c r="V826" s="56"/>
      <c r="W826" s="56"/>
      <c r="X826" s="56"/>
      <c r="Y826" s="56"/>
      <c r="Z826" s="56"/>
      <c r="AA826" s="56"/>
      <c r="AB826" s="56"/>
    </row>
    <row r="827">
      <c r="A827" s="56"/>
      <c r="B827" s="56"/>
      <c r="C827" s="58"/>
      <c r="D827" s="59"/>
      <c r="E827" s="79"/>
      <c r="F827" s="58"/>
      <c r="G827" s="58"/>
      <c r="H827" s="58"/>
      <c r="I827" s="58"/>
      <c r="J827" s="58"/>
      <c r="K827" s="56"/>
      <c r="L827" s="56"/>
      <c r="M827" s="56"/>
      <c r="N827" s="56"/>
      <c r="O827" s="56"/>
      <c r="P827" s="56"/>
      <c r="Q827" s="56"/>
      <c r="R827" s="56"/>
      <c r="S827" s="56"/>
      <c r="T827" s="56"/>
      <c r="U827" s="56"/>
      <c r="V827" s="56"/>
      <c r="W827" s="56"/>
      <c r="X827" s="56"/>
      <c r="Y827" s="56"/>
      <c r="Z827" s="56"/>
      <c r="AA827" s="56"/>
      <c r="AB827" s="56"/>
    </row>
    <row r="828">
      <c r="A828" s="56"/>
      <c r="B828" s="56"/>
      <c r="C828" s="58"/>
      <c r="D828" s="59"/>
      <c r="E828" s="79"/>
      <c r="F828" s="58"/>
      <c r="G828" s="58"/>
      <c r="H828" s="58"/>
      <c r="I828" s="58"/>
      <c r="J828" s="58"/>
      <c r="K828" s="56"/>
      <c r="L828" s="56"/>
      <c r="M828" s="56"/>
      <c r="N828" s="56"/>
      <c r="O828" s="56"/>
      <c r="P828" s="56"/>
      <c r="Q828" s="56"/>
      <c r="R828" s="56"/>
      <c r="S828" s="56"/>
      <c r="T828" s="56"/>
      <c r="U828" s="56"/>
      <c r="V828" s="56"/>
      <c r="W828" s="56"/>
      <c r="X828" s="56"/>
      <c r="Y828" s="56"/>
      <c r="Z828" s="56"/>
      <c r="AA828" s="56"/>
      <c r="AB828" s="56"/>
    </row>
    <row r="829">
      <c r="A829" s="56"/>
      <c r="B829" s="56"/>
      <c r="C829" s="58"/>
      <c r="D829" s="59"/>
      <c r="E829" s="79"/>
      <c r="F829" s="58"/>
      <c r="G829" s="58"/>
      <c r="H829" s="58"/>
      <c r="I829" s="58"/>
      <c r="J829" s="58"/>
      <c r="K829" s="56"/>
      <c r="L829" s="56"/>
      <c r="M829" s="56"/>
      <c r="N829" s="56"/>
      <c r="O829" s="56"/>
      <c r="P829" s="56"/>
      <c r="Q829" s="56"/>
      <c r="R829" s="56"/>
      <c r="S829" s="56"/>
      <c r="T829" s="56"/>
      <c r="U829" s="56"/>
      <c r="V829" s="56"/>
      <c r="W829" s="56"/>
      <c r="X829" s="56"/>
      <c r="Y829" s="56"/>
      <c r="Z829" s="56"/>
      <c r="AA829" s="56"/>
      <c r="AB829" s="56"/>
    </row>
    <row r="830">
      <c r="A830" s="56"/>
      <c r="B830" s="56"/>
      <c r="C830" s="58"/>
      <c r="D830" s="59"/>
      <c r="E830" s="79"/>
      <c r="F830" s="58"/>
      <c r="G830" s="58"/>
      <c r="H830" s="58"/>
      <c r="I830" s="58"/>
      <c r="J830" s="58"/>
      <c r="K830" s="56"/>
      <c r="L830" s="56"/>
      <c r="M830" s="56"/>
      <c r="N830" s="56"/>
      <c r="O830" s="56"/>
      <c r="P830" s="56"/>
      <c r="Q830" s="56"/>
      <c r="R830" s="56"/>
      <c r="S830" s="56"/>
      <c r="T830" s="56"/>
      <c r="U830" s="56"/>
      <c r="V830" s="56"/>
      <c r="W830" s="56"/>
      <c r="X830" s="56"/>
      <c r="Y830" s="56"/>
      <c r="Z830" s="56"/>
      <c r="AA830" s="56"/>
      <c r="AB830" s="56"/>
    </row>
    <row r="831">
      <c r="A831" s="56"/>
      <c r="B831" s="56"/>
      <c r="C831" s="58"/>
      <c r="D831" s="59"/>
      <c r="E831" s="79"/>
      <c r="F831" s="58"/>
      <c r="G831" s="58"/>
      <c r="H831" s="58"/>
      <c r="I831" s="58"/>
      <c r="J831" s="58"/>
      <c r="K831" s="56"/>
      <c r="L831" s="56"/>
      <c r="M831" s="56"/>
      <c r="N831" s="56"/>
      <c r="O831" s="56"/>
      <c r="P831" s="56"/>
      <c r="Q831" s="56"/>
      <c r="R831" s="56"/>
      <c r="S831" s="56"/>
      <c r="T831" s="56"/>
      <c r="U831" s="56"/>
      <c r="V831" s="56"/>
      <c r="W831" s="56"/>
      <c r="X831" s="56"/>
      <c r="Y831" s="56"/>
      <c r="Z831" s="56"/>
      <c r="AA831" s="56"/>
      <c r="AB831" s="56"/>
    </row>
    <row r="832">
      <c r="A832" s="56"/>
      <c r="B832" s="56"/>
      <c r="C832" s="58"/>
      <c r="D832" s="59"/>
      <c r="E832" s="79"/>
      <c r="F832" s="58"/>
      <c r="G832" s="58"/>
      <c r="H832" s="58"/>
      <c r="I832" s="58"/>
      <c r="J832" s="58"/>
      <c r="K832" s="56"/>
      <c r="L832" s="56"/>
      <c r="M832" s="56"/>
      <c r="N832" s="56"/>
      <c r="O832" s="56"/>
      <c r="P832" s="56"/>
      <c r="Q832" s="56"/>
      <c r="R832" s="56"/>
      <c r="S832" s="56"/>
      <c r="T832" s="56"/>
      <c r="U832" s="56"/>
      <c r="V832" s="56"/>
      <c r="W832" s="56"/>
      <c r="X832" s="56"/>
      <c r="Y832" s="56"/>
      <c r="Z832" s="56"/>
      <c r="AA832" s="56"/>
      <c r="AB832" s="56"/>
    </row>
    <row r="833">
      <c r="A833" s="56"/>
      <c r="B833" s="56"/>
      <c r="C833" s="58"/>
      <c r="D833" s="59"/>
      <c r="E833" s="79"/>
      <c r="F833" s="58"/>
      <c r="G833" s="58"/>
      <c r="H833" s="58"/>
      <c r="I833" s="58"/>
      <c r="J833" s="58"/>
      <c r="K833" s="56"/>
      <c r="L833" s="56"/>
      <c r="M833" s="56"/>
      <c r="N833" s="56"/>
      <c r="O833" s="56"/>
      <c r="P833" s="56"/>
      <c r="Q833" s="56"/>
      <c r="R833" s="56"/>
      <c r="S833" s="56"/>
      <c r="T833" s="56"/>
      <c r="U833" s="56"/>
      <c r="V833" s="56"/>
      <c r="W833" s="56"/>
      <c r="X833" s="56"/>
      <c r="Y833" s="56"/>
      <c r="Z833" s="56"/>
      <c r="AA833" s="56"/>
      <c r="AB833" s="56"/>
    </row>
    <row r="834">
      <c r="A834" s="56"/>
      <c r="B834" s="56"/>
      <c r="C834" s="58"/>
      <c r="D834" s="59"/>
      <c r="E834" s="79"/>
      <c r="F834" s="58"/>
      <c r="G834" s="58"/>
      <c r="H834" s="58"/>
      <c r="I834" s="58"/>
      <c r="J834" s="58"/>
      <c r="K834" s="56"/>
      <c r="L834" s="56"/>
      <c r="M834" s="56"/>
      <c r="N834" s="56"/>
      <c r="O834" s="56"/>
      <c r="P834" s="56"/>
      <c r="Q834" s="56"/>
      <c r="R834" s="56"/>
      <c r="S834" s="56"/>
      <c r="T834" s="56"/>
      <c r="U834" s="56"/>
      <c r="V834" s="56"/>
      <c r="W834" s="56"/>
      <c r="X834" s="56"/>
      <c r="Y834" s="56"/>
      <c r="Z834" s="56"/>
      <c r="AA834" s="56"/>
      <c r="AB834" s="56"/>
    </row>
    <row r="835">
      <c r="A835" s="56"/>
      <c r="B835" s="56"/>
      <c r="C835" s="58"/>
      <c r="D835" s="59"/>
      <c r="E835" s="79"/>
      <c r="F835" s="58"/>
      <c r="G835" s="58"/>
      <c r="H835" s="58"/>
      <c r="I835" s="58"/>
      <c r="J835" s="58"/>
      <c r="K835" s="56"/>
      <c r="L835" s="56"/>
      <c r="M835" s="56"/>
      <c r="N835" s="56"/>
      <c r="O835" s="56"/>
      <c r="P835" s="56"/>
      <c r="Q835" s="56"/>
      <c r="R835" s="56"/>
      <c r="S835" s="56"/>
      <c r="T835" s="56"/>
      <c r="U835" s="56"/>
      <c r="V835" s="56"/>
      <c r="W835" s="56"/>
      <c r="X835" s="56"/>
      <c r="Y835" s="56"/>
      <c r="Z835" s="56"/>
      <c r="AA835" s="56"/>
      <c r="AB835" s="56"/>
    </row>
    <row r="836">
      <c r="A836" s="56"/>
      <c r="B836" s="56"/>
      <c r="C836" s="58"/>
      <c r="D836" s="59"/>
      <c r="E836" s="79"/>
      <c r="F836" s="58"/>
      <c r="G836" s="58"/>
      <c r="H836" s="58"/>
      <c r="I836" s="58"/>
      <c r="J836" s="58"/>
      <c r="K836" s="56"/>
      <c r="L836" s="56"/>
      <c r="M836" s="56"/>
      <c r="N836" s="56"/>
      <c r="O836" s="56"/>
      <c r="P836" s="56"/>
      <c r="Q836" s="56"/>
      <c r="R836" s="56"/>
      <c r="S836" s="56"/>
      <c r="T836" s="56"/>
      <c r="U836" s="56"/>
      <c r="V836" s="56"/>
      <c r="W836" s="56"/>
      <c r="X836" s="56"/>
      <c r="Y836" s="56"/>
      <c r="Z836" s="56"/>
      <c r="AA836" s="56"/>
      <c r="AB836" s="56"/>
    </row>
    <row r="837">
      <c r="A837" s="56"/>
      <c r="B837" s="56"/>
      <c r="C837" s="58"/>
      <c r="D837" s="59"/>
      <c r="E837" s="79"/>
      <c r="F837" s="58"/>
      <c r="G837" s="58"/>
      <c r="H837" s="58"/>
      <c r="I837" s="58"/>
      <c r="J837" s="58"/>
      <c r="K837" s="56"/>
      <c r="L837" s="56"/>
      <c r="M837" s="56"/>
      <c r="N837" s="56"/>
      <c r="O837" s="56"/>
      <c r="P837" s="56"/>
      <c r="Q837" s="56"/>
      <c r="R837" s="56"/>
      <c r="S837" s="56"/>
      <c r="T837" s="56"/>
      <c r="U837" s="56"/>
      <c r="V837" s="56"/>
      <c r="W837" s="56"/>
      <c r="X837" s="56"/>
      <c r="Y837" s="56"/>
      <c r="Z837" s="56"/>
      <c r="AA837" s="56"/>
      <c r="AB837" s="56"/>
    </row>
    <row r="838">
      <c r="A838" s="56"/>
      <c r="B838" s="56"/>
      <c r="C838" s="58"/>
      <c r="D838" s="59"/>
      <c r="E838" s="79"/>
      <c r="F838" s="58"/>
      <c r="G838" s="58"/>
      <c r="H838" s="58"/>
      <c r="I838" s="58"/>
      <c r="J838" s="58"/>
      <c r="K838" s="56"/>
      <c r="L838" s="56"/>
      <c r="M838" s="56"/>
      <c r="N838" s="56"/>
      <c r="O838" s="56"/>
      <c r="P838" s="56"/>
      <c r="Q838" s="56"/>
      <c r="R838" s="56"/>
      <c r="S838" s="56"/>
      <c r="T838" s="56"/>
      <c r="U838" s="56"/>
      <c r="V838" s="56"/>
      <c r="W838" s="56"/>
      <c r="X838" s="56"/>
      <c r="Y838" s="56"/>
      <c r="Z838" s="56"/>
      <c r="AA838" s="56"/>
      <c r="AB838" s="56"/>
    </row>
    <row r="839">
      <c r="A839" s="56"/>
      <c r="B839" s="56"/>
      <c r="C839" s="58"/>
      <c r="D839" s="59"/>
      <c r="E839" s="79"/>
      <c r="F839" s="58"/>
      <c r="G839" s="58"/>
      <c r="H839" s="58"/>
      <c r="I839" s="58"/>
      <c r="J839" s="58"/>
      <c r="K839" s="56"/>
      <c r="L839" s="56"/>
      <c r="M839" s="56"/>
      <c r="N839" s="56"/>
      <c r="O839" s="56"/>
      <c r="P839" s="56"/>
      <c r="Q839" s="56"/>
      <c r="R839" s="56"/>
      <c r="S839" s="56"/>
      <c r="T839" s="56"/>
      <c r="U839" s="56"/>
      <c r="V839" s="56"/>
      <c r="W839" s="56"/>
      <c r="X839" s="56"/>
      <c r="Y839" s="56"/>
      <c r="Z839" s="56"/>
      <c r="AA839" s="56"/>
      <c r="AB839" s="56"/>
    </row>
    <row r="840">
      <c r="A840" s="56"/>
      <c r="B840" s="56"/>
      <c r="C840" s="58"/>
      <c r="D840" s="59"/>
      <c r="E840" s="79"/>
      <c r="F840" s="58"/>
      <c r="G840" s="58"/>
      <c r="H840" s="58"/>
      <c r="I840" s="58"/>
      <c r="J840" s="58"/>
      <c r="K840" s="56"/>
      <c r="L840" s="56"/>
      <c r="M840" s="56"/>
      <c r="N840" s="56"/>
      <c r="O840" s="56"/>
      <c r="P840" s="56"/>
      <c r="Q840" s="56"/>
      <c r="R840" s="56"/>
      <c r="S840" s="56"/>
      <c r="T840" s="56"/>
      <c r="U840" s="56"/>
      <c r="V840" s="56"/>
      <c r="W840" s="56"/>
      <c r="X840" s="56"/>
      <c r="Y840" s="56"/>
      <c r="Z840" s="56"/>
      <c r="AA840" s="56"/>
      <c r="AB840" s="56"/>
    </row>
    <row r="841">
      <c r="A841" s="56"/>
      <c r="B841" s="56"/>
      <c r="C841" s="58"/>
      <c r="D841" s="59"/>
      <c r="E841" s="79"/>
      <c r="F841" s="58"/>
      <c r="G841" s="58"/>
      <c r="H841" s="58"/>
      <c r="I841" s="58"/>
      <c r="J841" s="58"/>
      <c r="K841" s="56"/>
      <c r="L841" s="56"/>
      <c r="M841" s="56"/>
      <c r="N841" s="56"/>
      <c r="O841" s="56"/>
      <c r="P841" s="56"/>
      <c r="Q841" s="56"/>
      <c r="R841" s="56"/>
      <c r="S841" s="56"/>
      <c r="T841" s="56"/>
      <c r="U841" s="56"/>
      <c r="V841" s="56"/>
      <c r="W841" s="56"/>
      <c r="X841" s="56"/>
      <c r="Y841" s="56"/>
      <c r="Z841" s="56"/>
      <c r="AA841" s="56"/>
      <c r="AB841" s="56"/>
    </row>
    <row r="842">
      <c r="A842" s="56"/>
      <c r="B842" s="56"/>
      <c r="C842" s="58"/>
      <c r="D842" s="59"/>
      <c r="E842" s="79"/>
      <c r="F842" s="58"/>
      <c r="G842" s="58"/>
      <c r="H842" s="58"/>
      <c r="I842" s="58"/>
      <c r="J842" s="58"/>
      <c r="K842" s="56"/>
      <c r="L842" s="56"/>
      <c r="M842" s="56"/>
      <c r="N842" s="56"/>
      <c r="O842" s="56"/>
      <c r="P842" s="56"/>
      <c r="Q842" s="56"/>
      <c r="R842" s="56"/>
      <c r="S842" s="56"/>
      <c r="T842" s="56"/>
      <c r="U842" s="56"/>
      <c r="V842" s="56"/>
      <c r="W842" s="56"/>
      <c r="X842" s="56"/>
      <c r="Y842" s="56"/>
      <c r="Z842" s="56"/>
      <c r="AA842" s="56"/>
      <c r="AB842" s="56"/>
    </row>
    <row r="843">
      <c r="A843" s="56"/>
      <c r="B843" s="56"/>
      <c r="C843" s="58"/>
      <c r="D843" s="59"/>
      <c r="E843" s="79"/>
      <c r="F843" s="58"/>
      <c r="G843" s="58"/>
      <c r="H843" s="58"/>
      <c r="I843" s="58"/>
      <c r="J843" s="58"/>
      <c r="K843" s="56"/>
      <c r="L843" s="56"/>
      <c r="M843" s="56"/>
      <c r="N843" s="56"/>
      <c r="O843" s="56"/>
      <c r="P843" s="56"/>
      <c r="Q843" s="56"/>
      <c r="R843" s="56"/>
      <c r="S843" s="56"/>
      <c r="T843" s="56"/>
      <c r="U843" s="56"/>
      <c r="V843" s="56"/>
      <c r="W843" s="56"/>
      <c r="X843" s="56"/>
      <c r="Y843" s="56"/>
      <c r="Z843" s="56"/>
      <c r="AA843" s="56"/>
      <c r="AB843" s="56"/>
    </row>
    <row r="844">
      <c r="A844" s="56"/>
      <c r="B844" s="56"/>
      <c r="C844" s="58"/>
      <c r="D844" s="59"/>
      <c r="E844" s="79"/>
      <c r="F844" s="58"/>
      <c r="G844" s="58"/>
      <c r="H844" s="58"/>
      <c r="I844" s="58"/>
      <c r="J844" s="58"/>
      <c r="K844" s="56"/>
      <c r="L844" s="56"/>
      <c r="M844" s="56"/>
      <c r="N844" s="56"/>
      <c r="O844" s="56"/>
      <c r="P844" s="56"/>
      <c r="Q844" s="56"/>
      <c r="R844" s="56"/>
      <c r="S844" s="56"/>
      <c r="T844" s="56"/>
      <c r="U844" s="56"/>
      <c r="V844" s="56"/>
      <c r="W844" s="56"/>
      <c r="X844" s="56"/>
      <c r="Y844" s="56"/>
      <c r="Z844" s="56"/>
      <c r="AA844" s="56"/>
      <c r="AB844" s="56"/>
    </row>
    <row r="845">
      <c r="A845" s="56"/>
      <c r="B845" s="56"/>
      <c r="C845" s="58"/>
      <c r="D845" s="59"/>
      <c r="E845" s="79"/>
      <c r="F845" s="58"/>
      <c r="G845" s="58"/>
      <c r="H845" s="58"/>
      <c r="I845" s="58"/>
      <c r="J845" s="58"/>
      <c r="K845" s="56"/>
      <c r="L845" s="56"/>
      <c r="M845" s="56"/>
      <c r="N845" s="56"/>
      <c r="O845" s="56"/>
      <c r="P845" s="56"/>
      <c r="Q845" s="56"/>
      <c r="R845" s="56"/>
      <c r="S845" s="56"/>
      <c r="T845" s="56"/>
      <c r="U845" s="56"/>
      <c r="V845" s="56"/>
      <c r="W845" s="56"/>
      <c r="X845" s="56"/>
      <c r="Y845" s="56"/>
      <c r="Z845" s="56"/>
      <c r="AA845" s="56"/>
      <c r="AB845" s="56"/>
    </row>
    <row r="846">
      <c r="A846" s="56"/>
      <c r="B846" s="56"/>
      <c r="C846" s="58"/>
      <c r="D846" s="59"/>
      <c r="E846" s="79"/>
      <c r="F846" s="58"/>
      <c r="G846" s="58"/>
      <c r="H846" s="58"/>
      <c r="I846" s="58"/>
      <c r="J846" s="58"/>
      <c r="K846" s="56"/>
      <c r="L846" s="56"/>
      <c r="M846" s="56"/>
      <c r="N846" s="56"/>
      <c r="O846" s="56"/>
      <c r="P846" s="56"/>
      <c r="Q846" s="56"/>
      <c r="R846" s="56"/>
      <c r="S846" s="56"/>
      <c r="T846" s="56"/>
      <c r="U846" s="56"/>
      <c r="V846" s="56"/>
      <c r="W846" s="56"/>
      <c r="X846" s="56"/>
      <c r="Y846" s="56"/>
      <c r="Z846" s="56"/>
      <c r="AA846" s="56"/>
      <c r="AB846" s="56"/>
    </row>
    <row r="847">
      <c r="A847" s="56"/>
      <c r="B847" s="56"/>
      <c r="C847" s="58"/>
      <c r="D847" s="59"/>
      <c r="E847" s="79"/>
      <c r="F847" s="58"/>
      <c r="G847" s="58"/>
      <c r="H847" s="58"/>
      <c r="I847" s="58"/>
      <c r="J847" s="58"/>
      <c r="K847" s="56"/>
      <c r="L847" s="56"/>
      <c r="M847" s="56"/>
      <c r="N847" s="56"/>
      <c r="O847" s="56"/>
      <c r="P847" s="56"/>
      <c r="Q847" s="56"/>
      <c r="R847" s="56"/>
      <c r="S847" s="56"/>
      <c r="T847" s="56"/>
      <c r="U847" s="56"/>
      <c r="V847" s="56"/>
      <c r="W847" s="56"/>
      <c r="X847" s="56"/>
      <c r="Y847" s="56"/>
      <c r="Z847" s="56"/>
      <c r="AA847" s="56"/>
      <c r="AB847" s="56"/>
    </row>
    <row r="848">
      <c r="A848" s="56"/>
      <c r="B848" s="56"/>
      <c r="C848" s="58"/>
      <c r="D848" s="59"/>
      <c r="E848" s="79"/>
      <c r="F848" s="58"/>
      <c r="G848" s="58"/>
      <c r="H848" s="58"/>
      <c r="I848" s="58"/>
      <c r="J848" s="58"/>
      <c r="K848" s="56"/>
      <c r="L848" s="56"/>
      <c r="M848" s="56"/>
      <c r="N848" s="56"/>
      <c r="O848" s="56"/>
      <c r="P848" s="56"/>
      <c r="Q848" s="56"/>
      <c r="R848" s="56"/>
      <c r="S848" s="56"/>
      <c r="T848" s="56"/>
      <c r="U848" s="56"/>
      <c r="V848" s="56"/>
      <c r="W848" s="56"/>
      <c r="X848" s="56"/>
      <c r="Y848" s="56"/>
      <c r="Z848" s="56"/>
      <c r="AA848" s="56"/>
      <c r="AB848" s="56"/>
    </row>
    <row r="849">
      <c r="A849" s="56"/>
      <c r="B849" s="56"/>
      <c r="C849" s="58"/>
      <c r="D849" s="59"/>
      <c r="E849" s="79"/>
      <c r="F849" s="58"/>
      <c r="G849" s="58"/>
      <c r="H849" s="58"/>
      <c r="I849" s="58"/>
      <c r="J849" s="58"/>
      <c r="K849" s="56"/>
      <c r="L849" s="56"/>
      <c r="M849" s="56"/>
      <c r="N849" s="56"/>
      <c r="O849" s="56"/>
      <c r="P849" s="56"/>
      <c r="Q849" s="56"/>
      <c r="R849" s="56"/>
      <c r="S849" s="56"/>
      <c r="T849" s="56"/>
      <c r="U849" s="56"/>
      <c r="V849" s="56"/>
      <c r="W849" s="56"/>
      <c r="X849" s="56"/>
      <c r="Y849" s="56"/>
      <c r="Z849" s="56"/>
      <c r="AA849" s="56"/>
      <c r="AB849" s="56"/>
    </row>
    <row r="850">
      <c r="A850" s="56"/>
      <c r="B850" s="56"/>
      <c r="C850" s="58"/>
      <c r="D850" s="59"/>
      <c r="E850" s="79"/>
      <c r="F850" s="58"/>
      <c r="G850" s="58"/>
      <c r="H850" s="58"/>
      <c r="I850" s="58"/>
      <c r="J850" s="58"/>
      <c r="K850" s="56"/>
      <c r="L850" s="56"/>
      <c r="M850" s="56"/>
      <c r="N850" s="56"/>
      <c r="O850" s="56"/>
      <c r="P850" s="56"/>
      <c r="Q850" s="56"/>
      <c r="R850" s="56"/>
      <c r="S850" s="56"/>
      <c r="T850" s="56"/>
      <c r="U850" s="56"/>
      <c r="V850" s="56"/>
      <c r="W850" s="56"/>
      <c r="X850" s="56"/>
      <c r="Y850" s="56"/>
      <c r="Z850" s="56"/>
      <c r="AA850" s="56"/>
      <c r="AB850" s="56"/>
    </row>
    <row r="851">
      <c r="A851" s="56"/>
      <c r="B851" s="56"/>
      <c r="C851" s="58"/>
      <c r="D851" s="59"/>
      <c r="E851" s="79"/>
      <c r="F851" s="58"/>
      <c r="G851" s="58"/>
      <c r="H851" s="58"/>
      <c r="I851" s="58"/>
      <c r="J851" s="58"/>
      <c r="K851" s="56"/>
      <c r="L851" s="56"/>
      <c r="M851" s="56"/>
      <c r="N851" s="56"/>
      <c r="O851" s="56"/>
      <c r="P851" s="56"/>
      <c r="Q851" s="56"/>
      <c r="R851" s="56"/>
      <c r="S851" s="56"/>
      <c r="T851" s="56"/>
      <c r="U851" s="56"/>
      <c r="V851" s="56"/>
      <c r="W851" s="56"/>
      <c r="X851" s="56"/>
      <c r="Y851" s="56"/>
      <c r="Z851" s="56"/>
      <c r="AA851" s="56"/>
      <c r="AB851" s="56"/>
    </row>
    <row r="852">
      <c r="A852" s="56"/>
      <c r="B852" s="56"/>
      <c r="C852" s="58"/>
      <c r="D852" s="59"/>
      <c r="E852" s="79"/>
      <c r="F852" s="58"/>
      <c r="G852" s="58"/>
      <c r="H852" s="58"/>
      <c r="I852" s="58"/>
      <c r="J852" s="58"/>
      <c r="K852" s="56"/>
      <c r="L852" s="56"/>
      <c r="M852" s="56"/>
      <c r="N852" s="56"/>
      <c r="O852" s="56"/>
      <c r="P852" s="56"/>
      <c r="Q852" s="56"/>
      <c r="R852" s="56"/>
      <c r="S852" s="56"/>
      <c r="T852" s="56"/>
      <c r="U852" s="56"/>
      <c r="V852" s="56"/>
      <c r="W852" s="56"/>
      <c r="X852" s="56"/>
      <c r="Y852" s="56"/>
      <c r="Z852" s="56"/>
      <c r="AA852" s="56"/>
      <c r="AB852" s="56"/>
    </row>
    <row r="853">
      <c r="A853" s="56"/>
      <c r="B853" s="56"/>
      <c r="C853" s="58"/>
      <c r="D853" s="59"/>
      <c r="E853" s="79"/>
      <c r="F853" s="58"/>
      <c r="G853" s="58"/>
      <c r="H853" s="58"/>
      <c r="I853" s="58"/>
      <c r="J853" s="58"/>
      <c r="K853" s="56"/>
      <c r="L853" s="56"/>
      <c r="M853" s="56"/>
      <c r="N853" s="56"/>
      <c r="O853" s="56"/>
      <c r="P853" s="56"/>
      <c r="Q853" s="56"/>
      <c r="R853" s="56"/>
      <c r="S853" s="56"/>
      <c r="T853" s="56"/>
      <c r="U853" s="56"/>
      <c r="V853" s="56"/>
      <c r="W853" s="56"/>
      <c r="X853" s="56"/>
      <c r="Y853" s="56"/>
      <c r="Z853" s="56"/>
      <c r="AA853" s="56"/>
      <c r="AB853" s="56"/>
    </row>
    <row r="854">
      <c r="A854" s="56"/>
      <c r="B854" s="56"/>
      <c r="C854" s="58"/>
      <c r="D854" s="59"/>
      <c r="E854" s="79"/>
      <c r="F854" s="58"/>
      <c r="G854" s="58"/>
      <c r="H854" s="58"/>
      <c r="I854" s="58"/>
      <c r="J854" s="58"/>
      <c r="K854" s="56"/>
      <c r="L854" s="56"/>
      <c r="M854" s="56"/>
      <c r="N854" s="56"/>
      <c r="O854" s="56"/>
      <c r="P854" s="56"/>
      <c r="Q854" s="56"/>
      <c r="R854" s="56"/>
      <c r="S854" s="56"/>
      <c r="T854" s="56"/>
      <c r="U854" s="56"/>
      <c r="V854" s="56"/>
      <c r="W854" s="56"/>
      <c r="X854" s="56"/>
      <c r="Y854" s="56"/>
      <c r="Z854" s="56"/>
      <c r="AA854" s="56"/>
      <c r="AB854" s="56"/>
    </row>
    <row r="855">
      <c r="A855" s="56"/>
      <c r="B855" s="56"/>
      <c r="C855" s="58"/>
      <c r="D855" s="59"/>
      <c r="E855" s="79"/>
      <c r="F855" s="58"/>
      <c r="G855" s="58"/>
      <c r="H855" s="58"/>
      <c r="I855" s="58"/>
      <c r="J855" s="58"/>
      <c r="K855" s="56"/>
      <c r="L855" s="56"/>
      <c r="M855" s="56"/>
      <c r="N855" s="56"/>
      <c r="O855" s="56"/>
      <c r="P855" s="56"/>
      <c r="Q855" s="56"/>
      <c r="R855" s="56"/>
      <c r="S855" s="56"/>
      <c r="T855" s="56"/>
      <c r="U855" s="56"/>
      <c r="V855" s="56"/>
      <c r="W855" s="56"/>
      <c r="X855" s="56"/>
      <c r="Y855" s="56"/>
      <c r="Z855" s="56"/>
      <c r="AA855" s="56"/>
      <c r="AB855" s="56"/>
    </row>
    <row r="856">
      <c r="A856" s="56"/>
      <c r="B856" s="56"/>
      <c r="C856" s="58"/>
      <c r="D856" s="59"/>
      <c r="E856" s="79"/>
      <c r="F856" s="58"/>
      <c r="G856" s="58"/>
      <c r="H856" s="58"/>
      <c r="I856" s="58"/>
      <c r="J856" s="58"/>
      <c r="K856" s="56"/>
      <c r="L856" s="56"/>
      <c r="M856" s="56"/>
      <c r="N856" s="56"/>
      <c r="O856" s="56"/>
      <c r="P856" s="56"/>
      <c r="Q856" s="56"/>
      <c r="R856" s="56"/>
      <c r="S856" s="56"/>
      <c r="T856" s="56"/>
      <c r="U856" s="56"/>
      <c r="V856" s="56"/>
      <c r="W856" s="56"/>
      <c r="X856" s="56"/>
      <c r="Y856" s="56"/>
      <c r="Z856" s="56"/>
      <c r="AA856" s="56"/>
      <c r="AB856" s="56"/>
    </row>
    <row r="857">
      <c r="A857" s="56"/>
      <c r="B857" s="56"/>
      <c r="C857" s="58"/>
      <c r="D857" s="59"/>
      <c r="E857" s="79"/>
      <c r="F857" s="58"/>
      <c r="G857" s="58"/>
      <c r="H857" s="58"/>
      <c r="I857" s="58"/>
      <c r="J857" s="58"/>
      <c r="K857" s="56"/>
      <c r="L857" s="56"/>
      <c r="M857" s="56"/>
      <c r="N857" s="56"/>
      <c r="O857" s="56"/>
      <c r="P857" s="56"/>
      <c r="Q857" s="56"/>
      <c r="R857" s="56"/>
      <c r="S857" s="56"/>
      <c r="T857" s="56"/>
      <c r="U857" s="56"/>
      <c r="V857" s="56"/>
      <c r="W857" s="56"/>
      <c r="X857" s="56"/>
      <c r="Y857" s="56"/>
      <c r="Z857" s="56"/>
      <c r="AA857" s="56"/>
      <c r="AB857" s="56"/>
    </row>
    <row r="858">
      <c r="A858" s="56"/>
      <c r="B858" s="56"/>
      <c r="C858" s="58"/>
      <c r="D858" s="59"/>
      <c r="E858" s="79"/>
      <c r="F858" s="58"/>
      <c r="G858" s="58"/>
      <c r="H858" s="58"/>
      <c r="I858" s="58"/>
      <c r="J858" s="58"/>
      <c r="K858" s="56"/>
      <c r="L858" s="56"/>
      <c r="M858" s="56"/>
      <c r="N858" s="56"/>
      <c r="O858" s="56"/>
      <c r="P858" s="56"/>
      <c r="Q858" s="56"/>
      <c r="R858" s="56"/>
      <c r="S858" s="56"/>
      <c r="T858" s="56"/>
      <c r="U858" s="56"/>
      <c r="V858" s="56"/>
      <c r="W858" s="56"/>
      <c r="X858" s="56"/>
      <c r="Y858" s="56"/>
      <c r="Z858" s="56"/>
      <c r="AA858" s="56"/>
      <c r="AB858" s="56"/>
    </row>
    <row r="859">
      <c r="A859" s="56"/>
      <c r="B859" s="56"/>
      <c r="C859" s="58"/>
      <c r="D859" s="59"/>
      <c r="E859" s="79"/>
      <c r="F859" s="58"/>
      <c r="G859" s="58"/>
      <c r="H859" s="58"/>
      <c r="I859" s="58"/>
      <c r="J859" s="58"/>
      <c r="K859" s="56"/>
      <c r="L859" s="56"/>
      <c r="M859" s="56"/>
      <c r="N859" s="56"/>
      <c r="O859" s="56"/>
      <c r="P859" s="56"/>
      <c r="Q859" s="56"/>
      <c r="R859" s="56"/>
      <c r="S859" s="56"/>
      <c r="T859" s="56"/>
      <c r="U859" s="56"/>
      <c r="V859" s="56"/>
      <c r="W859" s="56"/>
      <c r="X859" s="56"/>
      <c r="Y859" s="56"/>
      <c r="Z859" s="56"/>
      <c r="AA859" s="56"/>
      <c r="AB859" s="56"/>
    </row>
    <row r="860">
      <c r="A860" s="56"/>
      <c r="B860" s="56"/>
      <c r="C860" s="58"/>
      <c r="D860" s="59"/>
      <c r="E860" s="79"/>
      <c r="F860" s="58"/>
      <c r="G860" s="58"/>
      <c r="H860" s="58"/>
      <c r="I860" s="58"/>
      <c r="J860" s="58"/>
      <c r="K860" s="56"/>
      <c r="L860" s="56"/>
      <c r="M860" s="56"/>
      <c r="N860" s="56"/>
      <c r="O860" s="56"/>
      <c r="P860" s="56"/>
      <c r="Q860" s="56"/>
      <c r="R860" s="56"/>
      <c r="S860" s="56"/>
      <c r="T860" s="56"/>
      <c r="U860" s="56"/>
      <c r="V860" s="56"/>
      <c r="W860" s="56"/>
      <c r="X860" s="56"/>
      <c r="Y860" s="56"/>
      <c r="Z860" s="56"/>
      <c r="AA860" s="56"/>
      <c r="AB860" s="56"/>
    </row>
    <row r="861">
      <c r="A861" s="56"/>
      <c r="B861" s="56"/>
      <c r="C861" s="58"/>
      <c r="D861" s="59"/>
      <c r="E861" s="79"/>
      <c r="F861" s="58"/>
      <c r="G861" s="58"/>
      <c r="H861" s="58"/>
      <c r="I861" s="58"/>
      <c r="J861" s="58"/>
      <c r="K861" s="56"/>
      <c r="L861" s="56"/>
      <c r="M861" s="56"/>
      <c r="N861" s="56"/>
      <c r="O861" s="56"/>
      <c r="P861" s="56"/>
      <c r="Q861" s="56"/>
      <c r="R861" s="56"/>
      <c r="S861" s="56"/>
      <c r="T861" s="56"/>
      <c r="U861" s="56"/>
      <c r="V861" s="56"/>
      <c r="W861" s="56"/>
      <c r="X861" s="56"/>
      <c r="Y861" s="56"/>
      <c r="Z861" s="56"/>
      <c r="AA861" s="56"/>
      <c r="AB861" s="56"/>
    </row>
    <row r="862">
      <c r="A862" s="56"/>
      <c r="B862" s="56"/>
      <c r="C862" s="58"/>
      <c r="D862" s="59"/>
      <c r="E862" s="79"/>
      <c r="F862" s="58"/>
      <c r="G862" s="58"/>
      <c r="H862" s="58"/>
      <c r="I862" s="58"/>
      <c r="J862" s="58"/>
      <c r="K862" s="56"/>
      <c r="L862" s="56"/>
      <c r="M862" s="56"/>
      <c r="N862" s="56"/>
      <c r="O862" s="56"/>
      <c r="P862" s="56"/>
      <c r="Q862" s="56"/>
      <c r="R862" s="56"/>
      <c r="S862" s="56"/>
      <c r="T862" s="56"/>
      <c r="U862" s="56"/>
      <c r="V862" s="56"/>
      <c r="W862" s="56"/>
      <c r="X862" s="56"/>
      <c r="Y862" s="56"/>
      <c r="Z862" s="56"/>
      <c r="AA862" s="56"/>
      <c r="AB862" s="56"/>
    </row>
    <row r="863">
      <c r="A863" s="56"/>
      <c r="B863" s="56"/>
      <c r="C863" s="58"/>
      <c r="D863" s="59"/>
      <c r="E863" s="79"/>
      <c r="F863" s="58"/>
      <c r="G863" s="58"/>
      <c r="H863" s="58"/>
      <c r="I863" s="58"/>
      <c r="J863" s="58"/>
      <c r="K863" s="56"/>
      <c r="L863" s="56"/>
      <c r="M863" s="56"/>
      <c r="N863" s="56"/>
      <c r="O863" s="56"/>
      <c r="P863" s="56"/>
      <c r="Q863" s="56"/>
      <c r="R863" s="56"/>
      <c r="S863" s="56"/>
      <c r="T863" s="56"/>
      <c r="U863" s="56"/>
      <c r="V863" s="56"/>
      <c r="W863" s="56"/>
      <c r="X863" s="56"/>
      <c r="Y863" s="56"/>
      <c r="Z863" s="56"/>
      <c r="AA863" s="56"/>
      <c r="AB863" s="56"/>
    </row>
    <row r="864">
      <c r="A864" s="56"/>
      <c r="B864" s="56"/>
      <c r="C864" s="58"/>
      <c r="D864" s="59"/>
      <c r="E864" s="79"/>
      <c r="F864" s="58"/>
      <c r="G864" s="58"/>
      <c r="H864" s="58"/>
      <c r="I864" s="58"/>
      <c r="J864" s="58"/>
      <c r="K864" s="56"/>
      <c r="L864" s="56"/>
      <c r="M864" s="56"/>
      <c r="N864" s="56"/>
      <c r="O864" s="56"/>
      <c r="P864" s="56"/>
      <c r="Q864" s="56"/>
      <c r="R864" s="56"/>
      <c r="S864" s="56"/>
      <c r="T864" s="56"/>
      <c r="U864" s="56"/>
      <c r="V864" s="56"/>
      <c r="W864" s="56"/>
      <c r="X864" s="56"/>
      <c r="Y864" s="56"/>
      <c r="Z864" s="56"/>
      <c r="AA864" s="56"/>
      <c r="AB864" s="56"/>
    </row>
    <row r="865">
      <c r="A865" s="56"/>
      <c r="B865" s="56"/>
      <c r="C865" s="58"/>
      <c r="D865" s="59"/>
      <c r="E865" s="79"/>
      <c r="F865" s="58"/>
      <c r="G865" s="58"/>
      <c r="H865" s="58"/>
      <c r="I865" s="58"/>
      <c r="J865" s="58"/>
      <c r="K865" s="56"/>
      <c r="L865" s="56"/>
      <c r="M865" s="56"/>
      <c r="N865" s="56"/>
      <c r="O865" s="56"/>
      <c r="P865" s="56"/>
      <c r="Q865" s="56"/>
      <c r="R865" s="56"/>
      <c r="S865" s="56"/>
      <c r="T865" s="56"/>
      <c r="U865" s="56"/>
      <c r="V865" s="56"/>
      <c r="W865" s="56"/>
      <c r="X865" s="56"/>
      <c r="Y865" s="56"/>
      <c r="Z865" s="56"/>
      <c r="AA865" s="56"/>
      <c r="AB865" s="56"/>
    </row>
    <row r="866">
      <c r="A866" s="56"/>
      <c r="B866" s="56"/>
      <c r="C866" s="58"/>
      <c r="D866" s="59"/>
      <c r="E866" s="79"/>
      <c r="F866" s="58"/>
      <c r="G866" s="58"/>
      <c r="H866" s="58"/>
      <c r="I866" s="58"/>
      <c r="J866" s="58"/>
      <c r="K866" s="56"/>
      <c r="L866" s="56"/>
      <c r="M866" s="56"/>
      <c r="N866" s="56"/>
      <c r="O866" s="56"/>
      <c r="P866" s="56"/>
      <c r="Q866" s="56"/>
      <c r="R866" s="56"/>
      <c r="S866" s="56"/>
      <c r="T866" s="56"/>
      <c r="U866" s="56"/>
      <c r="V866" s="56"/>
      <c r="W866" s="56"/>
      <c r="X866" s="56"/>
      <c r="Y866" s="56"/>
      <c r="Z866" s="56"/>
      <c r="AA866" s="56"/>
      <c r="AB866" s="56"/>
    </row>
    <row r="867">
      <c r="A867" s="56"/>
      <c r="B867" s="56"/>
      <c r="C867" s="58"/>
      <c r="D867" s="59"/>
      <c r="E867" s="79"/>
      <c r="F867" s="58"/>
      <c r="G867" s="58"/>
      <c r="H867" s="58"/>
      <c r="I867" s="58"/>
      <c r="J867" s="58"/>
      <c r="K867" s="56"/>
      <c r="L867" s="56"/>
      <c r="M867" s="56"/>
      <c r="N867" s="56"/>
      <c r="O867" s="56"/>
      <c r="P867" s="56"/>
      <c r="Q867" s="56"/>
      <c r="R867" s="56"/>
      <c r="S867" s="56"/>
      <c r="T867" s="56"/>
      <c r="U867" s="56"/>
      <c r="V867" s="56"/>
      <c r="W867" s="56"/>
      <c r="X867" s="56"/>
      <c r="Y867" s="56"/>
      <c r="Z867" s="56"/>
      <c r="AA867" s="56"/>
      <c r="AB867" s="56"/>
    </row>
    <row r="868">
      <c r="A868" s="56"/>
      <c r="B868" s="56"/>
      <c r="C868" s="58"/>
      <c r="D868" s="59"/>
      <c r="E868" s="79"/>
      <c r="F868" s="58"/>
      <c r="G868" s="58"/>
      <c r="H868" s="58"/>
      <c r="I868" s="58"/>
      <c r="J868" s="58"/>
      <c r="K868" s="56"/>
      <c r="L868" s="56"/>
      <c r="M868" s="56"/>
      <c r="N868" s="56"/>
      <c r="O868" s="56"/>
      <c r="P868" s="56"/>
      <c r="Q868" s="56"/>
      <c r="R868" s="56"/>
      <c r="S868" s="56"/>
      <c r="T868" s="56"/>
      <c r="U868" s="56"/>
      <c r="V868" s="56"/>
      <c r="W868" s="56"/>
      <c r="X868" s="56"/>
      <c r="Y868" s="56"/>
      <c r="Z868" s="56"/>
      <c r="AA868" s="56"/>
      <c r="AB868" s="56"/>
    </row>
    <row r="869">
      <c r="A869" s="56"/>
      <c r="B869" s="56"/>
      <c r="C869" s="58"/>
      <c r="D869" s="59"/>
      <c r="E869" s="79"/>
      <c r="F869" s="58"/>
      <c r="G869" s="58"/>
      <c r="H869" s="58"/>
      <c r="I869" s="58"/>
      <c r="J869" s="58"/>
      <c r="K869" s="56"/>
      <c r="L869" s="56"/>
      <c r="M869" s="56"/>
      <c r="N869" s="56"/>
      <c r="O869" s="56"/>
      <c r="P869" s="56"/>
      <c r="Q869" s="56"/>
      <c r="R869" s="56"/>
      <c r="S869" s="56"/>
      <c r="T869" s="56"/>
      <c r="U869" s="56"/>
      <c r="V869" s="56"/>
      <c r="W869" s="56"/>
      <c r="X869" s="56"/>
      <c r="Y869" s="56"/>
      <c r="Z869" s="56"/>
      <c r="AA869" s="56"/>
      <c r="AB869" s="56"/>
    </row>
    <row r="870">
      <c r="A870" s="56"/>
      <c r="B870" s="56"/>
      <c r="C870" s="58"/>
      <c r="D870" s="59"/>
      <c r="E870" s="79"/>
      <c r="F870" s="58"/>
      <c r="G870" s="58"/>
      <c r="H870" s="58"/>
      <c r="I870" s="58"/>
      <c r="J870" s="58"/>
      <c r="K870" s="56"/>
      <c r="L870" s="56"/>
      <c r="M870" s="56"/>
      <c r="N870" s="56"/>
      <c r="O870" s="56"/>
      <c r="P870" s="56"/>
      <c r="Q870" s="56"/>
      <c r="R870" s="56"/>
      <c r="S870" s="56"/>
      <c r="T870" s="56"/>
      <c r="U870" s="56"/>
      <c r="V870" s="56"/>
      <c r="W870" s="56"/>
      <c r="X870" s="56"/>
      <c r="Y870" s="56"/>
      <c r="Z870" s="56"/>
      <c r="AA870" s="56"/>
      <c r="AB870" s="56"/>
    </row>
    <row r="871">
      <c r="A871" s="56"/>
      <c r="B871" s="56"/>
      <c r="C871" s="58"/>
      <c r="D871" s="59"/>
      <c r="E871" s="79"/>
      <c r="F871" s="58"/>
      <c r="G871" s="58"/>
      <c r="H871" s="58"/>
      <c r="I871" s="58"/>
      <c r="J871" s="58"/>
      <c r="K871" s="56"/>
      <c r="L871" s="56"/>
      <c r="M871" s="56"/>
      <c r="N871" s="56"/>
      <c r="O871" s="56"/>
      <c r="P871" s="56"/>
      <c r="Q871" s="56"/>
      <c r="R871" s="56"/>
      <c r="S871" s="56"/>
      <c r="T871" s="56"/>
      <c r="U871" s="56"/>
      <c r="V871" s="56"/>
      <c r="W871" s="56"/>
      <c r="X871" s="56"/>
      <c r="Y871" s="56"/>
      <c r="Z871" s="56"/>
      <c r="AA871" s="56"/>
      <c r="AB871" s="56"/>
    </row>
    <row r="872">
      <c r="A872" s="56"/>
      <c r="B872" s="56"/>
      <c r="C872" s="58"/>
      <c r="D872" s="59"/>
      <c r="E872" s="79"/>
      <c r="F872" s="58"/>
      <c r="G872" s="58"/>
      <c r="H872" s="58"/>
      <c r="I872" s="58"/>
      <c r="J872" s="58"/>
      <c r="K872" s="56"/>
      <c r="L872" s="56"/>
      <c r="M872" s="56"/>
      <c r="N872" s="56"/>
      <c r="O872" s="56"/>
      <c r="P872" s="56"/>
      <c r="Q872" s="56"/>
      <c r="R872" s="56"/>
      <c r="S872" s="56"/>
      <c r="T872" s="56"/>
      <c r="U872" s="56"/>
      <c r="V872" s="56"/>
      <c r="W872" s="56"/>
      <c r="X872" s="56"/>
      <c r="Y872" s="56"/>
      <c r="Z872" s="56"/>
      <c r="AA872" s="56"/>
      <c r="AB872" s="56"/>
    </row>
    <row r="873">
      <c r="A873" s="56"/>
      <c r="B873" s="56"/>
      <c r="C873" s="58"/>
      <c r="D873" s="59"/>
      <c r="E873" s="79"/>
      <c r="F873" s="58"/>
      <c r="G873" s="58"/>
      <c r="H873" s="58"/>
      <c r="I873" s="58"/>
      <c r="J873" s="58"/>
      <c r="K873" s="56"/>
      <c r="L873" s="56"/>
      <c r="M873" s="56"/>
      <c r="N873" s="56"/>
      <c r="O873" s="56"/>
      <c r="P873" s="56"/>
      <c r="Q873" s="56"/>
      <c r="R873" s="56"/>
      <c r="S873" s="56"/>
      <c r="T873" s="56"/>
      <c r="U873" s="56"/>
      <c r="V873" s="56"/>
      <c r="W873" s="56"/>
      <c r="X873" s="56"/>
      <c r="Y873" s="56"/>
      <c r="Z873" s="56"/>
      <c r="AA873" s="56"/>
      <c r="AB873" s="56"/>
    </row>
    <row r="874">
      <c r="A874" s="56"/>
      <c r="B874" s="56"/>
      <c r="C874" s="58"/>
      <c r="D874" s="59"/>
      <c r="E874" s="79"/>
      <c r="F874" s="58"/>
      <c r="G874" s="58"/>
      <c r="H874" s="58"/>
      <c r="I874" s="58"/>
      <c r="J874" s="58"/>
      <c r="K874" s="56"/>
      <c r="L874" s="56"/>
      <c r="M874" s="56"/>
      <c r="N874" s="56"/>
      <c r="O874" s="56"/>
      <c r="P874" s="56"/>
      <c r="Q874" s="56"/>
      <c r="R874" s="56"/>
      <c r="S874" s="56"/>
      <c r="T874" s="56"/>
      <c r="U874" s="56"/>
      <c r="V874" s="56"/>
      <c r="W874" s="56"/>
      <c r="X874" s="56"/>
      <c r="Y874" s="56"/>
      <c r="Z874" s="56"/>
      <c r="AA874" s="56"/>
      <c r="AB874" s="56"/>
    </row>
    <row r="875">
      <c r="A875" s="56"/>
      <c r="B875" s="56"/>
      <c r="C875" s="58"/>
      <c r="D875" s="59"/>
      <c r="E875" s="79"/>
      <c r="F875" s="58"/>
      <c r="G875" s="58"/>
      <c r="H875" s="58"/>
      <c r="I875" s="58"/>
      <c r="J875" s="58"/>
      <c r="K875" s="56"/>
      <c r="L875" s="56"/>
      <c r="M875" s="56"/>
      <c r="N875" s="56"/>
      <c r="O875" s="56"/>
      <c r="P875" s="56"/>
      <c r="Q875" s="56"/>
      <c r="R875" s="56"/>
      <c r="S875" s="56"/>
      <c r="T875" s="56"/>
      <c r="U875" s="56"/>
      <c r="V875" s="56"/>
      <c r="W875" s="56"/>
      <c r="X875" s="56"/>
      <c r="Y875" s="56"/>
      <c r="Z875" s="56"/>
      <c r="AA875" s="56"/>
      <c r="AB875" s="56"/>
    </row>
    <row r="876">
      <c r="A876" s="56"/>
      <c r="B876" s="56"/>
      <c r="C876" s="58"/>
      <c r="D876" s="59"/>
      <c r="E876" s="79"/>
      <c r="F876" s="58"/>
      <c r="G876" s="58"/>
      <c r="H876" s="58"/>
      <c r="I876" s="58"/>
      <c r="J876" s="58"/>
      <c r="K876" s="56"/>
      <c r="L876" s="56"/>
      <c r="M876" s="56"/>
      <c r="N876" s="56"/>
      <c r="O876" s="56"/>
      <c r="P876" s="56"/>
      <c r="Q876" s="56"/>
      <c r="R876" s="56"/>
      <c r="S876" s="56"/>
      <c r="T876" s="56"/>
      <c r="U876" s="56"/>
      <c r="V876" s="56"/>
      <c r="W876" s="56"/>
      <c r="X876" s="56"/>
      <c r="Y876" s="56"/>
      <c r="Z876" s="56"/>
      <c r="AA876" s="56"/>
      <c r="AB876" s="56"/>
    </row>
    <row r="877">
      <c r="A877" s="56"/>
      <c r="B877" s="56"/>
      <c r="C877" s="58"/>
      <c r="D877" s="59"/>
      <c r="E877" s="79"/>
      <c r="F877" s="58"/>
      <c r="G877" s="58"/>
      <c r="H877" s="58"/>
      <c r="I877" s="58"/>
      <c r="J877" s="58"/>
      <c r="K877" s="56"/>
      <c r="L877" s="56"/>
      <c r="M877" s="56"/>
      <c r="N877" s="56"/>
      <c r="O877" s="56"/>
      <c r="P877" s="56"/>
      <c r="Q877" s="56"/>
      <c r="R877" s="56"/>
      <c r="S877" s="56"/>
      <c r="T877" s="56"/>
      <c r="U877" s="56"/>
      <c r="V877" s="56"/>
      <c r="W877" s="56"/>
      <c r="X877" s="56"/>
      <c r="Y877" s="56"/>
      <c r="Z877" s="56"/>
      <c r="AA877" s="56"/>
      <c r="AB877" s="56"/>
    </row>
    <row r="878">
      <c r="A878" s="56"/>
      <c r="B878" s="56"/>
      <c r="C878" s="58"/>
      <c r="D878" s="59"/>
      <c r="E878" s="79"/>
      <c r="F878" s="58"/>
      <c r="G878" s="58"/>
      <c r="H878" s="58"/>
      <c r="I878" s="58"/>
      <c r="J878" s="58"/>
      <c r="K878" s="56"/>
      <c r="L878" s="56"/>
      <c r="M878" s="56"/>
      <c r="N878" s="56"/>
      <c r="O878" s="56"/>
      <c r="P878" s="56"/>
      <c r="Q878" s="56"/>
      <c r="R878" s="56"/>
      <c r="S878" s="56"/>
      <c r="T878" s="56"/>
      <c r="U878" s="56"/>
      <c r="V878" s="56"/>
      <c r="W878" s="56"/>
      <c r="X878" s="56"/>
      <c r="Y878" s="56"/>
      <c r="Z878" s="56"/>
      <c r="AA878" s="56"/>
      <c r="AB878" s="56"/>
    </row>
    <row r="879">
      <c r="A879" s="56"/>
      <c r="B879" s="56"/>
      <c r="C879" s="58"/>
      <c r="D879" s="59"/>
      <c r="E879" s="79"/>
      <c r="F879" s="58"/>
      <c r="G879" s="58"/>
      <c r="H879" s="58"/>
      <c r="I879" s="58"/>
      <c r="J879" s="58"/>
      <c r="K879" s="56"/>
      <c r="L879" s="56"/>
      <c r="M879" s="56"/>
      <c r="N879" s="56"/>
      <c r="O879" s="56"/>
      <c r="P879" s="56"/>
      <c r="Q879" s="56"/>
      <c r="R879" s="56"/>
      <c r="S879" s="56"/>
      <c r="T879" s="56"/>
      <c r="U879" s="56"/>
      <c r="V879" s="56"/>
      <c r="W879" s="56"/>
      <c r="X879" s="56"/>
      <c r="Y879" s="56"/>
      <c r="Z879" s="56"/>
      <c r="AA879" s="56"/>
      <c r="AB879" s="56"/>
    </row>
    <row r="880">
      <c r="A880" s="56"/>
      <c r="B880" s="56"/>
      <c r="C880" s="58"/>
      <c r="D880" s="59"/>
      <c r="E880" s="79"/>
      <c r="F880" s="58"/>
      <c r="G880" s="58"/>
      <c r="H880" s="58"/>
      <c r="I880" s="58"/>
      <c r="J880" s="58"/>
      <c r="K880" s="56"/>
      <c r="L880" s="56"/>
      <c r="M880" s="56"/>
      <c r="N880" s="56"/>
      <c r="O880" s="56"/>
      <c r="P880" s="56"/>
      <c r="Q880" s="56"/>
      <c r="R880" s="56"/>
      <c r="S880" s="56"/>
      <c r="T880" s="56"/>
      <c r="U880" s="56"/>
      <c r="V880" s="56"/>
      <c r="W880" s="56"/>
      <c r="X880" s="56"/>
      <c r="Y880" s="56"/>
      <c r="Z880" s="56"/>
      <c r="AA880" s="56"/>
      <c r="AB880" s="56"/>
    </row>
    <row r="881">
      <c r="A881" s="56"/>
      <c r="B881" s="56"/>
      <c r="C881" s="58"/>
      <c r="D881" s="59"/>
      <c r="E881" s="79"/>
      <c r="F881" s="58"/>
      <c r="G881" s="58"/>
      <c r="H881" s="58"/>
      <c r="I881" s="58"/>
      <c r="J881" s="58"/>
      <c r="K881" s="56"/>
      <c r="L881" s="56"/>
      <c r="M881" s="56"/>
      <c r="N881" s="56"/>
      <c r="O881" s="56"/>
      <c r="P881" s="56"/>
      <c r="Q881" s="56"/>
      <c r="R881" s="56"/>
      <c r="S881" s="56"/>
      <c r="T881" s="56"/>
      <c r="U881" s="56"/>
      <c r="V881" s="56"/>
      <c r="W881" s="56"/>
      <c r="X881" s="56"/>
      <c r="Y881" s="56"/>
      <c r="Z881" s="56"/>
      <c r="AA881" s="56"/>
      <c r="AB881" s="56"/>
    </row>
    <row r="882">
      <c r="A882" s="56"/>
      <c r="B882" s="56"/>
      <c r="C882" s="58"/>
      <c r="D882" s="59"/>
      <c r="E882" s="79"/>
      <c r="F882" s="58"/>
      <c r="G882" s="58"/>
      <c r="H882" s="58"/>
      <c r="I882" s="58"/>
      <c r="J882" s="58"/>
      <c r="K882" s="56"/>
      <c r="L882" s="56"/>
      <c r="M882" s="56"/>
      <c r="N882" s="56"/>
      <c r="O882" s="56"/>
      <c r="P882" s="56"/>
      <c r="Q882" s="56"/>
      <c r="R882" s="56"/>
      <c r="S882" s="56"/>
      <c r="T882" s="56"/>
      <c r="U882" s="56"/>
      <c r="V882" s="56"/>
      <c r="W882" s="56"/>
      <c r="X882" s="56"/>
      <c r="Y882" s="56"/>
      <c r="Z882" s="56"/>
      <c r="AA882" s="56"/>
      <c r="AB882" s="56"/>
    </row>
    <row r="883">
      <c r="A883" s="56"/>
      <c r="B883" s="56"/>
      <c r="C883" s="58"/>
      <c r="D883" s="59"/>
      <c r="E883" s="79"/>
      <c r="F883" s="58"/>
      <c r="G883" s="58"/>
      <c r="H883" s="58"/>
      <c r="I883" s="58"/>
      <c r="J883" s="58"/>
      <c r="K883" s="56"/>
      <c r="L883" s="56"/>
      <c r="M883" s="56"/>
      <c r="N883" s="56"/>
      <c r="O883" s="56"/>
      <c r="P883" s="56"/>
      <c r="Q883" s="56"/>
      <c r="R883" s="56"/>
      <c r="S883" s="56"/>
      <c r="T883" s="56"/>
      <c r="U883" s="56"/>
      <c r="V883" s="56"/>
      <c r="W883" s="56"/>
      <c r="X883" s="56"/>
      <c r="Y883" s="56"/>
      <c r="Z883" s="56"/>
      <c r="AA883" s="56"/>
      <c r="AB883" s="56"/>
    </row>
    <row r="884">
      <c r="A884" s="56"/>
      <c r="B884" s="56"/>
      <c r="C884" s="58"/>
      <c r="D884" s="59"/>
      <c r="E884" s="79"/>
      <c r="F884" s="58"/>
      <c r="G884" s="58"/>
      <c r="H884" s="58"/>
      <c r="I884" s="58"/>
      <c r="J884" s="58"/>
      <c r="K884" s="56"/>
      <c r="L884" s="56"/>
      <c r="M884" s="56"/>
      <c r="N884" s="56"/>
      <c r="O884" s="56"/>
      <c r="P884" s="56"/>
      <c r="Q884" s="56"/>
      <c r="R884" s="56"/>
      <c r="S884" s="56"/>
      <c r="T884" s="56"/>
      <c r="U884" s="56"/>
      <c r="V884" s="56"/>
      <c r="W884" s="56"/>
      <c r="X884" s="56"/>
      <c r="Y884" s="56"/>
      <c r="Z884" s="56"/>
      <c r="AA884" s="56"/>
      <c r="AB884" s="56"/>
    </row>
    <row r="885">
      <c r="A885" s="56"/>
      <c r="B885" s="56"/>
      <c r="C885" s="58"/>
      <c r="D885" s="59"/>
      <c r="E885" s="79"/>
      <c r="F885" s="58"/>
      <c r="G885" s="58"/>
      <c r="H885" s="58"/>
      <c r="I885" s="58"/>
      <c r="J885" s="58"/>
      <c r="K885" s="56"/>
      <c r="L885" s="56"/>
      <c r="M885" s="56"/>
      <c r="N885" s="56"/>
      <c r="O885" s="56"/>
      <c r="P885" s="56"/>
      <c r="Q885" s="56"/>
      <c r="R885" s="56"/>
      <c r="S885" s="56"/>
      <c r="T885" s="56"/>
      <c r="U885" s="56"/>
      <c r="V885" s="56"/>
      <c r="W885" s="56"/>
      <c r="X885" s="56"/>
      <c r="Y885" s="56"/>
      <c r="Z885" s="56"/>
      <c r="AA885" s="56"/>
      <c r="AB885" s="56"/>
    </row>
    <row r="886">
      <c r="A886" s="56"/>
      <c r="B886" s="56"/>
      <c r="C886" s="58"/>
      <c r="D886" s="59"/>
      <c r="E886" s="79"/>
      <c r="F886" s="58"/>
      <c r="G886" s="58"/>
      <c r="H886" s="58"/>
      <c r="I886" s="58"/>
      <c r="J886" s="58"/>
      <c r="K886" s="56"/>
      <c r="L886" s="56"/>
      <c r="M886" s="56"/>
      <c r="N886" s="56"/>
      <c r="O886" s="56"/>
      <c r="P886" s="56"/>
      <c r="Q886" s="56"/>
      <c r="R886" s="56"/>
      <c r="S886" s="56"/>
      <c r="T886" s="56"/>
      <c r="U886" s="56"/>
      <c r="V886" s="56"/>
      <c r="W886" s="56"/>
      <c r="X886" s="56"/>
      <c r="Y886" s="56"/>
      <c r="Z886" s="56"/>
      <c r="AA886" s="56"/>
      <c r="AB886" s="56"/>
    </row>
    <row r="887">
      <c r="A887" s="56"/>
      <c r="B887" s="56"/>
      <c r="C887" s="58"/>
      <c r="D887" s="59"/>
      <c r="E887" s="79"/>
      <c r="F887" s="58"/>
      <c r="G887" s="58"/>
      <c r="H887" s="58"/>
      <c r="I887" s="58"/>
      <c r="J887" s="58"/>
      <c r="K887" s="56"/>
      <c r="L887" s="56"/>
      <c r="M887" s="56"/>
      <c r="N887" s="56"/>
      <c r="O887" s="56"/>
      <c r="P887" s="56"/>
      <c r="Q887" s="56"/>
      <c r="R887" s="56"/>
      <c r="S887" s="56"/>
      <c r="T887" s="56"/>
      <c r="U887" s="56"/>
      <c r="V887" s="56"/>
      <c r="W887" s="56"/>
      <c r="X887" s="56"/>
      <c r="Y887" s="56"/>
      <c r="Z887" s="56"/>
      <c r="AA887" s="56"/>
      <c r="AB887" s="56"/>
    </row>
    <row r="888">
      <c r="A888" s="56"/>
      <c r="B888" s="56"/>
      <c r="C888" s="58"/>
      <c r="D888" s="59"/>
      <c r="E888" s="79"/>
      <c r="F888" s="58"/>
      <c r="G888" s="58"/>
      <c r="H888" s="58"/>
      <c r="I888" s="58"/>
      <c r="J888" s="58"/>
      <c r="K888" s="56"/>
      <c r="L888" s="56"/>
      <c r="M888" s="56"/>
      <c r="N888" s="56"/>
      <c r="O888" s="56"/>
      <c r="P888" s="56"/>
      <c r="Q888" s="56"/>
      <c r="R888" s="56"/>
      <c r="S888" s="56"/>
      <c r="T888" s="56"/>
      <c r="U888" s="56"/>
      <c r="V888" s="56"/>
      <c r="W888" s="56"/>
      <c r="X888" s="56"/>
      <c r="Y888" s="56"/>
      <c r="Z888" s="56"/>
      <c r="AA888" s="56"/>
      <c r="AB888" s="56"/>
    </row>
    <row r="889">
      <c r="A889" s="56"/>
      <c r="B889" s="56"/>
      <c r="C889" s="58"/>
      <c r="D889" s="59"/>
      <c r="E889" s="79"/>
      <c r="F889" s="58"/>
      <c r="G889" s="58"/>
      <c r="H889" s="58"/>
      <c r="I889" s="58"/>
      <c r="J889" s="58"/>
      <c r="K889" s="56"/>
      <c r="L889" s="56"/>
      <c r="M889" s="56"/>
      <c r="N889" s="56"/>
      <c r="O889" s="56"/>
      <c r="P889" s="56"/>
      <c r="Q889" s="56"/>
      <c r="R889" s="56"/>
      <c r="S889" s="56"/>
      <c r="T889" s="56"/>
      <c r="U889" s="56"/>
      <c r="V889" s="56"/>
      <c r="W889" s="56"/>
      <c r="X889" s="56"/>
      <c r="Y889" s="56"/>
      <c r="Z889" s="56"/>
      <c r="AA889" s="56"/>
      <c r="AB889" s="56"/>
    </row>
    <row r="890">
      <c r="A890" s="56"/>
      <c r="B890" s="56"/>
      <c r="C890" s="58"/>
      <c r="D890" s="59"/>
      <c r="E890" s="79"/>
      <c r="F890" s="58"/>
      <c r="G890" s="58"/>
      <c r="H890" s="58"/>
      <c r="I890" s="58"/>
      <c r="J890" s="58"/>
      <c r="K890" s="56"/>
      <c r="L890" s="56"/>
      <c r="M890" s="56"/>
      <c r="N890" s="56"/>
      <c r="O890" s="56"/>
      <c r="P890" s="56"/>
      <c r="Q890" s="56"/>
      <c r="R890" s="56"/>
      <c r="S890" s="56"/>
      <c r="T890" s="56"/>
      <c r="U890" s="56"/>
      <c r="V890" s="56"/>
      <c r="W890" s="56"/>
      <c r="X890" s="56"/>
      <c r="Y890" s="56"/>
      <c r="Z890" s="56"/>
      <c r="AA890" s="56"/>
      <c r="AB890" s="56"/>
    </row>
    <row r="891">
      <c r="A891" s="56"/>
      <c r="B891" s="56"/>
      <c r="C891" s="58"/>
      <c r="D891" s="59"/>
      <c r="E891" s="79"/>
      <c r="F891" s="58"/>
      <c r="G891" s="58"/>
      <c r="H891" s="58"/>
      <c r="I891" s="58"/>
      <c r="J891" s="58"/>
      <c r="K891" s="56"/>
      <c r="L891" s="56"/>
      <c r="M891" s="56"/>
      <c r="N891" s="56"/>
      <c r="O891" s="56"/>
      <c r="P891" s="56"/>
      <c r="Q891" s="56"/>
      <c r="R891" s="56"/>
      <c r="S891" s="56"/>
      <c r="T891" s="56"/>
      <c r="U891" s="56"/>
      <c r="V891" s="56"/>
      <c r="W891" s="56"/>
      <c r="X891" s="56"/>
      <c r="Y891" s="56"/>
      <c r="Z891" s="56"/>
      <c r="AA891" s="56"/>
      <c r="AB891" s="56"/>
    </row>
    <row r="892">
      <c r="A892" s="56"/>
      <c r="B892" s="56"/>
      <c r="C892" s="58"/>
      <c r="D892" s="59"/>
      <c r="E892" s="79"/>
      <c r="F892" s="58"/>
      <c r="G892" s="58"/>
      <c r="H892" s="58"/>
      <c r="I892" s="58"/>
      <c r="J892" s="58"/>
      <c r="K892" s="56"/>
      <c r="L892" s="56"/>
      <c r="M892" s="56"/>
      <c r="N892" s="56"/>
      <c r="O892" s="56"/>
      <c r="P892" s="56"/>
      <c r="Q892" s="56"/>
      <c r="R892" s="56"/>
      <c r="S892" s="56"/>
      <c r="T892" s="56"/>
      <c r="U892" s="56"/>
      <c r="V892" s="56"/>
      <c r="W892" s="56"/>
      <c r="X892" s="56"/>
      <c r="Y892" s="56"/>
      <c r="Z892" s="56"/>
      <c r="AA892" s="56"/>
      <c r="AB892" s="56"/>
    </row>
    <row r="893">
      <c r="A893" s="56"/>
      <c r="B893" s="56"/>
      <c r="C893" s="58"/>
      <c r="D893" s="59"/>
      <c r="E893" s="79"/>
      <c r="F893" s="58"/>
      <c r="G893" s="58"/>
      <c r="H893" s="58"/>
      <c r="I893" s="58"/>
      <c r="J893" s="58"/>
      <c r="K893" s="56"/>
      <c r="L893" s="56"/>
      <c r="M893" s="56"/>
      <c r="N893" s="56"/>
      <c r="O893" s="56"/>
      <c r="P893" s="56"/>
      <c r="Q893" s="56"/>
      <c r="R893" s="56"/>
      <c r="S893" s="56"/>
      <c r="T893" s="56"/>
      <c r="U893" s="56"/>
      <c r="V893" s="56"/>
      <c r="W893" s="56"/>
      <c r="X893" s="56"/>
      <c r="Y893" s="56"/>
      <c r="Z893" s="56"/>
      <c r="AA893" s="56"/>
      <c r="AB893" s="56"/>
    </row>
    <row r="894">
      <c r="A894" s="56"/>
      <c r="B894" s="56"/>
      <c r="C894" s="58"/>
      <c r="D894" s="59"/>
      <c r="E894" s="79"/>
      <c r="F894" s="58"/>
      <c r="G894" s="58"/>
      <c r="H894" s="58"/>
      <c r="I894" s="58"/>
      <c r="J894" s="58"/>
      <c r="K894" s="56"/>
      <c r="L894" s="56"/>
      <c r="M894" s="56"/>
      <c r="N894" s="56"/>
      <c r="O894" s="56"/>
      <c r="P894" s="56"/>
      <c r="Q894" s="56"/>
      <c r="R894" s="56"/>
      <c r="S894" s="56"/>
      <c r="T894" s="56"/>
      <c r="U894" s="56"/>
      <c r="V894" s="56"/>
      <c r="W894" s="56"/>
      <c r="X894" s="56"/>
      <c r="Y894" s="56"/>
      <c r="Z894" s="56"/>
      <c r="AA894" s="56"/>
      <c r="AB894" s="56"/>
    </row>
    <row r="895">
      <c r="A895" s="56"/>
      <c r="B895" s="56"/>
      <c r="C895" s="58"/>
      <c r="D895" s="59"/>
      <c r="E895" s="79"/>
      <c r="F895" s="58"/>
      <c r="G895" s="58"/>
      <c r="H895" s="58"/>
      <c r="I895" s="58"/>
      <c r="J895" s="58"/>
      <c r="K895" s="56"/>
      <c r="L895" s="56"/>
      <c r="M895" s="56"/>
      <c r="N895" s="56"/>
      <c r="O895" s="56"/>
      <c r="P895" s="56"/>
      <c r="Q895" s="56"/>
      <c r="R895" s="56"/>
      <c r="S895" s="56"/>
      <c r="T895" s="56"/>
      <c r="U895" s="56"/>
      <c r="V895" s="56"/>
      <c r="W895" s="56"/>
      <c r="X895" s="56"/>
      <c r="Y895" s="56"/>
      <c r="Z895" s="56"/>
      <c r="AA895" s="56"/>
      <c r="AB895" s="56"/>
    </row>
    <row r="896">
      <c r="A896" s="56"/>
      <c r="B896" s="56"/>
      <c r="C896" s="58"/>
      <c r="D896" s="59"/>
      <c r="E896" s="79"/>
      <c r="F896" s="58"/>
      <c r="G896" s="58"/>
      <c r="H896" s="58"/>
      <c r="I896" s="58"/>
      <c r="J896" s="58"/>
      <c r="K896" s="56"/>
      <c r="L896" s="56"/>
      <c r="M896" s="56"/>
      <c r="N896" s="56"/>
      <c r="O896" s="56"/>
      <c r="P896" s="56"/>
      <c r="Q896" s="56"/>
      <c r="R896" s="56"/>
      <c r="S896" s="56"/>
      <c r="T896" s="56"/>
      <c r="U896" s="56"/>
      <c r="V896" s="56"/>
      <c r="W896" s="56"/>
      <c r="X896" s="56"/>
      <c r="Y896" s="56"/>
      <c r="Z896" s="56"/>
      <c r="AA896" s="56"/>
      <c r="AB896" s="56"/>
    </row>
    <row r="897">
      <c r="A897" s="56"/>
      <c r="B897" s="56"/>
      <c r="C897" s="58"/>
      <c r="D897" s="59"/>
      <c r="E897" s="79"/>
      <c r="F897" s="58"/>
      <c r="G897" s="58"/>
      <c r="H897" s="58"/>
      <c r="I897" s="58"/>
      <c r="J897" s="58"/>
      <c r="K897" s="56"/>
      <c r="L897" s="56"/>
      <c r="M897" s="56"/>
      <c r="N897" s="56"/>
      <c r="O897" s="56"/>
      <c r="P897" s="56"/>
      <c r="Q897" s="56"/>
      <c r="R897" s="56"/>
      <c r="S897" s="56"/>
      <c r="T897" s="56"/>
      <c r="U897" s="56"/>
      <c r="V897" s="56"/>
      <c r="W897" s="56"/>
      <c r="X897" s="56"/>
      <c r="Y897" s="56"/>
      <c r="Z897" s="56"/>
      <c r="AA897" s="56"/>
      <c r="AB897" s="56"/>
    </row>
    <row r="898">
      <c r="A898" s="56"/>
      <c r="B898" s="56"/>
      <c r="C898" s="58"/>
      <c r="D898" s="59"/>
      <c r="E898" s="79"/>
      <c r="F898" s="58"/>
      <c r="G898" s="58"/>
      <c r="H898" s="58"/>
      <c r="I898" s="58"/>
      <c r="J898" s="58"/>
      <c r="K898" s="56"/>
      <c r="L898" s="56"/>
      <c r="M898" s="56"/>
      <c r="N898" s="56"/>
      <c r="O898" s="56"/>
      <c r="P898" s="56"/>
      <c r="Q898" s="56"/>
      <c r="R898" s="56"/>
      <c r="S898" s="56"/>
      <c r="T898" s="56"/>
      <c r="U898" s="56"/>
      <c r="V898" s="56"/>
      <c r="W898" s="56"/>
      <c r="X898" s="56"/>
      <c r="Y898" s="56"/>
      <c r="Z898" s="56"/>
      <c r="AA898" s="56"/>
      <c r="AB898" s="56"/>
    </row>
    <row r="899">
      <c r="A899" s="56"/>
      <c r="B899" s="56"/>
      <c r="C899" s="58"/>
      <c r="D899" s="59"/>
      <c r="E899" s="79"/>
      <c r="F899" s="58"/>
      <c r="G899" s="58"/>
      <c r="H899" s="58"/>
      <c r="I899" s="58"/>
      <c r="J899" s="58"/>
      <c r="K899" s="56"/>
      <c r="L899" s="56"/>
      <c r="M899" s="56"/>
      <c r="N899" s="56"/>
      <c r="O899" s="56"/>
      <c r="P899" s="56"/>
      <c r="Q899" s="56"/>
      <c r="R899" s="56"/>
      <c r="S899" s="56"/>
      <c r="T899" s="56"/>
      <c r="U899" s="56"/>
      <c r="V899" s="56"/>
      <c r="W899" s="56"/>
      <c r="X899" s="56"/>
      <c r="Y899" s="56"/>
      <c r="Z899" s="56"/>
      <c r="AA899" s="56"/>
      <c r="AB899" s="56"/>
    </row>
    <row r="900">
      <c r="A900" s="56"/>
      <c r="B900" s="56"/>
      <c r="C900" s="58"/>
      <c r="D900" s="59"/>
      <c r="E900" s="79"/>
      <c r="F900" s="58"/>
      <c r="G900" s="58"/>
      <c r="H900" s="58"/>
      <c r="I900" s="58"/>
      <c r="J900" s="58"/>
      <c r="K900" s="56"/>
      <c r="L900" s="56"/>
      <c r="M900" s="56"/>
      <c r="N900" s="56"/>
      <c r="O900" s="56"/>
      <c r="P900" s="56"/>
      <c r="Q900" s="56"/>
      <c r="R900" s="56"/>
      <c r="S900" s="56"/>
      <c r="T900" s="56"/>
      <c r="U900" s="56"/>
      <c r="V900" s="56"/>
      <c r="W900" s="56"/>
      <c r="X900" s="56"/>
      <c r="Y900" s="56"/>
      <c r="Z900" s="56"/>
      <c r="AA900" s="56"/>
      <c r="AB900" s="56"/>
    </row>
    <row r="901">
      <c r="A901" s="56"/>
      <c r="B901" s="56"/>
      <c r="C901" s="58"/>
      <c r="D901" s="59"/>
      <c r="E901" s="79"/>
      <c r="F901" s="58"/>
      <c r="G901" s="58"/>
      <c r="H901" s="58"/>
      <c r="I901" s="58"/>
      <c r="J901" s="58"/>
      <c r="K901" s="56"/>
      <c r="L901" s="56"/>
      <c r="M901" s="56"/>
      <c r="N901" s="56"/>
      <c r="O901" s="56"/>
      <c r="P901" s="56"/>
      <c r="Q901" s="56"/>
      <c r="R901" s="56"/>
      <c r="S901" s="56"/>
      <c r="T901" s="56"/>
      <c r="U901" s="56"/>
      <c r="V901" s="56"/>
      <c r="W901" s="56"/>
      <c r="X901" s="56"/>
      <c r="Y901" s="56"/>
      <c r="Z901" s="56"/>
      <c r="AA901" s="56"/>
      <c r="AB901" s="56"/>
    </row>
    <row r="902">
      <c r="A902" s="56"/>
      <c r="B902" s="56"/>
      <c r="C902" s="58"/>
      <c r="D902" s="59"/>
      <c r="E902" s="79"/>
      <c r="F902" s="58"/>
      <c r="G902" s="58"/>
      <c r="H902" s="58"/>
      <c r="I902" s="58"/>
      <c r="J902" s="58"/>
      <c r="K902" s="56"/>
      <c r="L902" s="56"/>
      <c r="M902" s="56"/>
      <c r="N902" s="56"/>
      <c r="O902" s="56"/>
      <c r="P902" s="56"/>
      <c r="Q902" s="56"/>
      <c r="R902" s="56"/>
      <c r="S902" s="56"/>
      <c r="T902" s="56"/>
      <c r="U902" s="56"/>
      <c r="V902" s="56"/>
      <c r="W902" s="56"/>
      <c r="X902" s="56"/>
      <c r="Y902" s="56"/>
      <c r="Z902" s="56"/>
      <c r="AA902" s="56"/>
      <c r="AB902" s="56"/>
    </row>
    <row r="903">
      <c r="A903" s="56"/>
      <c r="B903" s="56"/>
      <c r="C903" s="58"/>
      <c r="D903" s="59"/>
      <c r="E903" s="79"/>
      <c r="F903" s="58"/>
      <c r="G903" s="58"/>
      <c r="H903" s="58"/>
      <c r="I903" s="58"/>
      <c r="J903" s="58"/>
      <c r="K903" s="56"/>
      <c r="L903" s="56"/>
      <c r="M903" s="56"/>
      <c r="N903" s="56"/>
      <c r="O903" s="56"/>
      <c r="P903" s="56"/>
      <c r="Q903" s="56"/>
      <c r="R903" s="56"/>
      <c r="S903" s="56"/>
      <c r="T903" s="56"/>
      <c r="U903" s="56"/>
      <c r="V903" s="56"/>
      <c r="W903" s="56"/>
      <c r="X903" s="56"/>
      <c r="Y903" s="56"/>
      <c r="Z903" s="56"/>
      <c r="AA903" s="56"/>
      <c r="AB903" s="56"/>
    </row>
    <row r="904">
      <c r="A904" s="56"/>
      <c r="B904" s="56"/>
      <c r="C904" s="58"/>
      <c r="D904" s="59"/>
      <c r="E904" s="79"/>
      <c r="F904" s="58"/>
      <c r="G904" s="58"/>
      <c r="H904" s="58"/>
      <c r="I904" s="58"/>
      <c r="J904" s="58"/>
      <c r="K904" s="56"/>
      <c r="L904" s="56"/>
      <c r="M904" s="56"/>
      <c r="N904" s="56"/>
      <c r="O904" s="56"/>
      <c r="P904" s="56"/>
      <c r="Q904" s="56"/>
      <c r="R904" s="56"/>
      <c r="S904" s="56"/>
      <c r="T904" s="56"/>
      <c r="U904" s="56"/>
      <c r="V904" s="56"/>
      <c r="W904" s="56"/>
      <c r="X904" s="56"/>
      <c r="Y904" s="56"/>
      <c r="Z904" s="56"/>
      <c r="AA904" s="56"/>
      <c r="AB904" s="56"/>
    </row>
    <row r="905">
      <c r="A905" s="56"/>
      <c r="B905" s="56"/>
      <c r="C905" s="58"/>
      <c r="D905" s="59"/>
      <c r="E905" s="79"/>
      <c r="F905" s="58"/>
      <c r="G905" s="58"/>
      <c r="H905" s="58"/>
      <c r="I905" s="58"/>
      <c r="J905" s="58"/>
      <c r="K905" s="56"/>
      <c r="L905" s="56"/>
      <c r="M905" s="56"/>
      <c r="N905" s="56"/>
      <c r="O905" s="56"/>
      <c r="P905" s="56"/>
      <c r="Q905" s="56"/>
      <c r="R905" s="56"/>
      <c r="S905" s="56"/>
      <c r="T905" s="56"/>
      <c r="U905" s="56"/>
      <c r="V905" s="56"/>
      <c r="W905" s="56"/>
      <c r="X905" s="56"/>
      <c r="Y905" s="56"/>
      <c r="Z905" s="56"/>
      <c r="AA905" s="56"/>
      <c r="AB905" s="56"/>
    </row>
    <row r="906">
      <c r="A906" s="56"/>
      <c r="B906" s="56"/>
      <c r="C906" s="58"/>
      <c r="D906" s="59"/>
      <c r="E906" s="79"/>
      <c r="F906" s="58"/>
      <c r="G906" s="58"/>
      <c r="H906" s="58"/>
      <c r="I906" s="58"/>
      <c r="J906" s="58"/>
      <c r="K906" s="56"/>
      <c r="L906" s="56"/>
      <c r="M906" s="56"/>
      <c r="N906" s="56"/>
      <c r="O906" s="56"/>
      <c r="P906" s="56"/>
      <c r="Q906" s="56"/>
      <c r="R906" s="56"/>
      <c r="S906" s="56"/>
      <c r="T906" s="56"/>
      <c r="U906" s="56"/>
      <c r="V906" s="56"/>
      <c r="W906" s="56"/>
      <c r="X906" s="56"/>
      <c r="Y906" s="56"/>
      <c r="Z906" s="56"/>
      <c r="AA906" s="56"/>
      <c r="AB906" s="56"/>
    </row>
    <row r="907">
      <c r="A907" s="56"/>
      <c r="B907" s="56"/>
      <c r="C907" s="58"/>
      <c r="D907" s="59"/>
      <c r="E907" s="79"/>
      <c r="F907" s="58"/>
      <c r="G907" s="58"/>
      <c r="H907" s="58"/>
      <c r="I907" s="58"/>
      <c r="J907" s="58"/>
      <c r="K907" s="56"/>
      <c r="L907" s="56"/>
      <c r="M907" s="56"/>
      <c r="N907" s="56"/>
      <c r="O907" s="56"/>
      <c r="P907" s="56"/>
      <c r="Q907" s="56"/>
      <c r="R907" s="56"/>
      <c r="S907" s="56"/>
      <c r="T907" s="56"/>
      <c r="U907" s="56"/>
      <c r="V907" s="56"/>
      <c r="W907" s="56"/>
      <c r="X907" s="56"/>
      <c r="Y907" s="56"/>
      <c r="Z907" s="56"/>
      <c r="AA907" s="56"/>
      <c r="AB907" s="56"/>
    </row>
    <row r="908">
      <c r="A908" s="56"/>
      <c r="B908" s="56"/>
      <c r="C908" s="58"/>
      <c r="D908" s="59"/>
      <c r="E908" s="79"/>
      <c r="F908" s="58"/>
      <c r="G908" s="58"/>
      <c r="H908" s="58"/>
      <c r="I908" s="58"/>
      <c r="J908" s="58"/>
      <c r="K908" s="56"/>
      <c r="L908" s="56"/>
      <c r="M908" s="56"/>
      <c r="N908" s="56"/>
      <c r="O908" s="56"/>
      <c r="P908" s="56"/>
      <c r="Q908" s="56"/>
      <c r="R908" s="56"/>
      <c r="S908" s="56"/>
      <c r="T908" s="56"/>
      <c r="U908" s="56"/>
      <c r="V908" s="56"/>
      <c r="W908" s="56"/>
      <c r="X908" s="56"/>
      <c r="Y908" s="56"/>
      <c r="Z908" s="56"/>
      <c r="AA908" s="56"/>
      <c r="AB908" s="56"/>
    </row>
    <row r="909">
      <c r="A909" s="56"/>
      <c r="B909" s="56"/>
      <c r="C909" s="58"/>
      <c r="D909" s="59"/>
      <c r="E909" s="79"/>
      <c r="F909" s="58"/>
      <c r="G909" s="58"/>
      <c r="H909" s="58"/>
      <c r="I909" s="58"/>
      <c r="J909" s="58"/>
      <c r="K909" s="56"/>
      <c r="L909" s="56"/>
      <c r="M909" s="56"/>
      <c r="N909" s="56"/>
      <c r="O909" s="56"/>
      <c r="P909" s="56"/>
      <c r="Q909" s="56"/>
      <c r="R909" s="56"/>
      <c r="S909" s="56"/>
      <c r="T909" s="56"/>
      <c r="U909" s="56"/>
      <c r="V909" s="56"/>
      <c r="W909" s="56"/>
      <c r="X909" s="56"/>
      <c r="Y909" s="56"/>
      <c r="Z909" s="56"/>
      <c r="AA909" s="56"/>
      <c r="AB909" s="56"/>
    </row>
    <row r="910">
      <c r="A910" s="56"/>
      <c r="B910" s="56"/>
      <c r="C910" s="58"/>
      <c r="D910" s="59"/>
      <c r="E910" s="79"/>
      <c r="F910" s="58"/>
      <c r="G910" s="58"/>
      <c r="H910" s="58"/>
      <c r="I910" s="58"/>
      <c r="J910" s="58"/>
      <c r="K910" s="56"/>
      <c r="L910" s="56"/>
      <c r="M910" s="56"/>
      <c r="N910" s="56"/>
      <c r="O910" s="56"/>
      <c r="P910" s="56"/>
      <c r="Q910" s="56"/>
      <c r="R910" s="56"/>
      <c r="S910" s="56"/>
      <c r="T910" s="56"/>
      <c r="U910" s="56"/>
      <c r="V910" s="56"/>
      <c r="W910" s="56"/>
      <c r="X910" s="56"/>
      <c r="Y910" s="56"/>
      <c r="Z910" s="56"/>
      <c r="AA910" s="56"/>
      <c r="AB910" s="56"/>
    </row>
    <row r="911">
      <c r="A911" s="56"/>
      <c r="B911" s="56"/>
      <c r="C911" s="58"/>
      <c r="D911" s="59"/>
      <c r="E911" s="79"/>
      <c r="F911" s="58"/>
      <c r="G911" s="58"/>
      <c r="H911" s="58"/>
      <c r="I911" s="58"/>
      <c r="J911" s="58"/>
      <c r="K911" s="56"/>
      <c r="L911" s="56"/>
      <c r="M911" s="56"/>
      <c r="N911" s="56"/>
      <c r="O911" s="56"/>
      <c r="P911" s="56"/>
      <c r="Q911" s="56"/>
      <c r="R911" s="56"/>
      <c r="S911" s="56"/>
      <c r="T911" s="56"/>
      <c r="U911" s="56"/>
      <c r="V911" s="56"/>
      <c r="W911" s="56"/>
      <c r="X911" s="56"/>
      <c r="Y911" s="56"/>
      <c r="Z911" s="56"/>
      <c r="AA911" s="56"/>
      <c r="AB911" s="56"/>
    </row>
    <row r="912">
      <c r="A912" s="56"/>
      <c r="B912" s="56"/>
      <c r="C912" s="58"/>
      <c r="D912" s="59"/>
      <c r="E912" s="79"/>
      <c r="F912" s="58"/>
      <c r="G912" s="58"/>
      <c r="H912" s="58"/>
      <c r="I912" s="58"/>
      <c r="J912" s="58"/>
      <c r="K912" s="56"/>
      <c r="L912" s="56"/>
      <c r="M912" s="56"/>
      <c r="N912" s="56"/>
      <c r="O912" s="56"/>
      <c r="P912" s="56"/>
      <c r="Q912" s="56"/>
      <c r="R912" s="56"/>
      <c r="S912" s="56"/>
      <c r="T912" s="56"/>
      <c r="U912" s="56"/>
      <c r="V912" s="56"/>
      <c r="W912" s="56"/>
      <c r="X912" s="56"/>
      <c r="Y912" s="56"/>
      <c r="Z912" s="56"/>
      <c r="AA912" s="56"/>
      <c r="AB912" s="56"/>
    </row>
    <row r="913">
      <c r="A913" s="56"/>
      <c r="B913" s="56"/>
      <c r="C913" s="58"/>
      <c r="D913" s="59"/>
      <c r="E913" s="79"/>
      <c r="F913" s="58"/>
      <c r="G913" s="58"/>
      <c r="H913" s="58"/>
      <c r="I913" s="58"/>
      <c r="J913" s="58"/>
      <c r="K913" s="56"/>
      <c r="L913" s="56"/>
      <c r="M913" s="56"/>
      <c r="N913" s="56"/>
      <c r="O913" s="56"/>
      <c r="P913" s="56"/>
      <c r="Q913" s="56"/>
      <c r="R913" s="56"/>
      <c r="S913" s="56"/>
      <c r="T913" s="56"/>
      <c r="U913" s="56"/>
      <c r="V913" s="56"/>
      <c r="W913" s="56"/>
      <c r="X913" s="56"/>
      <c r="Y913" s="56"/>
      <c r="Z913" s="56"/>
      <c r="AA913" s="56"/>
      <c r="AB913" s="56"/>
    </row>
    <row r="914">
      <c r="A914" s="56"/>
      <c r="B914" s="56"/>
      <c r="C914" s="58"/>
      <c r="D914" s="59"/>
      <c r="E914" s="79"/>
      <c r="F914" s="58"/>
      <c r="G914" s="58"/>
      <c r="H914" s="58"/>
      <c r="I914" s="58"/>
      <c r="J914" s="58"/>
      <c r="K914" s="56"/>
      <c r="L914" s="56"/>
      <c r="M914" s="56"/>
      <c r="N914" s="56"/>
      <c r="O914" s="56"/>
      <c r="P914" s="56"/>
      <c r="Q914" s="56"/>
      <c r="R914" s="56"/>
      <c r="S914" s="56"/>
      <c r="T914" s="56"/>
      <c r="U914" s="56"/>
      <c r="V914" s="56"/>
      <c r="W914" s="56"/>
      <c r="X914" s="56"/>
      <c r="Y914" s="56"/>
      <c r="Z914" s="56"/>
      <c r="AA914" s="56"/>
      <c r="AB914" s="56"/>
    </row>
    <row r="915">
      <c r="A915" s="56"/>
      <c r="B915" s="56"/>
      <c r="C915" s="58"/>
      <c r="D915" s="59"/>
      <c r="E915" s="79"/>
      <c r="F915" s="58"/>
      <c r="G915" s="58"/>
      <c r="H915" s="58"/>
      <c r="I915" s="58"/>
      <c r="J915" s="58"/>
      <c r="K915" s="56"/>
      <c r="L915" s="56"/>
      <c r="M915" s="56"/>
      <c r="N915" s="56"/>
      <c r="O915" s="56"/>
      <c r="P915" s="56"/>
      <c r="Q915" s="56"/>
      <c r="R915" s="56"/>
      <c r="S915" s="56"/>
      <c r="T915" s="56"/>
      <c r="U915" s="56"/>
      <c r="V915" s="56"/>
      <c r="W915" s="56"/>
      <c r="X915" s="56"/>
      <c r="Y915" s="56"/>
      <c r="Z915" s="56"/>
      <c r="AA915" s="56"/>
      <c r="AB915" s="56"/>
    </row>
    <row r="916">
      <c r="A916" s="56"/>
      <c r="B916" s="56"/>
      <c r="C916" s="58"/>
      <c r="D916" s="59"/>
      <c r="E916" s="79"/>
      <c r="F916" s="58"/>
      <c r="G916" s="58"/>
      <c r="H916" s="58"/>
      <c r="I916" s="58"/>
      <c r="J916" s="58"/>
      <c r="K916" s="56"/>
      <c r="L916" s="56"/>
      <c r="M916" s="56"/>
      <c r="N916" s="56"/>
      <c r="O916" s="56"/>
      <c r="P916" s="56"/>
      <c r="Q916" s="56"/>
      <c r="R916" s="56"/>
      <c r="S916" s="56"/>
      <c r="T916" s="56"/>
      <c r="U916" s="56"/>
      <c r="V916" s="56"/>
      <c r="W916" s="56"/>
      <c r="X916" s="56"/>
      <c r="Y916" s="56"/>
      <c r="Z916" s="56"/>
      <c r="AA916" s="56"/>
      <c r="AB916" s="56"/>
    </row>
    <row r="917">
      <c r="A917" s="56"/>
      <c r="B917" s="56"/>
      <c r="C917" s="58"/>
      <c r="D917" s="59"/>
      <c r="E917" s="79"/>
      <c r="F917" s="58"/>
      <c r="G917" s="58"/>
      <c r="H917" s="58"/>
      <c r="I917" s="58"/>
      <c r="J917" s="58"/>
      <c r="K917" s="56"/>
      <c r="L917" s="56"/>
      <c r="M917" s="56"/>
      <c r="N917" s="56"/>
      <c r="O917" s="56"/>
      <c r="P917" s="56"/>
      <c r="Q917" s="56"/>
      <c r="R917" s="56"/>
      <c r="S917" s="56"/>
      <c r="T917" s="56"/>
      <c r="U917" s="56"/>
      <c r="V917" s="56"/>
      <c r="W917" s="56"/>
      <c r="X917" s="56"/>
      <c r="Y917" s="56"/>
      <c r="Z917" s="56"/>
      <c r="AA917" s="56"/>
      <c r="AB917" s="56"/>
    </row>
    <row r="918">
      <c r="A918" s="56"/>
      <c r="B918" s="56"/>
      <c r="C918" s="58"/>
      <c r="D918" s="59"/>
      <c r="E918" s="79"/>
      <c r="F918" s="58"/>
      <c r="G918" s="58"/>
      <c r="H918" s="58"/>
      <c r="I918" s="58"/>
      <c r="J918" s="58"/>
      <c r="K918" s="56"/>
      <c r="L918" s="56"/>
      <c r="M918" s="56"/>
      <c r="N918" s="56"/>
      <c r="O918" s="56"/>
      <c r="P918" s="56"/>
      <c r="Q918" s="56"/>
      <c r="R918" s="56"/>
      <c r="S918" s="56"/>
      <c r="T918" s="56"/>
      <c r="U918" s="56"/>
      <c r="V918" s="56"/>
      <c r="W918" s="56"/>
      <c r="X918" s="56"/>
      <c r="Y918" s="56"/>
      <c r="Z918" s="56"/>
      <c r="AA918" s="56"/>
      <c r="AB918" s="56"/>
    </row>
    <row r="919">
      <c r="A919" s="56"/>
      <c r="B919" s="56"/>
      <c r="C919" s="58"/>
      <c r="D919" s="59"/>
      <c r="E919" s="79"/>
      <c r="F919" s="58"/>
      <c r="G919" s="58"/>
      <c r="H919" s="58"/>
      <c r="I919" s="58"/>
      <c r="J919" s="58"/>
      <c r="K919" s="56"/>
      <c r="L919" s="56"/>
      <c r="M919" s="56"/>
      <c r="N919" s="56"/>
      <c r="O919" s="56"/>
      <c r="P919" s="56"/>
      <c r="Q919" s="56"/>
      <c r="R919" s="56"/>
      <c r="S919" s="56"/>
      <c r="T919" s="56"/>
      <c r="U919" s="56"/>
      <c r="V919" s="56"/>
      <c r="W919" s="56"/>
      <c r="X919" s="56"/>
      <c r="Y919" s="56"/>
      <c r="Z919" s="56"/>
      <c r="AA919" s="56"/>
      <c r="AB919" s="56"/>
    </row>
    <row r="920">
      <c r="A920" s="56"/>
      <c r="B920" s="56"/>
      <c r="C920" s="58"/>
      <c r="D920" s="59"/>
      <c r="E920" s="79"/>
      <c r="F920" s="58"/>
      <c r="G920" s="58"/>
      <c r="H920" s="58"/>
      <c r="I920" s="58"/>
      <c r="J920" s="58"/>
      <c r="K920" s="56"/>
      <c r="L920" s="56"/>
      <c r="M920" s="56"/>
      <c r="N920" s="56"/>
      <c r="O920" s="56"/>
      <c r="P920" s="56"/>
      <c r="Q920" s="56"/>
      <c r="R920" s="56"/>
      <c r="S920" s="56"/>
      <c r="T920" s="56"/>
      <c r="U920" s="56"/>
      <c r="V920" s="56"/>
      <c r="W920" s="56"/>
      <c r="X920" s="56"/>
      <c r="Y920" s="56"/>
      <c r="Z920" s="56"/>
      <c r="AA920" s="56"/>
      <c r="AB920" s="56"/>
    </row>
    <row r="921">
      <c r="A921" s="56"/>
      <c r="B921" s="56"/>
      <c r="C921" s="58"/>
      <c r="D921" s="59"/>
      <c r="E921" s="79"/>
      <c r="F921" s="58"/>
      <c r="G921" s="58"/>
      <c r="H921" s="58"/>
      <c r="I921" s="58"/>
      <c r="J921" s="58"/>
      <c r="K921" s="56"/>
      <c r="L921" s="56"/>
      <c r="M921" s="56"/>
      <c r="N921" s="56"/>
      <c r="O921" s="56"/>
      <c r="P921" s="56"/>
      <c r="Q921" s="56"/>
      <c r="R921" s="56"/>
      <c r="S921" s="56"/>
      <c r="T921" s="56"/>
      <c r="U921" s="56"/>
      <c r="V921" s="56"/>
      <c r="W921" s="56"/>
      <c r="X921" s="56"/>
      <c r="Y921" s="56"/>
      <c r="Z921" s="56"/>
      <c r="AA921" s="56"/>
      <c r="AB921" s="56"/>
    </row>
    <row r="922">
      <c r="A922" s="56"/>
      <c r="B922" s="56"/>
      <c r="C922" s="58"/>
      <c r="D922" s="59"/>
      <c r="E922" s="79"/>
      <c r="F922" s="58"/>
      <c r="G922" s="58"/>
      <c r="H922" s="58"/>
      <c r="I922" s="58"/>
      <c r="J922" s="58"/>
      <c r="K922" s="56"/>
      <c r="L922" s="56"/>
      <c r="M922" s="56"/>
      <c r="N922" s="56"/>
      <c r="O922" s="56"/>
      <c r="P922" s="56"/>
      <c r="Q922" s="56"/>
      <c r="R922" s="56"/>
      <c r="S922" s="56"/>
      <c r="T922" s="56"/>
      <c r="U922" s="56"/>
      <c r="V922" s="56"/>
      <c r="W922" s="56"/>
      <c r="X922" s="56"/>
      <c r="Y922" s="56"/>
      <c r="Z922" s="56"/>
      <c r="AA922" s="56"/>
      <c r="AB922" s="56"/>
    </row>
    <row r="923">
      <c r="A923" s="56"/>
      <c r="B923" s="56"/>
      <c r="C923" s="58"/>
      <c r="D923" s="59"/>
      <c r="E923" s="79"/>
      <c r="F923" s="58"/>
      <c r="G923" s="58"/>
      <c r="H923" s="58"/>
      <c r="I923" s="58"/>
      <c r="J923" s="58"/>
      <c r="K923" s="56"/>
      <c r="L923" s="56"/>
      <c r="M923" s="56"/>
      <c r="N923" s="56"/>
      <c r="O923" s="56"/>
      <c r="P923" s="56"/>
      <c r="Q923" s="56"/>
      <c r="R923" s="56"/>
      <c r="S923" s="56"/>
      <c r="T923" s="56"/>
      <c r="U923" s="56"/>
      <c r="V923" s="56"/>
      <c r="W923" s="56"/>
      <c r="X923" s="56"/>
      <c r="Y923" s="56"/>
      <c r="Z923" s="56"/>
      <c r="AA923" s="56"/>
      <c r="AB923" s="56"/>
    </row>
    <row r="924">
      <c r="A924" s="56"/>
      <c r="B924" s="56"/>
      <c r="C924" s="58"/>
      <c r="D924" s="59"/>
      <c r="E924" s="79"/>
      <c r="F924" s="58"/>
      <c r="G924" s="58"/>
      <c r="H924" s="58"/>
      <c r="I924" s="58"/>
      <c r="J924" s="58"/>
      <c r="K924" s="56"/>
      <c r="L924" s="56"/>
      <c r="M924" s="56"/>
      <c r="N924" s="56"/>
      <c r="O924" s="56"/>
      <c r="P924" s="56"/>
      <c r="Q924" s="56"/>
      <c r="R924" s="56"/>
      <c r="S924" s="56"/>
      <c r="T924" s="56"/>
      <c r="U924" s="56"/>
      <c r="V924" s="56"/>
      <c r="W924" s="56"/>
      <c r="X924" s="56"/>
      <c r="Y924" s="56"/>
      <c r="Z924" s="56"/>
      <c r="AA924" s="56"/>
      <c r="AB924" s="56"/>
    </row>
    <row r="925">
      <c r="A925" s="56"/>
      <c r="B925" s="56"/>
      <c r="C925" s="58"/>
      <c r="D925" s="59"/>
      <c r="E925" s="79"/>
      <c r="F925" s="58"/>
      <c r="G925" s="58"/>
      <c r="H925" s="58"/>
      <c r="I925" s="58"/>
      <c r="J925" s="58"/>
      <c r="K925" s="56"/>
      <c r="L925" s="56"/>
      <c r="M925" s="56"/>
      <c r="N925" s="56"/>
      <c r="O925" s="56"/>
      <c r="P925" s="56"/>
      <c r="Q925" s="56"/>
      <c r="R925" s="56"/>
      <c r="S925" s="56"/>
      <c r="T925" s="56"/>
      <c r="U925" s="56"/>
      <c r="V925" s="56"/>
      <c r="W925" s="56"/>
      <c r="X925" s="56"/>
      <c r="Y925" s="56"/>
      <c r="Z925" s="56"/>
      <c r="AA925" s="56"/>
      <c r="AB925" s="56"/>
    </row>
    <row r="926">
      <c r="A926" s="56"/>
      <c r="B926" s="56"/>
      <c r="C926" s="58"/>
      <c r="D926" s="59"/>
      <c r="E926" s="79"/>
      <c r="F926" s="58"/>
      <c r="G926" s="58"/>
      <c r="H926" s="58"/>
      <c r="I926" s="58"/>
      <c r="J926" s="58"/>
      <c r="K926" s="56"/>
      <c r="L926" s="56"/>
      <c r="M926" s="56"/>
      <c r="N926" s="56"/>
      <c r="O926" s="56"/>
      <c r="P926" s="56"/>
      <c r="Q926" s="56"/>
      <c r="R926" s="56"/>
      <c r="S926" s="56"/>
      <c r="T926" s="56"/>
      <c r="U926" s="56"/>
      <c r="V926" s="56"/>
      <c r="W926" s="56"/>
      <c r="X926" s="56"/>
      <c r="Y926" s="56"/>
      <c r="Z926" s="56"/>
      <c r="AA926" s="56"/>
      <c r="AB926" s="56"/>
    </row>
    <row r="927">
      <c r="A927" s="56"/>
      <c r="B927" s="56"/>
      <c r="C927" s="58"/>
      <c r="D927" s="59"/>
      <c r="E927" s="79"/>
      <c r="F927" s="58"/>
      <c r="G927" s="58"/>
      <c r="H927" s="58"/>
      <c r="I927" s="58"/>
      <c r="J927" s="58"/>
      <c r="K927" s="56"/>
      <c r="L927" s="56"/>
      <c r="M927" s="56"/>
      <c r="N927" s="56"/>
      <c r="O927" s="56"/>
      <c r="P927" s="56"/>
      <c r="Q927" s="56"/>
      <c r="R927" s="56"/>
      <c r="S927" s="56"/>
      <c r="T927" s="56"/>
      <c r="U927" s="56"/>
      <c r="V927" s="56"/>
      <c r="W927" s="56"/>
      <c r="X927" s="56"/>
      <c r="Y927" s="56"/>
      <c r="Z927" s="56"/>
      <c r="AA927" s="56"/>
      <c r="AB927" s="56"/>
    </row>
    <row r="928">
      <c r="A928" s="56"/>
      <c r="B928" s="56"/>
      <c r="C928" s="58"/>
      <c r="D928" s="59"/>
      <c r="E928" s="79"/>
      <c r="F928" s="58"/>
      <c r="G928" s="58"/>
      <c r="H928" s="58"/>
      <c r="I928" s="58"/>
      <c r="J928" s="58"/>
      <c r="K928" s="56"/>
      <c r="L928" s="56"/>
      <c r="M928" s="56"/>
      <c r="N928" s="56"/>
      <c r="O928" s="56"/>
      <c r="P928" s="56"/>
      <c r="Q928" s="56"/>
      <c r="R928" s="56"/>
      <c r="S928" s="56"/>
      <c r="T928" s="56"/>
      <c r="U928" s="56"/>
      <c r="V928" s="56"/>
      <c r="W928" s="56"/>
      <c r="X928" s="56"/>
      <c r="Y928" s="56"/>
      <c r="Z928" s="56"/>
      <c r="AA928" s="56"/>
      <c r="AB928" s="56"/>
    </row>
    <row r="929">
      <c r="A929" s="56"/>
      <c r="B929" s="56"/>
      <c r="C929" s="58"/>
      <c r="D929" s="59"/>
      <c r="E929" s="79"/>
      <c r="F929" s="58"/>
      <c r="G929" s="58"/>
      <c r="H929" s="58"/>
      <c r="I929" s="58"/>
      <c r="J929" s="58"/>
      <c r="K929" s="56"/>
      <c r="L929" s="56"/>
      <c r="M929" s="56"/>
      <c r="N929" s="56"/>
      <c r="O929" s="56"/>
      <c r="P929" s="56"/>
      <c r="Q929" s="56"/>
      <c r="R929" s="56"/>
      <c r="S929" s="56"/>
      <c r="T929" s="56"/>
      <c r="U929" s="56"/>
      <c r="V929" s="56"/>
      <c r="W929" s="56"/>
      <c r="X929" s="56"/>
      <c r="Y929" s="56"/>
      <c r="Z929" s="56"/>
      <c r="AA929" s="56"/>
      <c r="AB929" s="56"/>
    </row>
    <row r="930">
      <c r="A930" s="56"/>
      <c r="B930" s="56"/>
      <c r="C930" s="58"/>
      <c r="D930" s="59"/>
      <c r="E930" s="79"/>
      <c r="F930" s="58"/>
      <c r="G930" s="58"/>
      <c r="H930" s="58"/>
      <c r="I930" s="58"/>
      <c r="J930" s="58"/>
      <c r="K930" s="56"/>
      <c r="L930" s="56"/>
      <c r="M930" s="56"/>
      <c r="N930" s="56"/>
      <c r="O930" s="56"/>
      <c r="P930" s="56"/>
      <c r="Q930" s="56"/>
      <c r="R930" s="56"/>
      <c r="S930" s="56"/>
      <c r="T930" s="56"/>
      <c r="U930" s="56"/>
      <c r="V930" s="56"/>
      <c r="W930" s="56"/>
      <c r="X930" s="56"/>
      <c r="Y930" s="56"/>
      <c r="Z930" s="56"/>
      <c r="AA930" s="56"/>
      <c r="AB930" s="56"/>
    </row>
    <row r="931">
      <c r="A931" s="56"/>
      <c r="B931" s="56"/>
      <c r="C931" s="58"/>
      <c r="D931" s="59"/>
      <c r="E931" s="79"/>
      <c r="F931" s="58"/>
      <c r="G931" s="58"/>
      <c r="H931" s="58"/>
      <c r="I931" s="58"/>
      <c r="J931" s="58"/>
      <c r="K931" s="56"/>
      <c r="L931" s="56"/>
      <c r="M931" s="56"/>
      <c r="N931" s="56"/>
      <c r="O931" s="56"/>
      <c r="P931" s="56"/>
      <c r="Q931" s="56"/>
      <c r="R931" s="56"/>
      <c r="S931" s="56"/>
      <c r="T931" s="56"/>
      <c r="U931" s="56"/>
      <c r="V931" s="56"/>
      <c r="W931" s="56"/>
      <c r="X931" s="56"/>
      <c r="Y931" s="56"/>
      <c r="Z931" s="56"/>
      <c r="AA931" s="56"/>
      <c r="AB931" s="56"/>
    </row>
    <row r="932">
      <c r="A932" s="56"/>
      <c r="B932" s="56"/>
      <c r="C932" s="58"/>
      <c r="D932" s="59"/>
      <c r="E932" s="79"/>
      <c r="F932" s="58"/>
      <c r="G932" s="58"/>
      <c r="H932" s="58"/>
      <c r="I932" s="58"/>
      <c r="J932" s="58"/>
      <c r="K932" s="56"/>
      <c r="L932" s="56"/>
      <c r="M932" s="56"/>
      <c r="N932" s="56"/>
      <c r="O932" s="56"/>
      <c r="P932" s="56"/>
      <c r="Q932" s="56"/>
      <c r="R932" s="56"/>
      <c r="S932" s="56"/>
      <c r="T932" s="56"/>
      <c r="U932" s="56"/>
      <c r="V932" s="56"/>
      <c r="W932" s="56"/>
      <c r="X932" s="56"/>
      <c r="Y932" s="56"/>
      <c r="Z932" s="56"/>
      <c r="AA932" s="56"/>
      <c r="AB932" s="56"/>
    </row>
    <row r="933">
      <c r="A933" s="56"/>
      <c r="B933" s="56"/>
      <c r="C933" s="58"/>
      <c r="D933" s="59"/>
      <c r="E933" s="79"/>
      <c r="F933" s="58"/>
      <c r="G933" s="58"/>
      <c r="H933" s="58"/>
      <c r="I933" s="58"/>
      <c r="J933" s="58"/>
      <c r="K933" s="56"/>
      <c r="L933" s="56"/>
      <c r="M933" s="56"/>
      <c r="N933" s="56"/>
      <c r="O933" s="56"/>
      <c r="P933" s="56"/>
      <c r="Q933" s="56"/>
      <c r="R933" s="56"/>
      <c r="S933" s="56"/>
      <c r="T933" s="56"/>
      <c r="U933" s="56"/>
      <c r="V933" s="56"/>
      <c r="W933" s="56"/>
      <c r="X933" s="56"/>
      <c r="Y933" s="56"/>
      <c r="Z933" s="56"/>
      <c r="AA933" s="56"/>
      <c r="AB933" s="56"/>
    </row>
    <row r="934">
      <c r="A934" s="56"/>
      <c r="B934" s="56"/>
      <c r="C934" s="58"/>
      <c r="D934" s="59"/>
      <c r="E934" s="79"/>
      <c r="F934" s="58"/>
      <c r="G934" s="58"/>
      <c r="H934" s="58"/>
      <c r="I934" s="58"/>
      <c r="J934" s="58"/>
      <c r="K934" s="56"/>
      <c r="L934" s="56"/>
      <c r="M934" s="56"/>
      <c r="N934" s="56"/>
      <c r="O934" s="56"/>
      <c r="P934" s="56"/>
      <c r="Q934" s="56"/>
      <c r="R934" s="56"/>
      <c r="S934" s="56"/>
      <c r="T934" s="56"/>
      <c r="U934" s="56"/>
      <c r="V934" s="56"/>
      <c r="W934" s="56"/>
      <c r="X934" s="56"/>
      <c r="Y934" s="56"/>
      <c r="Z934" s="56"/>
      <c r="AA934" s="56"/>
      <c r="AB934" s="56"/>
    </row>
    <row r="935">
      <c r="A935" s="56"/>
      <c r="B935" s="56"/>
      <c r="C935" s="58"/>
      <c r="D935" s="59"/>
      <c r="E935" s="79"/>
      <c r="F935" s="58"/>
      <c r="G935" s="58"/>
      <c r="H935" s="58"/>
      <c r="I935" s="58"/>
      <c r="J935" s="58"/>
      <c r="K935" s="56"/>
      <c r="L935" s="56"/>
      <c r="M935" s="56"/>
      <c r="N935" s="56"/>
      <c r="O935" s="56"/>
      <c r="P935" s="56"/>
      <c r="Q935" s="56"/>
      <c r="R935" s="56"/>
      <c r="S935" s="56"/>
      <c r="T935" s="56"/>
      <c r="U935" s="56"/>
      <c r="V935" s="56"/>
      <c r="W935" s="56"/>
      <c r="X935" s="56"/>
      <c r="Y935" s="56"/>
      <c r="Z935" s="56"/>
      <c r="AA935" s="56"/>
      <c r="AB935" s="56"/>
    </row>
    <row r="936">
      <c r="A936" s="56"/>
      <c r="B936" s="56"/>
      <c r="C936" s="58"/>
      <c r="D936" s="59"/>
      <c r="E936" s="79"/>
      <c r="F936" s="58"/>
      <c r="G936" s="58"/>
      <c r="H936" s="58"/>
      <c r="I936" s="58"/>
      <c r="J936" s="58"/>
      <c r="K936" s="56"/>
      <c r="L936" s="56"/>
      <c r="M936" s="56"/>
      <c r="N936" s="56"/>
      <c r="O936" s="56"/>
      <c r="P936" s="56"/>
      <c r="Q936" s="56"/>
      <c r="R936" s="56"/>
      <c r="S936" s="56"/>
      <c r="T936" s="56"/>
      <c r="U936" s="56"/>
      <c r="V936" s="56"/>
      <c r="W936" s="56"/>
      <c r="X936" s="56"/>
      <c r="Y936" s="56"/>
      <c r="Z936" s="56"/>
      <c r="AA936" s="56"/>
      <c r="AB936" s="56"/>
    </row>
    <row r="937">
      <c r="A937" s="56"/>
      <c r="B937" s="56"/>
      <c r="C937" s="58"/>
      <c r="D937" s="59"/>
      <c r="E937" s="79"/>
      <c r="F937" s="58"/>
      <c r="G937" s="58"/>
      <c r="H937" s="58"/>
      <c r="I937" s="58"/>
      <c r="J937" s="58"/>
      <c r="K937" s="56"/>
      <c r="L937" s="56"/>
      <c r="M937" s="56"/>
      <c r="N937" s="56"/>
      <c r="O937" s="56"/>
      <c r="P937" s="56"/>
      <c r="Q937" s="56"/>
      <c r="R937" s="56"/>
      <c r="S937" s="56"/>
      <c r="T937" s="56"/>
      <c r="U937" s="56"/>
      <c r="V937" s="56"/>
      <c r="W937" s="56"/>
      <c r="X937" s="56"/>
      <c r="Y937" s="56"/>
      <c r="Z937" s="56"/>
      <c r="AA937" s="56"/>
      <c r="AB937" s="56"/>
    </row>
    <row r="938">
      <c r="A938" s="56"/>
      <c r="B938" s="56"/>
      <c r="C938" s="58"/>
      <c r="D938" s="59"/>
      <c r="E938" s="79"/>
      <c r="F938" s="58"/>
      <c r="G938" s="58"/>
      <c r="H938" s="58"/>
      <c r="I938" s="58"/>
      <c r="J938" s="58"/>
      <c r="K938" s="56"/>
      <c r="L938" s="56"/>
      <c r="M938" s="56"/>
      <c r="N938" s="56"/>
      <c r="O938" s="56"/>
      <c r="P938" s="56"/>
      <c r="Q938" s="56"/>
      <c r="R938" s="56"/>
      <c r="S938" s="56"/>
      <c r="T938" s="56"/>
      <c r="U938" s="56"/>
      <c r="V938" s="56"/>
      <c r="W938" s="56"/>
      <c r="X938" s="56"/>
      <c r="Y938" s="56"/>
      <c r="Z938" s="56"/>
      <c r="AA938" s="56"/>
      <c r="AB938" s="56"/>
    </row>
    <row r="939">
      <c r="A939" s="56"/>
      <c r="B939" s="56"/>
      <c r="C939" s="58"/>
      <c r="D939" s="59"/>
      <c r="E939" s="79"/>
      <c r="F939" s="58"/>
      <c r="G939" s="58"/>
      <c r="H939" s="58"/>
      <c r="I939" s="58"/>
      <c r="J939" s="58"/>
      <c r="K939" s="56"/>
      <c r="L939" s="56"/>
      <c r="M939" s="56"/>
      <c r="N939" s="56"/>
      <c r="O939" s="56"/>
      <c r="P939" s="56"/>
      <c r="Q939" s="56"/>
      <c r="R939" s="56"/>
      <c r="S939" s="56"/>
      <c r="T939" s="56"/>
      <c r="U939" s="56"/>
      <c r="V939" s="56"/>
      <c r="W939" s="56"/>
      <c r="X939" s="56"/>
      <c r="Y939" s="56"/>
      <c r="Z939" s="56"/>
      <c r="AA939" s="56"/>
      <c r="AB939" s="56"/>
    </row>
    <row r="940">
      <c r="A940" s="56"/>
      <c r="B940" s="56"/>
      <c r="C940" s="58"/>
      <c r="D940" s="59"/>
      <c r="E940" s="79"/>
      <c r="F940" s="58"/>
      <c r="G940" s="58"/>
      <c r="H940" s="58"/>
      <c r="I940" s="58"/>
      <c r="J940" s="58"/>
      <c r="K940" s="56"/>
      <c r="L940" s="56"/>
      <c r="M940" s="56"/>
      <c r="N940" s="56"/>
      <c r="O940" s="56"/>
      <c r="P940" s="56"/>
      <c r="Q940" s="56"/>
      <c r="R940" s="56"/>
      <c r="S940" s="56"/>
      <c r="T940" s="56"/>
      <c r="U940" s="56"/>
      <c r="V940" s="56"/>
      <c r="W940" s="56"/>
      <c r="X940" s="56"/>
      <c r="Y940" s="56"/>
      <c r="Z940" s="56"/>
      <c r="AA940" s="56"/>
      <c r="AB940" s="56"/>
    </row>
    <row r="941">
      <c r="A941" s="56"/>
      <c r="B941" s="56"/>
      <c r="C941" s="58"/>
      <c r="D941" s="59"/>
      <c r="E941" s="79"/>
      <c r="F941" s="58"/>
      <c r="G941" s="58"/>
      <c r="H941" s="58"/>
      <c r="I941" s="58"/>
      <c r="J941" s="58"/>
      <c r="K941" s="56"/>
      <c r="L941" s="56"/>
      <c r="M941" s="56"/>
      <c r="N941" s="56"/>
      <c r="O941" s="56"/>
      <c r="P941" s="56"/>
      <c r="Q941" s="56"/>
      <c r="R941" s="56"/>
      <c r="S941" s="56"/>
      <c r="T941" s="56"/>
      <c r="U941" s="56"/>
      <c r="V941" s="56"/>
      <c r="W941" s="56"/>
      <c r="X941" s="56"/>
      <c r="Y941" s="56"/>
      <c r="Z941" s="56"/>
      <c r="AA941" s="56"/>
      <c r="AB941" s="56"/>
    </row>
    <row r="942">
      <c r="A942" s="56"/>
      <c r="B942" s="56"/>
      <c r="C942" s="58"/>
      <c r="D942" s="59"/>
      <c r="E942" s="79"/>
      <c r="F942" s="58"/>
      <c r="G942" s="58"/>
      <c r="H942" s="58"/>
      <c r="I942" s="58"/>
      <c r="J942" s="58"/>
      <c r="K942" s="56"/>
      <c r="L942" s="56"/>
      <c r="M942" s="56"/>
      <c r="N942" s="56"/>
      <c r="O942" s="56"/>
      <c r="P942" s="56"/>
      <c r="Q942" s="56"/>
      <c r="R942" s="56"/>
      <c r="S942" s="56"/>
      <c r="T942" s="56"/>
      <c r="U942" s="56"/>
      <c r="V942" s="56"/>
      <c r="W942" s="56"/>
      <c r="X942" s="56"/>
      <c r="Y942" s="56"/>
      <c r="Z942" s="56"/>
      <c r="AA942" s="56"/>
      <c r="AB942" s="56"/>
    </row>
    <row r="943">
      <c r="A943" s="56"/>
      <c r="B943" s="56"/>
      <c r="C943" s="58"/>
      <c r="D943" s="59"/>
      <c r="E943" s="79"/>
      <c r="F943" s="58"/>
      <c r="G943" s="58"/>
      <c r="H943" s="58"/>
      <c r="I943" s="58"/>
      <c r="J943" s="58"/>
      <c r="K943" s="56"/>
      <c r="L943" s="56"/>
      <c r="M943" s="56"/>
      <c r="N943" s="56"/>
      <c r="O943" s="56"/>
      <c r="P943" s="56"/>
      <c r="Q943" s="56"/>
      <c r="R943" s="56"/>
      <c r="S943" s="56"/>
      <c r="T943" s="56"/>
      <c r="U943" s="56"/>
      <c r="V943" s="56"/>
      <c r="W943" s="56"/>
      <c r="X943" s="56"/>
      <c r="Y943" s="56"/>
      <c r="Z943" s="56"/>
      <c r="AA943" s="56"/>
      <c r="AB943" s="56"/>
    </row>
    <row r="944">
      <c r="A944" s="56"/>
      <c r="B944" s="56"/>
      <c r="C944" s="58"/>
      <c r="D944" s="59"/>
      <c r="E944" s="79"/>
      <c r="F944" s="58"/>
      <c r="G944" s="58"/>
      <c r="H944" s="58"/>
      <c r="I944" s="58"/>
      <c r="J944" s="58"/>
      <c r="K944" s="56"/>
      <c r="L944" s="56"/>
      <c r="M944" s="56"/>
      <c r="N944" s="56"/>
      <c r="O944" s="56"/>
      <c r="P944" s="56"/>
      <c r="Q944" s="56"/>
      <c r="R944" s="56"/>
      <c r="S944" s="56"/>
      <c r="T944" s="56"/>
      <c r="U944" s="56"/>
      <c r="V944" s="56"/>
      <c r="W944" s="56"/>
      <c r="X944" s="56"/>
      <c r="Y944" s="56"/>
      <c r="Z944" s="56"/>
      <c r="AA944" s="56"/>
      <c r="AB944" s="56"/>
    </row>
    <row r="945">
      <c r="A945" s="56"/>
      <c r="B945" s="56"/>
      <c r="C945" s="58"/>
      <c r="D945" s="59"/>
      <c r="E945" s="79"/>
      <c r="F945" s="58"/>
      <c r="G945" s="58"/>
      <c r="H945" s="58"/>
      <c r="I945" s="58"/>
      <c r="J945" s="58"/>
      <c r="K945" s="56"/>
      <c r="L945" s="56"/>
      <c r="M945" s="56"/>
      <c r="N945" s="56"/>
      <c r="O945" s="56"/>
      <c r="P945" s="56"/>
      <c r="Q945" s="56"/>
      <c r="R945" s="56"/>
      <c r="S945" s="56"/>
      <c r="T945" s="56"/>
      <c r="U945" s="56"/>
      <c r="V945" s="56"/>
      <c r="W945" s="56"/>
      <c r="X945" s="56"/>
      <c r="Y945" s="56"/>
      <c r="Z945" s="56"/>
      <c r="AA945" s="56"/>
      <c r="AB945" s="56"/>
    </row>
    <row r="946">
      <c r="A946" s="56"/>
      <c r="B946" s="56"/>
      <c r="C946" s="58"/>
      <c r="D946" s="59"/>
      <c r="E946" s="79"/>
      <c r="F946" s="58"/>
      <c r="G946" s="58"/>
      <c r="H946" s="58"/>
      <c r="I946" s="58"/>
      <c r="J946" s="58"/>
      <c r="K946" s="56"/>
      <c r="L946" s="56"/>
      <c r="M946" s="56"/>
      <c r="N946" s="56"/>
      <c r="O946" s="56"/>
      <c r="P946" s="56"/>
      <c r="Q946" s="56"/>
      <c r="R946" s="56"/>
      <c r="S946" s="56"/>
      <c r="T946" s="56"/>
      <c r="U946" s="56"/>
      <c r="V946" s="56"/>
      <c r="W946" s="56"/>
      <c r="X946" s="56"/>
      <c r="Y946" s="56"/>
      <c r="Z946" s="56"/>
      <c r="AA946" s="56"/>
      <c r="AB946" s="56"/>
    </row>
    <row r="947">
      <c r="A947" s="56"/>
      <c r="B947" s="56"/>
      <c r="C947" s="58"/>
      <c r="D947" s="59"/>
      <c r="E947" s="79"/>
      <c r="F947" s="58"/>
      <c r="G947" s="58"/>
      <c r="H947" s="58"/>
      <c r="I947" s="58"/>
      <c r="J947" s="58"/>
      <c r="K947" s="56"/>
      <c r="L947" s="56"/>
      <c r="M947" s="56"/>
      <c r="N947" s="56"/>
      <c r="O947" s="56"/>
      <c r="P947" s="56"/>
      <c r="Q947" s="56"/>
      <c r="R947" s="56"/>
      <c r="S947" s="56"/>
      <c r="T947" s="56"/>
      <c r="U947" s="56"/>
      <c r="V947" s="56"/>
      <c r="W947" s="56"/>
      <c r="X947" s="56"/>
      <c r="Y947" s="56"/>
      <c r="Z947" s="56"/>
      <c r="AA947" s="56"/>
      <c r="AB947" s="56"/>
    </row>
    <row r="948">
      <c r="A948" s="56"/>
      <c r="B948" s="56"/>
      <c r="C948" s="58"/>
      <c r="D948" s="59"/>
      <c r="E948" s="79"/>
      <c r="F948" s="58"/>
      <c r="G948" s="58"/>
      <c r="H948" s="58"/>
      <c r="I948" s="58"/>
      <c r="J948" s="58"/>
      <c r="K948" s="56"/>
      <c r="L948" s="56"/>
      <c r="M948" s="56"/>
      <c r="N948" s="56"/>
      <c r="O948" s="56"/>
      <c r="P948" s="56"/>
      <c r="Q948" s="56"/>
      <c r="R948" s="56"/>
      <c r="S948" s="56"/>
      <c r="T948" s="56"/>
      <c r="U948" s="56"/>
      <c r="V948" s="56"/>
      <c r="W948" s="56"/>
      <c r="X948" s="56"/>
      <c r="Y948" s="56"/>
      <c r="Z948" s="56"/>
      <c r="AA948" s="56"/>
      <c r="AB948" s="56"/>
    </row>
    <row r="949">
      <c r="A949" s="56"/>
      <c r="B949" s="56"/>
      <c r="C949" s="58"/>
      <c r="D949" s="59"/>
      <c r="E949" s="79"/>
      <c r="F949" s="58"/>
      <c r="G949" s="58"/>
      <c r="H949" s="58"/>
      <c r="I949" s="58"/>
      <c r="J949" s="58"/>
      <c r="K949" s="56"/>
      <c r="L949" s="56"/>
      <c r="M949" s="56"/>
      <c r="N949" s="56"/>
      <c r="O949" s="56"/>
      <c r="P949" s="56"/>
      <c r="Q949" s="56"/>
      <c r="R949" s="56"/>
      <c r="S949" s="56"/>
      <c r="T949" s="56"/>
      <c r="U949" s="56"/>
      <c r="V949" s="56"/>
      <c r="W949" s="56"/>
      <c r="X949" s="56"/>
      <c r="Y949" s="56"/>
      <c r="Z949" s="56"/>
      <c r="AA949" s="56"/>
      <c r="AB949" s="56"/>
    </row>
    <row r="950">
      <c r="A950" s="56"/>
      <c r="B950" s="56"/>
      <c r="C950" s="58"/>
      <c r="D950" s="59"/>
      <c r="E950" s="79"/>
      <c r="F950" s="58"/>
      <c r="G950" s="58"/>
      <c r="H950" s="58"/>
      <c r="I950" s="58"/>
      <c r="J950" s="58"/>
      <c r="K950" s="56"/>
      <c r="L950" s="56"/>
      <c r="M950" s="56"/>
      <c r="N950" s="56"/>
      <c r="O950" s="56"/>
      <c r="P950" s="56"/>
      <c r="Q950" s="56"/>
      <c r="R950" s="56"/>
      <c r="S950" s="56"/>
      <c r="T950" s="56"/>
      <c r="U950" s="56"/>
      <c r="V950" s="56"/>
      <c r="W950" s="56"/>
      <c r="X950" s="56"/>
      <c r="Y950" s="56"/>
      <c r="Z950" s="56"/>
      <c r="AA950" s="56"/>
      <c r="AB950" s="56"/>
    </row>
    <row r="951">
      <c r="A951" s="56"/>
      <c r="B951" s="56"/>
      <c r="C951" s="58"/>
      <c r="D951" s="59"/>
      <c r="E951" s="79"/>
      <c r="F951" s="58"/>
      <c r="G951" s="58"/>
      <c r="H951" s="58"/>
      <c r="I951" s="58"/>
      <c r="J951" s="58"/>
      <c r="K951" s="56"/>
      <c r="L951" s="56"/>
      <c r="M951" s="56"/>
      <c r="N951" s="56"/>
      <c r="O951" s="56"/>
      <c r="P951" s="56"/>
      <c r="Q951" s="56"/>
      <c r="R951" s="56"/>
      <c r="S951" s="56"/>
      <c r="T951" s="56"/>
      <c r="U951" s="56"/>
      <c r="V951" s="56"/>
      <c r="W951" s="56"/>
      <c r="X951" s="56"/>
      <c r="Y951" s="56"/>
      <c r="Z951" s="56"/>
      <c r="AA951" s="56"/>
      <c r="AB951" s="56"/>
    </row>
    <row r="952">
      <c r="A952" s="56"/>
      <c r="B952" s="56"/>
      <c r="C952" s="58"/>
      <c r="D952" s="59"/>
      <c r="E952" s="79"/>
      <c r="F952" s="58"/>
      <c r="G952" s="58"/>
      <c r="H952" s="58"/>
      <c r="I952" s="58"/>
      <c r="J952" s="58"/>
      <c r="K952" s="56"/>
      <c r="L952" s="56"/>
      <c r="M952" s="56"/>
      <c r="N952" s="56"/>
      <c r="O952" s="56"/>
      <c r="P952" s="56"/>
      <c r="Q952" s="56"/>
      <c r="R952" s="56"/>
      <c r="S952" s="56"/>
      <c r="T952" s="56"/>
      <c r="U952" s="56"/>
      <c r="V952" s="56"/>
      <c r="W952" s="56"/>
      <c r="X952" s="56"/>
      <c r="Y952" s="56"/>
      <c r="Z952" s="56"/>
      <c r="AA952" s="56"/>
      <c r="AB952" s="56"/>
    </row>
    <row r="953">
      <c r="A953" s="56"/>
      <c r="B953" s="56"/>
      <c r="C953" s="58"/>
      <c r="D953" s="59"/>
      <c r="E953" s="79"/>
      <c r="F953" s="58"/>
      <c r="G953" s="58"/>
      <c r="H953" s="58"/>
      <c r="I953" s="58"/>
      <c r="J953" s="58"/>
      <c r="K953" s="56"/>
      <c r="L953" s="56"/>
      <c r="M953" s="56"/>
      <c r="N953" s="56"/>
      <c r="O953" s="56"/>
      <c r="P953" s="56"/>
      <c r="Q953" s="56"/>
      <c r="R953" s="56"/>
      <c r="S953" s="56"/>
      <c r="T953" s="56"/>
      <c r="U953" s="56"/>
      <c r="V953" s="56"/>
      <c r="W953" s="56"/>
      <c r="X953" s="56"/>
      <c r="Y953" s="56"/>
      <c r="Z953" s="56"/>
      <c r="AA953" s="56"/>
      <c r="AB953" s="56"/>
    </row>
    <row r="954">
      <c r="A954" s="56"/>
      <c r="B954" s="56"/>
      <c r="C954" s="58"/>
      <c r="D954" s="59"/>
      <c r="E954" s="79"/>
      <c r="F954" s="58"/>
      <c r="G954" s="58"/>
      <c r="H954" s="58"/>
      <c r="I954" s="58"/>
      <c r="J954" s="58"/>
      <c r="K954" s="56"/>
      <c r="L954" s="56"/>
      <c r="M954" s="56"/>
      <c r="N954" s="56"/>
      <c r="O954" s="56"/>
      <c r="P954" s="56"/>
      <c r="Q954" s="56"/>
      <c r="R954" s="56"/>
      <c r="S954" s="56"/>
      <c r="T954" s="56"/>
      <c r="U954" s="56"/>
      <c r="V954" s="56"/>
      <c r="W954" s="56"/>
      <c r="X954" s="56"/>
      <c r="Y954" s="56"/>
      <c r="Z954" s="56"/>
      <c r="AA954" s="56"/>
      <c r="AB954" s="56"/>
    </row>
    <row r="955">
      <c r="A955" s="56"/>
      <c r="B955" s="56"/>
      <c r="C955" s="58"/>
      <c r="D955" s="59"/>
      <c r="E955" s="79"/>
      <c r="F955" s="58"/>
      <c r="G955" s="58"/>
      <c r="H955" s="58"/>
      <c r="I955" s="58"/>
      <c r="J955" s="58"/>
      <c r="K955" s="56"/>
      <c r="L955" s="56"/>
      <c r="M955" s="56"/>
      <c r="N955" s="56"/>
      <c r="O955" s="56"/>
      <c r="P955" s="56"/>
      <c r="Q955" s="56"/>
      <c r="R955" s="56"/>
      <c r="S955" s="56"/>
      <c r="T955" s="56"/>
      <c r="U955" s="56"/>
      <c r="V955" s="56"/>
      <c r="W955" s="56"/>
      <c r="X955" s="56"/>
      <c r="Y955" s="56"/>
      <c r="Z955" s="56"/>
      <c r="AA955" s="56"/>
      <c r="AB955" s="56"/>
    </row>
    <row r="956">
      <c r="A956" s="56"/>
      <c r="B956" s="56"/>
      <c r="C956" s="58"/>
      <c r="D956" s="59"/>
      <c r="E956" s="79"/>
      <c r="F956" s="58"/>
      <c r="G956" s="58"/>
      <c r="H956" s="58"/>
      <c r="I956" s="58"/>
      <c r="J956" s="58"/>
      <c r="K956" s="56"/>
      <c r="L956" s="56"/>
      <c r="M956" s="56"/>
      <c r="N956" s="56"/>
      <c r="O956" s="56"/>
      <c r="P956" s="56"/>
      <c r="Q956" s="56"/>
      <c r="R956" s="56"/>
      <c r="S956" s="56"/>
      <c r="T956" s="56"/>
      <c r="U956" s="56"/>
      <c r="V956" s="56"/>
      <c r="W956" s="56"/>
      <c r="X956" s="56"/>
      <c r="Y956" s="56"/>
      <c r="Z956" s="56"/>
      <c r="AA956" s="56"/>
      <c r="AB956" s="56"/>
    </row>
    <row r="957">
      <c r="A957" s="56"/>
      <c r="B957" s="56"/>
      <c r="C957" s="58"/>
      <c r="D957" s="59"/>
      <c r="E957" s="79"/>
      <c r="F957" s="58"/>
      <c r="G957" s="58"/>
      <c r="H957" s="58"/>
      <c r="I957" s="58"/>
      <c r="J957" s="58"/>
      <c r="K957" s="56"/>
      <c r="L957" s="56"/>
      <c r="M957" s="56"/>
      <c r="N957" s="56"/>
      <c r="O957" s="56"/>
      <c r="P957" s="56"/>
      <c r="Q957" s="56"/>
      <c r="R957" s="56"/>
      <c r="S957" s="56"/>
      <c r="T957" s="56"/>
      <c r="U957" s="56"/>
      <c r="V957" s="56"/>
      <c r="W957" s="56"/>
      <c r="X957" s="56"/>
      <c r="Y957" s="56"/>
      <c r="Z957" s="56"/>
      <c r="AA957" s="56"/>
      <c r="AB957" s="56"/>
    </row>
    <row r="958">
      <c r="A958" s="56"/>
      <c r="B958" s="56"/>
      <c r="C958" s="58"/>
      <c r="D958" s="59"/>
      <c r="E958" s="79"/>
      <c r="F958" s="58"/>
      <c r="G958" s="58"/>
      <c r="H958" s="58"/>
      <c r="I958" s="58"/>
      <c r="J958" s="58"/>
      <c r="K958" s="56"/>
      <c r="L958" s="56"/>
      <c r="M958" s="56"/>
      <c r="N958" s="56"/>
      <c r="O958" s="56"/>
      <c r="P958" s="56"/>
      <c r="Q958" s="56"/>
      <c r="R958" s="56"/>
      <c r="S958" s="56"/>
      <c r="T958" s="56"/>
      <c r="U958" s="56"/>
      <c r="V958" s="56"/>
      <c r="W958" s="56"/>
      <c r="X958" s="56"/>
      <c r="Y958" s="56"/>
      <c r="Z958" s="56"/>
      <c r="AA958" s="56"/>
      <c r="AB958" s="56"/>
    </row>
    <row r="959">
      <c r="A959" s="56"/>
      <c r="B959" s="56"/>
      <c r="C959" s="58"/>
      <c r="D959" s="59"/>
      <c r="E959" s="79"/>
      <c r="F959" s="58"/>
      <c r="G959" s="58"/>
      <c r="H959" s="58"/>
      <c r="I959" s="58"/>
      <c r="J959" s="58"/>
      <c r="K959" s="56"/>
      <c r="L959" s="56"/>
      <c r="M959" s="56"/>
      <c r="N959" s="56"/>
      <c r="O959" s="56"/>
      <c r="P959" s="56"/>
      <c r="Q959" s="56"/>
      <c r="R959" s="56"/>
      <c r="S959" s="56"/>
      <c r="T959" s="56"/>
      <c r="U959" s="56"/>
      <c r="V959" s="56"/>
      <c r="W959" s="56"/>
      <c r="X959" s="56"/>
      <c r="Y959" s="56"/>
      <c r="Z959" s="56"/>
      <c r="AA959" s="56"/>
      <c r="AB959" s="56"/>
    </row>
    <row r="960">
      <c r="A960" s="56"/>
      <c r="B960" s="56"/>
      <c r="C960" s="58"/>
      <c r="D960" s="59"/>
      <c r="E960" s="79"/>
      <c r="F960" s="58"/>
      <c r="G960" s="58"/>
      <c r="H960" s="58"/>
      <c r="I960" s="58"/>
      <c r="J960" s="58"/>
      <c r="K960" s="56"/>
      <c r="L960" s="56"/>
      <c r="M960" s="56"/>
      <c r="N960" s="56"/>
      <c r="O960" s="56"/>
      <c r="P960" s="56"/>
      <c r="Q960" s="56"/>
      <c r="R960" s="56"/>
      <c r="S960" s="56"/>
      <c r="T960" s="56"/>
      <c r="U960" s="56"/>
      <c r="V960" s="56"/>
      <c r="W960" s="56"/>
      <c r="X960" s="56"/>
      <c r="Y960" s="56"/>
      <c r="Z960" s="56"/>
      <c r="AA960" s="56"/>
      <c r="AB960" s="56"/>
    </row>
    <row r="961">
      <c r="A961" s="56"/>
      <c r="B961" s="56"/>
      <c r="C961" s="58"/>
      <c r="D961" s="59"/>
      <c r="E961" s="79"/>
      <c r="F961" s="58"/>
      <c r="G961" s="58"/>
      <c r="H961" s="58"/>
      <c r="I961" s="58"/>
      <c r="J961" s="58"/>
      <c r="K961" s="56"/>
      <c r="L961" s="56"/>
      <c r="M961" s="56"/>
      <c r="N961" s="56"/>
      <c r="O961" s="56"/>
      <c r="P961" s="56"/>
      <c r="Q961" s="56"/>
      <c r="R961" s="56"/>
      <c r="S961" s="56"/>
      <c r="T961" s="56"/>
      <c r="U961" s="56"/>
      <c r="V961" s="56"/>
      <c r="W961" s="56"/>
      <c r="X961" s="56"/>
      <c r="Y961" s="56"/>
      <c r="Z961" s="56"/>
      <c r="AA961" s="56"/>
      <c r="AB961" s="56"/>
    </row>
    <row r="962">
      <c r="A962" s="56"/>
      <c r="B962" s="56"/>
      <c r="C962" s="58"/>
      <c r="D962" s="59"/>
      <c r="E962" s="79"/>
      <c r="F962" s="58"/>
      <c r="G962" s="58"/>
      <c r="H962" s="58"/>
      <c r="I962" s="58"/>
      <c r="J962" s="58"/>
      <c r="K962" s="56"/>
      <c r="L962" s="56"/>
      <c r="M962" s="56"/>
      <c r="N962" s="56"/>
      <c r="O962" s="56"/>
      <c r="P962" s="56"/>
      <c r="Q962" s="56"/>
      <c r="R962" s="56"/>
      <c r="S962" s="56"/>
      <c r="T962" s="56"/>
      <c r="U962" s="56"/>
      <c r="V962" s="56"/>
      <c r="W962" s="56"/>
      <c r="X962" s="56"/>
      <c r="Y962" s="56"/>
      <c r="Z962" s="56"/>
      <c r="AA962" s="56"/>
      <c r="AB962" s="56"/>
    </row>
    <row r="963">
      <c r="A963" s="56"/>
      <c r="B963" s="56"/>
      <c r="C963" s="58"/>
      <c r="D963" s="59"/>
      <c r="E963" s="79"/>
      <c r="F963" s="58"/>
      <c r="G963" s="58"/>
      <c r="H963" s="58"/>
      <c r="I963" s="58"/>
      <c r="J963" s="58"/>
      <c r="K963" s="56"/>
      <c r="L963" s="56"/>
      <c r="M963" s="56"/>
      <c r="N963" s="56"/>
      <c r="O963" s="56"/>
      <c r="P963" s="56"/>
      <c r="Q963" s="56"/>
      <c r="R963" s="56"/>
      <c r="S963" s="56"/>
      <c r="T963" s="56"/>
      <c r="U963" s="56"/>
      <c r="V963" s="56"/>
      <c r="W963" s="56"/>
      <c r="X963" s="56"/>
      <c r="Y963" s="56"/>
      <c r="Z963" s="56"/>
      <c r="AA963" s="56"/>
      <c r="AB963" s="56"/>
    </row>
    <row r="964">
      <c r="A964" s="56"/>
      <c r="B964" s="56"/>
      <c r="C964" s="58"/>
      <c r="D964" s="59"/>
      <c r="E964" s="79"/>
      <c r="F964" s="58"/>
      <c r="G964" s="58"/>
      <c r="H964" s="58"/>
      <c r="I964" s="58"/>
      <c r="J964" s="58"/>
      <c r="K964" s="56"/>
      <c r="L964" s="56"/>
      <c r="M964" s="56"/>
      <c r="N964" s="56"/>
      <c r="O964" s="56"/>
      <c r="P964" s="56"/>
      <c r="Q964" s="56"/>
      <c r="R964" s="56"/>
      <c r="S964" s="56"/>
      <c r="T964" s="56"/>
      <c r="U964" s="56"/>
      <c r="V964" s="56"/>
      <c r="W964" s="56"/>
      <c r="X964" s="56"/>
      <c r="Y964" s="56"/>
      <c r="Z964" s="56"/>
      <c r="AA964" s="56"/>
      <c r="AB964" s="56"/>
    </row>
    <row r="965">
      <c r="A965" s="56"/>
      <c r="B965" s="56"/>
      <c r="C965" s="58"/>
      <c r="D965" s="59"/>
      <c r="E965" s="79"/>
      <c r="F965" s="58"/>
      <c r="G965" s="58"/>
      <c r="H965" s="58"/>
      <c r="I965" s="58"/>
      <c r="J965" s="58"/>
      <c r="K965" s="56"/>
      <c r="L965" s="56"/>
      <c r="M965" s="56"/>
      <c r="N965" s="56"/>
      <c r="O965" s="56"/>
      <c r="P965" s="56"/>
      <c r="Q965" s="56"/>
      <c r="R965" s="56"/>
      <c r="S965" s="56"/>
      <c r="T965" s="56"/>
      <c r="U965" s="56"/>
      <c r="V965" s="56"/>
      <c r="W965" s="56"/>
      <c r="X965" s="56"/>
      <c r="Y965" s="56"/>
      <c r="Z965" s="56"/>
      <c r="AA965" s="56"/>
      <c r="AB965" s="56"/>
    </row>
    <row r="966">
      <c r="A966" s="56"/>
      <c r="B966" s="56"/>
      <c r="C966" s="58"/>
      <c r="D966" s="59"/>
      <c r="E966" s="79"/>
      <c r="F966" s="58"/>
      <c r="G966" s="58"/>
      <c r="H966" s="58"/>
      <c r="I966" s="58"/>
      <c r="J966" s="58"/>
      <c r="K966" s="56"/>
      <c r="L966" s="56"/>
      <c r="M966" s="56"/>
      <c r="N966" s="56"/>
      <c r="O966" s="56"/>
      <c r="P966" s="56"/>
      <c r="Q966" s="56"/>
      <c r="R966" s="56"/>
      <c r="S966" s="56"/>
      <c r="T966" s="56"/>
      <c r="U966" s="56"/>
      <c r="V966" s="56"/>
      <c r="W966" s="56"/>
      <c r="X966" s="56"/>
      <c r="Y966" s="56"/>
      <c r="Z966" s="56"/>
      <c r="AA966" s="56"/>
      <c r="AB966" s="56"/>
    </row>
    <row r="967">
      <c r="A967" s="56"/>
      <c r="B967" s="56"/>
      <c r="C967" s="58"/>
      <c r="D967" s="59"/>
      <c r="E967" s="79"/>
      <c r="F967" s="58"/>
      <c r="G967" s="58"/>
      <c r="H967" s="58"/>
      <c r="I967" s="58"/>
      <c r="J967" s="58"/>
      <c r="K967" s="56"/>
      <c r="L967" s="56"/>
      <c r="M967" s="56"/>
      <c r="N967" s="56"/>
      <c r="O967" s="56"/>
      <c r="P967" s="56"/>
      <c r="Q967" s="56"/>
      <c r="R967" s="56"/>
      <c r="S967" s="56"/>
      <c r="T967" s="56"/>
      <c r="U967" s="56"/>
      <c r="V967" s="56"/>
      <c r="W967" s="56"/>
      <c r="X967" s="56"/>
      <c r="Y967" s="56"/>
      <c r="Z967" s="56"/>
      <c r="AA967" s="56"/>
      <c r="AB967" s="56"/>
    </row>
    <row r="968">
      <c r="A968" s="56"/>
      <c r="B968" s="56"/>
      <c r="C968" s="58"/>
      <c r="D968" s="59"/>
      <c r="E968" s="79"/>
      <c r="F968" s="58"/>
      <c r="G968" s="58"/>
      <c r="H968" s="58"/>
      <c r="I968" s="58"/>
      <c r="J968" s="58"/>
      <c r="K968" s="56"/>
      <c r="L968" s="56"/>
      <c r="M968" s="56"/>
      <c r="N968" s="56"/>
      <c r="O968" s="56"/>
      <c r="P968" s="56"/>
      <c r="Q968" s="56"/>
      <c r="R968" s="56"/>
      <c r="S968" s="56"/>
      <c r="T968" s="56"/>
      <c r="U968" s="56"/>
      <c r="V968" s="56"/>
      <c r="W968" s="56"/>
      <c r="X968" s="56"/>
      <c r="Y968" s="56"/>
      <c r="Z968" s="56"/>
      <c r="AA968" s="56"/>
      <c r="AB968" s="56"/>
    </row>
    <row r="969">
      <c r="A969" s="56"/>
      <c r="B969" s="56"/>
      <c r="C969" s="58"/>
      <c r="D969" s="59"/>
      <c r="E969" s="79"/>
      <c r="F969" s="58"/>
      <c r="G969" s="58"/>
      <c r="H969" s="58"/>
      <c r="I969" s="58"/>
      <c r="J969" s="58"/>
      <c r="K969" s="56"/>
      <c r="L969" s="56"/>
      <c r="M969" s="56"/>
      <c r="N969" s="56"/>
      <c r="O969" s="56"/>
      <c r="P969" s="56"/>
      <c r="Q969" s="56"/>
      <c r="R969" s="56"/>
      <c r="S969" s="56"/>
      <c r="T969" s="56"/>
      <c r="U969" s="56"/>
      <c r="V969" s="56"/>
      <c r="W969" s="56"/>
      <c r="X969" s="56"/>
      <c r="Y969" s="56"/>
      <c r="Z969" s="56"/>
      <c r="AA969" s="56"/>
      <c r="AB969" s="56"/>
    </row>
    <row r="970">
      <c r="A970" s="56"/>
      <c r="B970" s="56"/>
      <c r="C970" s="58"/>
      <c r="D970" s="59"/>
      <c r="E970" s="79"/>
      <c r="F970" s="58"/>
      <c r="G970" s="58"/>
      <c r="H970" s="58"/>
      <c r="I970" s="58"/>
      <c r="J970" s="58"/>
      <c r="K970" s="56"/>
      <c r="L970" s="56"/>
      <c r="M970" s="56"/>
      <c r="N970" s="56"/>
      <c r="O970" s="56"/>
      <c r="P970" s="56"/>
      <c r="Q970" s="56"/>
      <c r="R970" s="56"/>
      <c r="S970" s="56"/>
      <c r="T970" s="56"/>
      <c r="U970" s="56"/>
      <c r="V970" s="56"/>
      <c r="W970" s="56"/>
      <c r="X970" s="56"/>
      <c r="Y970" s="56"/>
      <c r="Z970" s="56"/>
      <c r="AA970" s="56"/>
      <c r="AB970" s="56"/>
    </row>
    <row r="971">
      <c r="A971" s="56"/>
      <c r="B971" s="56"/>
      <c r="C971" s="58"/>
      <c r="D971" s="59"/>
      <c r="E971" s="79"/>
      <c r="F971" s="58"/>
      <c r="G971" s="58"/>
      <c r="H971" s="58"/>
      <c r="I971" s="58"/>
      <c r="J971" s="58"/>
      <c r="K971" s="56"/>
      <c r="L971" s="56"/>
      <c r="M971" s="56"/>
      <c r="N971" s="56"/>
      <c r="O971" s="56"/>
      <c r="P971" s="56"/>
      <c r="Q971" s="56"/>
      <c r="R971" s="56"/>
      <c r="S971" s="56"/>
      <c r="T971" s="56"/>
      <c r="U971" s="56"/>
      <c r="V971" s="56"/>
      <c r="W971" s="56"/>
      <c r="X971" s="56"/>
      <c r="Y971" s="56"/>
      <c r="Z971" s="56"/>
      <c r="AA971" s="56"/>
      <c r="AB971" s="56"/>
    </row>
    <row r="972">
      <c r="A972" s="56"/>
      <c r="B972" s="56"/>
      <c r="C972" s="58"/>
      <c r="D972" s="59"/>
      <c r="E972" s="79"/>
      <c r="F972" s="58"/>
      <c r="G972" s="58"/>
      <c r="H972" s="58"/>
      <c r="I972" s="58"/>
      <c r="J972" s="58"/>
      <c r="K972" s="56"/>
      <c r="L972" s="56"/>
      <c r="M972" s="56"/>
      <c r="N972" s="56"/>
      <c r="O972" s="56"/>
      <c r="P972" s="56"/>
      <c r="Q972" s="56"/>
      <c r="R972" s="56"/>
      <c r="S972" s="56"/>
      <c r="T972" s="56"/>
      <c r="U972" s="56"/>
      <c r="V972" s="56"/>
      <c r="W972" s="56"/>
      <c r="X972" s="56"/>
      <c r="Y972" s="56"/>
      <c r="Z972" s="56"/>
      <c r="AA972" s="56"/>
      <c r="AB972" s="56"/>
    </row>
    <row r="973">
      <c r="A973" s="56"/>
      <c r="B973" s="56"/>
      <c r="C973" s="58"/>
      <c r="D973" s="59"/>
      <c r="E973" s="79"/>
      <c r="F973" s="58"/>
      <c r="G973" s="58"/>
      <c r="H973" s="58"/>
      <c r="I973" s="58"/>
      <c r="J973" s="58"/>
      <c r="K973" s="56"/>
      <c r="L973" s="56"/>
      <c r="M973" s="56"/>
      <c r="N973" s="56"/>
      <c r="O973" s="56"/>
      <c r="P973" s="56"/>
      <c r="Q973" s="56"/>
      <c r="R973" s="56"/>
      <c r="S973" s="56"/>
      <c r="T973" s="56"/>
      <c r="U973" s="56"/>
      <c r="V973" s="56"/>
      <c r="W973" s="56"/>
      <c r="X973" s="56"/>
      <c r="Y973" s="56"/>
      <c r="Z973" s="56"/>
      <c r="AA973" s="56"/>
      <c r="AB973" s="56"/>
    </row>
    <row r="974">
      <c r="A974" s="56"/>
      <c r="B974" s="56"/>
      <c r="C974" s="58"/>
      <c r="D974" s="59"/>
      <c r="E974" s="79"/>
      <c r="F974" s="58"/>
      <c r="G974" s="58"/>
      <c r="H974" s="58"/>
      <c r="I974" s="58"/>
      <c r="J974" s="58"/>
      <c r="K974" s="56"/>
      <c r="L974" s="56"/>
      <c r="M974" s="56"/>
      <c r="N974" s="56"/>
      <c r="O974" s="56"/>
      <c r="P974" s="56"/>
      <c r="Q974" s="56"/>
      <c r="R974" s="56"/>
      <c r="S974" s="56"/>
      <c r="T974" s="56"/>
      <c r="U974" s="56"/>
      <c r="V974" s="56"/>
      <c r="W974" s="56"/>
      <c r="X974" s="56"/>
      <c r="Y974" s="56"/>
      <c r="Z974" s="56"/>
      <c r="AA974" s="56"/>
      <c r="AB974" s="56"/>
    </row>
    <row r="975">
      <c r="A975" s="56"/>
      <c r="B975" s="56"/>
      <c r="C975" s="58"/>
      <c r="D975" s="59"/>
      <c r="E975" s="79"/>
      <c r="F975" s="58"/>
      <c r="G975" s="58"/>
      <c r="H975" s="58"/>
      <c r="I975" s="58"/>
      <c r="J975" s="58"/>
      <c r="K975" s="56"/>
      <c r="L975" s="56"/>
      <c r="M975" s="56"/>
      <c r="N975" s="56"/>
      <c r="O975" s="56"/>
      <c r="P975" s="56"/>
      <c r="Q975" s="56"/>
      <c r="R975" s="56"/>
      <c r="S975" s="56"/>
      <c r="T975" s="56"/>
      <c r="U975" s="56"/>
      <c r="V975" s="56"/>
      <c r="W975" s="56"/>
      <c r="X975" s="56"/>
      <c r="Y975" s="56"/>
      <c r="Z975" s="56"/>
      <c r="AA975" s="56"/>
      <c r="AB975" s="56"/>
    </row>
    <row r="976">
      <c r="A976" s="56"/>
      <c r="B976" s="56"/>
      <c r="C976" s="58"/>
      <c r="D976" s="59"/>
      <c r="E976" s="79"/>
      <c r="F976" s="58"/>
      <c r="G976" s="58"/>
      <c r="H976" s="58"/>
      <c r="I976" s="58"/>
      <c r="J976" s="58"/>
      <c r="K976" s="56"/>
      <c r="L976" s="56"/>
      <c r="M976" s="56"/>
      <c r="N976" s="56"/>
      <c r="O976" s="56"/>
      <c r="P976" s="56"/>
      <c r="Q976" s="56"/>
      <c r="R976" s="56"/>
      <c r="S976" s="56"/>
      <c r="T976" s="56"/>
      <c r="U976" s="56"/>
      <c r="V976" s="56"/>
      <c r="W976" s="56"/>
      <c r="X976" s="56"/>
      <c r="Y976" s="56"/>
      <c r="Z976" s="56"/>
      <c r="AA976" s="56"/>
      <c r="AB976" s="56"/>
    </row>
    <row r="977">
      <c r="A977" s="56"/>
      <c r="B977" s="56"/>
      <c r="C977" s="58"/>
      <c r="D977" s="59"/>
      <c r="E977" s="79"/>
      <c r="F977" s="58"/>
      <c r="G977" s="58"/>
      <c r="H977" s="58"/>
      <c r="I977" s="58"/>
      <c r="J977" s="58"/>
      <c r="K977" s="56"/>
      <c r="L977" s="56"/>
      <c r="M977" s="56"/>
      <c r="N977" s="56"/>
      <c r="O977" s="56"/>
      <c r="P977" s="56"/>
      <c r="Q977" s="56"/>
      <c r="R977" s="56"/>
      <c r="S977" s="56"/>
      <c r="T977" s="56"/>
      <c r="U977" s="56"/>
      <c r="V977" s="56"/>
      <c r="W977" s="56"/>
      <c r="X977" s="56"/>
      <c r="Y977" s="56"/>
      <c r="Z977" s="56"/>
      <c r="AA977" s="56"/>
      <c r="AB977" s="56"/>
    </row>
    <row r="978">
      <c r="A978" s="56"/>
      <c r="B978" s="56"/>
      <c r="C978" s="58"/>
      <c r="D978" s="59"/>
      <c r="E978" s="79"/>
      <c r="F978" s="58"/>
      <c r="G978" s="58"/>
      <c r="H978" s="58"/>
      <c r="I978" s="58"/>
      <c r="J978" s="58"/>
      <c r="K978" s="56"/>
      <c r="L978" s="56"/>
      <c r="M978" s="56"/>
      <c r="N978" s="56"/>
      <c r="O978" s="56"/>
      <c r="P978" s="56"/>
      <c r="Q978" s="56"/>
      <c r="R978" s="56"/>
      <c r="S978" s="56"/>
      <c r="T978" s="56"/>
      <c r="U978" s="56"/>
      <c r="V978" s="56"/>
      <c r="W978" s="56"/>
      <c r="X978" s="56"/>
      <c r="Y978" s="56"/>
      <c r="Z978" s="56"/>
      <c r="AA978" s="56"/>
      <c r="AB978" s="56"/>
    </row>
    <row r="979">
      <c r="A979" s="56"/>
      <c r="B979" s="56"/>
      <c r="C979" s="58"/>
      <c r="D979" s="59"/>
      <c r="E979" s="79"/>
      <c r="F979" s="58"/>
      <c r="G979" s="58"/>
      <c r="H979" s="58"/>
      <c r="I979" s="58"/>
      <c r="J979" s="58"/>
      <c r="K979" s="56"/>
      <c r="L979" s="56"/>
      <c r="M979" s="56"/>
      <c r="N979" s="56"/>
      <c r="O979" s="56"/>
      <c r="P979" s="56"/>
      <c r="Q979" s="56"/>
      <c r="R979" s="56"/>
      <c r="S979" s="56"/>
      <c r="T979" s="56"/>
      <c r="U979" s="56"/>
      <c r="V979" s="56"/>
      <c r="W979" s="56"/>
      <c r="X979" s="56"/>
      <c r="Y979" s="56"/>
      <c r="Z979" s="56"/>
      <c r="AA979" s="56"/>
      <c r="AB979" s="56"/>
    </row>
    <row r="980">
      <c r="A980" s="56"/>
      <c r="B980" s="56"/>
      <c r="C980" s="58"/>
      <c r="D980" s="59"/>
      <c r="E980" s="79"/>
      <c r="F980" s="58"/>
      <c r="G980" s="58"/>
      <c r="H980" s="58"/>
      <c r="I980" s="58"/>
      <c r="J980" s="58"/>
      <c r="K980" s="56"/>
      <c r="L980" s="56"/>
      <c r="M980" s="56"/>
      <c r="N980" s="56"/>
      <c r="O980" s="56"/>
      <c r="P980" s="56"/>
      <c r="Q980" s="56"/>
      <c r="R980" s="56"/>
      <c r="S980" s="56"/>
      <c r="T980" s="56"/>
      <c r="U980" s="56"/>
      <c r="V980" s="56"/>
      <c r="W980" s="56"/>
      <c r="X980" s="56"/>
      <c r="Y980" s="56"/>
      <c r="Z980" s="56"/>
      <c r="AA980" s="56"/>
      <c r="AB980" s="56"/>
    </row>
    <row r="981">
      <c r="A981" s="56"/>
      <c r="B981" s="56"/>
      <c r="C981" s="58"/>
      <c r="D981" s="59"/>
      <c r="E981" s="79"/>
      <c r="F981" s="58"/>
      <c r="G981" s="58"/>
      <c r="H981" s="58"/>
      <c r="I981" s="58"/>
      <c r="J981" s="58"/>
      <c r="K981" s="56"/>
      <c r="L981" s="56"/>
      <c r="M981" s="56"/>
      <c r="N981" s="56"/>
      <c r="O981" s="56"/>
      <c r="P981" s="56"/>
      <c r="Q981" s="56"/>
      <c r="R981" s="56"/>
      <c r="S981" s="56"/>
      <c r="T981" s="56"/>
      <c r="U981" s="56"/>
      <c r="V981" s="56"/>
      <c r="W981" s="56"/>
      <c r="X981" s="56"/>
      <c r="Y981" s="56"/>
      <c r="Z981" s="56"/>
      <c r="AA981" s="56"/>
      <c r="AB981" s="56"/>
    </row>
    <row r="982">
      <c r="A982" s="56"/>
      <c r="B982" s="56"/>
      <c r="C982" s="58"/>
      <c r="D982" s="59"/>
      <c r="E982" s="79"/>
      <c r="F982" s="58"/>
      <c r="G982" s="58"/>
      <c r="H982" s="58"/>
      <c r="I982" s="58"/>
      <c r="J982" s="58"/>
      <c r="K982" s="56"/>
      <c r="L982" s="56"/>
      <c r="M982" s="56"/>
      <c r="N982" s="56"/>
      <c r="O982" s="56"/>
      <c r="P982" s="56"/>
      <c r="Q982" s="56"/>
      <c r="R982" s="56"/>
      <c r="S982" s="56"/>
      <c r="T982" s="56"/>
      <c r="U982" s="56"/>
      <c r="V982" s="56"/>
      <c r="W982" s="56"/>
      <c r="X982" s="56"/>
      <c r="Y982" s="56"/>
      <c r="Z982" s="56"/>
      <c r="AA982" s="56"/>
      <c r="AB982" s="56"/>
    </row>
    <row r="983">
      <c r="A983" s="56"/>
      <c r="B983" s="56"/>
      <c r="C983" s="58"/>
      <c r="D983" s="59"/>
      <c r="E983" s="79"/>
      <c r="F983" s="58"/>
      <c r="G983" s="58"/>
      <c r="H983" s="58"/>
      <c r="I983" s="58"/>
      <c r="J983" s="58"/>
      <c r="K983" s="56"/>
      <c r="L983" s="56"/>
      <c r="M983" s="56"/>
      <c r="N983" s="56"/>
      <c r="O983" s="56"/>
      <c r="P983" s="56"/>
      <c r="Q983" s="56"/>
      <c r="R983" s="56"/>
      <c r="S983" s="56"/>
      <c r="T983" s="56"/>
      <c r="U983" s="56"/>
      <c r="V983" s="56"/>
      <c r="W983" s="56"/>
      <c r="X983" s="56"/>
      <c r="Y983" s="56"/>
      <c r="Z983" s="56"/>
      <c r="AA983" s="56"/>
      <c r="AB983" s="56"/>
    </row>
    <row r="984">
      <c r="A984" s="56"/>
      <c r="B984" s="56"/>
      <c r="C984" s="58"/>
      <c r="D984" s="59"/>
      <c r="E984" s="79"/>
      <c r="F984" s="58"/>
      <c r="G984" s="58"/>
      <c r="H984" s="58"/>
      <c r="I984" s="58"/>
      <c r="J984" s="58"/>
      <c r="K984" s="56"/>
      <c r="L984" s="56"/>
      <c r="M984" s="56"/>
      <c r="N984" s="56"/>
      <c r="O984" s="56"/>
      <c r="P984" s="56"/>
      <c r="Q984" s="56"/>
      <c r="R984" s="56"/>
      <c r="S984" s="56"/>
      <c r="T984" s="56"/>
      <c r="U984" s="56"/>
      <c r="V984" s="56"/>
      <c r="W984" s="56"/>
      <c r="X984" s="56"/>
      <c r="Y984" s="56"/>
      <c r="Z984" s="56"/>
      <c r="AA984" s="56"/>
      <c r="AB984" s="56"/>
    </row>
    <row r="985">
      <c r="A985" s="56"/>
      <c r="B985" s="56"/>
      <c r="C985" s="58"/>
      <c r="D985" s="59"/>
      <c r="E985" s="79"/>
      <c r="F985" s="58"/>
      <c r="G985" s="58"/>
      <c r="H985" s="58"/>
      <c r="I985" s="58"/>
      <c r="J985" s="58"/>
      <c r="K985" s="56"/>
      <c r="L985" s="56"/>
      <c r="M985" s="56"/>
      <c r="N985" s="56"/>
      <c r="O985" s="56"/>
      <c r="P985" s="56"/>
      <c r="Q985" s="56"/>
      <c r="R985" s="56"/>
      <c r="S985" s="56"/>
      <c r="T985" s="56"/>
      <c r="U985" s="56"/>
      <c r="V985" s="56"/>
      <c r="W985" s="56"/>
      <c r="X985" s="56"/>
      <c r="Y985" s="56"/>
      <c r="Z985" s="56"/>
      <c r="AA985" s="56"/>
      <c r="AB985" s="56"/>
    </row>
    <row r="986">
      <c r="A986" s="56"/>
      <c r="B986" s="56"/>
      <c r="C986" s="58"/>
      <c r="D986" s="59"/>
      <c r="E986" s="79"/>
      <c r="F986" s="58"/>
      <c r="G986" s="58"/>
      <c r="H986" s="58"/>
      <c r="I986" s="58"/>
      <c r="J986" s="58"/>
      <c r="K986" s="56"/>
      <c r="L986" s="56"/>
      <c r="M986" s="56"/>
      <c r="N986" s="56"/>
      <c r="O986" s="56"/>
      <c r="P986" s="56"/>
      <c r="Q986" s="56"/>
      <c r="R986" s="56"/>
      <c r="S986" s="56"/>
      <c r="T986" s="56"/>
      <c r="U986" s="56"/>
      <c r="V986" s="56"/>
      <c r="W986" s="56"/>
      <c r="X986" s="56"/>
      <c r="Y986" s="56"/>
      <c r="Z986" s="56"/>
      <c r="AA986" s="56"/>
      <c r="AB986" s="56"/>
    </row>
    <row r="987">
      <c r="A987" s="56"/>
      <c r="B987" s="56"/>
      <c r="C987" s="58"/>
      <c r="D987" s="59"/>
      <c r="E987" s="79"/>
      <c r="F987" s="58"/>
      <c r="G987" s="58"/>
      <c r="H987" s="58"/>
      <c r="I987" s="58"/>
      <c r="J987" s="58"/>
      <c r="K987" s="56"/>
      <c r="L987" s="56"/>
      <c r="M987" s="56"/>
      <c r="N987" s="56"/>
      <c r="O987" s="56"/>
      <c r="P987" s="56"/>
      <c r="Q987" s="56"/>
      <c r="R987" s="56"/>
      <c r="S987" s="56"/>
      <c r="T987" s="56"/>
      <c r="U987" s="56"/>
      <c r="V987" s="56"/>
      <c r="W987" s="56"/>
      <c r="X987" s="56"/>
      <c r="Y987" s="56"/>
      <c r="Z987" s="56"/>
      <c r="AA987" s="56"/>
      <c r="AB987" s="56"/>
    </row>
    <row r="988">
      <c r="A988" s="56"/>
      <c r="B988" s="56"/>
      <c r="C988" s="58"/>
      <c r="D988" s="59"/>
      <c r="E988" s="79"/>
      <c r="F988" s="58"/>
      <c r="G988" s="58"/>
      <c r="H988" s="58"/>
      <c r="I988" s="58"/>
      <c r="J988" s="58"/>
      <c r="K988" s="56"/>
      <c r="L988" s="56"/>
      <c r="M988" s="56"/>
      <c r="N988" s="56"/>
      <c r="O988" s="56"/>
      <c r="P988" s="56"/>
      <c r="Q988" s="56"/>
      <c r="R988" s="56"/>
      <c r="S988" s="56"/>
      <c r="T988" s="56"/>
      <c r="U988" s="56"/>
      <c r="V988" s="56"/>
      <c r="W988" s="56"/>
      <c r="X988" s="56"/>
      <c r="Y988" s="56"/>
      <c r="Z988" s="56"/>
      <c r="AA988" s="56"/>
      <c r="AB988" s="56"/>
    </row>
    <row r="989">
      <c r="A989" s="56"/>
      <c r="B989" s="56"/>
      <c r="C989" s="58"/>
      <c r="D989" s="59"/>
      <c r="E989" s="79"/>
      <c r="F989" s="58"/>
      <c r="G989" s="58"/>
      <c r="H989" s="58"/>
      <c r="I989" s="58"/>
      <c r="J989" s="58"/>
      <c r="K989" s="56"/>
      <c r="L989" s="56"/>
      <c r="M989" s="56"/>
      <c r="N989" s="56"/>
      <c r="O989" s="56"/>
      <c r="P989" s="56"/>
      <c r="Q989" s="56"/>
      <c r="R989" s="56"/>
      <c r="S989" s="56"/>
      <c r="T989" s="56"/>
      <c r="U989" s="56"/>
      <c r="V989" s="56"/>
      <c r="W989" s="56"/>
      <c r="X989" s="56"/>
      <c r="Y989" s="56"/>
      <c r="Z989" s="56"/>
      <c r="AA989" s="56"/>
      <c r="AB989" s="56"/>
    </row>
    <row r="990">
      <c r="A990" s="56"/>
      <c r="B990" s="56"/>
      <c r="C990" s="58"/>
      <c r="D990" s="59"/>
      <c r="E990" s="79"/>
      <c r="F990" s="58"/>
      <c r="G990" s="58"/>
      <c r="H990" s="58"/>
      <c r="I990" s="58"/>
      <c r="J990" s="58"/>
      <c r="K990" s="56"/>
      <c r="L990" s="56"/>
      <c r="M990" s="56"/>
      <c r="N990" s="56"/>
      <c r="O990" s="56"/>
      <c r="P990" s="56"/>
      <c r="Q990" s="56"/>
      <c r="R990" s="56"/>
      <c r="S990" s="56"/>
      <c r="T990" s="56"/>
      <c r="U990" s="56"/>
      <c r="V990" s="56"/>
      <c r="W990" s="56"/>
      <c r="X990" s="56"/>
      <c r="Y990" s="56"/>
      <c r="Z990" s="56"/>
      <c r="AA990" s="56"/>
      <c r="AB990" s="56"/>
    </row>
    <row r="991">
      <c r="A991" s="56"/>
      <c r="B991" s="56"/>
      <c r="C991" s="58"/>
      <c r="D991" s="59"/>
      <c r="E991" s="79"/>
      <c r="F991" s="58"/>
      <c r="G991" s="58"/>
      <c r="H991" s="58"/>
      <c r="I991" s="58"/>
      <c r="J991" s="58"/>
      <c r="K991" s="56"/>
      <c r="L991" s="56"/>
      <c r="M991" s="56"/>
      <c r="N991" s="56"/>
      <c r="O991" s="56"/>
      <c r="P991" s="56"/>
      <c r="Q991" s="56"/>
      <c r="R991" s="56"/>
      <c r="S991" s="56"/>
      <c r="T991" s="56"/>
      <c r="U991" s="56"/>
      <c r="V991" s="56"/>
      <c r="W991" s="56"/>
      <c r="X991" s="56"/>
      <c r="Y991" s="56"/>
      <c r="Z991" s="56"/>
      <c r="AA991" s="56"/>
      <c r="AB991" s="56"/>
    </row>
    <row r="992">
      <c r="A992" s="56"/>
      <c r="B992" s="56"/>
      <c r="C992" s="58"/>
      <c r="D992" s="59"/>
      <c r="E992" s="79"/>
      <c r="F992" s="58"/>
      <c r="G992" s="58"/>
      <c r="H992" s="58"/>
      <c r="I992" s="58"/>
      <c r="J992" s="58"/>
      <c r="K992" s="56"/>
      <c r="L992" s="56"/>
      <c r="M992" s="56"/>
      <c r="N992" s="56"/>
      <c r="O992" s="56"/>
      <c r="P992" s="56"/>
      <c r="Q992" s="56"/>
      <c r="R992" s="56"/>
      <c r="S992" s="56"/>
      <c r="T992" s="56"/>
      <c r="U992" s="56"/>
      <c r="V992" s="56"/>
      <c r="W992" s="56"/>
      <c r="X992" s="56"/>
      <c r="Y992" s="56"/>
      <c r="Z992" s="56"/>
      <c r="AA992" s="56"/>
      <c r="AB992" s="56"/>
    </row>
    <row r="993">
      <c r="A993" s="56"/>
      <c r="B993" s="56"/>
      <c r="C993" s="58"/>
      <c r="D993" s="59"/>
      <c r="E993" s="79"/>
      <c r="F993" s="58"/>
      <c r="G993" s="58"/>
      <c r="H993" s="58"/>
      <c r="I993" s="58"/>
      <c r="J993" s="58"/>
      <c r="K993" s="56"/>
      <c r="L993" s="56"/>
      <c r="M993" s="56"/>
      <c r="N993" s="56"/>
      <c r="O993" s="56"/>
      <c r="P993" s="56"/>
      <c r="Q993" s="56"/>
      <c r="R993" s="56"/>
      <c r="S993" s="56"/>
      <c r="T993" s="56"/>
      <c r="U993" s="56"/>
      <c r="V993" s="56"/>
      <c r="W993" s="56"/>
      <c r="X993" s="56"/>
      <c r="Y993" s="56"/>
      <c r="Z993" s="56"/>
      <c r="AA993" s="56"/>
      <c r="AB993" s="56"/>
    </row>
    <row r="994">
      <c r="A994" s="56"/>
      <c r="B994" s="56"/>
      <c r="C994" s="58"/>
      <c r="D994" s="59"/>
      <c r="E994" s="79"/>
      <c r="F994" s="58"/>
      <c r="G994" s="58"/>
      <c r="H994" s="58"/>
      <c r="I994" s="58"/>
      <c r="J994" s="58"/>
      <c r="K994" s="56"/>
      <c r="L994" s="56"/>
      <c r="M994" s="56"/>
      <c r="N994" s="56"/>
      <c r="O994" s="56"/>
      <c r="P994" s="56"/>
      <c r="Q994" s="56"/>
      <c r="R994" s="56"/>
      <c r="S994" s="56"/>
      <c r="T994" s="56"/>
      <c r="U994" s="56"/>
      <c r="V994" s="56"/>
      <c r="W994" s="56"/>
      <c r="X994" s="56"/>
      <c r="Y994" s="56"/>
      <c r="Z994" s="56"/>
      <c r="AA994" s="56"/>
      <c r="AB994" s="56"/>
    </row>
    <row r="995">
      <c r="A995" s="56"/>
      <c r="B995" s="56"/>
      <c r="C995" s="58"/>
      <c r="D995" s="59"/>
      <c r="E995" s="79"/>
      <c r="F995" s="58"/>
      <c r="G995" s="58"/>
      <c r="H995" s="58"/>
      <c r="I995" s="58"/>
      <c r="J995" s="58"/>
      <c r="K995" s="56"/>
      <c r="L995" s="56"/>
      <c r="M995" s="56"/>
      <c r="N995" s="56"/>
      <c r="O995" s="56"/>
      <c r="P995" s="56"/>
      <c r="Q995" s="56"/>
      <c r="R995" s="56"/>
      <c r="S995" s="56"/>
      <c r="T995" s="56"/>
      <c r="U995" s="56"/>
      <c r="V995" s="56"/>
      <c r="W995" s="56"/>
      <c r="X995" s="56"/>
      <c r="Y995" s="56"/>
      <c r="Z995" s="56"/>
      <c r="AA995" s="56"/>
      <c r="AB995" s="56"/>
    </row>
    <row r="996">
      <c r="A996" s="56"/>
      <c r="B996" s="56"/>
      <c r="C996" s="58"/>
      <c r="D996" s="59"/>
      <c r="E996" s="79"/>
      <c r="F996" s="58"/>
      <c r="G996" s="58"/>
      <c r="H996" s="58"/>
      <c r="I996" s="58"/>
      <c r="J996" s="58"/>
      <c r="K996" s="56"/>
      <c r="L996" s="56"/>
      <c r="M996" s="56"/>
      <c r="N996" s="56"/>
      <c r="O996" s="56"/>
      <c r="P996" s="56"/>
      <c r="Q996" s="56"/>
      <c r="R996" s="56"/>
      <c r="S996" s="56"/>
      <c r="T996" s="56"/>
      <c r="U996" s="56"/>
      <c r="V996" s="56"/>
      <c r="W996" s="56"/>
      <c r="X996" s="56"/>
      <c r="Y996" s="56"/>
      <c r="Z996" s="56"/>
      <c r="AA996" s="56"/>
      <c r="AB996" s="56"/>
    </row>
    <row r="997">
      <c r="A997" s="56"/>
      <c r="B997" s="56"/>
      <c r="C997" s="58"/>
      <c r="D997" s="59"/>
      <c r="E997" s="79"/>
      <c r="F997" s="58"/>
      <c r="G997" s="58"/>
      <c r="H997" s="58"/>
      <c r="I997" s="58"/>
      <c r="J997" s="58"/>
      <c r="K997" s="56"/>
      <c r="L997" s="56"/>
      <c r="M997" s="56"/>
      <c r="N997" s="56"/>
      <c r="O997" s="56"/>
      <c r="P997" s="56"/>
      <c r="Q997" s="56"/>
      <c r="R997" s="56"/>
      <c r="S997" s="56"/>
      <c r="T997" s="56"/>
      <c r="U997" s="56"/>
      <c r="V997" s="56"/>
      <c r="W997" s="56"/>
      <c r="X997" s="56"/>
      <c r="Y997" s="56"/>
      <c r="Z997" s="56"/>
      <c r="AA997" s="56"/>
      <c r="AB997" s="56"/>
    </row>
    <row r="998">
      <c r="A998" s="56"/>
      <c r="B998" s="56"/>
      <c r="C998" s="58"/>
      <c r="D998" s="59"/>
      <c r="E998" s="79"/>
      <c r="F998" s="58"/>
      <c r="G998" s="58"/>
      <c r="H998" s="58"/>
      <c r="I998" s="58"/>
      <c r="J998" s="58"/>
      <c r="K998" s="56"/>
      <c r="L998" s="56"/>
      <c r="M998" s="56"/>
      <c r="N998" s="56"/>
      <c r="O998" s="56"/>
      <c r="P998" s="56"/>
      <c r="Q998" s="56"/>
      <c r="R998" s="56"/>
      <c r="S998" s="56"/>
      <c r="T998" s="56"/>
      <c r="U998" s="56"/>
      <c r="V998" s="56"/>
      <c r="W998" s="56"/>
      <c r="X998" s="56"/>
      <c r="Y998" s="56"/>
      <c r="Z998" s="56"/>
      <c r="AA998" s="56"/>
      <c r="AB998" s="56"/>
    </row>
    <row r="999">
      <c r="A999" s="56"/>
      <c r="B999" s="56"/>
      <c r="C999" s="58"/>
      <c r="D999" s="59"/>
      <c r="E999" s="79"/>
      <c r="F999" s="58"/>
      <c r="G999" s="58"/>
      <c r="H999" s="58"/>
      <c r="I999" s="58"/>
      <c r="J999" s="58"/>
      <c r="K999" s="56"/>
      <c r="L999" s="56"/>
      <c r="M999" s="56"/>
      <c r="N999" s="56"/>
      <c r="O999" s="56"/>
      <c r="P999" s="56"/>
      <c r="Q999" s="56"/>
      <c r="R999" s="56"/>
      <c r="S999" s="56"/>
      <c r="T999" s="56"/>
      <c r="U999" s="56"/>
      <c r="V999" s="56"/>
      <c r="W999" s="56"/>
      <c r="X999" s="56"/>
      <c r="Y999" s="56"/>
      <c r="Z999" s="56"/>
      <c r="AA999" s="56"/>
      <c r="AB999" s="56"/>
    </row>
    <row r="1000">
      <c r="A1000" s="56"/>
      <c r="B1000" s="56"/>
      <c r="C1000" s="58"/>
      <c r="D1000" s="59"/>
      <c r="E1000" s="79"/>
      <c r="F1000" s="58"/>
      <c r="G1000" s="58"/>
      <c r="H1000" s="58"/>
      <c r="I1000" s="58"/>
      <c r="J1000" s="58"/>
      <c r="K1000" s="56"/>
      <c r="L1000" s="56"/>
      <c r="M1000" s="56"/>
      <c r="N1000" s="56"/>
      <c r="O1000" s="56"/>
      <c r="P1000" s="56"/>
      <c r="Q1000" s="56"/>
      <c r="R1000" s="56"/>
      <c r="S1000" s="56"/>
      <c r="T1000" s="56"/>
      <c r="U1000" s="56"/>
      <c r="V1000" s="56"/>
      <c r="W1000" s="56"/>
      <c r="X1000" s="56"/>
      <c r="Y1000" s="56"/>
      <c r="Z1000" s="56"/>
      <c r="AA1000" s="56"/>
      <c r="AB1000" s="56"/>
    </row>
    <row r="1001">
      <c r="A1001" s="56"/>
      <c r="B1001" s="56"/>
      <c r="C1001" s="58"/>
      <c r="D1001" s="59"/>
      <c r="E1001" s="79"/>
      <c r="F1001" s="58"/>
      <c r="G1001" s="58"/>
      <c r="H1001" s="58"/>
      <c r="I1001" s="58"/>
      <c r="J1001" s="58"/>
      <c r="K1001" s="56"/>
      <c r="L1001" s="56"/>
      <c r="M1001" s="56"/>
      <c r="N1001" s="56"/>
      <c r="O1001" s="56"/>
      <c r="P1001" s="56"/>
      <c r="Q1001" s="56"/>
      <c r="R1001" s="56"/>
      <c r="S1001" s="56"/>
      <c r="T1001" s="56"/>
      <c r="U1001" s="56"/>
      <c r="V1001" s="56"/>
      <c r="W1001" s="56"/>
      <c r="X1001" s="56"/>
      <c r="Y1001" s="56"/>
      <c r="Z1001" s="56"/>
      <c r="AA1001" s="56"/>
      <c r="AB1001" s="56"/>
    </row>
    <row r="1002">
      <c r="A1002" s="56"/>
      <c r="B1002" s="56"/>
      <c r="C1002" s="58"/>
      <c r="D1002" s="59"/>
      <c r="E1002" s="79"/>
      <c r="F1002" s="58"/>
      <c r="G1002" s="58"/>
      <c r="H1002" s="58"/>
      <c r="I1002" s="58"/>
      <c r="J1002" s="58"/>
      <c r="K1002" s="56"/>
      <c r="L1002" s="56"/>
      <c r="M1002" s="56"/>
      <c r="N1002" s="56"/>
      <c r="O1002" s="56"/>
      <c r="P1002" s="56"/>
      <c r="Q1002" s="56"/>
      <c r="R1002" s="56"/>
      <c r="S1002" s="56"/>
      <c r="T1002" s="56"/>
      <c r="U1002" s="56"/>
      <c r="V1002" s="56"/>
      <c r="W1002" s="56"/>
      <c r="X1002" s="56"/>
      <c r="Y1002" s="56"/>
      <c r="Z1002" s="56"/>
      <c r="AA1002" s="56"/>
      <c r="AB1002" s="56"/>
    </row>
    <row r="1003">
      <c r="A1003" s="56"/>
      <c r="B1003" s="56"/>
      <c r="C1003" s="58"/>
      <c r="D1003" s="59"/>
      <c r="E1003" s="79"/>
      <c r="F1003" s="58"/>
      <c r="G1003" s="58"/>
      <c r="H1003" s="58"/>
      <c r="I1003" s="58"/>
      <c r="J1003" s="58"/>
      <c r="K1003" s="56"/>
      <c r="L1003" s="56"/>
      <c r="M1003" s="56"/>
      <c r="N1003" s="56"/>
      <c r="O1003" s="56"/>
      <c r="P1003" s="56"/>
      <c r="Q1003" s="56"/>
      <c r="R1003" s="56"/>
      <c r="S1003" s="56"/>
      <c r="T1003" s="56"/>
      <c r="U1003" s="56"/>
      <c r="V1003" s="56"/>
      <c r="W1003" s="56"/>
      <c r="X1003" s="56"/>
      <c r="Y1003" s="56"/>
      <c r="Z1003" s="56"/>
      <c r="AA1003" s="56"/>
      <c r="AB1003" s="56"/>
    </row>
    <row r="1004">
      <c r="A1004" s="56"/>
      <c r="B1004" s="56"/>
      <c r="C1004" s="58"/>
      <c r="D1004" s="59"/>
      <c r="E1004" s="79"/>
      <c r="F1004" s="58"/>
      <c r="G1004" s="58"/>
      <c r="H1004" s="58"/>
      <c r="I1004" s="58"/>
      <c r="J1004" s="58"/>
      <c r="K1004" s="56"/>
      <c r="L1004" s="56"/>
      <c r="M1004" s="56"/>
      <c r="N1004" s="56"/>
      <c r="O1004" s="56"/>
      <c r="P1004" s="56"/>
      <c r="Q1004" s="56"/>
      <c r="R1004" s="56"/>
      <c r="S1004" s="56"/>
      <c r="T1004" s="56"/>
      <c r="U1004" s="56"/>
      <c r="V1004" s="56"/>
      <c r="W1004" s="56"/>
      <c r="X1004" s="56"/>
      <c r="Y1004" s="56"/>
      <c r="Z1004" s="56"/>
      <c r="AA1004" s="56"/>
      <c r="AB1004" s="56"/>
    </row>
    <row r="1005">
      <c r="A1005" s="56"/>
      <c r="B1005" s="56"/>
      <c r="C1005" s="58"/>
      <c r="D1005" s="59"/>
      <c r="E1005" s="79"/>
      <c r="F1005" s="58"/>
      <c r="G1005" s="58"/>
      <c r="H1005" s="58"/>
      <c r="I1005" s="58"/>
      <c r="J1005" s="58"/>
      <c r="K1005" s="56"/>
      <c r="L1005" s="56"/>
      <c r="M1005" s="56"/>
      <c r="N1005" s="56"/>
      <c r="O1005" s="56"/>
      <c r="P1005" s="56"/>
      <c r="Q1005" s="56"/>
      <c r="R1005" s="56"/>
      <c r="S1005" s="56"/>
      <c r="T1005" s="56"/>
      <c r="U1005" s="56"/>
      <c r="V1005" s="56"/>
      <c r="W1005" s="56"/>
      <c r="X1005" s="56"/>
      <c r="Y1005" s="56"/>
      <c r="Z1005" s="56"/>
      <c r="AA1005" s="56"/>
      <c r="AB1005" s="56"/>
    </row>
  </sheetData>
  <mergeCells count="20">
    <mergeCell ref="A2:A5"/>
    <mergeCell ref="B2:B5"/>
    <mergeCell ref="A7:A10"/>
    <mergeCell ref="B7:B10"/>
    <mergeCell ref="A12:A15"/>
    <mergeCell ref="B12:B15"/>
    <mergeCell ref="B17:B20"/>
    <mergeCell ref="A37:A40"/>
    <mergeCell ref="B37:B40"/>
    <mergeCell ref="A42:A45"/>
    <mergeCell ref="B42:B45"/>
    <mergeCell ref="A47:A50"/>
    <mergeCell ref="B47:B50"/>
    <mergeCell ref="A17:A20"/>
    <mergeCell ref="A22:A25"/>
    <mergeCell ref="B22:B25"/>
    <mergeCell ref="A27:A30"/>
    <mergeCell ref="B27:B30"/>
    <mergeCell ref="A32:A35"/>
    <mergeCell ref="B32:B35"/>
  </mergeCells>
  <conditionalFormatting sqref="E7:E10 E12:E15 E17:E20 E22:E25 E27:E30 E32:E35 E37:E40 E42:E45 E47:E50">
    <cfRule type="colorScale" priority="1">
      <colorScale>
        <cfvo type="formula" val="0"/>
        <cfvo type="formula" val="0.5"/>
        <cfvo type="formula" val="1"/>
        <color rgb="FFFFFFFF"/>
        <color rgb="FFF3BEB9"/>
        <color rgb="FFE67C73"/>
      </colorScale>
    </cfRule>
  </conditionalFormatting>
  <conditionalFormatting sqref="E2:E1005">
    <cfRule type="colorScale" priority="2">
      <colorScale>
        <cfvo type="formula" val="0"/>
        <cfvo type="formula" val="1"/>
        <color rgb="FFFFFFFF"/>
        <color rgb="FFE67C73"/>
      </colorScale>
    </cfRule>
  </conditionalFormatting>
  <dataValidations>
    <dataValidation type="list" allowBlank="1" showErrorMessage="1" sqref="F2:J1005">
      <formula1>"1,2,3,4,5"</formula1>
    </dataValidation>
    <dataValidation type="list" allowBlank="1" showErrorMessage="1" sqref="C2:C5 C7:C10 C12:C15 C17:C20 C22:C25 C27:C30 C32:C35 C37:C40 C42:C45 C47:C50">
      <formula1>"Heading,Jeremy,Naiara,Begoña,Alba"</formula1>
    </dataValidation>
  </dataValidations>
  <hyperlinks>
    <hyperlink r:id="rId2" ref="A2"/>
    <hyperlink r:id="rId3" ref="A7"/>
    <hyperlink r:id="rId4" ref="A12"/>
    <hyperlink r:id="rId5" ref="A17"/>
    <hyperlink r:id="rId6" ref="A22"/>
    <hyperlink r:id="rId7" ref="A27"/>
    <hyperlink r:id="rId8" ref="A32"/>
    <hyperlink r:id="rId9" ref="A37"/>
    <hyperlink r:id="rId10" ref="A42"/>
    <hyperlink r:id="rId11" ref="A47"/>
  </hyperlinks>
  <drawing r:id="rId12"/>
  <legacy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30</v>
      </c>
      <c r="C1" s="2" t="s">
        <v>2</v>
      </c>
      <c r="D1" s="80" t="s">
        <v>32</v>
      </c>
      <c r="E1" s="50" t="s">
        <v>3</v>
      </c>
      <c r="F1" s="2" t="s">
        <v>4</v>
      </c>
      <c r="G1" s="2" t="s">
        <v>5</v>
      </c>
      <c r="H1" s="2" t="s">
        <v>6</v>
      </c>
      <c r="I1" s="2" t="s">
        <v>7</v>
      </c>
      <c r="J1" s="2" t="s">
        <v>8</v>
      </c>
      <c r="K1" s="51"/>
      <c r="L1" s="51"/>
      <c r="M1" s="51"/>
      <c r="N1" s="51"/>
      <c r="O1" s="51"/>
      <c r="P1" s="51"/>
      <c r="Q1" s="51"/>
      <c r="R1" s="51"/>
      <c r="S1" s="51"/>
      <c r="T1" s="51"/>
      <c r="U1" s="51"/>
      <c r="V1" s="51"/>
      <c r="W1" s="51"/>
      <c r="X1" s="51"/>
      <c r="Y1" s="51"/>
      <c r="Z1" s="51"/>
      <c r="AA1" s="51"/>
      <c r="AB1" s="51"/>
    </row>
    <row r="2" ht="225.0" customHeight="1">
      <c r="A2" s="52" t="s">
        <v>33</v>
      </c>
      <c r="B2" s="53" t="s">
        <v>34</v>
      </c>
      <c r="C2" s="7" t="s">
        <v>21</v>
      </c>
      <c r="D2" s="81" t="s">
        <v>93</v>
      </c>
      <c r="E2" s="82">
        <f>IFERROR(__xludf.DUMMYFUNCTION("COUNTA(SPLIT(D2,"" ""))/COUNTA(SPLIT($B$2,"" ""))"),0.1992619926199262)</f>
        <v>0.1992619926</v>
      </c>
      <c r="F2" s="7">
        <v>2.0</v>
      </c>
      <c r="G2" s="7">
        <v>4.0</v>
      </c>
      <c r="H2" s="7">
        <v>5.0</v>
      </c>
      <c r="I2" s="7">
        <v>4.0</v>
      </c>
      <c r="J2" s="7">
        <v>5.0</v>
      </c>
      <c r="K2" s="56"/>
      <c r="L2" s="56"/>
      <c r="M2" s="56"/>
      <c r="N2" s="56"/>
      <c r="O2" s="56"/>
      <c r="P2" s="56"/>
      <c r="Q2" s="56"/>
      <c r="R2" s="56"/>
      <c r="S2" s="56"/>
      <c r="T2" s="56"/>
      <c r="U2" s="56"/>
      <c r="V2" s="56"/>
      <c r="W2" s="56"/>
      <c r="X2" s="56"/>
      <c r="Y2" s="56"/>
      <c r="Z2" s="56"/>
      <c r="AA2" s="56"/>
      <c r="AB2" s="56"/>
    </row>
    <row r="3" ht="225.0" customHeight="1">
      <c r="C3" s="7" t="s">
        <v>22</v>
      </c>
      <c r="D3" s="81" t="s">
        <v>94</v>
      </c>
      <c r="E3" s="83">
        <f>IFERROR(__xludf.DUMMYFUNCTION("COUNTA(SPLIT(D3,"" ""))/COUNTA(SPLIT($B$2,"" ""))"),0.17835178351783518)</f>
        <v>0.1783517835</v>
      </c>
      <c r="F3" s="7">
        <v>3.0</v>
      </c>
      <c r="G3" s="7">
        <v>4.0</v>
      </c>
      <c r="H3" s="7">
        <v>5.0</v>
      </c>
      <c r="I3" s="7">
        <v>3.0</v>
      </c>
      <c r="J3" s="7">
        <v>4.0</v>
      </c>
      <c r="K3" s="56"/>
      <c r="L3" s="56"/>
      <c r="M3" s="56"/>
      <c r="N3" s="56"/>
      <c r="O3" s="56"/>
      <c r="P3" s="56"/>
      <c r="Q3" s="56"/>
      <c r="R3" s="56"/>
      <c r="S3" s="56"/>
      <c r="T3" s="56"/>
      <c r="U3" s="56"/>
      <c r="V3" s="56"/>
      <c r="W3" s="56"/>
      <c r="X3" s="56"/>
      <c r="Y3" s="56"/>
      <c r="Z3" s="56"/>
      <c r="AA3" s="56"/>
      <c r="AB3" s="56"/>
    </row>
    <row r="4" ht="225.0" customHeight="1">
      <c r="A4" s="84"/>
      <c r="C4" s="7" t="s">
        <v>8</v>
      </c>
      <c r="D4" s="81" t="s">
        <v>95</v>
      </c>
      <c r="E4" s="85">
        <f>IFERROR(__xludf.DUMMYFUNCTION("COUNTA(SPLIT(D4,"" ""))/COUNTA(SPLIT($B$2,"" ""))"),0.2078720787207872)</f>
        <v>0.2078720787</v>
      </c>
      <c r="F4" s="7">
        <v>3.0</v>
      </c>
      <c r="G4" s="7">
        <v>4.0</v>
      </c>
      <c r="H4" s="7">
        <v>5.0</v>
      </c>
      <c r="I4" s="7">
        <v>4.0</v>
      </c>
      <c r="J4" s="7">
        <v>5.0</v>
      </c>
      <c r="K4" s="56"/>
      <c r="L4" s="56"/>
      <c r="M4" s="56"/>
      <c r="N4" s="56"/>
      <c r="O4" s="56"/>
      <c r="P4" s="56"/>
      <c r="Q4" s="56"/>
      <c r="R4" s="56"/>
      <c r="S4" s="56"/>
      <c r="T4" s="56"/>
      <c r="U4" s="56"/>
      <c r="V4" s="56"/>
      <c r="W4" s="56"/>
      <c r="X4" s="56"/>
      <c r="Y4" s="56"/>
      <c r="Z4" s="56"/>
      <c r="AA4" s="56"/>
      <c r="AB4" s="56"/>
    </row>
    <row r="5" ht="225.0" customHeight="1">
      <c r="A5" s="84"/>
      <c r="C5" s="7" t="s">
        <v>23</v>
      </c>
      <c r="D5" s="81" t="s">
        <v>96</v>
      </c>
      <c r="E5" s="86">
        <f>IFERROR(__xludf.DUMMYFUNCTION("COUNTA(SPLIT(D5,"" ""))/COUNTA(SPLIT($B$2,"" ""))"),0.15006150061500614)</f>
        <v>0.1500615006</v>
      </c>
      <c r="F5" s="7">
        <v>4.0</v>
      </c>
      <c r="G5" s="7">
        <v>5.0</v>
      </c>
      <c r="H5" s="7">
        <v>1.0</v>
      </c>
      <c r="I5" s="7">
        <v>4.0</v>
      </c>
      <c r="J5" s="7">
        <v>5.0</v>
      </c>
      <c r="K5" s="56"/>
      <c r="L5" s="56"/>
      <c r="M5" s="56"/>
      <c r="N5" s="56"/>
      <c r="O5" s="56"/>
      <c r="P5" s="56"/>
      <c r="Q5" s="56"/>
      <c r="R5" s="56"/>
      <c r="S5" s="56"/>
      <c r="T5" s="56"/>
      <c r="U5" s="56"/>
      <c r="V5" s="56"/>
      <c r="W5" s="56"/>
      <c r="X5" s="56"/>
      <c r="Y5" s="56"/>
      <c r="Z5" s="56"/>
      <c r="AA5" s="56"/>
      <c r="AB5" s="56"/>
    </row>
    <row r="6">
      <c r="A6" s="56"/>
      <c r="B6" s="56"/>
      <c r="C6" s="58"/>
      <c r="D6" s="87"/>
      <c r="E6" s="60"/>
      <c r="F6" s="58"/>
      <c r="G6" s="58"/>
      <c r="H6" s="58"/>
      <c r="I6" s="58"/>
      <c r="J6" s="58"/>
      <c r="K6" s="56"/>
      <c r="L6" s="56"/>
      <c r="M6" s="56"/>
      <c r="N6" s="56"/>
      <c r="O6" s="56"/>
      <c r="P6" s="56"/>
      <c r="Q6" s="56"/>
      <c r="R6" s="56"/>
      <c r="S6" s="56"/>
      <c r="T6" s="56"/>
      <c r="U6" s="56"/>
      <c r="V6" s="56"/>
      <c r="W6" s="56"/>
      <c r="X6" s="56"/>
      <c r="Y6" s="56"/>
      <c r="Z6" s="56"/>
      <c r="AA6" s="56"/>
      <c r="AB6" s="56"/>
    </row>
    <row r="7" ht="225.0" customHeight="1">
      <c r="A7" s="88" t="s">
        <v>39</v>
      </c>
      <c r="B7" s="62" t="s">
        <v>40</v>
      </c>
      <c r="C7" s="63" t="s">
        <v>21</v>
      </c>
      <c r="D7" s="89" t="s">
        <v>97</v>
      </c>
      <c r="E7" s="90">
        <f>IFERROR(__xludf.DUMMYFUNCTION("COUNTA(SPLIT(D7,"" ""))/COUNTA(SPLIT($B$7,"" ""))"),0.1552917903066271)</f>
        <v>0.1552917903</v>
      </c>
      <c r="F7" s="63">
        <v>2.0</v>
      </c>
      <c r="G7" s="63">
        <v>5.0</v>
      </c>
      <c r="H7" s="63">
        <v>5.0</v>
      </c>
      <c r="I7" s="63">
        <v>5.0</v>
      </c>
      <c r="J7" s="63">
        <v>5.0</v>
      </c>
      <c r="K7" s="66"/>
      <c r="L7" s="66"/>
      <c r="M7" s="66"/>
      <c r="N7" s="66"/>
      <c r="O7" s="66"/>
      <c r="P7" s="66"/>
      <c r="Q7" s="66"/>
      <c r="R7" s="66"/>
      <c r="S7" s="66"/>
      <c r="T7" s="66"/>
      <c r="U7" s="66"/>
      <c r="V7" s="66"/>
      <c r="W7" s="66"/>
      <c r="X7" s="66"/>
      <c r="Y7" s="66"/>
      <c r="Z7" s="66"/>
      <c r="AA7" s="66"/>
      <c r="AB7" s="66"/>
    </row>
    <row r="8" ht="225.0" customHeight="1">
      <c r="A8" s="91"/>
      <c r="C8" s="7" t="s">
        <v>22</v>
      </c>
      <c r="D8" s="81" t="s">
        <v>98</v>
      </c>
      <c r="E8" s="92">
        <f>IFERROR(__xludf.DUMMYFUNCTION("COUNTA(SPLIT(D8,"" ""))/COUNTA(SPLIT($B$7,"" ""))"),0.1543026706231454)</f>
        <v>0.1543026706</v>
      </c>
      <c r="F8" s="7">
        <v>3.0</v>
      </c>
      <c r="G8" s="7">
        <v>5.0</v>
      </c>
      <c r="H8" s="7">
        <v>5.0</v>
      </c>
      <c r="I8" s="7">
        <v>4.0</v>
      </c>
      <c r="J8" s="7">
        <v>5.0</v>
      </c>
      <c r="K8" s="56"/>
      <c r="L8" s="56"/>
      <c r="M8" s="56"/>
      <c r="N8" s="56"/>
      <c r="O8" s="56"/>
      <c r="P8" s="56"/>
      <c r="Q8" s="56"/>
      <c r="R8" s="56"/>
      <c r="S8" s="56"/>
      <c r="T8" s="56"/>
      <c r="U8" s="56"/>
      <c r="V8" s="56"/>
      <c r="W8" s="56"/>
      <c r="X8" s="56"/>
      <c r="Y8" s="56"/>
      <c r="Z8" s="56"/>
      <c r="AA8" s="56"/>
      <c r="AB8" s="56"/>
    </row>
    <row r="9" ht="225.0" customHeight="1">
      <c r="A9" s="91"/>
      <c r="C9" s="7" t="s">
        <v>8</v>
      </c>
      <c r="D9" s="81" t="s">
        <v>99</v>
      </c>
      <c r="E9" s="93">
        <f>IFERROR(__xludf.DUMMYFUNCTION("COUNTA(SPLIT(D9,"" ""))/COUNTA(SPLIT($B$7,"" ""))"),0.1543026706231454)</f>
        <v>0.1543026706</v>
      </c>
      <c r="F9" s="7">
        <v>3.0</v>
      </c>
      <c r="G9" s="7">
        <v>5.0</v>
      </c>
      <c r="H9" s="7">
        <v>5.0</v>
      </c>
      <c r="I9" s="7">
        <v>5.0</v>
      </c>
      <c r="J9" s="7">
        <v>5.0</v>
      </c>
      <c r="K9" s="56"/>
      <c r="L9" s="56"/>
      <c r="M9" s="56"/>
      <c r="N9" s="56"/>
      <c r="O9" s="56"/>
      <c r="P9" s="56"/>
      <c r="Q9" s="56"/>
      <c r="R9" s="56"/>
      <c r="S9" s="56"/>
      <c r="T9" s="56"/>
      <c r="U9" s="56"/>
      <c r="V9" s="56"/>
      <c r="W9" s="56"/>
      <c r="X9" s="56"/>
      <c r="Y9" s="56"/>
      <c r="Z9" s="56"/>
      <c r="AA9" s="56"/>
      <c r="AB9" s="56"/>
    </row>
    <row r="10" ht="225.0" customHeight="1">
      <c r="A10" s="91"/>
      <c r="C10" s="7" t="s">
        <v>23</v>
      </c>
      <c r="D10" s="81" t="s">
        <v>100</v>
      </c>
      <c r="E10" s="94">
        <f>IFERROR(__xludf.DUMMYFUNCTION("COUNTA(SPLIT(D10,"" ""))/COUNTA(SPLIT($B$7,"" ""))"),0.11275964391691394)</f>
        <v>0.1127596439</v>
      </c>
      <c r="F10" s="7">
        <v>5.0</v>
      </c>
      <c r="G10" s="7">
        <v>5.0</v>
      </c>
      <c r="H10" s="7">
        <v>5.0</v>
      </c>
      <c r="I10" s="7">
        <v>4.0</v>
      </c>
      <c r="J10" s="7">
        <v>5.0</v>
      </c>
      <c r="K10" s="56"/>
      <c r="L10" s="56"/>
      <c r="M10" s="56"/>
      <c r="N10" s="56"/>
      <c r="O10" s="56"/>
      <c r="P10" s="56"/>
      <c r="Q10" s="56"/>
      <c r="R10" s="56"/>
      <c r="S10" s="56"/>
      <c r="T10" s="56"/>
      <c r="U10" s="56"/>
      <c r="V10" s="56"/>
      <c r="W10" s="56"/>
      <c r="X10" s="56"/>
      <c r="Y10" s="56"/>
      <c r="Z10" s="56"/>
      <c r="AA10" s="56"/>
      <c r="AB10" s="56"/>
    </row>
    <row r="11">
      <c r="A11" s="56"/>
      <c r="B11" s="56"/>
      <c r="C11" s="58"/>
      <c r="D11" s="87"/>
      <c r="E11" s="60"/>
      <c r="F11" s="58"/>
      <c r="G11" s="58"/>
      <c r="H11" s="58"/>
      <c r="I11" s="58"/>
      <c r="J11" s="58"/>
      <c r="K11" s="56"/>
      <c r="L11" s="56"/>
      <c r="M11" s="56"/>
      <c r="N11" s="56"/>
      <c r="O11" s="56"/>
      <c r="P11" s="56"/>
      <c r="Q11" s="56"/>
      <c r="R11" s="56"/>
      <c r="S11" s="56"/>
      <c r="T11" s="56"/>
      <c r="U11" s="56"/>
      <c r="V11" s="56"/>
      <c r="W11" s="56"/>
      <c r="X11" s="56"/>
      <c r="Y11" s="56"/>
      <c r="Z11" s="56"/>
      <c r="AA11" s="56"/>
      <c r="AB11" s="56"/>
    </row>
    <row r="12" ht="225.0" customHeight="1">
      <c r="A12" s="88" t="s">
        <v>101</v>
      </c>
      <c r="B12" s="62" t="s">
        <v>46</v>
      </c>
      <c r="C12" s="63" t="s">
        <v>21</v>
      </c>
      <c r="D12" s="89" t="s">
        <v>102</v>
      </c>
      <c r="E12" s="95">
        <f>IFERROR(__xludf.DUMMYFUNCTION("COUNTA(SPLIT(D12,"" ""))/COUNTA(SPLIT($B$12,"" ""))"),0.08806146572104019)</f>
        <v>0.08806146572</v>
      </c>
      <c r="F12" s="63">
        <v>2.0</v>
      </c>
      <c r="G12" s="63">
        <v>5.0</v>
      </c>
      <c r="H12" s="63">
        <v>5.0</v>
      </c>
      <c r="I12" s="63">
        <v>5.0</v>
      </c>
      <c r="J12" s="63">
        <v>5.0</v>
      </c>
      <c r="K12" s="66"/>
      <c r="L12" s="66"/>
      <c r="M12" s="66"/>
      <c r="N12" s="66"/>
      <c r="O12" s="66"/>
      <c r="P12" s="66"/>
      <c r="Q12" s="66"/>
      <c r="R12" s="66"/>
      <c r="S12" s="66"/>
      <c r="T12" s="66"/>
      <c r="U12" s="66"/>
      <c r="V12" s="66"/>
      <c r="W12" s="66"/>
      <c r="X12" s="66"/>
      <c r="Y12" s="66"/>
      <c r="Z12" s="66"/>
      <c r="AA12" s="66"/>
      <c r="AB12" s="66"/>
    </row>
    <row r="13" ht="225.0" customHeight="1">
      <c r="A13" s="91"/>
      <c r="C13" s="7" t="s">
        <v>22</v>
      </c>
      <c r="D13" s="81" t="s">
        <v>103</v>
      </c>
      <c r="E13" s="96">
        <f>IFERROR(__xludf.DUMMYFUNCTION("COUNTA(SPLIT(D13,"" ""))/COUNTA(SPLIT($B$12,"" ""))"),0.10815602836879433)</f>
        <v>0.1081560284</v>
      </c>
      <c r="F13" s="7">
        <v>2.0</v>
      </c>
      <c r="G13" s="7">
        <v>5.0</v>
      </c>
      <c r="H13" s="7">
        <v>5.0</v>
      </c>
      <c r="I13" s="7">
        <v>4.0</v>
      </c>
      <c r="J13" s="7">
        <v>5.0</v>
      </c>
      <c r="K13" s="56"/>
      <c r="L13" s="56"/>
      <c r="M13" s="56"/>
      <c r="N13" s="56"/>
      <c r="O13" s="56"/>
      <c r="P13" s="56"/>
      <c r="Q13" s="56"/>
      <c r="R13" s="56"/>
      <c r="S13" s="56"/>
      <c r="T13" s="56"/>
      <c r="U13" s="56"/>
      <c r="V13" s="56"/>
      <c r="W13" s="56"/>
      <c r="X13" s="56"/>
      <c r="Y13" s="56"/>
      <c r="Z13" s="56"/>
      <c r="AA13" s="56"/>
      <c r="AB13" s="56"/>
    </row>
    <row r="14" ht="225.0" customHeight="1">
      <c r="A14" s="91"/>
      <c r="C14" s="7" t="s">
        <v>8</v>
      </c>
      <c r="D14" s="81" t="s">
        <v>104</v>
      </c>
      <c r="E14" s="97">
        <f>IFERROR(__xludf.DUMMYFUNCTION("COUNTA(SPLIT(D14,"" ""))/COUNTA(SPLIT($B$12,"" ""))"),0.09810874704491726)</f>
        <v>0.09810874704</v>
      </c>
      <c r="F14" s="7">
        <v>3.0</v>
      </c>
      <c r="G14" s="7">
        <v>5.0</v>
      </c>
      <c r="H14" s="7">
        <v>5.0</v>
      </c>
      <c r="I14" s="7">
        <v>4.0</v>
      </c>
      <c r="J14" s="7">
        <v>5.0</v>
      </c>
      <c r="K14" s="56"/>
      <c r="L14" s="56"/>
      <c r="M14" s="56"/>
      <c r="N14" s="56"/>
      <c r="O14" s="56"/>
      <c r="P14" s="56"/>
      <c r="Q14" s="56"/>
      <c r="R14" s="56"/>
      <c r="S14" s="56"/>
      <c r="T14" s="56"/>
      <c r="U14" s="56"/>
      <c r="V14" s="56"/>
      <c r="W14" s="56"/>
      <c r="X14" s="56"/>
      <c r="Y14" s="56"/>
      <c r="Z14" s="56"/>
      <c r="AA14" s="56"/>
      <c r="AB14" s="56"/>
    </row>
    <row r="15" ht="225.0" customHeight="1">
      <c r="A15" s="91"/>
      <c r="C15" s="7" t="s">
        <v>23</v>
      </c>
      <c r="D15" s="81" t="s">
        <v>105</v>
      </c>
      <c r="E15" s="98">
        <f>IFERROR(__xludf.DUMMYFUNCTION("COUNTA(SPLIT(D15,"" ""))/COUNTA(SPLIT($B$12,"" ""))"),0.07742316784869976)</f>
        <v>0.07742316785</v>
      </c>
      <c r="F15" s="7">
        <v>4.0</v>
      </c>
      <c r="G15" s="7">
        <v>4.0</v>
      </c>
      <c r="H15" s="7">
        <v>5.0</v>
      </c>
      <c r="I15" s="7">
        <v>4.0</v>
      </c>
      <c r="J15" s="7">
        <v>4.0</v>
      </c>
      <c r="K15" s="56"/>
      <c r="L15" s="56"/>
      <c r="M15" s="56"/>
      <c r="N15" s="56"/>
      <c r="O15" s="56"/>
      <c r="P15" s="56"/>
      <c r="Q15" s="56"/>
      <c r="R15" s="56"/>
      <c r="S15" s="56"/>
      <c r="T15" s="56"/>
      <c r="U15" s="56"/>
      <c r="V15" s="56"/>
      <c r="W15" s="56"/>
      <c r="X15" s="56"/>
      <c r="Y15" s="56"/>
      <c r="Z15" s="56"/>
      <c r="AA15" s="56"/>
      <c r="AB15" s="56"/>
    </row>
    <row r="16">
      <c r="A16" s="56"/>
      <c r="B16" s="56"/>
      <c r="C16" s="58"/>
      <c r="D16" s="87"/>
      <c r="E16" s="60"/>
      <c r="F16" s="58"/>
      <c r="G16" s="58"/>
      <c r="H16" s="58"/>
      <c r="I16" s="58"/>
      <c r="J16" s="58"/>
      <c r="K16" s="56"/>
      <c r="L16" s="56"/>
      <c r="M16" s="56"/>
      <c r="N16" s="56"/>
      <c r="O16" s="56"/>
      <c r="P16" s="56"/>
      <c r="Q16" s="56"/>
      <c r="R16" s="56"/>
      <c r="S16" s="56"/>
      <c r="T16" s="56"/>
      <c r="U16" s="56"/>
      <c r="V16" s="56"/>
      <c r="W16" s="56"/>
      <c r="X16" s="56"/>
      <c r="Y16" s="56"/>
      <c r="Z16" s="56"/>
      <c r="AA16" s="56"/>
      <c r="AB16" s="56"/>
    </row>
    <row r="17" ht="225.0" customHeight="1">
      <c r="A17" s="88" t="s">
        <v>51</v>
      </c>
      <c r="B17" s="62" t="s">
        <v>52</v>
      </c>
      <c r="C17" s="63" t="s">
        <v>21</v>
      </c>
      <c r="D17" s="89" t="s">
        <v>106</v>
      </c>
      <c r="E17" s="99">
        <f>IFERROR(__xludf.DUMMYFUNCTION("COUNTA(SPLIT(D17,"" ""))/COUNTA(SPLIT($B$17,"" ""))"),0.20910384068278806)</f>
        <v>0.2091038407</v>
      </c>
      <c r="F17" s="63">
        <v>2.0</v>
      </c>
      <c r="G17" s="63">
        <v>5.0</v>
      </c>
      <c r="H17" s="63">
        <v>5.0</v>
      </c>
      <c r="I17" s="63">
        <v>4.0</v>
      </c>
      <c r="J17" s="63">
        <v>5.0</v>
      </c>
      <c r="K17" s="66"/>
      <c r="L17" s="66"/>
      <c r="M17" s="66"/>
      <c r="N17" s="66"/>
      <c r="O17" s="66"/>
      <c r="P17" s="66"/>
      <c r="Q17" s="66"/>
      <c r="R17" s="66"/>
      <c r="S17" s="66"/>
      <c r="T17" s="66"/>
      <c r="U17" s="66"/>
      <c r="V17" s="66"/>
      <c r="W17" s="66"/>
      <c r="X17" s="66"/>
      <c r="Y17" s="66"/>
      <c r="Z17" s="66"/>
      <c r="AA17" s="66"/>
      <c r="AB17" s="66"/>
    </row>
    <row r="18" ht="225.0" customHeight="1">
      <c r="A18" s="91"/>
      <c r="C18" s="7" t="s">
        <v>22</v>
      </c>
      <c r="D18" s="81" t="s">
        <v>107</v>
      </c>
      <c r="E18" s="100">
        <f>IFERROR(__xludf.DUMMYFUNCTION("COUNTA(SPLIT(D18,"" ""))/COUNTA(SPLIT($B$17,"" ""))"),0.20625889046941678)</f>
        <v>0.2062588905</v>
      </c>
      <c r="F18" s="7">
        <v>3.0</v>
      </c>
      <c r="G18" s="7">
        <v>4.0</v>
      </c>
      <c r="H18" s="7">
        <v>5.0</v>
      </c>
      <c r="I18" s="7">
        <v>4.0</v>
      </c>
      <c r="J18" s="7">
        <v>5.0</v>
      </c>
      <c r="K18" s="56"/>
      <c r="L18" s="56"/>
      <c r="M18" s="56"/>
      <c r="N18" s="56"/>
      <c r="O18" s="56"/>
      <c r="P18" s="56"/>
      <c r="Q18" s="56"/>
      <c r="R18" s="56"/>
      <c r="S18" s="56"/>
      <c r="T18" s="56"/>
      <c r="U18" s="56"/>
      <c r="V18" s="56"/>
      <c r="W18" s="56"/>
      <c r="X18" s="56"/>
      <c r="Y18" s="56"/>
      <c r="Z18" s="56"/>
      <c r="AA18" s="56"/>
      <c r="AB18" s="56"/>
    </row>
    <row r="19" ht="225.0" customHeight="1">
      <c r="A19" s="91"/>
      <c r="C19" s="7" t="s">
        <v>8</v>
      </c>
      <c r="D19" s="81" t="s">
        <v>108</v>
      </c>
      <c r="E19" s="101">
        <f>IFERROR(__xludf.DUMMYFUNCTION("COUNTA(SPLIT(D19,"" ""))/COUNTA(SPLIT($B$17,"" ""))"),0.22759601706970128)</f>
        <v>0.2275960171</v>
      </c>
      <c r="F19" s="7">
        <v>2.0</v>
      </c>
      <c r="G19" s="7">
        <v>5.0</v>
      </c>
      <c r="H19" s="7">
        <v>5.0</v>
      </c>
      <c r="I19" s="7">
        <v>4.0</v>
      </c>
      <c r="J19" s="7">
        <v>5.0</v>
      </c>
      <c r="K19" s="56"/>
      <c r="L19" s="56"/>
      <c r="M19" s="56"/>
      <c r="N19" s="56"/>
      <c r="O19" s="56"/>
      <c r="P19" s="56"/>
      <c r="Q19" s="56"/>
      <c r="R19" s="56"/>
      <c r="S19" s="56"/>
      <c r="T19" s="56"/>
      <c r="U19" s="56"/>
      <c r="V19" s="56"/>
      <c r="W19" s="56"/>
      <c r="X19" s="56"/>
      <c r="Y19" s="56"/>
      <c r="Z19" s="56"/>
      <c r="AA19" s="56"/>
      <c r="AB19" s="56"/>
    </row>
    <row r="20" ht="225.0" customHeight="1">
      <c r="A20" s="91"/>
      <c r="C20" s="7" t="s">
        <v>23</v>
      </c>
      <c r="D20" s="81" t="s">
        <v>109</v>
      </c>
      <c r="E20" s="102">
        <f>IFERROR(__xludf.DUMMYFUNCTION("COUNTA(SPLIT(D20,"" ""))/COUNTA(SPLIT($B$17,"" ""))"),0.15647226173541964)</f>
        <v>0.1564722617</v>
      </c>
      <c r="F20" s="7">
        <v>3.0</v>
      </c>
      <c r="G20" s="7">
        <v>5.0</v>
      </c>
      <c r="H20" s="7">
        <v>5.0</v>
      </c>
      <c r="I20" s="7">
        <v>4.0</v>
      </c>
      <c r="J20" s="7">
        <v>4.0</v>
      </c>
      <c r="K20" s="56"/>
      <c r="L20" s="56"/>
      <c r="M20" s="56"/>
      <c r="N20" s="56"/>
      <c r="O20" s="56"/>
      <c r="P20" s="56"/>
      <c r="Q20" s="56"/>
      <c r="R20" s="56"/>
      <c r="S20" s="56"/>
      <c r="T20" s="56"/>
      <c r="U20" s="56"/>
      <c r="V20" s="56"/>
      <c r="W20" s="56"/>
      <c r="X20" s="56"/>
      <c r="Y20" s="56"/>
      <c r="Z20" s="56"/>
      <c r="AA20" s="56"/>
      <c r="AB20" s="56"/>
    </row>
    <row r="21">
      <c r="A21" s="56"/>
      <c r="B21" s="56"/>
      <c r="C21" s="58"/>
      <c r="D21" s="87"/>
      <c r="E21" s="60"/>
      <c r="F21" s="58"/>
      <c r="G21" s="58"/>
      <c r="H21" s="58"/>
      <c r="I21" s="58"/>
      <c r="J21" s="58"/>
      <c r="K21" s="56"/>
      <c r="L21" s="56"/>
      <c r="M21" s="56"/>
      <c r="N21" s="56"/>
      <c r="O21" s="56"/>
      <c r="P21" s="56"/>
      <c r="Q21" s="56"/>
      <c r="R21" s="56"/>
      <c r="S21" s="56"/>
      <c r="T21" s="56"/>
      <c r="U21" s="56"/>
      <c r="V21" s="56"/>
      <c r="W21" s="56"/>
      <c r="X21" s="56"/>
      <c r="Y21" s="56"/>
      <c r="Z21" s="56"/>
      <c r="AA21" s="56"/>
      <c r="AB21" s="56"/>
    </row>
    <row r="22" ht="225.0" customHeight="1">
      <c r="A22" s="88" t="s">
        <v>57</v>
      </c>
      <c r="B22" s="62" t="s">
        <v>58</v>
      </c>
      <c r="C22" s="63" t="s">
        <v>21</v>
      </c>
      <c r="D22" s="89" t="s">
        <v>110</v>
      </c>
      <c r="E22" s="103">
        <f>IFERROR(__xludf.DUMMYFUNCTION("COUNTA(SPLIT(D22,"" ""))/COUNTA(SPLIT($B$22,"" ""))"),0.09719222462203024)</f>
        <v>0.09719222462</v>
      </c>
      <c r="F22" s="63">
        <v>2.0</v>
      </c>
      <c r="G22" s="63">
        <v>5.0</v>
      </c>
      <c r="H22" s="63">
        <v>5.0</v>
      </c>
      <c r="I22" s="63">
        <v>2.0</v>
      </c>
      <c r="J22" s="63">
        <v>3.0</v>
      </c>
      <c r="K22" s="66"/>
      <c r="L22" s="66"/>
      <c r="M22" s="66"/>
      <c r="N22" s="66"/>
      <c r="O22" s="66"/>
      <c r="P22" s="66"/>
      <c r="Q22" s="66"/>
      <c r="R22" s="66"/>
      <c r="S22" s="66"/>
      <c r="T22" s="66"/>
      <c r="U22" s="66"/>
      <c r="V22" s="66"/>
      <c r="W22" s="66"/>
      <c r="X22" s="66"/>
      <c r="Y22" s="66"/>
      <c r="Z22" s="66"/>
      <c r="AA22" s="66"/>
      <c r="AB22" s="66"/>
    </row>
    <row r="23" ht="225.0" customHeight="1">
      <c r="A23" s="91"/>
      <c r="C23" s="7" t="s">
        <v>22</v>
      </c>
      <c r="D23" s="81" t="s">
        <v>111</v>
      </c>
      <c r="E23" s="104">
        <f>IFERROR(__xludf.DUMMYFUNCTION("COUNTA(SPLIT(D23,"" ""))/COUNTA(SPLIT($B$22,"" ""))"),0.06551475881929446)</f>
        <v>0.06551475882</v>
      </c>
      <c r="F23" s="7">
        <v>4.0</v>
      </c>
      <c r="G23" s="7">
        <v>5.0</v>
      </c>
      <c r="H23" s="7">
        <v>5.0</v>
      </c>
      <c r="I23" s="7">
        <v>3.0</v>
      </c>
      <c r="J23" s="7">
        <v>4.0</v>
      </c>
      <c r="K23" s="56"/>
      <c r="L23" s="56"/>
      <c r="M23" s="56"/>
      <c r="N23" s="56"/>
      <c r="O23" s="56"/>
      <c r="P23" s="56"/>
      <c r="Q23" s="56"/>
      <c r="R23" s="56"/>
      <c r="S23" s="56"/>
      <c r="T23" s="56"/>
      <c r="U23" s="56"/>
      <c r="V23" s="56"/>
      <c r="W23" s="56"/>
      <c r="X23" s="56"/>
      <c r="Y23" s="56"/>
      <c r="Z23" s="56"/>
      <c r="AA23" s="56"/>
      <c r="AB23" s="56"/>
    </row>
    <row r="24" ht="225.0" customHeight="1">
      <c r="A24" s="91"/>
      <c r="C24" s="7" t="s">
        <v>8</v>
      </c>
      <c r="D24" s="81" t="s">
        <v>112</v>
      </c>
      <c r="E24" s="105">
        <f>IFERROR(__xludf.DUMMYFUNCTION("COUNTA(SPLIT(D24,"" ""))/COUNTA(SPLIT($B$22,"" ""))"),0.10871130309575235)</f>
        <v>0.1087113031</v>
      </c>
      <c r="F24" s="7">
        <v>3.0</v>
      </c>
      <c r="G24" s="7">
        <v>5.0</v>
      </c>
      <c r="H24" s="7">
        <v>5.0</v>
      </c>
      <c r="I24" s="7">
        <v>4.0</v>
      </c>
      <c r="J24" s="7">
        <v>5.0</v>
      </c>
      <c r="K24" s="56"/>
      <c r="L24" s="56"/>
      <c r="M24" s="56"/>
      <c r="N24" s="56"/>
      <c r="O24" s="56"/>
      <c r="P24" s="56"/>
      <c r="Q24" s="56"/>
      <c r="R24" s="56"/>
      <c r="S24" s="56"/>
      <c r="T24" s="56"/>
      <c r="U24" s="56"/>
      <c r="V24" s="56"/>
      <c r="W24" s="56"/>
      <c r="X24" s="56"/>
      <c r="Y24" s="56"/>
      <c r="Z24" s="56"/>
      <c r="AA24" s="56"/>
      <c r="AB24" s="56"/>
    </row>
    <row r="25" ht="225.0" customHeight="1">
      <c r="A25" s="91"/>
      <c r="C25" s="7" t="s">
        <v>23</v>
      </c>
      <c r="D25" s="81" t="s">
        <v>113</v>
      </c>
      <c r="E25" s="106">
        <f>IFERROR(__xludf.DUMMYFUNCTION("COUNTA(SPLIT(D25,"" ""))/COUNTA(SPLIT($B$22,"" ""))"),0.07991360691144708)</f>
        <v>0.07991360691</v>
      </c>
      <c r="F25" s="7">
        <v>3.0</v>
      </c>
      <c r="G25" s="7">
        <v>5.0</v>
      </c>
      <c r="H25" s="7">
        <v>5.0</v>
      </c>
      <c r="I25" s="7">
        <v>3.0</v>
      </c>
      <c r="J25" s="7">
        <v>4.0</v>
      </c>
      <c r="K25" s="56"/>
      <c r="L25" s="56"/>
      <c r="M25" s="56"/>
      <c r="N25" s="56"/>
      <c r="O25" s="56"/>
      <c r="P25" s="56"/>
      <c r="Q25" s="56"/>
      <c r="R25" s="56"/>
      <c r="S25" s="56"/>
      <c r="T25" s="56"/>
      <c r="U25" s="56"/>
      <c r="V25" s="56"/>
      <c r="W25" s="56"/>
      <c r="X25" s="56"/>
      <c r="Y25" s="56"/>
      <c r="Z25" s="56"/>
      <c r="AA25" s="56"/>
      <c r="AB25" s="56"/>
    </row>
    <row r="26">
      <c r="A26" s="56"/>
      <c r="B26" s="56"/>
      <c r="C26" s="58"/>
      <c r="D26" s="87"/>
      <c r="E26" s="60"/>
      <c r="F26" s="58"/>
      <c r="G26" s="58"/>
      <c r="H26" s="58"/>
      <c r="I26" s="58"/>
      <c r="J26" s="58"/>
      <c r="K26" s="56"/>
      <c r="L26" s="56"/>
      <c r="M26" s="56"/>
      <c r="N26" s="56"/>
      <c r="O26" s="56"/>
      <c r="P26" s="56"/>
      <c r="Q26" s="56"/>
      <c r="R26" s="56"/>
      <c r="S26" s="56"/>
      <c r="T26" s="56"/>
      <c r="U26" s="56"/>
      <c r="V26" s="56"/>
      <c r="W26" s="56"/>
      <c r="X26" s="56"/>
      <c r="Y26" s="56"/>
      <c r="Z26" s="56"/>
      <c r="AA26" s="56"/>
      <c r="AB26" s="56"/>
    </row>
    <row r="27" ht="225.0" customHeight="1">
      <c r="A27" s="61" t="s">
        <v>63</v>
      </c>
      <c r="B27" s="62" t="s">
        <v>64</v>
      </c>
      <c r="C27" s="63" t="s">
        <v>21</v>
      </c>
      <c r="D27" s="107" t="s">
        <v>114</v>
      </c>
      <c r="E27" s="108">
        <f>IFERROR(__xludf.DUMMYFUNCTION("COUNTA(SPLIT(D27,"" ""))/COUNTA(SPLIT($B$27,"" ""))"),0.26396917148362237)</f>
        <v>0.2639691715</v>
      </c>
      <c r="F27" s="63">
        <v>2.0</v>
      </c>
      <c r="G27" s="63">
        <v>4.0</v>
      </c>
      <c r="H27" s="63">
        <v>5.0</v>
      </c>
      <c r="I27" s="63">
        <v>4.0</v>
      </c>
      <c r="J27" s="63">
        <v>4.0</v>
      </c>
      <c r="K27" s="66"/>
      <c r="L27" s="66"/>
      <c r="M27" s="66"/>
      <c r="N27" s="66"/>
      <c r="O27" s="66"/>
      <c r="P27" s="66"/>
      <c r="Q27" s="66"/>
      <c r="R27" s="66"/>
      <c r="S27" s="66"/>
      <c r="T27" s="66"/>
      <c r="U27" s="66"/>
      <c r="V27" s="66"/>
      <c r="W27" s="66"/>
      <c r="X27" s="66"/>
      <c r="Y27" s="66"/>
      <c r="Z27" s="66"/>
      <c r="AA27" s="66"/>
      <c r="AB27" s="66"/>
    </row>
    <row r="28" ht="225.0" customHeight="1">
      <c r="C28" s="7" t="s">
        <v>22</v>
      </c>
      <c r="D28" s="81" t="s">
        <v>115</v>
      </c>
      <c r="E28" s="109">
        <f>IFERROR(__xludf.DUMMYFUNCTION("COUNTA(SPLIT(D28,"" ""))/COUNTA(SPLIT($B$27,"" ""))"),0.20616570327552985)</f>
        <v>0.2061657033</v>
      </c>
      <c r="F28" s="7">
        <v>4.0</v>
      </c>
      <c r="G28" s="7">
        <v>5.0</v>
      </c>
      <c r="H28" s="7">
        <v>5.0</v>
      </c>
      <c r="I28" s="7">
        <v>4.0</v>
      </c>
      <c r="J28" s="7">
        <v>4.0</v>
      </c>
      <c r="K28" s="56"/>
      <c r="L28" s="56"/>
      <c r="M28" s="56"/>
      <c r="N28" s="56"/>
      <c r="O28" s="56"/>
      <c r="P28" s="56"/>
      <c r="Q28" s="56"/>
      <c r="R28" s="56"/>
      <c r="S28" s="56"/>
      <c r="T28" s="56"/>
      <c r="U28" s="56"/>
      <c r="V28" s="56"/>
      <c r="W28" s="56"/>
      <c r="X28" s="56"/>
      <c r="Y28" s="56"/>
      <c r="Z28" s="56"/>
      <c r="AA28" s="56"/>
      <c r="AB28" s="56"/>
    </row>
    <row r="29" ht="225.0" customHeight="1">
      <c r="C29" s="7" t="s">
        <v>8</v>
      </c>
      <c r="D29" s="81" t="s">
        <v>116</v>
      </c>
      <c r="E29" s="102">
        <f>IFERROR(__xludf.DUMMYFUNCTION("COUNTA(SPLIT(D29,"" ""))/COUNTA(SPLIT($B$27,"" ""))"),0.26396917148362237)</f>
        <v>0.2639691715</v>
      </c>
      <c r="F29" s="7">
        <v>3.0</v>
      </c>
      <c r="G29" s="7">
        <v>4.0</v>
      </c>
      <c r="H29" s="7">
        <v>5.0</v>
      </c>
      <c r="I29" s="7">
        <v>4.0</v>
      </c>
      <c r="J29" s="7">
        <v>4.0</v>
      </c>
      <c r="K29" s="56"/>
      <c r="L29" s="56"/>
      <c r="M29" s="56"/>
      <c r="N29" s="56"/>
      <c r="O29" s="56"/>
      <c r="P29" s="56"/>
      <c r="Q29" s="56"/>
      <c r="R29" s="56"/>
      <c r="S29" s="56"/>
      <c r="T29" s="56"/>
      <c r="U29" s="56"/>
      <c r="V29" s="56"/>
      <c r="W29" s="56"/>
      <c r="X29" s="56"/>
      <c r="Y29" s="56"/>
      <c r="Z29" s="56"/>
      <c r="AA29" s="56"/>
      <c r="AB29" s="56"/>
    </row>
    <row r="30" ht="225.0" customHeight="1">
      <c r="C30" s="7" t="s">
        <v>23</v>
      </c>
      <c r="D30" s="81" t="s">
        <v>117</v>
      </c>
      <c r="E30" s="110">
        <f>IFERROR(__xludf.DUMMYFUNCTION("COUNTA(SPLIT(D30,"" ""))/COUNTA(SPLIT($B$27,"" ""))"),0.15028901734104047)</f>
        <v>0.1502890173</v>
      </c>
      <c r="F30" s="7">
        <v>5.0</v>
      </c>
      <c r="G30" s="7">
        <v>5.0</v>
      </c>
      <c r="H30" s="7">
        <v>5.0</v>
      </c>
      <c r="I30" s="7">
        <v>3.0</v>
      </c>
      <c r="J30" s="7">
        <v>4.0</v>
      </c>
      <c r="K30" s="56"/>
      <c r="L30" s="56"/>
      <c r="M30" s="56"/>
      <c r="N30" s="56"/>
      <c r="O30" s="56"/>
      <c r="P30" s="56"/>
      <c r="Q30" s="56"/>
      <c r="R30" s="56"/>
      <c r="S30" s="56"/>
      <c r="T30" s="56"/>
      <c r="U30" s="56"/>
      <c r="V30" s="56"/>
      <c r="W30" s="56"/>
      <c r="X30" s="56"/>
      <c r="Y30" s="56"/>
      <c r="Z30" s="56"/>
      <c r="AA30" s="56"/>
      <c r="AB30" s="56"/>
    </row>
    <row r="31">
      <c r="A31" s="56"/>
      <c r="B31" s="56"/>
      <c r="C31" s="58"/>
      <c r="D31" s="87"/>
      <c r="E31" s="60"/>
      <c r="F31" s="58"/>
      <c r="G31" s="58"/>
      <c r="H31" s="58"/>
      <c r="I31" s="58"/>
      <c r="J31" s="58"/>
      <c r="K31" s="56"/>
      <c r="L31" s="56"/>
      <c r="M31" s="56"/>
      <c r="N31" s="56"/>
      <c r="O31" s="56"/>
      <c r="P31" s="56"/>
      <c r="Q31" s="56"/>
      <c r="R31" s="56"/>
      <c r="S31" s="56"/>
      <c r="T31" s="56"/>
      <c r="U31" s="56"/>
      <c r="V31" s="56"/>
      <c r="W31" s="56"/>
      <c r="X31" s="56"/>
      <c r="Y31" s="56"/>
      <c r="Z31" s="56"/>
      <c r="AA31" s="56"/>
      <c r="AB31" s="56"/>
    </row>
    <row r="32" ht="225.0" customHeight="1">
      <c r="A32" s="61" t="s">
        <v>69</v>
      </c>
      <c r="B32" s="62" t="s">
        <v>70</v>
      </c>
      <c r="C32" s="63" t="s">
        <v>21</v>
      </c>
      <c r="D32" s="89" t="s">
        <v>118</v>
      </c>
      <c r="E32" s="76">
        <f>IFERROR(__xludf.DUMMYFUNCTION("COUNTA(SPLIT(D32,"" ""))/COUNTA(SPLIT($B$32,"" ""))"),0.41081081081081083)</f>
        <v>0.4108108108</v>
      </c>
      <c r="F32" s="63">
        <v>4.0</v>
      </c>
      <c r="G32" s="63">
        <v>5.0</v>
      </c>
      <c r="H32" s="63">
        <v>5.0</v>
      </c>
      <c r="I32" s="63">
        <v>4.0</v>
      </c>
      <c r="J32" s="63">
        <v>5.0</v>
      </c>
      <c r="K32" s="66"/>
      <c r="L32" s="66"/>
      <c r="M32" s="66"/>
      <c r="N32" s="66"/>
      <c r="O32" s="66"/>
      <c r="P32" s="66"/>
      <c r="Q32" s="66"/>
      <c r="R32" s="66"/>
      <c r="S32" s="66"/>
      <c r="T32" s="66"/>
      <c r="U32" s="66"/>
      <c r="V32" s="66"/>
      <c r="W32" s="66"/>
      <c r="X32" s="66"/>
      <c r="Y32" s="66"/>
      <c r="Z32" s="66"/>
      <c r="AA32" s="66"/>
      <c r="AB32" s="66"/>
    </row>
    <row r="33" ht="225.0" customHeight="1">
      <c r="C33" s="7" t="s">
        <v>22</v>
      </c>
      <c r="D33" s="81" t="s">
        <v>119</v>
      </c>
      <c r="E33" s="111">
        <f>IFERROR(__xludf.DUMMYFUNCTION("COUNTA(SPLIT(D33,"" ""))/COUNTA(SPLIT($B$32,"" ""))"),0.4702702702702703)</f>
        <v>0.4702702703</v>
      </c>
      <c r="F33" s="7">
        <v>4.0</v>
      </c>
      <c r="G33" s="7">
        <v>4.0</v>
      </c>
      <c r="H33" s="7">
        <v>5.0</v>
      </c>
      <c r="I33" s="7">
        <v>4.0</v>
      </c>
      <c r="J33" s="7">
        <v>5.0</v>
      </c>
      <c r="K33" s="56"/>
      <c r="L33" s="56"/>
      <c r="M33" s="56"/>
      <c r="N33" s="56"/>
      <c r="O33" s="56"/>
      <c r="P33" s="56"/>
      <c r="Q33" s="56"/>
      <c r="R33" s="56"/>
      <c r="S33" s="56"/>
      <c r="T33" s="56"/>
      <c r="U33" s="56"/>
      <c r="V33" s="56"/>
      <c r="W33" s="56"/>
      <c r="X33" s="56"/>
      <c r="Y33" s="56"/>
      <c r="Z33" s="56"/>
      <c r="AA33" s="56"/>
      <c r="AB33" s="56"/>
    </row>
    <row r="34" ht="225.0" customHeight="1">
      <c r="C34" s="7" t="s">
        <v>8</v>
      </c>
      <c r="D34" s="81" t="s">
        <v>120</v>
      </c>
      <c r="E34" s="112">
        <f>IFERROR(__xludf.DUMMYFUNCTION("COUNTA(SPLIT(D34,"" ""))/COUNTA(SPLIT($B$32,"" ""))"),0.7513513513513513)</f>
        <v>0.7513513514</v>
      </c>
      <c r="F34" s="7">
        <v>3.0</v>
      </c>
      <c r="G34" s="7">
        <v>5.0</v>
      </c>
      <c r="H34" s="7">
        <v>5.0</v>
      </c>
      <c r="I34" s="7">
        <v>4.0</v>
      </c>
      <c r="J34" s="7">
        <v>5.0</v>
      </c>
      <c r="K34" s="56"/>
      <c r="L34" s="56"/>
      <c r="M34" s="56"/>
      <c r="N34" s="56"/>
      <c r="O34" s="56"/>
      <c r="P34" s="56"/>
      <c r="Q34" s="56"/>
      <c r="R34" s="56"/>
      <c r="S34" s="56"/>
      <c r="T34" s="56"/>
      <c r="U34" s="56"/>
      <c r="V34" s="56"/>
      <c r="W34" s="56"/>
      <c r="X34" s="56"/>
      <c r="Y34" s="56"/>
      <c r="Z34" s="56"/>
      <c r="AA34" s="56"/>
      <c r="AB34" s="56"/>
    </row>
    <row r="35" ht="225.0" customHeight="1">
      <c r="C35" s="7" t="s">
        <v>23</v>
      </c>
      <c r="D35" s="81" t="s">
        <v>121</v>
      </c>
      <c r="E35" s="72">
        <f>IFERROR(__xludf.DUMMYFUNCTION("COUNTA(SPLIT(D35,"" ""))/COUNTA(SPLIT($B$32,"" ""))"),0.372972972972973)</f>
        <v>0.372972973</v>
      </c>
      <c r="F35" s="7">
        <v>4.0</v>
      </c>
      <c r="G35" s="7">
        <v>5.0</v>
      </c>
      <c r="H35" s="7">
        <v>5.0</v>
      </c>
      <c r="I35" s="7">
        <v>4.0</v>
      </c>
      <c r="J35" s="7">
        <v>5.0</v>
      </c>
      <c r="K35" s="56"/>
      <c r="L35" s="56"/>
      <c r="M35" s="56"/>
      <c r="N35" s="56"/>
      <c r="O35" s="56"/>
      <c r="P35" s="56"/>
      <c r="Q35" s="56"/>
      <c r="R35" s="56"/>
      <c r="S35" s="56"/>
      <c r="T35" s="56"/>
      <c r="U35" s="56"/>
      <c r="V35" s="56"/>
      <c r="W35" s="56"/>
      <c r="X35" s="56"/>
      <c r="Y35" s="56"/>
      <c r="Z35" s="56"/>
      <c r="AA35" s="56"/>
      <c r="AB35" s="56"/>
    </row>
    <row r="36">
      <c r="A36" s="56"/>
      <c r="B36" s="56"/>
      <c r="C36" s="58"/>
      <c r="D36" s="87"/>
      <c r="E36" s="60"/>
      <c r="F36" s="58"/>
      <c r="G36" s="58"/>
      <c r="H36" s="58"/>
      <c r="I36" s="58"/>
      <c r="J36" s="58"/>
      <c r="K36" s="56"/>
      <c r="L36" s="56"/>
      <c r="M36" s="56"/>
      <c r="N36" s="56"/>
      <c r="O36" s="56"/>
      <c r="P36" s="56"/>
      <c r="Q36" s="56"/>
      <c r="R36" s="56"/>
      <c r="S36" s="56"/>
      <c r="T36" s="56"/>
      <c r="U36" s="56"/>
      <c r="V36" s="56"/>
      <c r="W36" s="56"/>
      <c r="X36" s="56"/>
      <c r="Y36" s="56"/>
      <c r="Z36" s="56"/>
      <c r="AA36" s="56"/>
      <c r="AB36" s="56"/>
    </row>
    <row r="37" ht="225.0" customHeight="1">
      <c r="A37" s="61" t="s">
        <v>75</v>
      </c>
      <c r="B37" s="62" t="s">
        <v>76</v>
      </c>
      <c r="C37" s="63" t="s">
        <v>21</v>
      </c>
      <c r="D37" s="89" t="s">
        <v>122</v>
      </c>
      <c r="E37" s="83">
        <f>IFERROR(__xludf.DUMMYFUNCTION("COUNTA(SPLIT(D37,"" ""))/COUNTA(SPLIT($B$37,"" ""))"),0.12516297262059975)</f>
        <v>0.1251629726</v>
      </c>
      <c r="F37" s="63">
        <v>1.0</v>
      </c>
      <c r="G37" s="63">
        <v>5.0</v>
      </c>
      <c r="H37" s="63">
        <v>5.0</v>
      </c>
      <c r="I37" s="63">
        <v>4.0</v>
      </c>
      <c r="J37" s="63">
        <v>5.0</v>
      </c>
      <c r="K37" s="66"/>
      <c r="L37" s="66"/>
      <c r="M37" s="66"/>
      <c r="N37" s="66"/>
      <c r="O37" s="66"/>
      <c r="P37" s="66"/>
      <c r="Q37" s="66"/>
      <c r="R37" s="66"/>
      <c r="S37" s="66"/>
      <c r="T37" s="66"/>
      <c r="U37" s="66"/>
      <c r="V37" s="66"/>
      <c r="W37" s="66"/>
      <c r="X37" s="66"/>
      <c r="Y37" s="66"/>
      <c r="Z37" s="66"/>
      <c r="AA37" s="66"/>
      <c r="AB37" s="66"/>
    </row>
    <row r="38" ht="225.0" customHeight="1">
      <c r="C38" s="7" t="s">
        <v>22</v>
      </c>
      <c r="D38" s="81" t="s">
        <v>123</v>
      </c>
      <c r="E38" s="113">
        <f>IFERROR(__xludf.DUMMYFUNCTION("COUNTA(SPLIT(D38,"" ""))/COUNTA(SPLIT($B$37,"" ""))"),0.1290743155149935)</f>
        <v>0.1290743155</v>
      </c>
      <c r="F38" s="7">
        <v>4.0</v>
      </c>
      <c r="G38" s="7">
        <v>5.0</v>
      </c>
      <c r="H38" s="7">
        <v>5.0</v>
      </c>
      <c r="I38" s="7">
        <v>4.0</v>
      </c>
      <c r="J38" s="7">
        <v>5.0</v>
      </c>
      <c r="K38" s="56"/>
      <c r="L38" s="56"/>
      <c r="M38" s="56"/>
      <c r="N38" s="56"/>
      <c r="O38" s="56"/>
      <c r="P38" s="56"/>
      <c r="Q38" s="56"/>
      <c r="R38" s="56"/>
      <c r="S38" s="56"/>
      <c r="T38" s="56"/>
      <c r="U38" s="56"/>
      <c r="V38" s="56"/>
      <c r="W38" s="56"/>
      <c r="X38" s="56"/>
      <c r="Y38" s="56"/>
      <c r="Z38" s="56"/>
      <c r="AA38" s="56"/>
      <c r="AB38" s="56"/>
    </row>
    <row r="39" ht="225.0" customHeight="1">
      <c r="C39" s="7" t="s">
        <v>8</v>
      </c>
      <c r="D39" s="81" t="s">
        <v>124</v>
      </c>
      <c r="E39" s="98">
        <f>IFERROR(__xludf.DUMMYFUNCTION("COUNTA(SPLIT(D39,"" ""))/COUNTA(SPLIT($B$37,"" ""))"),0.1577574967405476)</f>
        <v>0.1577574967</v>
      </c>
      <c r="F39" s="7">
        <v>3.0</v>
      </c>
      <c r="G39" s="7">
        <v>4.0</v>
      </c>
      <c r="H39" s="7">
        <v>5.0</v>
      </c>
      <c r="I39" s="7">
        <v>4.0</v>
      </c>
      <c r="J39" s="7">
        <v>5.0</v>
      </c>
      <c r="K39" s="56"/>
      <c r="L39" s="56"/>
      <c r="M39" s="56"/>
      <c r="N39" s="56"/>
      <c r="O39" s="56"/>
      <c r="P39" s="56"/>
      <c r="Q39" s="56"/>
      <c r="R39" s="56"/>
      <c r="S39" s="56"/>
      <c r="T39" s="56"/>
      <c r="U39" s="56"/>
      <c r="V39" s="56"/>
      <c r="W39" s="56"/>
      <c r="X39" s="56"/>
      <c r="Y39" s="56"/>
      <c r="Z39" s="56"/>
      <c r="AA39" s="56"/>
      <c r="AB39" s="56"/>
    </row>
    <row r="40" ht="225.0" customHeight="1">
      <c r="C40" s="7" t="s">
        <v>23</v>
      </c>
      <c r="D40" s="81" t="s">
        <v>125</v>
      </c>
      <c r="E40" s="86">
        <f>IFERROR(__xludf.DUMMYFUNCTION("COUNTA(SPLIT(D40,"" ""))/COUNTA(SPLIT($B$37,"" ""))"),0.14341590612777053)</f>
        <v>0.1434159061</v>
      </c>
      <c r="F40" s="7">
        <v>3.0</v>
      </c>
      <c r="G40" s="7">
        <v>5.0</v>
      </c>
      <c r="H40" s="7">
        <v>1.0</v>
      </c>
      <c r="I40" s="7">
        <v>4.0</v>
      </c>
      <c r="J40" s="7">
        <v>5.0</v>
      </c>
      <c r="K40" s="56"/>
      <c r="L40" s="56"/>
      <c r="M40" s="56"/>
      <c r="N40" s="56"/>
      <c r="O40" s="56"/>
      <c r="P40" s="56"/>
      <c r="Q40" s="56"/>
      <c r="R40" s="56"/>
      <c r="S40" s="56"/>
      <c r="T40" s="56"/>
      <c r="U40" s="56"/>
      <c r="V40" s="56"/>
      <c r="W40" s="56"/>
      <c r="X40" s="56"/>
      <c r="Y40" s="56"/>
      <c r="Z40" s="56"/>
      <c r="AA40" s="56"/>
      <c r="AB40" s="56"/>
    </row>
    <row r="41">
      <c r="A41" s="56"/>
      <c r="B41" s="56"/>
      <c r="C41" s="58"/>
      <c r="D41" s="87"/>
      <c r="E41" s="60"/>
      <c r="F41" s="58"/>
      <c r="G41" s="58"/>
      <c r="H41" s="58"/>
      <c r="I41" s="58"/>
      <c r="J41" s="58"/>
      <c r="K41" s="56"/>
      <c r="L41" s="56"/>
      <c r="M41" s="56"/>
      <c r="N41" s="56"/>
      <c r="O41" s="56"/>
      <c r="P41" s="56"/>
      <c r="Q41" s="56"/>
      <c r="R41" s="56"/>
      <c r="S41" s="56"/>
      <c r="T41" s="56"/>
      <c r="U41" s="56"/>
      <c r="V41" s="56"/>
      <c r="W41" s="56"/>
      <c r="X41" s="56"/>
      <c r="Y41" s="56"/>
      <c r="Z41" s="56"/>
      <c r="AA41" s="56"/>
      <c r="AB41" s="56"/>
    </row>
    <row r="42" ht="225.0" customHeight="1">
      <c r="A42" s="61" t="s">
        <v>81</v>
      </c>
      <c r="B42" s="62" t="s">
        <v>82</v>
      </c>
      <c r="C42" s="63" t="s">
        <v>21</v>
      </c>
      <c r="D42" s="89" t="s">
        <v>126</v>
      </c>
      <c r="E42" s="114">
        <f>IFERROR(__xludf.DUMMYFUNCTION("COUNTA(SPLIT(D42,"" ""))/COUNTA(SPLIT($B$42,"" ""))"),0.18513323983169705)</f>
        <v>0.1851332398</v>
      </c>
      <c r="F42" s="63">
        <v>4.0</v>
      </c>
      <c r="G42" s="63">
        <v>3.0</v>
      </c>
      <c r="H42" s="63">
        <v>3.0</v>
      </c>
      <c r="I42" s="63">
        <v>5.0</v>
      </c>
      <c r="J42" s="63">
        <v>5.0</v>
      </c>
      <c r="K42" s="66"/>
      <c r="L42" s="66"/>
      <c r="M42" s="66"/>
      <c r="N42" s="66"/>
      <c r="O42" s="66"/>
      <c r="P42" s="66"/>
      <c r="Q42" s="66"/>
      <c r="R42" s="66"/>
      <c r="S42" s="66"/>
      <c r="T42" s="66"/>
      <c r="U42" s="66"/>
      <c r="V42" s="66"/>
      <c r="W42" s="66"/>
      <c r="X42" s="66"/>
      <c r="Y42" s="66"/>
      <c r="Z42" s="66"/>
      <c r="AA42" s="66"/>
      <c r="AB42" s="66"/>
    </row>
    <row r="43" ht="225.0" customHeight="1">
      <c r="C43" s="7" t="s">
        <v>22</v>
      </c>
      <c r="D43" s="81" t="s">
        <v>127</v>
      </c>
      <c r="E43" s="83">
        <f>IFERROR(__xludf.DUMMYFUNCTION("COUNTA(SPLIT(D43,"" ""))/COUNTA(SPLIT($B$42,"" ""))"),0.1879382889200561)</f>
        <v>0.1879382889</v>
      </c>
      <c r="F43" s="7">
        <v>4.0</v>
      </c>
      <c r="G43" s="7">
        <v>5.0</v>
      </c>
      <c r="H43" s="7">
        <v>3.0</v>
      </c>
      <c r="I43" s="7">
        <v>3.0</v>
      </c>
      <c r="J43" s="7">
        <v>4.0</v>
      </c>
      <c r="K43" s="56"/>
      <c r="L43" s="56"/>
      <c r="M43" s="56"/>
      <c r="N43" s="56"/>
      <c r="O43" s="56"/>
      <c r="P43" s="56"/>
      <c r="Q43" s="56"/>
      <c r="R43" s="56"/>
      <c r="S43" s="56"/>
      <c r="T43" s="56"/>
      <c r="U43" s="56"/>
      <c r="V43" s="56"/>
      <c r="W43" s="56"/>
      <c r="X43" s="56"/>
      <c r="Y43" s="56"/>
      <c r="Z43" s="56"/>
      <c r="AA43" s="56"/>
      <c r="AB43" s="56"/>
    </row>
    <row r="44" ht="225.0" customHeight="1">
      <c r="C44" s="7" t="s">
        <v>8</v>
      </c>
      <c r="D44" s="81" t="s">
        <v>128</v>
      </c>
      <c r="E44" s="115">
        <f>IFERROR(__xludf.DUMMYFUNCTION("COUNTA(SPLIT(D44,"" ""))/COUNTA(SPLIT($B$42,"" ""))"),0.19635343618513323)</f>
        <v>0.1963534362</v>
      </c>
      <c r="F44" s="7">
        <v>3.0</v>
      </c>
      <c r="G44" s="7">
        <v>4.0</v>
      </c>
      <c r="H44" s="7">
        <v>5.0</v>
      </c>
      <c r="I44" s="7">
        <v>4.0</v>
      </c>
      <c r="J44" s="7">
        <v>5.0</v>
      </c>
      <c r="K44" s="56"/>
      <c r="L44" s="56"/>
      <c r="M44" s="56"/>
      <c r="N44" s="56"/>
      <c r="O44" s="56"/>
      <c r="P44" s="56"/>
      <c r="Q44" s="56"/>
      <c r="R44" s="56"/>
      <c r="S44" s="56"/>
      <c r="T44" s="56"/>
      <c r="U44" s="56"/>
      <c r="V44" s="56"/>
      <c r="W44" s="56"/>
      <c r="X44" s="56"/>
      <c r="Y44" s="56"/>
      <c r="Z44" s="56"/>
      <c r="AA44" s="56"/>
      <c r="AB44" s="56"/>
    </row>
    <row r="45" ht="225.0" customHeight="1">
      <c r="C45" s="7" t="s">
        <v>23</v>
      </c>
      <c r="D45" s="81" t="s">
        <v>129</v>
      </c>
      <c r="E45" s="110">
        <f>IFERROR(__xludf.DUMMYFUNCTION("COUNTA(SPLIT(D45,"" ""))/COUNTA(SPLIT($B$42,"" ""))"),0.14866760168302945)</f>
        <v>0.1486676017</v>
      </c>
      <c r="F45" s="7">
        <v>2.0</v>
      </c>
      <c r="G45" s="7">
        <v>4.0</v>
      </c>
      <c r="H45" s="7">
        <v>5.0</v>
      </c>
      <c r="I45" s="7">
        <v>4.0</v>
      </c>
      <c r="J45" s="7">
        <v>5.0</v>
      </c>
      <c r="K45" s="56"/>
      <c r="L45" s="56"/>
      <c r="M45" s="56"/>
      <c r="N45" s="56"/>
      <c r="O45" s="56"/>
      <c r="P45" s="56"/>
      <c r="Q45" s="56"/>
      <c r="R45" s="56"/>
      <c r="S45" s="56"/>
      <c r="T45" s="56"/>
      <c r="U45" s="56"/>
      <c r="V45" s="56"/>
      <c r="W45" s="56"/>
      <c r="X45" s="56"/>
      <c r="Y45" s="56"/>
      <c r="Z45" s="56"/>
      <c r="AA45" s="56"/>
      <c r="AB45" s="56"/>
    </row>
    <row r="46">
      <c r="A46" s="56"/>
      <c r="B46" s="56"/>
      <c r="C46" s="58"/>
      <c r="D46" s="87"/>
      <c r="E46" s="60"/>
      <c r="F46" s="58"/>
      <c r="G46" s="58"/>
      <c r="H46" s="58"/>
      <c r="I46" s="58"/>
      <c r="J46" s="58"/>
      <c r="K46" s="56"/>
      <c r="L46" s="56"/>
      <c r="M46" s="56"/>
      <c r="N46" s="56"/>
      <c r="O46" s="56"/>
      <c r="P46" s="56"/>
      <c r="Q46" s="56"/>
      <c r="R46" s="56"/>
      <c r="S46" s="56"/>
      <c r="T46" s="56"/>
      <c r="U46" s="56"/>
      <c r="V46" s="56"/>
      <c r="W46" s="56"/>
      <c r="X46" s="56"/>
      <c r="Y46" s="56"/>
      <c r="Z46" s="56"/>
      <c r="AA46" s="56"/>
      <c r="AB46" s="56"/>
    </row>
    <row r="47" ht="225.0" customHeight="1">
      <c r="A47" s="61" t="s">
        <v>87</v>
      </c>
      <c r="B47" s="62" t="s">
        <v>130</v>
      </c>
      <c r="C47" s="63" t="s">
        <v>21</v>
      </c>
      <c r="D47" s="89" t="s">
        <v>131</v>
      </c>
      <c r="E47" s="116">
        <f>IFERROR(__xludf.DUMMYFUNCTION("COUNTA(SPLIT(D47,"" ""))/COUNTA(SPLIT($B$47,"" ""))"),0.11315956770502225)</f>
        <v>0.1131595677</v>
      </c>
      <c r="F47" s="63">
        <v>2.0</v>
      </c>
      <c r="G47" s="63">
        <v>5.0</v>
      </c>
      <c r="H47" s="63">
        <v>5.0</v>
      </c>
      <c r="I47" s="63">
        <v>4.0</v>
      </c>
      <c r="J47" s="63">
        <v>4.0</v>
      </c>
      <c r="K47" s="66"/>
      <c r="L47" s="66"/>
      <c r="M47" s="66"/>
      <c r="N47" s="66"/>
      <c r="O47" s="66"/>
      <c r="P47" s="66"/>
      <c r="Q47" s="66"/>
      <c r="R47" s="66"/>
      <c r="S47" s="66"/>
      <c r="T47" s="66"/>
      <c r="U47" s="66"/>
      <c r="V47" s="66"/>
      <c r="W47" s="66"/>
      <c r="X47" s="66"/>
      <c r="Y47" s="66"/>
      <c r="Z47" s="66"/>
      <c r="AA47" s="66"/>
      <c r="AB47" s="66"/>
    </row>
    <row r="48" ht="225.0" customHeight="1">
      <c r="C48" s="7" t="s">
        <v>22</v>
      </c>
      <c r="D48" s="81" t="s">
        <v>132</v>
      </c>
      <c r="E48" s="117">
        <f>IFERROR(__xludf.DUMMYFUNCTION("COUNTA(SPLIT(D48,"" ""))/COUNTA(SPLIT($B$47,"" ""))"),0.09980928162746344)</f>
        <v>0.09980928163</v>
      </c>
      <c r="F48" s="7">
        <v>2.0</v>
      </c>
      <c r="G48" s="7">
        <v>5.0</v>
      </c>
      <c r="H48" s="7">
        <v>5.0</v>
      </c>
      <c r="I48" s="7">
        <v>4.0</v>
      </c>
      <c r="J48" s="7">
        <v>4.0</v>
      </c>
      <c r="K48" s="56"/>
      <c r="L48" s="56"/>
      <c r="M48" s="56"/>
      <c r="N48" s="56"/>
      <c r="O48" s="56"/>
      <c r="P48" s="56"/>
      <c r="Q48" s="56"/>
      <c r="R48" s="56"/>
      <c r="S48" s="56"/>
      <c r="T48" s="56"/>
      <c r="U48" s="56"/>
      <c r="V48" s="56"/>
      <c r="W48" s="56"/>
      <c r="X48" s="56"/>
      <c r="Y48" s="56"/>
      <c r="Z48" s="56"/>
      <c r="AA48" s="56"/>
      <c r="AB48" s="56"/>
    </row>
    <row r="49" ht="225.0" customHeight="1">
      <c r="C49" s="7" t="s">
        <v>8</v>
      </c>
      <c r="D49" s="81" t="s">
        <v>133</v>
      </c>
      <c r="E49" s="118">
        <f>IFERROR(__xludf.DUMMYFUNCTION("COUNTA(SPLIT(D49,"" ""))/COUNTA(SPLIT($B$47,"" ""))"),0.1048951048951049)</f>
        <v>0.1048951049</v>
      </c>
      <c r="F49" s="7">
        <v>2.0</v>
      </c>
      <c r="G49" s="7">
        <v>5.0</v>
      </c>
      <c r="H49" s="7">
        <v>5.0</v>
      </c>
      <c r="I49" s="7">
        <v>4.0</v>
      </c>
      <c r="J49" s="7">
        <v>5.0</v>
      </c>
      <c r="K49" s="56"/>
      <c r="L49" s="56"/>
      <c r="M49" s="56"/>
      <c r="N49" s="56"/>
      <c r="O49" s="56"/>
      <c r="P49" s="56"/>
      <c r="Q49" s="56"/>
      <c r="R49" s="56"/>
      <c r="S49" s="56"/>
      <c r="T49" s="56"/>
      <c r="U49" s="56"/>
      <c r="V49" s="56"/>
      <c r="W49" s="56"/>
      <c r="X49" s="56"/>
      <c r="Y49" s="56"/>
      <c r="Z49" s="56"/>
      <c r="AA49" s="56"/>
      <c r="AB49" s="56"/>
    </row>
    <row r="50" ht="225.0" customHeight="1">
      <c r="C50" s="7" t="s">
        <v>23</v>
      </c>
      <c r="D50" s="81" t="s">
        <v>134</v>
      </c>
      <c r="E50" s="119">
        <f>IFERROR(__xludf.DUMMYFUNCTION("COUNTA(SPLIT(D50,"" ""))/COUNTA(SPLIT($B$47,"" ""))"),0.06993006993006994)</f>
        <v>0.06993006993</v>
      </c>
      <c r="F50" s="7">
        <v>3.0</v>
      </c>
      <c r="G50" s="7">
        <v>5.0</v>
      </c>
      <c r="H50" s="7">
        <v>5.0</v>
      </c>
      <c r="I50" s="7">
        <v>5.0</v>
      </c>
      <c r="J50" s="7">
        <v>4.0</v>
      </c>
      <c r="K50" s="56"/>
      <c r="L50" s="56"/>
      <c r="M50" s="56"/>
      <c r="N50" s="56"/>
      <c r="O50" s="56"/>
      <c r="P50" s="56"/>
      <c r="Q50" s="56"/>
      <c r="R50" s="56"/>
      <c r="S50" s="56"/>
      <c r="T50" s="56"/>
      <c r="U50" s="56"/>
      <c r="V50" s="56"/>
      <c r="W50" s="56"/>
      <c r="X50" s="56"/>
      <c r="Y50" s="56"/>
      <c r="Z50" s="56"/>
      <c r="AA50" s="56"/>
      <c r="AB50" s="56"/>
    </row>
    <row r="51">
      <c r="A51" s="56"/>
      <c r="B51" s="56"/>
      <c r="C51" s="58"/>
      <c r="D51" s="87"/>
      <c r="E51" s="79"/>
      <c r="F51" s="58"/>
      <c r="G51" s="58"/>
      <c r="H51" s="58"/>
      <c r="I51" s="58"/>
      <c r="J51" s="58"/>
      <c r="K51" s="56"/>
      <c r="L51" s="56"/>
      <c r="M51" s="56"/>
      <c r="N51" s="56"/>
      <c r="O51" s="56"/>
      <c r="P51" s="56"/>
      <c r="Q51" s="56"/>
      <c r="R51" s="56"/>
      <c r="S51" s="56"/>
      <c r="T51" s="56"/>
      <c r="U51" s="56"/>
      <c r="V51" s="56"/>
      <c r="W51" s="56"/>
      <c r="X51" s="56"/>
      <c r="Y51" s="56"/>
      <c r="Z51" s="56"/>
      <c r="AA51" s="56"/>
      <c r="AB51" s="56"/>
    </row>
    <row r="52">
      <c r="A52" s="56"/>
      <c r="B52" s="56"/>
      <c r="C52" s="58"/>
      <c r="D52" s="87"/>
      <c r="E52" s="79"/>
      <c r="F52" s="58"/>
      <c r="G52" s="58"/>
      <c r="H52" s="58"/>
      <c r="I52" s="58"/>
      <c r="J52" s="58"/>
      <c r="K52" s="56"/>
      <c r="L52" s="56"/>
      <c r="M52" s="56"/>
      <c r="N52" s="56"/>
      <c r="O52" s="56"/>
      <c r="P52" s="56"/>
      <c r="Q52" s="56"/>
      <c r="R52" s="56"/>
      <c r="S52" s="56"/>
      <c r="T52" s="56"/>
      <c r="U52" s="56"/>
      <c r="V52" s="56"/>
      <c r="W52" s="56"/>
      <c r="X52" s="56"/>
      <c r="Y52" s="56"/>
      <c r="Z52" s="56"/>
      <c r="AA52" s="56"/>
      <c r="AB52" s="56"/>
    </row>
    <row r="53">
      <c r="A53" s="56"/>
      <c r="B53" s="56"/>
      <c r="C53" s="58"/>
      <c r="D53" s="87"/>
      <c r="E53" s="79"/>
      <c r="F53" s="58"/>
      <c r="G53" s="58"/>
      <c r="H53" s="58"/>
      <c r="I53" s="58"/>
      <c r="J53" s="58"/>
      <c r="K53" s="56"/>
      <c r="L53" s="56"/>
      <c r="M53" s="56"/>
      <c r="N53" s="56"/>
      <c r="O53" s="56"/>
      <c r="P53" s="56"/>
      <c r="Q53" s="56"/>
      <c r="R53" s="56"/>
      <c r="S53" s="56"/>
      <c r="T53" s="56"/>
      <c r="U53" s="56"/>
      <c r="V53" s="56"/>
      <c r="W53" s="56"/>
      <c r="X53" s="56"/>
      <c r="Y53" s="56"/>
      <c r="Z53" s="56"/>
      <c r="AA53" s="56"/>
      <c r="AB53" s="56"/>
    </row>
    <row r="54">
      <c r="A54" s="56"/>
      <c r="B54" s="56"/>
      <c r="C54" s="58"/>
      <c r="D54" s="87"/>
      <c r="E54" s="79"/>
      <c r="F54" s="58"/>
      <c r="G54" s="58"/>
      <c r="H54" s="58"/>
      <c r="I54" s="58"/>
      <c r="J54" s="58"/>
      <c r="K54" s="56"/>
      <c r="L54" s="56"/>
      <c r="M54" s="56"/>
      <c r="N54" s="56"/>
      <c r="O54" s="56"/>
      <c r="P54" s="56"/>
      <c r="Q54" s="56"/>
      <c r="R54" s="56"/>
      <c r="S54" s="56"/>
      <c r="T54" s="56"/>
      <c r="U54" s="56"/>
      <c r="V54" s="56"/>
      <c r="W54" s="56"/>
      <c r="X54" s="56"/>
      <c r="Y54" s="56"/>
      <c r="Z54" s="56"/>
      <c r="AA54" s="56"/>
      <c r="AB54" s="56"/>
    </row>
    <row r="55">
      <c r="A55" s="56"/>
      <c r="B55" s="56"/>
      <c r="C55" s="58"/>
      <c r="D55" s="87"/>
      <c r="E55" s="79"/>
      <c r="F55" s="58"/>
      <c r="G55" s="58"/>
      <c r="H55" s="58"/>
      <c r="I55" s="58"/>
      <c r="J55" s="58"/>
      <c r="K55" s="56"/>
      <c r="L55" s="56"/>
      <c r="M55" s="56"/>
      <c r="N55" s="56"/>
      <c r="O55" s="56"/>
      <c r="P55" s="56"/>
      <c r="Q55" s="56"/>
      <c r="R55" s="56"/>
      <c r="S55" s="56"/>
      <c r="T55" s="56"/>
      <c r="U55" s="56"/>
      <c r="V55" s="56"/>
      <c r="W55" s="56"/>
      <c r="X55" s="56"/>
      <c r="Y55" s="56"/>
      <c r="Z55" s="56"/>
      <c r="AA55" s="56"/>
      <c r="AB55" s="56"/>
    </row>
    <row r="56">
      <c r="A56" s="56"/>
      <c r="B56" s="56"/>
      <c r="C56" s="58"/>
      <c r="D56" s="87"/>
      <c r="E56" s="79"/>
      <c r="F56" s="58"/>
      <c r="G56" s="58"/>
      <c r="H56" s="58"/>
      <c r="I56" s="58"/>
      <c r="J56" s="58"/>
      <c r="K56" s="56"/>
      <c r="L56" s="56"/>
      <c r="M56" s="56"/>
      <c r="N56" s="56"/>
      <c r="O56" s="56"/>
      <c r="P56" s="56"/>
      <c r="Q56" s="56"/>
      <c r="R56" s="56"/>
      <c r="S56" s="56"/>
      <c r="T56" s="56"/>
      <c r="U56" s="56"/>
      <c r="V56" s="56"/>
      <c r="W56" s="56"/>
      <c r="X56" s="56"/>
      <c r="Y56" s="56"/>
      <c r="Z56" s="56"/>
      <c r="AA56" s="56"/>
      <c r="AB56" s="56"/>
    </row>
    <row r="57">
      <c r="A57" s="56"/>
      <c r="B57" s="56"/>
      <c r="C57" s="58"/>
      <c r="D57" s="87"/>
      <c r="E57" s="79"/>
      <c r="F57" s="58"/>
      <c r="G57" s="58"/>
      <c r="H57" s="58"/>
      <c r="I57" s="58"/>
      <c r="J57" s="58"/>
      <c r="K57" s="56"/>
      <c r="L57" s="56"/>
      <c r="M57" s="56"/>
      <c r="N57" s="56"/>
      <c r="O57" s="56"/>
      <c r="P57" s="56"/>
      <c r="Q57" s="56"/>
      <c r="R57" s="56"/>
      <c r="S57" s="56"/>
      <c r="T57" s="56"/>
      <c r="U57" s="56"/>
      <c r="V57" s="56"/>
      <c r="W57" s="56"/>
      <c r="X57" s="56"/>
      <c r="Y57" s="56"/>
      <c r="Z57" s="56"/>
      <c r="AA57" s="56"/>
      <c r="AB57" s="56"/>
    </row>
    <row r="58">
      <c r="A58" s="56"/>
      <c r="B58" s="56"/>
      <c r="C58" s="58"/>
      <c r="D58" s="87"/>
      <c r="E58" s="79"/>
      <c r="F58" s="58"/>
      <c r="G58" s="58"/>
      <c r="H58" s="58"/>
      <c r="I58" s="58"/>
      <c r="J58" s="58"/>
      <c r="K58" s="56"/>
      <c r="L58" s="56"/>
      <c r="M58" s="56"/>
      <c r="N58" s="56"/>
      <c r="O58" s="56"/>
      <c r="P58" s="56"/>
      <c r="Q58" s="56"/>
      <c r="R58" s="56"/>
      <c r="S58" s="56"/>
      <c r="T58" s="56"/>
      <c r="U58" s="56"/>
      <c r="V58" s="56"/>
      <c r="W58" s="56"/>
      <c r="X58" s="56"/>
      <c r="Y58" s="56"/>
      <c r="Z58" s="56"/>
      <c r="AA58" s="56"/>
      <c r="AB58" s="56"/>
    </row>
    <row r="59">
      <c r="A59" s="56"/>
      <c r="B59" s="56"/>
      <c r="C59" s="58"/>
      <c r="D59" s="87"/>
      <c r="E59" s="79"/>
      <c r="F59" s="58"/>
      <c r="G59" s="58"/>
      <c r="H59" s="58"/>
      <c r="I59" s="58"/>
      <c r="J59" s="58"/>
      <c r="K59" s="56"/>
      <c r="L59" s="56"/>
      <c r="M59" s="56"/>
      <c r="N59" s="56"/>
      <c r="O59" s="56"/>
      <c r="P59" s="56"/>
      <c r="Q59" s="56"/>
      <c r="R59" s="56"/>
      <c r="S59" s="56"/>
      <c r="T59" s="56"/>
      <c r="U59" s="56"/>
      <c r="V59" s="56"/>
      <c r="W59" s="56"/>
      <c r="X59" s="56"/>
      <c r="Y59" s="56"/>
      <c r="Z59" s="56"/>
      <c r="AA59" s="56"/>
      <c r="AB59" s="56"/>
    </row>
    <row r="60">
      <c r="A60" s="56"/>
      <c r="B60" s="56"/>
      <c r="C60" s="58"/>
      <c r="D60" s="87"/>
      <c r="E60" s="79"/>
      <c r="F60" s="58"/>
      <c r="G60" s="58"/>
      <c r="H60" s="58"/>
      <c r="I60" s="58"/>
      <c r="J60" s="58"/>
      <c r="K60" s="56"/>
      <c r="L60" s="56"/>
      <c r="M60" s="56"/>
      <c r="N60" s="56"/>
      <c r="O60" s="56"/>
      <c r="P60" s="56"/>
      <c r="Q60" s="56"/>
      <c r="R60" s="56"/>
      <c r="S60" s="56"/>
      <c r="T60" s="56"/>
      <c r="U60" s="56"/>
      <c r="V60" s="56"/>
      <c r="W60" s="56"/>
      <c r="X60" s="56"/>
      <c r="Y60" s="56"/>
      <c r="Z60" s="56"/>
      <c r="AA60" s="56"/>
      <c r="AB60" s="56"/>
    </row>
    <row r="61">
      <c r="A61" s="56"/>
      <c r="B61" s="56"/>
      <c r="C61" s="58"/>
      <c r="D61" s="87"/>
      <c r="E61" s="79"/>
      <c r="F61" s="58"/>
      <c r="G61" s="58"/>
      <c r="H61" s="58"/>
      <c r="I61" s="58"/>
      <c r="J61" s="58"/>
      <c r="K61" s="56"/>
      <c r="L61" s="56"/>
      <c r="M61" s="56"/>
      <c r="N61" s="56"/>
      <c r="O61" s="56"/>
      <c r="P61" s="56"/>
      <c r="Q61" s="56"/>
      <c r="R61" s="56"/>
      <c r="S61" s="56"/>
      <c r="T61" s="56"/>
      <c r="U61" s="56"/>
      <c r="V61" s="56"/>
      <c r="W61" s="56"/>
      <c r="X61" s="56"/>
      <c r="Y61" s="56"/>
      <c r="Z61" s="56"/>
      <c r="AA61" s="56"/>
      <c r="AB61" s="56"/>
    </row>
    <row r="62">
      <c r="A62" s="56"/>
      <c r="B62" s="56"/>
      <c r="C62" s="58"/>
      <c r="D62" s="87"/>
      <c r="E62" s="79"/>
      <c r="F62" s="58"/>
      <c r="G62" s="58"/>
      <c r="H62" s="58"/>
      <c r="I62" s="58"/>
      <c r="J62" s="58"/>
      <c r="K62" s="56"/>
      <c r="L62" s="56"/>
      <c r="M62" s="56"/>
      <c r="N62" s="56"/>
      <c r="O62" s="56"/>
      <c r="P62" s="56"/>
      <c r="Q62" s="56"/>
      <c r="R62" s="56"/>
      <c r="S62" s="56"/>
      <c r="T62" s="56"/>
      <c r="U62" s="56"/>
      <c r="V62" s="56"/>
      <c r="W62" s="56"/>
      <c r="X62" s="56"/>
      <c r="Y62" s="56"/>
      <c r="Z62" s="56"/>
      <c r="AA62" s="56"/>
      <c r="AB62" s="56"/>
    </row>
    <row r="63">
      <c r="A63" s="56"/>
      <c r="B63" s="56"/>
      <c r="C63" s="58"/>
      <c r="D63" s="87"/>
      <c r="E63" s="79"/>
      <c r="F63" s="58"/>
      <c r="G63" s="58"/>
      <c r="H63" s="58"/>
      <c r="I63" s="58"/>
      <c r="J63" s="58"/>
      <c r="K63" s="56"/>
      <c r="L63" s="56"/>
      <c r="M63" s="56"/>
      <c r="N63" s="56"/>
      <c r="O63" s="56"/>
      <c r="P63" s="56"/>
      <c r="Q63" s="56"/>
      <c r="R63" s="56"/>
      <c r="S63" s="56"/>
      <c r="T63" s="56"/>
      <c r="U63" s="56"/>
      <c r="V63" s="56"/>
      <c r="W63" s="56"/>
      <c r="X63" s="56"/>
      <c r="Y63" s="56"/>
      <c r="Z63" s="56"/>
      <c r="AA63" s="56"/>
      <c r="AB63" s="56"/>
    </row>
    <row r="64">
      <c r="A64" s="56"/>
      <c r="B64" s="56"/>
      <c r="C64" s="58"/>
      <c r="D64" s="87"/>
      <c r="E64" s="79"/>
      <c r="F64" s="58"/>
      <c r="G64" s="58"/>
      <c r="H64" s="58"/>
      <c r="I64" s="58"/>
      <c r="J64" s="58"/>
      <c r="K64" s="56"/>
      <c r="L64" s="56"/>
      <c r="M64" s="56"/>
      <c r="N64" s="56"/>
      <c r="O64" s="56"/>
      <c r="P64" s="56"/>
      <c r="Q64" s="56"/>
      <c r="R64" s="56"/>
      <c r="S64" s="56"/>
      <c r="T64" s="56"/>
      <c r="U64" s="56"/>
      <c r="V64" s="56"/>
      <c r="W64" s="56"/>
      <c r="X64" s="56"/>
      <c r="Y64" s="56"/>
      <c r="Z64" s="56"/>
      <c r="AA64" s="56"/>
      <c r="AB64" s="56"/>
    </row>
    <row r="65">
      <c r="A65" s="56"/>
      <c r="B65" s="56"/>
      <c r="C65" s="58"/>
      <c r="D65" s="87"/>
      <c r="E65" s="79"/>
      <c r="F65" s="58"/>
      <c r="G65" s="58"/>
      <c r="H65" s="58"/>
      <c r="I65" s="58"/>
      <c r="J65" s="58"/>
      <c r="K65" s="56"/>
      <c r="L65" s="56"/>
      <c r="M65" s="56"/>
      <c r="N65" s="56"/>
      <c r="O65" s="56"/>
      <c r="P65" s="56"/>
      <c r="Q65" s="56"/>
      <c r="R65" s="56"/>
      <c r="S65" s="56"/>
      <c r="T65" s="56"/>
      <c r="U65" s="56"/>
      <c r="V65" s="56"/>
      <c r="W65" s="56"/>
      <c r="X65" s="56"/>
      <c r="Y65" s="56"/>
      <c r="Z65" s="56"/>
      <c r="AA65" s="56"/>
      <c r="AB65" s="56"/>
    </row>
    <row r="66">
      <c r="A66" s="56"/>
      <c r="B66" s="56"/>
      <c r="C66" s="58"/>
      <c r="D66" s="87"/>
      <c r="E66" s="79"/>
      <c r="F66" s="58"/>
      <c r="G66" s="58"/>
      <c r="H66" s="58"/>
      <c r="I66" s="58"/>
      <c r="J66" s="58"/>
      <c r="K66" s="56"/>
      <c r="L66" s="56"/>
      <c r="M66" s="56"/>
      <c r="N66" s="56"/>
      <c r="O66" s="56"/>
      <c r="P66" s="56"/>
      <c r="Q66" s="56"/>
      <c r="R66" s="56"/>
      <c r="S66" s="56"/>
      <c r="T66" s="56"/>
      <c r="U66" s="56"/>
      <c r="V66" s="56"/>
      <c r="W66" s="56"/>
      <c r="X66" s="56"/>
      <c r="Y66" s="56"/>
      <c r="Z66" s="56"/>
      <c r="AA66" s="56"/>
      <c r="AB66" s="56"/>
    </row>
    <row r="67">
      <c r="A67" s="56"/>
      <c r="B67" s="56"/>
      <c r="C67" s="58"/>
      <c r="D67" s="87"/>
      <c r="E67" s="79"/>
      <c r="F67" s="58"/>
      <c r="G67" s="58"/>
      <c r="H67" s="58"/>
      <c r="I67" s="58"/>
      <c r="J67" s="58"/>
      <c r="K67" s="56"/>
      <c r="L67" s="56"/>
      <c r="M67" s="56"/>
      <c r="N67" s="56"/>
      <c r="O67" s="56"/>
      <c r="P67" s="56"/>
      <c r="Q67" s="56"/>
      <c r="R67" s="56"/>
      <c r="S67" s="56"/>
      <c r="T67" s="56"/>
      <c r="U67" s="56"/>
      <c r="V67" s="56"/>
      <c r="W67" s="56"/>
      <c r="X67" s="56"/>
      <c r="Y67" s="56"/>
      <c r="Z67" s="56"/>
      <c r="AA67" s="56"/>
      <c r="AB67" s="56"/>
    </row>
    <row r="68">
      <c r="A68" s="56"/>
      <c r="B68" s="56"/>
      <c r="C68" s="58"/>
      <c r="D68" s="87"/>
      <c r="E68" s="79"/>
      <c r="F68" s="58"/>
      <c r="G68" s="58"/>
      <c r="H68" s="58"/>
      <c r="I68" s="58"/>
      <c r="J68" s="58"/>
      <c r="K68" s="56"/>
      <c r="L68" s="56"/>
      <c r="M68" s="56"/>
      <c r="N68" s="56"/>
      <c r="O68" s="56"/>
      <c r="P68" s="56"/>
      <c r="Q68" s="56"/>
      <c r="R68" s="56"/>
      <c r="S68" s="56"/>
      <c r="T68" s="56"/>
      <c r="U68" s="56"/>
      <c r="V68" s="56"/>
      <c r="W68" s="56"/>
      <c r="X68" s="56"/>
      <c r="Y68" s="56"/>
      <c r="Z68" s="56"/>
      <c r="AA68" s="56"/>
      <c r="AB68" s="56"/>
    </row>
    <row r="69">
      <c r="A69" s="56"/>
      <c r="B69" s="56"/>
      <c r="C69" s="58"/>
      <c r="D69" s="87"/>
      <c r="E69" s="79"/>
      <c r="F69" s="58"/>
      <c r="G69" s="58"/>
      <c r="H69" s="58"/>
      <c r="I69" s="58"/>
      <c r="J69" s="58"/>
      <c r="K69" s="56"/>
      <c r="L69" s="56"/>
      <c r="M69" s="56"/>
      <c r="N69" s="56"/>
      <c r="O69" s="56"/>
      <c r="P69" s="56"/>
      <c r="Q69" s="56"/>
      <c r="R69" s="56"/>
      <c r="S69" s="56"/>
      <c r="T69" s="56"/>
      <c r="U69" s="56"/>
      <c r="V69" s="56"/>
      <c r="W69" s="56"/>
      <c r="X69" s="56"/>
      <c r="Y69" s="56"/>
      <c r="Z69" s="56"/>
      <c r="AA69" s="56"/>
      <c r="AB69" s="56"/>
    </row>
    <row r="70">
      <c r="A70" s="56"/>
      <c r="B70" s="56"/>
      <c r="C70" s="58"/>
      <c r="D70" s="87"/>
      <c r="E70" s="79"/>
      <c r="F70" s="58"/>
      <c r="G70" s="58"/>
      <c r="H70" s="58"/>
      <c r="I70" s="58"/>
      <c r="J70" s="58"/>
      <c r="K70" s="56"/>
      <c r="L70" s="56"/>
      <c r="M70" s="56"/>
      <c r="N70" s="56"/>
      <c r="O70" s="56"/>
      <c r="P70" s="56"/>
      <c r="Q70" s="56"/>
      <c r="R70" s="56"/>
      <c r="S70" s="56"/>
      <c r="T70" s="56"/>
      <c r="U70" s="56"/>
      <c r="V70" s="56"/>
      <c r="W70" s="56"/>
      <c r="X70" s="56"/>
      <c r="Y70" s="56"/>
      <c r="Z70" s="56"/>
      <c r="AA70" s="56"/>
      <c r="AB70" s="56"/>
    </row>
    <row r="71">
      <c r="A71" s="56"/>
      <c r="B71" s="56"/>
      <c r="C71" s="58"/>
      <c r="D71" s="87"/>
      <c r="E71" s="79"/>
      <c r="F71" s="58"/>
      <c r="G71" s="58"/>
      <c r="H71" s="58"/>
      <c r="I71" s="58"/>
      <c r="J71" s="58"/>
      <c r="K71" s="56"/>
      <c r="L71" s="56"/>
      <c r="M71" s="56"/>
      <c r="N71" s="56"/>
      <c r="O71" s="56"/>
      <c r="P71" s="56"/>
      <c r="Q71" s="56"/>
      <c r="R71" s="56"/>
      <c r="S71" s="56"/>
      <c r="T71" s="56"/>
      <c r="U71" s="56"/>
      <c r="V71" s="56"/>
      <c r="W71" s="56"/>
      <c r="X71" s="56"/>
      <c r="Y71" s="56"/>
      <c r="Z71" s="56"/>
      <c r="AA71" s="56"/>
      <c r="AB71" s="56"/>
    </row>
    <row r="72">
      <c r="A72" s="56"/>
      <c r="B72" s="56"/>
      <c r="C72" s="58"/>
      <c r="D72" s="87"/>
      <c r="E72" s="79"/>
      <c r="F72" s="58"/>
      <c r="G72" s="58"/>
      <c r="H72" s="58"/>
      <c r="I72" s="58"/>
      <c r="J72" s="58"/>
      <c r="K72" s="56"/>
      <c r="L72" s="56"/>
      <c r="M72" s="56"/>
      <c r="N72" s="56"/>
      <c r="O72" s="56"/>
      <c r="P72" s="56"/>
      <c r="Q72" s="56"/>
      <c r="R72" s="56"/>
      <c r="S72" s="56"/>
      <c r="T72" s="56"/>
      <c r="U72" s="56"/>
      <c r="V72" s="56"/>
      <c r="W72" s="56"/>
      <c r="X72" s="56"/>
      <c r="Y72" s="56"/>
      <c r="Z72" s="56"/>
      <c r="AA72" s="56"/>
      <c r="AB72" s="56"/>
    </row>
    <row r="73">
      <c r="A73" s="56"/>
      <c r="B73" s="56"/>
      <c r="C73" s="58"/>
      <c r="D73" s="87"/>
      <c r="E73" s="79"/>
      <c r="F73" s="58"/>
      <c r="G73" s="58"/>
      <c r="H73" s="58"/>
      <c r="I73" s="58"/>
      <c r="J73" s="58"/>
      <c r="K73" s="56"/>
      <c r="L73" s="56"/>
      <c r="M73" s="56"/>
      <c r="N73" s="56"/>
      <c r="O73" s="56"/>
      <c r="P73" s="56"/>
      <c r="Q73" s="56"/>
      <c r="R73" s="56"/>
      <c r="S73" s="56"/>
      <c r="T73" s="56"/>
      <c r="U73" s="56"/>
      <c r="V73" s="56"/>
      <c r="W73" s="56"/>
      <c r="X73" s="56"/>
      <c r="Y73" s="56"/>
      <c r="Z73" s="56"/>
      <c r="AA73" s="56"/>
      <c r="AB73" s="56"/>
    </row>
    <row r="74">
      <c r="A74" s="56"/>
      <c r="B74" s="56"/>
      <c r="C74" s="58"/>
      <c r="D74" s="87"/>
      <c r="E74" s="79"/>
      <c r="F74" s="58"/>
      <c r="G74" s="58"/>
      <c r="H74" s="58"/>
      <c r="I74" s="58"/>
      <c r="J74" s="58"/>
      <c r="K74" s="56"/>
      <c r="L74" s="56"/>
      <c r="M74" s="56"/>
      <c r="N74" s="56"/>
      <c r="O74" s="56"/>
      <c r="P74" s="56"/>
      <c r="Q74" s="56"/>
      <c r="R74" s="56"/>
      <c r="S74" s="56"/>
      <c r="T74" s="56"/>
      <c r="U74" s="56"/>
      <c r="V74" s="56"/>
      <c r="W74" s="56"/>
      <c r="X74" s="56"/>
      <c r="Y74" s="56"/>
      <c r="Z74" s="56"/>
      <c r="AA74" s="56"/>
      <c r="AB74" s="56"/>
    </row>
    <row r="75">
      <c r="A75" s="56"/>
      <c r="B75" s="56"/>
      <c r="C75" s="58"/>
      <c r="D75" s="87"/>
      <c r="E75" s="79"/>
      <c r="F75" s="58"/>
      <c r="G75" s="58"/>
      <c r="H75" s="58"/>
      <c r="I75" s="58"/>
      <c r="J75" s="58"/>
      <c r="K75" s="56"/>
      <c r="L75" s="56"/>
      <c r="M75" s="56"/>
      <c r="N75" s="56"/>
      <c r="O75" s="56"/>
      <c r="P75" s="56"/>
      <c r="Q75" s="56"/>
      <c r="R75" s="56"/>
      <c r="S75" s="56"/>
      <c r="T75" s="56"/>
      <c r="U75" s="56"/>
      <c r="V75" s="56"/>
      <c r="W75" s="56"/>
      <c r="X75" s="56"/>
      <c r="Y75" s="56"/>
      <c r="Z75" s="56"/>
      <c r="AA75" s="56"/>
      <c r="AB75" s="56"/>
    </row>
    <row r="76">
      <c r="A76" s="56"/>
      <c r="B76" s="56"/>
      <c r="C76" s="58"/>
      <c r="D76" s="87"/>
      <c r="E76" s="79"/>
      <c r="F76" s="58"/>
      <c r="G76" s="58"/>
      <c r="H76" s="58"/>
      <c r="I76" s="58"/>
      <c r="J76" s="58"/>
      <c r="K76" s="56"/>
      <c r="L76" s="56"/>
      <c r="M76" s="56"/>
      <c r="N76" s="56"/>
      <c r="O76" s="56"/>
      <c r="P76" s="56"/>
      <c r="Q76" s="56"/>
      <c r="R76" s="56"/>
      <c r="S76" s="56"/>
      <c r="T76" s="56"/>
      <c r="U76" s="56"/>
      <c r="V76" s="56"/>
      <c r="W76" s="56"/>
      <c r="X76" s="56"/>
      <c r="Y76" s="56"/>
      <c r="Z76" s="56"/>
      <c r="AA76" s="56"/>
      <c r="AB76" s="56"/>
    </row>
    <row r="77">
      <c r="A77" s="56"/>
      <c r="B77" s="56"/>
      <c r="C77" s="58"/>
      <c r="D77" s="87"/>
      <c r="E77" s="79"/>
      <c r="F77" s="58"/>
      <c r="G77" s="58"/>
      <c r="H77" s="58"/>
      <c r="I77" s="58"/>
      <c r="J77" s="58"/>
      <c r="K77" s="56"/>
      <c r="L77" s="56"/>
      <c r="M77" s="56"/>
      <c r="N77" s="56"/>
      <c r="O77" s="56"/>
      <c r="P77" s="56"/>
      <c r="Q77" s="56"/>
      <c r="R77" s="56"/>
      <c r="S77" s="56"/>
      <c r="T77" s="56"/>
      <c r="U77" s="56"/>
      <c r="V77" s="56"/>
      <c r="W77" s="56"/>
      <c r="X77" s="56"/>
      <c r="Y77" s="56"/>
      <c r="Z77" s="56"/>
      <c r="AA77" s="56"/>
      <c r="AB77" s="56"/>
    </row>
    <row r="78">
      <c r="A78" s="56"/>
      <c r="B78" s="56"/>
      <c r="C78" s="58"/>
      <c r="D78" s="87"/>
      <c r="E78" s="79"/>
      <c r="F78" s="58"/>
      <c r="G78" s="58"/>
      <c r="H78" s="58"/>
      <c r="I78" s="58"/>
      <c r="J78" s="58"/>
      <c r="K78" s="56"/>
      <c r="L78" s="56"/>
      <c r="M78" s="56"/>
      <c r="N78" s="56"/>
      <c r="O78" s="56"/>
      <c r="P78" s="56"/>
      <c r="Q78" s="56"/>
      <c r="R78" s="56"/>
      <c r="S78" s="56"/>
      <c r="T78" s="56"/>
      <c r="U78" s="56"/>
      <c r="V78" s="56"/>
      <c r="W78" s="56"/>
      <c r="X78" s="56"/>
      <c r="Y78" s="56"/>
      <c r="Z78" s="56"/>
      <c r="AA78" s="56"/>
      <c r="AB78" s="56"/>
    </row>
    <row r="79">
      <c r="A79" s="56"/>
      <c r="B79" s="56"/>
      <c r="C79" s="58"/>
      <c r="D79" s="87"/>
      <c r="E79" s="79"/>
      <c r="F79" s="58"/>
      <c r="G79" s="58"/>
      <c r="H79" s="58"/>
      <c r="I79" s="58"/>
      <c r="J79" s="58"/>
      <c r="K79" s="56"/>
      <c r="L79" s="56"/>
      <c r="M79" s="56"/>
      <c r="N79" s="56"/>
      <c r="O79" s="56"/>
      <c r="P79" s="56"/>
      <c r="Q79" s="56"/>
      <c r="R79" s="56"/>
      <c r="S79" s="56"/>
      <c r="T79" s="56"/>
      <c r="U79" s="56"/>
      <c r="V79" s="56"/>
      <c r="W79" s="56"/>
      <c r="X79" s="56"/>
      <c r="Y79" s="56"/>
      <c r="Z79" s="56"/>
      <c r="AA79" s="56"/>
      <c r="AB79" s="56"/>
    </row>
    <row r="80">
      <c r="A80" s="56"/>
      <c r="B80" s="56"/>
      <c r="C80" s="58"/>
      <c r="D80" s="87"/>
      <c r="E80" s="79"/>
      <c r="F80" s="58"/>
      <c r="G80" s="58"/>
      <c r="H80" s="58"/>
      <c r="I80" s="58"/>
      <c r="J80" s="58"/>
      <c r="K80" s="56"/>
      <c r="L80" s="56"/>
      <c r="M80" s="56"/>
      <c r="N80" s="56"/>
      <c r="O80" s="56"/>
      <c r="P80" s="56"/>
      <c r="Q80" s="56"/>
      <c r="R80" s="56"/>
      <c r="S80" s="56"/>
      <c r="T80" s="56"/>
      <c r="U80" s="56"/>
      <c r="V80" s="56"/>
      <c r="W80" s="56"/>
      <c r="X80" s="56"/>
      <c r="Y80" s="56"/>
      <c r="Z80" s="56"/>
      <c r="AA80" s="56"/>
      <c r="AB80" s="56"/>
    </row>
    <row r="81">
      <c r="A81" s="56"/>
      <c r="B81" s="56"/>
      <c r="C81" s="58"/>
      <c r="D81" s="87"/>
      <c r="E81" s="79"/>
      <c r="F81" s="58"/>
      <c r="G81" s="58"/>
      <c r="H81" s="58"/>
      <c r="I81" s="58"/>
      <c r="J81" s="58"/>
      <c r="K81" s="56"/>
      <c r="L81" s="56"/>
      <c r="M81" s="56"/>
      <c r="N81" s="56"/>
      <c r="O81" s="56"/>
      <c r="P81" s="56"/>
      <c r="Q81" s="56"/>
      <c r="R81" s="56"/>
      <c r="S81" s="56"/>
      <c r="T81" s="56"/>
      <c r="U81" s="56"/>
      <c r="V81" s="56"/>
      <c r="W81" s="56"/>
      <c r="X81" s="56"/>
      <c r="Y81" s="56"/>
      <c r="Z81" s="56"/>
      <c r="AA81" s="56"/>
      <c r="AB81" s="56"/>
    </row>
    <row r="82">
      <c r="A82" s="56"/>
      <c r="B82" s="56"/>
      <c r="C82" s="58"/>
      <c r="D82" s="87"/>
      <c r="E82" s="79"/>
      <c r="F82" s="58"/>
      <c r="G82" s="58"/>
      <c r="H82" s="58"/>
      <c r="I82" s="58"/>
      <c r="J82" s="58"/>
      <c r="K82" s="56"/>
      <c r="L82" s="56"/>
      <c r="M82" s="56"/>
      <c r="N82" s="56"/>
      <c r="O82" s="56"/>
      <c r="P82" s="56"/>
      <c r="Q82" s="56"/>
      <c r="R82" s="56"/>
      <c r="S82" s="56"/>
      <c r="T82" s="56"/>
      <c r="U82" s="56"/>
      <c r="V82" s="56"/>
      <c r="W82" s="56"/>
      <c r="X82" s="56"/>
      <c r="Y82" s="56"/>
      <c r="Z82" s="56"/>
      <c r="AA82" s="56"/>
      <c r="AB82" s="56"/>
    </row>
    <row r="83">
      <c r="A83" s="56"/>
      <c r="B83" s="56"/>
      <c r="C83" s="58"/>
      <c r="D83" s="87"/>
      <c r="E83" s="79"/>
      <c r="F83" s="58"/>
      <c r="G83" s="58"/>
      <c r="H83" s="58"/>
      <c r="I83" s="58"/>
      <c r="J83" s="58"/>
      <c r="K83" s="56"/>
      <c r="L83" s="56"/>
      <c r="M83" s="56"/>
      <c r="N83" s="56"/>
      <c r="O83" s="56"/>
      <c r="P83" s="56"/>
      <c r="Q83" s="56"/>
      <c r="R83" s="56"/>
      <c r="S83" s="56"/>
      <c r="T83" s="56"/>
      <c r="U83" s="56"/>
      <c r="V83" s="56"/>
      <c r="W83" s="56"/>
      <c r="X83" s="56"/>
      <c r="Y83" s="56"/>
      <c r="Z83" s="56"/>
      <c r="AA83" s="56"/>
      <c r="AB83" s="56"/>
    </row>
    <row r="84">
      <c r="A84" s="56"/>
      <c r="B84" s="56"/>
      <c r="C84" s="58"/>
      <c r="D84" s="87"/>
      <c r="E84" s="79"/>
      <c r="F84" s="58"/>
      <c r="G84" s="58"/>
      <c r="H84" s="58"/>
      <c r="I84" s="58"/>
      <c r="J84" s="58"/>
      <c r="K84" s="56"/>
      <c r="L84" s="56"/>
      <c r="M84" s="56"/>
      <c r="N84" s="56"/>
      <c r="O84" s="56"/>
      <c r="P84" s="56"/>
      <c r="Q84" s="56"/>
      <c r="R84" s="56"/>
      <c r="S84" s="56"/>
      <c r="T84" s="56"/>
      <c r="U84" s="56"/>
      <c r="V84" s="56"/>
      <c r="W84" s="56"/>
      <c r="X84" s="56"/>
      <c r="Y84" s="56"/>
      <c r="Z84" s="56"/>
      <c r="AA84" s="56"/>
      <c r="AB84" s="56"/>
    </row>
    <row r="85">
      <c r="A85" s="56"/>
      <c r="B85" s="56"/>
      <c r="C85" s="58"/>
      <c r="D85" s="87"/>
      <c r="E85" s="79"/>
      <c r="F85" s="58"/>
      <c r="G85" s="58"/>
      <c r="H85" s="58"/>
      <c r="I85" s="58"/>
      <c r="J85" s="58"/>
      <c r="K85" s="56"/>
      <c r="L85" s="56"/>
      <c r="M85" s="56"/>
      <c r="N85" s="56"/>
      <c r="O85" s="56"/>
      <c r="P85" s="56"/>
      <c r="Q85" s="56"/>
      <c r="R85" s="56"/>
      <c r="S85" s="56"/>
      <c r="T85" s="56"/>
      <c r="U85" s="56"/>
      <c r="V85" s="56"/>
      <c r="W85" s="56"/>
      <c r="X85" s="56"/>
      <c r="Y85" s="56"/>
      <c r="Z85" s="56"/>
      <c r="AA85" s="56"/>
      <c r="AB85" s="56"/>
    </row>
    <row r="86">
      <c r="A86" s="56"/>
      <c r="B86" s="56"/>
      <c r="C86" s="58"/>
      <c r="D86" s="87"/>
      <c r="E86" s="79"/>
      <c r="F86" s="58"/>
      <c r="G86" s="58"/>
      <c r="H86" s="58"/>
      <c r="I86" s="58"/>
      <c r="J86" s="58"/>
      <c r="K86" s="56"/>
      <c r="L86" s="56"/>
      <c r="M86" s="56"/>
      <c r="N86" s="56"/>
      <c r="O86" s="56"/>
      <c r="P86" s="56"/>
      <c r="Q86" s="56"/>
      <c r="R86" s="56"/>
      <c r="S86" s="56"/>
      <c r="T86" s="56"/>
      <c r="U86" s="56"/>
      <c r="V86" s="56"/>
      <c r="W86" s="56"/>
      <c r="X86" s="56"/>
      <c r="Y86" s="56"/>
      <c r="Z86" s="56"/>
      <c r="AA86" s="56"/>
      <c r="AB86" s="56"/>
    </row>
    <row r="87">
      <c r="A87" s="56"/>
      <c r="B87" s="56"/>
      <c r="C87" s="58"/>
      <c r="D87" s="87"/>
      <c r="E87" s="79"/>
      <c r="F87" s="58"/>
      <c r="G87" s="58"/>
      <c r="H87" s="58"/>
      <c r="I87" s="58"/>
      <c r="J87" s="58"/>
      <c r="K87" s="56"/>
      <c r="L87" s="56"/>
      <c r="M87" s="56"/>
      <c r="N87" s="56"/>
      <c r="O87" s="56"/>
      <c r="P87" s="56"/>
      <c r="Q87" s="56"/>
      <c r="R87" s="56"/>
      <c r="S87" s="56"/>
      <c r="T87" s="56"/>
      <c r="U87" s="56"/>
      <c r="V87" s="56"/>
      <c r="W87" s="56"/>
      <c r="X87" s="56"/>
      <c r="Y87" s="56"/>
      <c r="Z87" s="56"/>
      <c r="AA87" s="56"/>
      <c r="AB87" s="56"/>
    </row>
    <row r="88">
      <c r="A88" s="56"/>
      <c r="B88" s="56"/>
      <c r="C88" s="58"/>
      <c r="D88" s="87"/>
      <c r="E88" s="79"/>
      <c r="F88" s="58"/>
      <c r="G88" s="58"/>
      <c r="H88" s="58"/>
      <c r="I88" s="58"/>
      <c r="J88" s="58"/>
      <c r="K88" s="56"/>
      <c r="L88" s="56"/>
      <c r="M88" s="56"/>
      <c r="N88" s="56"/>
      <c r="O88" s="56"/>
      <c r="P88" s="56"/>
      <c r="Q88" s="56"/>
      <c r="R88" s="56"/>
      <c r="S88" s="56"/>
      <c r="T88" s="56"/>
      <c r="U88" s="56"/>
      <c r="V88" s="56"/>
      <c r="W88" s="56"/>
      <c r="X88" s="56"/>
      <c r="Y88" s="56"/>
      <c r="Z88" s="56"/>
      <c r="AA88" s="56"/>
      <c r="AB88" s="56"/>
    </row>
    <row r="89">
      <c r="A89" s="56"/>
      <c r="B89" s="56"/>
      <c r="C89" s="58"/>
      <c r="D89" s="87"/>
      <c r="E89" s="79"/>
      <c r="F89" s="58"/>
      <c r="G89" s="58"/>
      <c r="H89" s="58"/>
      <c r="I89" s="58"/>
      <c r="J89" s="58"/>
      <c r="K89" s="56"/>
      <c r="L89" s="56"/>
      <c r="M89" s="56"/>
      <c r="N89" s="56"/>
      <c r="O89" s="56"/>
      <c r="P89" s="56"/>
      <c r="Q89" s="56"/>
      <c r="R89" s="56"/>
      <c r="S89" s="56"/>
      <c r="T89" s="56"/>
      <c r="U89" s="56"/>
      <c r="V89" s="56"/>
      <c r="W89" s="56"/>
      <c r="X89" s="56"/>
      <c r="Y89" s="56"/>
      <c r="Z89" s="56"/>
      <c r="AA89" s="56"/>
      <c r="AB89" s="56"/>
    </row>
    <row r="90">
      <c r="A90" s="56"/>
      <c r="B90" s="56"/>
      <c r="C90" s="58"/>
      <c r="D90" s="87"/>
      <c r="E90" s="79"/>
      <c r="F90" s="58"/>
      <c r="G90" s="58"/>
      <c r="H90" s="58"/>
      <c r="I90" s="58"/>
      <c r="J90" s="58"/>
      <c r="K90" s="56"/>
      <c r="L90" s="56"/>
      <c r="M90" s="56"/>
      <c r="N90" s="56"/>
      <c r="O90" s="56"/>
      <c r="P90" s="56"/>
      <c r="Q90" s="56"/>
      <c r="R90" s="56"/>
      <c r="S90" s="56"/>
      <c r="T90" s="56"/>
      <c r="U90" s="56"/>
      <c r="V90" s="56"/>
      <c r="W90" s="56"/>
      <c r="X90" s="56"/>
      <c r="Y90" s="56"/>
      <c r="Z90" s="56"/>
      <c r="AA90" s="56"/>
      <c r="AB90" s="56"/>
    </row>
    <row r="91">
      <c r="A91" s="56"/>
      <c r="B91" s="56"/>
      <c r="C91" s="58"/>
      <c r="D91" s="87"/>
      <c r="E91" s="79"/>
      <c r="F91" s="58"/>
      <c r="G91" s="58"/>
      <c r="H91" s="58"/>
      <c r="I91" s="58"/>
      <c r="J91" s="58"/>
      <c r="K91" s="56"/>
      <c r="L91" s="56"/>
      <c r="M91" s="56"/>
      <c r="N91" s="56"/>
      <c r="O91" s="56"/>
      <c r="P91" s="56"/>
      <c r="Q91" s="56"/>
      <c r="R91" s="56"/>
      <c r="S91" s="56"/>
      <c r="T91" s="56"/>
      <c r="U91" s="56"/>
      <c r="V91" s="56"/>
      <c r="W91" s="56"/>
      <c r="X91" s="56"/>
      <c r="Y91" s="56"/>
      <c r="Z91" s="56"/>
      <c r="AA91" s="56"/>
      <c r="AB91" s="56"/>
    </row>
    <row r="92">
      <c r="A92" s="56"/>
      <c r="B92" s="56"/>
      <c r="C92" s="58"/>
      <c r="D92" s="87"/>
      <c r="E92" s="79"/>
      <c r="F92" s="58"/>
      <c r="G92" s="58"/>
      <c r="H92" s="58"/>
      <c r="I92" s="58"/>
      <c r="J92" s="58"/>
      <c r="K92" s="56"/>
      <c r="L92" s="56"/>
      <c r="M92" s="56"/>
      <c r="N92" s="56"/>
      <c r="O92" s="56"/>
      <c r="P92" s="56"/>
      <c r="Q92" s="56"/>
      <c r="R92" s="56"/>
      <c r="S92" s="56"/>
      <c r="T92" s="56"/>
      <c r="U92" s="56"/>
      <c r="V92" s="56"/>
      <c r="W92" s="56"/>
      <c r="X92" s="56"/>
      <c r="Y92" s="56"/>
      <c r="Z92" s="56"/>
      <c r="AA92" s="56"/>
      <c r="AB92" s="56"/>
    </row>
    <row r="93">
      <c r="A93" s="56"/>
      <c r="B93" s="56"/>
      <c r="C93" s="58"/>
      <c r="D93" s="87"/>
      <c r="E93" s="79"/>
      <c r="F93" s="58"/>
      <c r="G93" s="58"/>
      <c r="H93" s="58"/>
      <c r="I93" s="58"/>
      <c r="J93" s="58"/>
      <c r="K93" s="56"/>
      <c r="L93" s="56"/>
      <c r="M93" s="56"/>
      <c r="N93" s="56"/>
      <c r="O93" s="56"/>
      <c r="P93" s="56"/>
      <c r="Q93" s="56"/>
      <c r="R93" s="56"/>
      <c r="S93" s="56"/>
      <c r="T93" s="56"/>
      <c r="U93" s="56"/>
      <c r="V93" s="56"/>
      <c r="W93" s="56"/>
      <c r="X93" s="56"/>
      <c r="Y93" s="56"/>
      <c r="Z93" s="56"/>
      <c r="AA93" s="56"/>
      <c r="AB93" s="56"/>
    </row>
    <row r="94">
      <c r="A94" s="56"/>
      <c r="B94" s="56"/>
      <c r="C94" s="58"/>
      <c r="D94" s="87"/>
      <c r="E94" s="79"/>
      <c r="F94" s="58"/>
      <c r="G94" s="58"/>
      <c r="H94" s="58"/>
      <c r="I94" s="58"/>
      <c r="J94" s="58"/>
      <c r="K94" s="56"/>
      <c r="L94" s="56"/>
      <c r="M94" s="56"/>
      <c r="N94" s="56"/>
      <c r="O94" s="56"/>
      <c r="P94" s="56"/>
      <c r="Q94" s="56"/>
      <c r="R94" s="56"/>
      <c r="S94" s="56"/>
      <c r="T94" s="56"/>
      <c r="U94" s="56"/>
      <c r="V94" s="56"/>
      <c r="W94" s="56"/>
      <c r="X94" s="56"/>
      <c r="Y94" s="56"/>
      <c r="Z94" s="56"/>
      <c r="AA94" s="56"/>
      <c r="AB94" s="56"/>
    </row>
    <row r="95">
      <c r="A95" s="56"/>
      <c r="B95" s="56"/>
      <c r="C95" s="58"/>
      <c r="D95" s="87"/>
      <c r="E95" s="79"/>
      <c r="F95" s="58"/>
      <c r="G95" s="58"/>
      <c r="H95" s="58"/>
      <c r="I95" s="58"/>
      <c r="J95" s="58"/>
      <c r="K95" s="56"/>
      <c r="L95" s="56"/>
      <c r="M95" s="56"/>
      <c r="N95" s="56"/>
      <c r="O95" s="56"/>
      <c r="P95" s="56"/>
      <c r="Q95" s="56"/>
      <c r="R95" s="56"/>
      <c r="S95" s="56"/>
      <c r="T95" s="56"/>
      <c r="U95" s="56"/>
      <c r="V95" s="56"/>
      <c r="W95" s="56"/>
      <c r="X95" s="56"/>
      <c r="Y95" s="56"/>
      <c r="Z95" s="56"/>
      <c r="AA95" s="56"/>
      <c r="AB95" s="56"/>
    </row>
    <row r="96">
      <c r="A96" s="56"/>
      <c r="B96" s="56"/>
      <c r="C96" s="58"/>
      <c r="D96" s="87"/>
      <c r="E96" s="79"/>
      <c r="F96" s="58"/>
      <c r="G96" s="58"/>
      <c r="H96" s="58"/>
      <c r="I96" s="58"/>
      <c r="J96" s="58"/>
      <c r="K96" s="56"/>
      <c r="L96" s="56"/>
      <c r="M96" s="56"/>
      <c r="N96" s="56"/>
      <c r="O96" s="56"/>
      <c r="P96" s="56"/>
      <c r="Q96" s="56"/>
      <c r="R96" s="56"/>
      <c r="S96" s="56"/>
      <c r="T96" s="56"/>
      <c r="U96" s="56"/>
      <c r="V96" s="56"/>
      <c r="W96" s="56"/>
      <c r="X96" s="56"/>
      <c r="Y96" s="56"/>
      <c r="Z96" s="56"/>
      <c r="AA96" s="56"/>
      <c r="AB96" s="56"/>
    </row>
    <row r="97">
      <c r="A97" s="56"/>
      <c r="B97" s="56"/>
      <c r="C97" s="58"/>
      <c r="D97" s="87"/>
      <c r="E97" s="79"/>
      <c r="F97" s="58"/>
      <c r="G97" s="58"/>
      <c r="H97" s="58"/>
      <c r="I97" s="58"/>
      <c r="J97" s="58"/>
      <c r="K97" s="56"/>
      <c r="L97" s="56"/>
      <c r="M97" s="56"/>
      <c r="N97" s="56"/>
      <c r="O97" s="56"/>
      <c r="P97" s="56"/>
      <c r="Q97" s="56"/>
      <c r="R97" s="56"/>
      <c r="S97" s="56"/>
      <c r="T97" s="56"/>
      <c r="U97" s="56"/>
      <c r="V97" s="56"/>
      <c r="W97" s="56"/>
      <c r="X97" s="56"/>
      <c r="Y97" s="56"/>
      <c r="Z97" s="56"/>
      <c r="AA97" s="56"/>
      <c r="AB97" s="56"/>
    </row>
    <row r="98">
      <c r="A98" s="56"/>
      <c r="B98" s="56"/>
      <c r="C98" s="58"/>
      <c r="D98" s="87"/>
      <c r="E98" s="79"/>
      <c r="F98" s="58"/>
      <c r="G98" s="58"/>
      <c r="H98" s="58"/>
      <c r="I98" s="58"/>
      <c r="J98" s="58"/>
      <c r="K98" s="56"/>
      <c r="L98" s="56"/>
      <c r="M98" s="56"/>
      <c r="N98" s="56"/>
      <c r="O98" s="56"/>
      <c r="P98" s="56"/>
      <c r="Q98" s="56"/>
      <c r="R98" s="56"/>
      <c r="S98" s="56"/>
      <c r="T98" s="56"/>
      <c r="U98" s="56"/>
      <c r="V98" s="56"/>
      <c r="W98" s="56"/>
      <c r="X98" s="56"/>
      <c r="Y98" s="56"/>
      <c r="Z98" s="56"/>
      <c r="AA98" s="56"/>
      <c r="AB98" s="56"/>
    </row>
    <row r="99">
      <c r="A99" s="56"/>
      <c r="B99" s="56"/>
      <c r="C99" s="58"/>
      <c r="D99" s="87"/>
      <c r="E99" s="79"/>
      <c r="F99" s="58"/>
      <c r="G99" s="58"/>
      <c r="H99" s="58"/>
      <c r="I99" s="58"/>
      <c r="J99" s="58"/>
      <c r="K99" s="56"/>
      <c r="L99" s="56"/>
      <c r="M99" s="56"/>
      <c r="N99" s="56"/>
      <c r="O99" s="56"/>
      <c r="P99" s="56"/>
      <c r="Q99" s="56"/>
      <c r="R99" s="56"/>
      <c r="S99" s="56"/>
      <c r="T99" s="56"/>
      <c r="U99" s="56"/>
      <c r="V99" s="56"/>
      <c r="W99" s="56"/>
      <c r="X99" s="56"/>
      <c r="Y99" s="56"/>
      <c r="Z99" s="56"/>
      <c r="AA99" s="56"/>
      <c r="AB99" s="56"/>
    </row>
    <row r="100">
      <c r="A100" s="56"/>
      <c r="B100" s="56"/>
      <c r="C100" s="58"/>
      <c r="D100" s="87"/>
      <c r="E100" s="79"/>
      <c r="F100" s="58"/>
      <c r="G100" s="58"/>
      <c r="H100" s="58"/>
      <c r="I100" s="58"/>
      <c r="J100" s="58"/>
      <c r="K100" s="56"/>
      <c r="L100" s="56"/>
      <c r="M100" s="56"/>
      <c r="N100" s="56"/>
      <c r="O100" s="56"/>
      <c r="P100" s="56"/>
      <c r="Q100" s="56"/>
      <c r="R100" s="56"/>
      <c r="S100" s="56"/>
      <c r="T100" s="56"/>
      <c r="U100" s="56"/>
      <c r="V100" s="56"/>
      <c r="W100" s="56"/>
      <c r="X100" s="56"/>
      <c r="Y100" s="56"/>
      <c r="Z100" s="56"/>
      <c r="AA100" s="56"/>
      <c r="AB100" s="56"/>
    </row>
    <row r="101">
      <c r="A101" s="56"/>
      <c r="B101" s="56"/>
      <c r="C101" s="58"/>
      <c r="D101" s="87"/>
      <c r="E101" s="79"/>
      <c r="F101" s="58"/>
      <c r="G101" s="58"/>
      <c r="H101" s="58"/>
      <c r="I101" s="58"/>
      <c r="J101" s="58"/>
      <c r="K101" s="56"/>
      <c r="L101" s="56"/>
      <c r="M101" s="56"/>
      <c r="N101" s="56"/>
      <c r="O101" s="56"/>
      <c r="P101" s="56"/>
      <c r="Q101" s="56"/>
      <c r="R101" s="56"/>
      <c r="S101" s="56"/>
      <c r="T101" s="56"/>
      <c r="U101" s="56"/>
      <c r="V101" s="56"/>
      <c r="W101" s="56"/>
      <c r="X101" s="56"/>
      <c r="Y101" s="56"/>
      <c r="Z101" s="56"/>
      <c r="AA101" s="56"/>
      <c r="AB101" s="56"/>
    </row>
    <row r="102">
      <c r="A102" s="56"/>
      <c r="B102" s="56"/>
      <c r="C102" s="58"/>
      <c r="D102" s="87"/>
      <c r="E102" s="79"/>
      <c r="F102" s="58"/>
      <c r="G102" s="58"/>
      <c r="H102" s="58"/>
      <c r="I102" s="58"/>
      <c r="J102" s="58"/>
      <c r="K102" s="56"/>
      <c r="L102" s="56"/>
      <c r="M102" s="56"/>
      <c r="N102" s="56"/>
      <c r="O102" s="56"/>
      <c r="P102" s="56"/>
      <c r="Q102" s="56"/>
      <c r="R102" s="56"/>
      <c r="S102" s="56"/>
      <c r="T102" s="56"/>
      <c r="U102" s="56"/>
      <c r="V102" s="56"/>
      <c r="W102" s="56"/>
      <c r="X102" s="56"/>
      <c r="Y102" s="56"/>
      <c r="Z102" s="56"/>
      <c r="AA102" s="56"/>
      <c r="AB102" s="56"/>
    </row>
    <row r="103">
      <c r="A103" s="56"/>
      <c r="B103" s="56"/>
      <c r="C103" s="58"/>
      <c r="D103" s="87"/>
      <c r="E103" s="79"/>
      <c r="F103" s="58"/>
      <c r="G103" s="58"/>
      <c r="H103" s="58"/>
      <c r="I103" s="58"/>
      <c r="J103" s="58"/>
      <c r="K103" s="56"/>
      <c r="L103" s="56"/>
      <c r="M103" s="56"/>
      <c r="N103" s="56"/>
      <c r="O103" s="56"/>
      <c r="P103" s="56"/>
      <c r="Q103" s="56"/>
      <c r="R103" s="56"/>
      <c r="S103" s="56"/>
      <c r="T103" s="56"/>
      <c r="U103" s="56"/>
      <c r="V103" s="56"/>
      <c r="W103" s="56"/>
      <c r="X103" s="56"/>
      <c r="Y103" s="56"/>
      <c r="Z103" s="56"/>
      <c r="AA103" s="56"/>
      <c r="AB103" s="56"/>
    </row>
    <row r="104">
      <c r="A104" s="56"/>
      <c r="B104" s="56"/>
      <c r="C104" s="58"/>
      <c r="D104" s="87"/>
      <c r="E104" s="79"/>
      <c r="F104" s="58"/>
      <c r="G104" s="58"/>
      <c r="H104" s="58"/>
      <c r="I104" s="58"/>
      <c r="J104" s="58"/>
      <c r="K104" s="56"/>
      <c r="L104" s="56"/>
      <c r="M104" s="56"/>
      <c r="N104" s="56"/>
      <c r="O104" s="56"/>
      <c r="P104" s="56"/>
      <c r="Q104" s="56"/>
      <c r="R104" s="56"/>
      <c r="S104" s="56"/>
      <c r="T104" s="56"/>
      <c r="U104" s="56"/>
      <c r="V104" s="56"/>
      <c r="W104" s="56"/>
      <c r="X104" s="56"/>
      <c r="Y104" s="56"/>
      <c r="Z104" s="56"/>
      <c r="AA104" s="56"/>
      <c r="AB104" s="56"/>
    </row>
    <row r="105">
      <c r="A105" s="56"/>
      <c r="B105" s="56"/>
      <c r="C105" s="58"/>
      <c r="D105" s="87"/>
      <c r="E105" s="79"/>
      <c r="F105" s="58"/>
      <c r="G105" s="58"/>
      <c r="H105" s="58"/>
      <c r="I105" s="58"/>
      <c r="J105" s="58"/>
      <c r="K105" s="56"/>
      <c r="L105" s="56"/>
      <c r="M105" s="56"/>
      <c r="N105" s="56"/>
      <c r="O105" s="56"/>
      <c r="P105" s="56"/>
      <c r="Q105" s="56"/>
      <c r="R105" s="56"/>
      <c r="S105" s="56"/>
      <c r="T105" s="56"/>
      <c r="U105" s="56"/>
      <c r="V105" s="56"/>
      <c r="W105" s="56"/>
      <c r="X105" s="56"/>
      <c r="Y105" s="56"/>
      <c r="Z105" s="56"/>
      <c r="AA105" s="56"/>
      <c r="AB105" s="56"/>
    </row>
    <row r="106">
      <c r="A106" s="56"/>
      <c r="B106" s="56"/>
      <c r="C106" s="58"/>
      <c r="D106" s="87"/>
      <c r="E106" s="79"/>
      <c r="F106" s="58"/>
      <c r="G106" s="58"/>
      <c r="H106" s="58"/>
      <c r="I106" s="58"/>
      <c r="J106" s="58"/>
      <c r="K106" s="56"/>
      <c r="L106" s="56"/>
      <c r="M106" s="56"/>
      <c r="N106" s="56"/>
      <c r="O106" s="56"/>
      <c r="P106" s="56"/>
      <c r="Q106" s="56"/>
      <c r="R106" s="56"/>
      <c r="S106" s="56"/>
      <c r="T106" s="56"/>
      <c r="U106" s="56"/>
      <c r="V106" s="56"/>
      <c r="W106" s="56"/>
      <c r="X106" s="56"/>
      <c r="Y106" s="56"/>
      <c r="Z106" s="56"/>
      <c r="AA106" s="56"/>
      <c r="AB106" s="56"/>
    </row>
    <row r="107">
      <c r="A107" s="56"/>
      <c r="B107" s="56"/>
      <c r="C107" s="58"/>
      <c r="D107" s="87"/>
      <c r="E107" s="79"/>
      <c r="F107" s="58"/>
      <c r="G107" s="58"/>
      <c r="H107" s="58"/>
      <c r="I107" s="58"/>
      <c r="J107" s="58"/>
      <c r="K107" s="56"/>
      <c r="L107" s="56"/>
      <c r="M107" s="56"/>
      <c r="N107" s="56"/>
      <c r="O107" s="56"/>
      <c r="P107" s="56"/>
      <c r="Q107" s="56"/>
      <c r="R107" s="56"/>
      <c r="S107" s="56"/>
      <c r="T107" s="56"/>
      <c r="U107" s="56"/>
      <c r="V107" s="56"/>
      <c r="W107" s="56"/>
      <c r="X107" s="56"/>
      <c r="Y107" s="56"/>
      <c r="Z107" s="56"/>
      <c r="AA107" s="56"/>
      <c r="AB107" s="56"/>
    </row>
    <row r="108">
      <c r="A108" s="56"/>
      <c r="B108" s="56"/>
      <c r="C108" s="58"/>
      <c r="D108" s="87"/>
      <c r="E108" s="79"/>
      <c r="F108" s="58"/>
      <c r="G108" s="58"/>
      <c r="H108" s="58"/>
      <c r="I108" s="58"/>
      <c r="J108" s="58"/>
      <c r="K108" s="56"/>
      <c r="L108" s="56"/>
      <c r="M108" s="56"/>
      <c r="N108" s="56"/>
      <c r="O108" s="56"/>
      <c r="P108" s="56"/>
      <c r="Q108" s="56"/>
      <c r="R108" s="56"/>
      <c r="S108" s="56"/>
      <c r="T108" s="56"/>
      <c r="U108" s="56"/>
      <c r="V108" s="56"/>
      <c r="W108" s="56"/>
      <c r="X108" s="56"/>
      <c r="Y108" s="56"/>
      <c r="Z108" s="56"/>
      <c r="AA108" s="56"/>
      <c r="AB108" s="56"/>
    </row>
    <row r="109">
      <c r="A109" s="56"/>
      <c r="B109" s="56"/>
      <c r="C109" s="58"/>
      <c r="D109" s="87"/>
      <c r="E109" s="79"/>
      <c r="F109" s="58"/>
      <c r="G109" s="58"/>
      <c r="H109" s="58"/>
      <c r="I109" s="58"/>
      <c r="J109" s="58"/>
      <c r="K109" s="56"/>
      <c r="L109" s="56"/>
      <c r="M109" s="56"/>
      <c r="N109" s="56"/>
      <c r="O109" s="56"/>
      <c r="P109" s="56"/>
      <c r="Q109" s="56"/>
      <c r="R109" s="56"/>
      <c r="S109" s="56"/>
      <c r="T109" s="56"/>
      <c r="U109" s="56"/>
      <c r="V109" s="56"/>
      <c r="W109" s="56"/>
      <c r="X109" s="56"/>
      <c r="Y109" s="56"/>
      <c r="Z109" s="56"/>
      <c r="AA109" s="56"/>
      <c r="AB109" s="56"/>
    </row>
    <row r="110">
      <c r="A110" s="56"/>
      <c r="B110" s="56"/>
      <c r="C110" s="58"/>
      <c r="D110" s="87"/>
      <c r="E110" s="79"/>
      <c r="F110" s="58"/>
      <c r="G110" s="58"/>
      <c r="H110" s="58"/>
      <c r="I110" s="58"/>
      <c r="J110" s="58"/>
      <c r="K110" s="56"/>
      <c r="L110" s="56"/>
      <c r="M110" s="56"/>
      <c r="N110" s="56"/>
      <c r="O110" s="56"/>
      <c r="P110" s="56"/>
      <c r="Q110" s="56"/>
      <c r="R110" s="56"/>
      <c r="S110" s="56"/>
      <c r="T110" s="56"/>
      <c r="U110" s="56"/>
      <c r="V110" s="56"/>
      <c r="W110" s="56"/>
      <c r="X110" s="56"/>
      <c r="Y110" s="56"/>
      <c r="Z110" s="56"/>
      <c r="AA110" s="56"/>
      <c r="AB110" s="56"/>
    </row>
    <row r="111">
      <c r="A111" s="56"/>
      <c r="B111" s="56"/>
      <c r="C111" s="58"/>
      <c r="D111" s="87"/>
      <c r="E111" s="79"/>
      <c r="F111" s="58"/>
      <c r="G111" s="58"/>
      <c r="H111" s="58"/>
      <c r="I111" s="58"/>
      <c r="J111" s="58"/>
      <c r="K111" s="56"/>
      <c r="L111" s="56"/>
      <c r="M111" s="56"/>
      <c r="N111" s="56"/>
      <c r="O111" s="56"/>
      <c r="P111" s="56"/>
      <c r="Q111" s="56"/>
      <c r="R111" s="56"/>
      <c r="S111" s="56"/>
      <c r="T111" s="56"/>
      <c r="U111" s="56"/>
      <c r="V111" s="56"/>
      <c r="W111" s="56"/>
      <c r="X111" s="56"/>
      <c r="Y111" s="56"/>
      <c r="Z111" s="56"/>
      <c r="AA111" s="56"/>
      <c r="AB111" s="56"/>
    </row>
    <row r="112">
      <c r="A112" s="56"/>
      <c r="B112" s="56"/>
      <c r="C112" s="58"/>
      <c r="D112" s="87"/>
      <c r="E112" s="79"/>
      <c r="F112" s="58"/>
      <c r="G112" s="58"/>
      <c r="H112" s="58"/>
      <c r="I112" s="58"/>
      <c r="J112" s="58"/>
      <c r="K112" s="56"/>
      <c r="L112" s="56"/>
      <c r="M112" s="56"/>
      <c r="N112" s="56"/>
      <c r="O112" s="56"/>
      <c r="P112" s="56"/>
      <c r="Q112" s="56"/>
      <c r="R112" s="56"/>
      <c r="S112" s="56"/>
      <c r="T112" s="56"/>
      <c r="U112" s="56"/>
      <c r="V112" s="56"/>
      <c r="W112" s="56"/>
      <c r="X112" s="56"/>
      <c r="Y112" s="56"/>
      <c r="Z112" s="56"/>
      <c r="AA112" s="56"/>
      <c r="AB112" s="56"/>
    </row>
    <row r="113">
      <c r="A113" s="56"/>
      <c r="B113" s="56"/>
      <c r="C113" s="58"/>
      <c r="D113" s="87"/>
      <c r="E113" s="79"/>
      <c r="F113" s="58"/>
      <c r="G113" s="58"/>
      <c r="H113" s="58"/>
      <c r="I113" s="58"/>
      <c r="J113" s="58"/>
      <c r="K113" s="56"/>
      <c r="L113" s="56"/>
      <c r="M113" s="56"/>
      <c r="N113" s="56"/>
      <c r="O113" s="56"/>
      <c r="P113" s="56"/>
      <c r="Q113" s="56"/>
      <c r="R113" s="56"/>
      <c r="S113" s="56"/>
      <c r="T113" s="56"/>
      <c r="U113" s="56"/>
      <c r="V113" s="56"/>
      <c r="W113" s="56"/>
      <c r="X113" s="56"/>
      <c r="Y113" s="56"/>
      <c r="Z113" s="56"/>
      <c r="AA113" s="56"/>
      <c r="AB113" s="56"/>
    </row>
    <row r="114">
      <c r="A114" s="56"/>
      <c r="B114" s="56"/>
      <c r="C114" s="58"/>
      <c r="D114" s="87"/>
      <c r="E114" s="79"/>
      <c r="F114" s="58"/>
      <c r="G114" s="58"/>
      <c r="H114" s="58"/>
      <c r="I114" s="58"/>
      <c r="J114" s="58"/>
      <c r="K114" s="56"/>
      <c r="L114" s="56"/>
      <c r="M114" s="56"/>
      <c r="N114" s="56"/>
      <c r="O114" s="56"/>
      <c r="P114" s="56"/>
      <c r="Q114" s="56"/>
      <c r="R114" s="56"/>
      <c r="S114" s="56"/>
      <c r="T114" s="56"/>
      <c r="U114" s="56"/>
      <c r="V114" s="56"/>
      <c r="W114" s="56"/>
      <c r="X114" s="56"/>
      <c r="Y114" s="56"/>
      <c r="Z114" s="56"/>
      <c r="AA114" s="56"/>
      <c r="AB114" s="56"/>
    </row>
    <row r="115">
      <c r="A115" s="56"/>
      <c r="B115" s="56"/>
      <c r="C115" s="58"/>
      <c r="D115" s="87"/>
      <c r="E115" s="79"/>
      <c r="F115" s="58"/>
      <c r="G115" s="58"/>
      <c r="H115" s="58"/>
      <c r="I115" s="58"/>
      <c r="J115" s="58"/>
      <c r="K115" s="56"/>
      <c r="L115" s="56"/>
      <c r="M115" s="56"/>
      <c r="N115" s="56"/>
      <c r="O115" s="56"/>
      <c r="P115" s="56"/>
      <c r="Q115" s="56"/>
      <c r="R115" s="56"/>
      <c r="S115" s="56"/>
      <c r="T115" s="56"/>
      <c r="U115" s="56"/>
      <c r="V115" s="56"/>
      <c r="W115" s="56"/>
      <c r="X115" s="56"/>
      <c r="Y115" s="56"/>
      <c r="Z115" s="56"/>
      <c r="AA115" s="56"/>
      <c r="AB115" s="56"/>
    </row>
    <row r="116">
      <c r="A116" s="56"/>
      <c r="B116" s="56"/>
      <c r="C116" s="58"/>
      <c r="D116" s="87"/>
      <c r="E116" s="79"/>
      <c r="F116" s="58"/>
      <c r="G116" s="58"/>
      <c r="H116" s="58"/>
      <c r="I116" s="58"/>
      <c r="J116" s="58"/>
      <c r="K116" s="56"/>
      <c r="L116" s="56"/>
      <c r="M116" s="56"/>
      <c r="N116" s="56"/>
      <c r="O116" s="56"/>
      <c r="P116" s="56"/>
      <c r="Q116" s="56"/>
      <c r="R116" s="56"/>
      <c r="S116" s="56"/>
      <c r="T116" s="56"/>
      <c r="U116" s="56"/>
      <c r="V116" s="56"/>
      <c r="W116" s="56"/>
      <c r="X116" s="56"/>
      <c r="Y116" s="56"/>
      <c r="Z116" s="56"/>
      <c r="AA116" s="56"/>
      <c r="AB116" s="56"/>
    </row>
    <row r="117">
      <c r="A117" s="56"/>
      <c r="B117" s="56"/>
      <c r="C117" s="58"/>
      <c r="D117" s="87"/>
      <c r="E117" s="79"/>
      <c r="F117" s="58"/>
      <c r="G117" s="58"/>
      <c r="H117" s="58"/>
      <c r="I117" s="58"/>
      <c r="J117" s="58"/>
      <c r="K117" s="56"/>
      <c r="L117" s="56"/>
      <c r="M117" s="56"/>
      <c r="N117" s="56"/>
      <c r="O117" s="56"/>
      <c r="P117" s="56"/>
      <c r="Q117" s="56"/>
      <c r="R117" s="56"/>
      <c r="S117" s="56"/>
      <c r="T117" s="56"/>
      <c r="U117" s="56"/>
      <c r="V117" s="56"/>
      <c r="W117" s="56"/>
      <c r="X117" s="56"/>
      <c r="Y117" s="56"/>
      <c r="Z117" s="56"/>
      <c r="AA117" s="56"/>
      <c r="AB117" s="56"/>
    </row>
    <row r="118">
      <c r="A118" s="56"/>
      <c r="B118" s="56"/>
      <c r="C118" s="58"/>
      <c r="D118" s="87"/>
      <c r="E118" s="79"/>
      <c r="F118" s="58"/>
      <c r="G118" s="58"/>
      <c r="H118" s="58"/>
      <c r="I118" s="58"/>
      <c r="J118" s="58"/>
      <c r="K118" s="56"/>
      <c r="L118" s="56"/>
      <c r="M118" s="56"/>
      <c r="N118" s="56"/>
      <c r="O118" s="56"/>
      <c r="P118" s="56"/>
      <c r="Q118" s="56"/>
      <c r="R118" s="56"/>
      <c r="S118" s="56"/>
      <c r="T118" s="56"/>
      <c r="U118" s="56"/>
      <c r="V118" s="56"/>
      <c r="W118" s="56"/>
      <c r="X118" s="56"/>
      <c r="Y118" s="56"/>
      <c r="Z118" s="56"/>
      <c r="AA118" s="56"/>
      <c r="AB118" s="56"/>
    </row>
    <row r="119">
      <c r="A119" s="56"/>
      <c r="B119" s="56"/>
      <c r="C119" s="58"/>
      <c r="D119" s="87"/>
      <c r="E119" s="79"/>
      <c r="F119" s="58"/>
      <c r="G119" s="58"/>
      <c r="H119" s="58"/>
      <c r="I119" s="58"/>
      <c r="J119" s="58"/>
      <c r="K119" s="56"/>
      <c r="L119" s="56"/>
      <c r="M119" s="56"/>
      <c r="N119" s="56"/>
      <c r="O119" s="56"/>
      <c r="P119" s="56"/>
      <c r="Q119" s="56"/>
      <c r="R119" s="56"/>
      <c r="S119" s="56"/>
      <c r="T119" s="56"/>
      <c r="U119" s="56"/>
      <c r="V119" s="56"/>
      <c r="W119" s="56"/>
      <c r="X119" s="56"/>
      <c r="Y119" s="56"/>
      <c r="Z119" s="56"/>
      <c r="AA119" s="56"/>
      <c r="AB119" s="56"/>
    </row>
    <row r="120">
      <c r="A120" s="56"/>
      <c r="B120" s="56"/>
      <c r="C120" s="58"/>
      <c r="D120" s="87"/>
      <c r="E120" s="79"/>
      <c r="F120" s="58"/>
      <c r="G120" s="58"/>
      <c r="H120" s="58"/>
      <c r="I120" s="58"/>
      <c r="J120" s="58"/>
      <c r="K120" s="56"/>
      <c r="L120" s="56"/>
      <c r="M120" s="56"/>
      <c r="N120" s="56"/>
      <c r="O120" s="56"/>
      <c r="P120" s="56"/>
      <c r="Q120" s="56"/>
      <c r="R120" s="56"/>
      <c r="S120" s="56"/>
      <c r="T120" s="56"/>
      <c r="U120" s="56"/>
      <c r="V120" s="56"/>
      <c r="W120" s="56"/>
      <c r="X120" s="56"/>
      <c r="Y120" s="56"/>
      <c r="Z120" s="56"/>
      <c r="AA120" s="56"/>
      <c r="AB120" s="56"/>
    </row>
    <row r="121">
      <c r="A121" s="56"/>
      <c r="B121" s="56"/>
      <c r="C121" s="58"/>
      <c r="D121" s="87"/>
      <c r="E121" s="79"/>
      <c r="F121" s="58"/>
      <c r="G121" s="58"/>
      <c r="H121" s="58"/>
      <c r="I121" s="58"/>
      <c r="J121" s="58"/>
      <c r="K121" s="56"/>
      <c r="L121" s="56"/>
      <c r="M121" s="56"/>
      <c r="N121" s="56"/>
      <c r="O121" s="56"/>
      <c r="P121" s="56"/>
      <c r="Q121" s="56"/>
      <c r="R121" s="56"/>
      <c r="S121" s="56"/>
      <c r="T121" s="56"/>
      <c r="U121" s="56"/>
      <c r="V121" s="56"/>
      <c r="W121" s="56"/>
      <c r="X121" s="56"/>
      <c r="Y121" s="56"/>
      <c r="Z121" s="56"/>
      <c r="AA121" s="56"/>
      <c r="AB121" s="56"/>
    </row>
    <row r="122">
      <c r="A122" s="56"/>
      <c r="B122" s="56"/>
      <c r="C122" s="58"/>
      <c r="D122" s="87"/>
      <c r="E122" s="79"/>
      <c r="F122" s="58"/>
      <c r="G122" s="58"/>
      <c r="H122" s="58"/>
      <c r="I122" s="58"/>
      <c r="J122" s="58"/>
      <c r="K122" s="56"/>
      <c r="L122" s="56"/>
      <c r="M122" s="56"/>
      <c r="N122" s="56"/>
      <c r="O122" s="56"/>
      <c r="P122" s="56"/>
      <c r="Q122" s="56"/>
      <c r="R122" s="56"/>
      <c r="S122" s="56"/>
      <c r="T122" s="56"/>
      <c r="U122" s="56"/>
      <c r="V122" s="56"/>
      <c r="W122" s="56"/>
      <c r="X122" s="56"/>
      <c r="Y122" s="56"/>
      <c r="Z122" s="56"/>
      <c r="AA122" s="56"/>
      <c r="AB122" s="56"/>
    </row>
    <row r="123">
      <c r="A123" s="56"/>
      <c r="B123" s="56"/>
      <c r="C123" s="58"/>
      <c r="D123" s="87"/>
      <c r="E123" s="79"/>
      <c r="F123" s="58"/>
      <c r="G123" s="58"/>
      <c r="H123" s="58"/>
      <c r="I123" s="58"/>
      <c r="J123" s="58"/>
      <c r="K123" s="56"/>
      <c r="L123" s="56"/>
      <c r="M123" s="56"/>
      <c r="N123" s="56"/>
      <c r="O123" s="56"/>
      <c r="P123" s="56"/>
      <c r="Q123" s="56"/>
      <c r="R123" s="56"/>
      <c r="S123" s="56"/>
      <c r="T123" s="56"/>
      <c r="U123" s="56"/>
      <c r="V123" s="56"/>
      <c r="W123" s="56"/>
      <c r="X123" s="56"/>
      <c r="Y123" s="56"/>
      <c r="Z123" s="56"/>
      <c r="AA123" s="56"/>
      <c r="AB123" s="56"/>
    </row>
    <row r="124">
      <c r="A124" s="56"/>
      <c r="B124" s="56"/>
      <c r="C124" s="58"/>
      <c r="D124" s="87"/>
      <c r="E124" s="79"/>
      <c r="F124" s="58"/>
      <c r="G124" s="58"/>
      <c r="H124" s="58"/>
      <c r="I124" s="58"/>
      <c r="J124" s="58"/>
      <c r="K124" s="56"/>
      <c r="L124" s="56"/>
      <c r="M124" s="56"/>
      <c r="N124" s="56"/>
      <c r="O124" s="56"/>
      <c r="P124" s="56"/>
      <c r="Q124" s="56"/>
      <c r="R124" s="56"/>
      <c r="S124" s="56"/>
      <c r="T124" s="56"/>
      <c r="U124" s="56"/>
      <c r="V124" s="56"/>
      <c r="W124" s="56"/>
      <c r="X124" s="56"/>
      <c r="Y124" s="56"/>
      <c r="Z124" s="56"/>
      <c r="AA124" s="56"/>
      <c r="AB124" s="56"/>
    </row>
    <row r="125">
      <c r="A125" s="56"/>
      <c r="B125" s="56"/>
      <c r="C125" s="58"/>
      <c r="D125" s="87"/>
      <c r="E125" s="79"/>
      <c r="F125" s="58"/>
      <c r="G125" s="58"/>
      <c r="H125" s="58"/>
      <c r="I125" s="58"/>
      <c r="J125" s="58"/>
      <c r="K125" s="56"/>
      <c r="L125" s="56"/>
      <c r="M125" s="56"/>
      <c r="N125" s="56"/>
      <c r="O125" s="56"/>
      <c r="P125" s="56"/>
      <c r="Q125" s="56"/>
      <c r="R125" s="56"/>
      <c r="S125" s="56"/>
      <c r="T125" s="56"/>
      <c r="U125" s="56"/>
      <c r="V125" s="56"/>
      <c r="W125" s="56"/>
      <c r="X125" s="56"/>
      <c r="Y125" s="56"/>
      <c r="Z125" s="56"/>
      <c r="AA125" s="56"/>
      <c r="AB125" s="56"/>
    </row>
    <row r="126">
      <c r="A126" s="56"/>
      <c r="B126" s="56"/>
      <c r="C126" s="58"/>
      <c r="D126" s="87"/>
      <c r="E126" s="79"/>
      <c r="F126" s="58"/>
      <c r="G126" s="58"/>
      <c r="H126" s="58"/>
      <c r="I126" s="58"/>
      <c r="J126" s="58"/>
      <c r="K126" s="56"/>
      <c r="L126" s="56"/>
      <c r="M126" s="56"/>
      <c r="N126" s="56"/>
      <c r="O126" s="56"/>
      <c r="P126" s="56"/>
      <c r="Q126" s="56"/>
      <c r="R126" s="56"/>
      <c r="S126" s="56"/>
      <c r="T126" s="56"/>
      <c r="U126" s="56"/>
      <c r="V126" s="56"/>
      <c r="W126" s="56"/>
      <c r="X126" s="56"/>
      <c r="Y126" s="56"/>
      <c r="Z126" s="56"/>
      <c r="AA126" s="56"/>
      <c r="AB126" s="56"/>
    </row>
    <row r="127">
      <c r="A127" s="56"/>
      <c r="B127" s="56"/>
      <c r="C127" s="58"/>
      <c r="D127" s="87"/>
      <c r="E127" s="79"/>
      <c r="F127" s="58"/>
      <c r="G127" s="58"/>
      <c r="H127" s="58"/>
      <c r="I127" s="58"/>
      <c r="J127" s="58"/>
      <c r="K127" s="56"/>
      <c r="L127" s="56"/>
      <c r="M127" s="56"/>
      <c r="N127" s="56"/>
      <c r="O127" s="56"/>
      <c r="P127" s="56"/>
      <c r="Q127" s="56"/>
      <c r="R127" s="56"/>
      <c r="S127" s="56"/>
      <c r="T127" s="56"/>
      <c r="U127" s="56"/>
      <c r="V127" s="56"/>
      <c r="W127" s="56"/>
      <c r="X127" s="56"/>
      <c r="Y127" s="56"/>
      <c r="Z127" s="56"/>
      <c r="AA127" s="56"/>
      <c r="AB127" s="56"/>
    </row>
    <row r="128">
      <c r="A128" s="56"/>
      <c r="B128" s="56"/>
      <c r="C128" s="58"/>
      <c r="D128" s="87"/>
      <c r="E128" s="79"/>
      <c r="F128" s="58"/>
      <c r="G128" s="58"/>
      <c r="H128" s="58"/>
      <c r="I128" s="58"/>
      <c r="J128" s="58"/>
      <c r="K128" s="56"/>
      <c r="L128" s="56"/>
      <c r="M128" s="56"/>
      <c r="N128" s="56"/>
      <c r="O128" s="56"/>
      <c r="P128" s="56"/>
      <c r="Q128" s="56"/>
      <c r="R128" s="56"/>
      <c r="S128" s="56"/>
      <c r="T128" s="56"/>
      <c r="U128" s="56"/>
      <c r="V128" s="56"/>
      <c r="W128" s="56"/>
      <c r="X128" s="56"/>
      <c r="Y128" s="56"/>
      <c r="Z128" s="56"/>
      <c r="AA128" s="56"/>
      <c r="AB128" s="56"/>
    </row>
    <row r="129">
      <c r="A129" s="56"/>
      <c r="B129" s="56"/>
      <c r="C129" s="58"/>
      <c r="D129" s="87"/>
      <c r="E129" s="79"/>
      <c r="F129" s="58"/>
      <c r="G129" s="58"/>
      <c r="H129" s="58"/>
      <c r="I129" s="58"/>
      <c r="J129" s="58"/>
      <c r="K129" s="56"/>
      <c r="L129" s="56"/>
      <c r="M129" s="56"/>
      <c r="N129" s="56"/>
      <c r="O129" s="56"/>
      <c r="P129" s="56"/>
      <c r="Q129" s="56"/>
      <c r="R129" s="56"/>
      <c r="S129" s="56"/>
      <c r="T129" s="56"/>
      <c r="U129" s="56"/>
      <c r="V129" s="56"/>
      <c r="W129" s="56"/>
      <c r="X129" s="56"/>
      <c r="Y129" s="56"/>
      <c r="Z129" s="56"/>
      <c r="AA129" s="56"/>
      <c r="AB129" s="56"/>
    </row>
    <row r="130">
      <c r="A130" s="56"/>
      <c r="B130" s="56"/>
      <c r="C130" s="58"/>
      <c r="D130" s="87"/>
      <c r="E130" s="79"/>
      <c r="F130" s="58"/>
      <c r="G130" s="58"/>
      <c r="H130" s="58"/>
      <c r="I130" s="58"/>
      <c r="J130" s="58"/>
      <c r="K130" s="56"/>
      <c r="L130" s="56"/>
      <c r="M130" s="56"/>
      <c r="N130" s="56"/>
      <c r="O130" s="56"/>
      <c r="P130" s="56"/>
      <c r="Q130" s="56"/>
      <c r="R130" s="56"/>
      <c r="S130" s="56"/>
      <c r="T130" s="56"/>
      <c r="U130" s="56"/>
      <c r="V130" s="56"/>
      <c r="W130" s="56"/>
      <c r="X130" s="56"/>
      <c r="Y130" s="56"/>
      <c r="Z130" s="56"/>
      <c r="AA130" s="56"/>
      <c r="AB130" s="56"/>
    </row>
    <row r="131">
      <c r="A131" s="56"/>
      <c r="B131" s="56"/>
      <c r="C131" s="58"/>
      <c r="D131" s="87"/>
      <c r="E131" s="79"/>
      <c r="F131" s="58"/>
      <c r="G131" s="58"/>
      <c r="H131" s="58"/>
      <c r="I131" s="58"/>
      <c r="J131" s="58"/>
      <c r="K131" s="56"/>
      <c r="L131" s="56"/>
      <c r="M131" s="56"/>
      <c r="N131" s="56"/>
      <c r="O131" s="56"/>
      <c r="P131" s="56"/>
      <c r="Q131" s="56"/>
      <c r="R131" s="56"/>
      <c r="S131" s="56"/>
      <c r="T131" s="56"/>
      <c r="U131" s="56"/>
      <c r="V131" s="56"/>
      <c r="W131" s="56"/>
      <c r="X131" s="56"/>
      <c r="Y131" s="56"/>
      <c r="Z131" s="56"/>
      <c r="AA131" s="56"/>
      <c r="AB131" s="56"/>
    </row>
    <row r="132">
      <c r="A132" s="56"/>
      <c r="B132" s="56"/>
      <c r="C132" s="58"/>
      <c r="D132" s="87"/>
      <c r="E132" s="79"/>
      <c r="F132" s="58"/>
      <c r="G132" s="58"/>
      <c r="H132" s="58"/>
      <c r="I132" s="58"/>
      <c r="J132" s="58"/>
      <c r="K132" s="56"/>
      <c r="L132" s="56"/>
      <c r="M132" s="56"/>
      <c r="N132" s="56"/>
      <c r="O132" s="56"/>
      <c r="P132" s="56"/>
      <c r="Q132" s="56"/>
      <c r="R132" s="56"/>
      <c r="S132" s="56"/>
      <c r="T132" s="56"/>
      <c r="U132" s="56"/>
      <c r="V132" s="56"/>
      <c r="W132" s="56"/>
      <c r="X132" s="56"/>
      <c r="Y132" s="56"/>
      <c r="Z132" s="56"/>
      <c r="AA132" s="56"/>
      <c r="AB132" s="56"/>
    </row>
    <row r="133">
      <c r="A133" s="56"/>
      <c r="B133" s="56"/>
      <c r="C133" s="58"/>
      <c r="D133" s="87"/>
      <c r="E133" s="79"/>
      <c r="F133" s="58"/>
      <c r="G133" s="58"/>
      <c r="H133" s="58"/>
      <c r="I133" s="58"/>
      <c r="J133" s="58"/>
      <c r="K133" s="56"/>
      <c r="L133" s="56"/>
      <c r="M133" s="56"/>
      <c r="N133" s="56"/>
      <c r="O133" s="56"/>
      <c r="P133" s="56"/>
      <c r="Q133" s="56"/>
      <c r="R133" s="56"/>
      <c r="S133" s="56"/>
      <c r="T133" s="56"/>
      <c r="U133" s="56"/>
      <c r="V133" s="56"/>
      <c r="W133" s="56"/>
      <c r="X133" s="56"/>
      <c r="Y133" s="56"/>
      <c r="Z133" s="56"/>
      <c r="AA133" s="56"/>
      <c r="AB133" s="56"/>
    </row>
    <row r="134">
      <c r="A134" s="56"/>
      <c r="B134" s="56"/>
      <c r="C134" s="58"/>
      <c r="D134" s="87"/>
      <c r="E134" s="79"/>
      <c r="F134" s="58"/>
      <c r="G134" s="58"/>
      <c r="H134" s="58"/>
      <c r="I134" s="58"/>
      <c r="J134" s="58"/>
      <c r="K134" s="56"/>
      <c r="L134" s="56"/>
      <c r="M134" s="56"/>
      <c r="N134" s="56"/>
      <c r="O134" s="56"/>
      <c r="P134" s="56"/>
      <c r="Q134" s="56"/>
      <c r="R134" s="56"/>
      <c r="S134" s="56"/>
      <c r="T134" s="56"/>
      <c r="U134" s="56"/>
      <c r="V134" s="56"/>
      <c r="W134" s="56"/>
      <c r="X134" s="56"/>
      <c r="Y134" s="56"/>
      <c r="Z134" s="56"/>
      <c r="AA134" s="56"/>
      <c r="AB134" s="56"/>
    </row>
    <row r="135">
      <c r="A135" s="56"/>
      <c r="B135" s="56"/>
      <c r="C135" s="58"/>
      <c r="D135" s="87"/>
      <c r="E135" s="79"/>
      <c r="F135" s="58"/>
      <c r="G135" s="58"/>
      <c r="H135" s="58"/>
      <c r="I135" s="58"/>
      <c r="J135" s="58"/>
      <c r="K135" s="56"/>
      <c r="L135" s="56"/>
      <c r="M135" s="56"/>
      <c r="N135" s="56"/>
      <c r="O135" s="56"/>
      <c r="P135" s="56"/>
      <c r="Q135" s="56"/>
      <c r="R135" s="56"/>
      <c r="S135" s="56"/>
      <c r="T135" s="56"/>
      <c r="U135" s="56"/>
      <c r="V135" s="56"/>
      <c r="W135" s="56"/>
      <c r="X135" s="56"/>
      <c r="Y135" s="56"/>
      <c r="Z135" s="56"/>
      <c r="AA135" s="56"/>
      <c r="AB135" s="56"/>
    </row>
    <row r="136">
      <c r="A136" s="56"/>
      <c r="B136" s="56"/>
      <c r="C136" s="58"/>
      <c r="D136" s="87"/>
      <c r="E136" s="79"/>
      <c r="F136" s="58"/>
      <c r="G136" s="58"/>
      <c r="H136" s="58"/>
      <c r="I136" s="58"/>
      <c r="J136" s="58"/>
      <c r="K136" s="56"/>
      <c r="L136" s="56"/>
      <c r="M136" s="56"/>
      <c r="N136" s="56"/>
      <c r="O136" s="56"/>
      <c r="P136" s="56"/>
      <c r="Q136" s="56"/>
      <c r="R136" s="56"/>
      <c r="S136" s="56"/>
      <c r="T136" s="56"/>
      <c r="U136" s="56"/>
      <c r="V136" s="56"/>
      <c r="W136" s="56"/>
      <c r="X136" s="56"/>
      <c r="Y136" s="56"/>
      <c r="Z136" s="56"/>
      <c r="AA136" s="56"/>
      <c r="AB136" s="56"/>
    </row>
    <row r="137">
      <c r="A137" s="56"/>
      <c r="B137" s="56"/>
      <c r="C137" s="58"/>
      <c r="D137" s="87"/>
      <c r="E137" s="79"/>
      <c r="F137" s="58"/>
      <c r="G137" s="58"/>
      <c r="H137" s="58"/>
      <c r="I137" s="58"/>
      <c r="J137" s="58"/>
      <c r="K137" s="56"/>
      <c r="L137" s="56"/>
      <c r="M137" s="56"/>
      <c r="N137" s="56"/>
      <c r="O137" s="56"/>
      <c r="P137" s="56"/>
      <c r="Q137" s="56"/>
      <c r="R137" s="56"/>
      <c r="S137" s="56"/>
      <c r="T137" s="56"/>
      <c r="U137" s="56"/>
      <c r="V137" s="56"/>
      <c r="W137" s="56"/>
      <c r="X137" s="56"/>
      <c r="Y137" s="56"/>
      <c r="Z137" s="56"/>
      <c r="AA137" s="56"/>
      <c r="AB137" s="56"/>
    </row>
    <row r="138">
      <c r="A138" s="56"/>
      <c r="B138" s="56"/>
      <c r="C138" s="58"/>
      <c r="D138" s="87"/>
      <c r="E138" s="79"/>
      <c r="F138" s="58"/>
      <c r="G138" s="58"/>
      <c r="H138" s="58"/>
      <c r="I138" s="58"/>
      <c r="J138" s="58"/>
      <c r="K138" s="56"/>
      <c r="L138" s="56"/>
      <c r="M138" s="56"/>
      <c r="N138" s="56"/>
      <c r="O138" s="56"/>
      <c r="P138" s="56"/>
      <c r="Q138" s="56"/>
      <c r="R138" s="56"/>
      <c r="S138" s="56"/>
      <c r="T138" s="56"/>
      <c r="U138" s="56"/>
      <c r="V138" s="56"/>
      <c r="W138" s="56"/>
      <c r="X138" s="56"/>
      <c r="Y138" s="56"/>
      <c r="Z138" s="56"/>
      <c r="AA138" s="56"/>
      <c r="AB138" s="56"/>
    </row>
    <row r="139">
      <c r="A139" s="56"/>
      <c r="B139" s="56"/>
      <c r="C139" s="58"/>
      <c r="D139" s="87"/>
      <c r="E139" s="79"/>
      <c r="F139" s="58"/>
      <c r="G139" s="58"/>
      <c r="H139" s="58"/>
      <c r="I139" s="58"/>
      <c r="J139" s="58"/>
      <c r="K139" s="56"/>
      <c r="L139" s="56"/>
      <c r="M139" s="56"/>
      <c r="N139" s="56"/>
      <c r="O139" s="56"/>
      <c r="P139" s="56"/>
      <c r="Q139" s="56"/>
      <c r="R139" s="56"/>
      <c r="S139" s="56"/>
      <c r="T139" s="56"/>
      <c r="U139" s="56"/>
      <c r="V139" s="56"/>
      <c r="W139" s="56"/>
      <c r="X139" s="56"/>
      <c r="Y139" s="56"/>
      <c r="Z139" s="56"/>
      <c r="AA139" s="56"/>
      <c r="AB139" s="56"/>
    </row>
    <row r="140">
      <c r="A140" s="56"/>
      <c r="B140" s="56"/>
      <c r="C140" s="58"/>
      <c r="D140" s="87"/>
      <c r="E140" s="79"/>
      <c r="F140" s="58"/>
      <c r="G140" s="58"/>
      <c r="H140" s="58"/>
      <c r="I140" s="58"/>
      <c r="J140" s="58"/>
      <c r="K140" s="56"/>
      <c r="L140" s="56"/>
      <c r="M140" s="56"/>
      <c r="N140" s="56"/>
      <c r="O140" s="56"/>
      <c r="P140" s="56"/>
      <c r="Q140" s="56"/>
      <c r="R140" s="56"/>
      <c r="S140" s="56"/>
      <c r="T140" s="56"/>
      <c r="U140" s="56"/>
      <c r="V140" s="56"/>
      <c r="W140" s="56"/>
      <c r="X140" s="56"/>
      <c r="Y140" s="56"/>
      <c r="Z140" s="56"/>
      <c r="AA140" s="56"/>
      <c r="AB140" s="56"/>
    </row>
    <row r="141">
      <c r="A141" s="56"/>
      <c r="B141" s="56"/>
      <c r="C141" s="58"/>
      <c r="D141" s="87"/>
      <c r="E141" s="79"/>
      <c r="F141" s="58"/>
      <c r="G141" s="58"/>
      <c r="H141" s="58"/>
      <c r="I141" s="58"/>
      <c r="J141" s="58"/>
      <c r="K141" s="56"/>
      <c r="L141" s="56"/>
      <c r="M141" s="56"/>
      <c r="N141" s="56"/>
      <c r="O141" s="56"/>
      <c r="P141" s="56"/>
      <c r="Q141" s="56"/>
      <c r="R141" s="56"/>
      <c r="S141" s="56"/>
      <c r="T141" s="56"/>
      <c r="U141" s="56"/>
      <c r="V141" s="56"/>
      <c r="W141" s="56"/>
      <c r="X141" s="56"/>
      <c r="Y141" s="56"/>
      <c r="Z141" s="56"/>
      <c r="AA141" s="56"/>
      <c r="AB141" s="56"/>
    </row>
    <row r="142">
      <c r="A142" s="56"/>
      <c r="B142" s="56"/>
      <c r="C142" s="58"/>
      <c r="D142" s="87"/>
      <c r="E142" s="79"/>
      <c r="F142" s="58"/>
      <c r="G142" s="58"/>
      <c r="H142" s="58"/>
      <c r="I142" s="58"/>
      <c r="J142" s="58"/>
      <c r="K142" s="56"/>
      <c r="L142" s="56"/>
      <c r="M142" s="56"/>
      <c r="N142" s="56"/>
      <c r="O142" s="56"/>
      <c r="P142" s="56"/>
      <c r="Q142" s="56"/>
      <c r="R142" s="56"/>
      <c r="S142" s="56"/>
      <c r="T142" s="56"/>
      <c r="U142" s="56"/>
      <c r="V142" s="56"/>
      <c r="W142" s="56"/>
      <c r="X142" s="56"/>
      <c r="Y142" s="56"/>
      <c r="Z142" s="56"/>
      <c r="AA142" s="56"/>
      <c r="AB142" s="56"/>
    </row>
    <row r="143">
      <c r="A143" s="56"/>
      <c r="B143" s="56"/>
      <c r="C143" s="58"/>
      <c r="D143" s="87"/>
      <c r="E143" s="79"/>
      <c r="F143" s="58"/>
      <c r="G143" s="58"/>
      <c r="H143" s="58"/>
      <c r="I143" s="58"/>
      <c r="J143" s="58"/>
      <c r="K143" s="56"/>
      <c r="L143" s="56"/>
      <c r="M143" s="56"/>
      <c r="N143" s="56"/>
      <c r="O143" s="56"/>
      <c r="P143" s="56"/>
      <c r="Q143" s="56"/>
      <c r="R143" s="56"/>
      <c r="S143" s="56"/>
      <c r="T143" s="56"/>
      <c r="U143" s="56"/>
      <c r="V143" s="56"/>
      <c r="W143" s="56"/>
      <c r="X143" s="56"/>
      <c r="Y143" s="56"/>
      <c r="Z143" s="56"/>
      <c r="AA143" s="56"/>
      <c r="AB143" s="56"/>
    </row>
    <row r="144">
      <c r="A144" s="56"/>
      <c r="B144" s="56"/>
      <c r="C144" s="58"/>
      <c r="D144" s="87"/>
      <c r="E144" s="79"/>
      <c r="F144" s="58"/>
      <c r="G144" s="58"/>
      <c r="H144" s="58"/>
      <c r="I144" s="58"/>
      <c r="J144" s="58"/>
      <c r="K144" s="56"/>
      <c r="L144" s="56"/>
      <c r="M144" s="56"/>
      <c r="N144" s="56"/>
      <c r="O144" s="56"/>
      <c r="P144" s="56"/>
      <c r="Q144" s="56"/>
      <c r="R144" s="56"/>
      <c r="S144" s="56"/>
      <c r="T144" s="56"/>
      <c r="U144" s="56"/>
      <c r="V144" s="56"/>
      <c r="W144" s="56"/>
      <c r="X144" s="56"/>
      <c r="Y144" s="56"/>
      <c r="Z144" s="56"/>
      <c r="AA144" s="56"/>
      <c r="AB144" s="56"/>
    </row>
    <row r="145">
      <c r="A145" s="56"/>
      <c r="B145" s="56"/>
      <c r="C145" s="58"/>
      <c r="D145" s="87"/>
      <c r="E145" s="79"/>
      <c r="F145" s="58"/>
      <c r="G145" s="58"/>
      <c r="H145" s="58"/>
      <c r="I145" s="58"/>
      <c r="J145" s="58"/>
      <c r="K145" s="56"/>
      <c r="L145" s="56"/>
      <c r="M145" s="56"/>
      <c r="N145" s="56"/>
      <c r="O145" s="56"/>
      <c r="P145" s="56"/>
      <c r="Q145" s="56"/>
      <c r="R145" s="56"/>
      <c r="S145" s="56"/>
      <c r="T145" s="56"/>
      <c r="U145" s="56"/>
      <c r="V145" s="56"/>
      <c r="W145" s="56"/>
      <c r="X145" s="56"/>
      <c r="Y145" s="56"/>
      <c r="Z145" s="56"/>
      <c r="AA145" s="56"/>
      <c r="AB145" s="56"/>
    </row>
    <row r="146">
      <c r="A146" s="56"/>
      <c r="B146" s="56"/>
      <c r="C146" s="58"/>
      <c r="D146" s="87"/>
      <c r="E146" s="79"/>
      <c r="F146" s="58"/>
      <c r="G146" s="58"/>
      <c r="H146" s="58"/>
      <c r="I146" s="58"/>
      <c r="J146" s="58"/>
      <c r="K146" s="56"/>
      <c r="L146" s="56"/>
      <c r="M146" s="56"/>
      <c r="N146" s="56"/>
      <c r="O146" s="56"/>
      <c r="P146" s="56"/>
      <c r="Q146" s="56"/>
      <c r="R146" s="56"/>
      <c r="S146" s="56"/>
      <c r="T146" s="56"/>
      <c r="U146" s="56"/>
      <c r="V146" s="56"/>
      <c r="W146" s="56"/>
      <c r="X146" s="56"/>
      <c r="Y146" s="56"/>
      <c r="Z146" s="56"/>
      <c r="AA146" s="56"/>
      <c r="AB146" s="56"/>
    </row>
    <row r="147">
      <c r="A147" s="56"/>
      <c r="B147" s="56"/>
      <c r="C147" s="58"/>
      <c r="D147" s="87"/>
      <c r="E147" s="79"/>
      <c r="F147" s="58"/>
      <c r="G147" s="58"/>
      <c r="H147" s="58"/>
      <c r="I147" s="58"/>
      <c r="J147" s="58"/>
      <c r="K147" s="56"/>
      <c r="L147" s="56"/>
      <c r="M147" s="56"/>
      <c r="N147" s="56"/>
      <c r="O147" s="56"/>
      <c r="P147" s="56"/>
      <c r="Q147" s="56"/>
      <c r="R147" s="56"/>
      <c r="S147" s="56"/>
      <c r="T147" s="56"/>
      <c r="U147" s="56"/>
      <c r="V147" s="56"/>
      <c r="W147" s="56"/>
      <c r="X147" s="56"/>
      <c r="Y147" s="56"/>
      <c r="Z147" s="56"/>
      <c r="AA147" s="56"/>
      <c r="AB147" s="56"/>
    </row>
    <row r="148">
      <c r="A148" s="56"/>
      <c r="B148" s="56"/>
      <c r="C148" s="58"/>
      <c r="D148" s="87"/>
      <c r="E148" s="79"/>
      <c r="F148" s="58"/>
      <c r="G148" s="58"/>
      <c r="H148" s="58"/>
      <c r="I148" s="58"/>
      <c r="J148" s="58"/>
      <c r="K148" s="56"/>
      <c r="L148" s="56"/>
      <c r="M148" s="56"/>
      <c r="N148" s="56"/>
      <c r="O148" s="56"/>
      <c r="P148" s="56"/>
      <c r="Q148" s="56"/>
      <c r="R148" s="56"/>
      <c r="S148" s="56"/>
      <c r="T148" s="56"/>
      <c r="U148" s="56"/>
      <c r="V148" s="56"/>
      <c r="W148" s="56"/>
      <c r="X148" s="56"/>
      <c r="Y148" s="56"/>
      <c r="Z148" s="56"/>
      <c r="AA148" s="56"/>
      <c r="AB148" s="56"/>
    </row>
    <row r="149">
      <c r="A149" s="56"/>
      <c r="B149" s="56"/>
      <c r="C149" s="58"/>
      <c r="D149" s="87"/>
      <c r="E149" s="79"/>
      <c r="F149" s="58"/>
      <c r="G149" s="58"/>
      <c r="H149" s="58"/>
      <c r="I149" s="58"/>
      <c r="J149" s="58"/>
      <c r="K149" s="56"/>
      <c r="L149" s="56"/>
      <c r="M149" s="56"/>
      <c r="N149" s="56"/>
      <c r="O149" s="56"/>
      <c r="P149" s="56"/>
      <c r="Q149" s="56"/>
      <c r="R149" s="56"/>
      <c r="S149" s="56"/>
      <c r="T149" s="56"/>
      <c r="U149" s="56"/>
      <c r="V149" s="56"/>
      <c r="W149" s="56"/>
      <c r="X149" s="56"/>
      <c r="Y149" s="56"/>
      <c r="Z149" s="56"/>
      <c r="AA149" s="56"/>
      <c r="AB149" s="56"/>
    </row>
    <row r="150">
      <c r="A150" s="56"/>
      <c r="B150" s="56"/>
      <c r="C150" s="58"/>
      <c r="D150" s="87"/>
      <c r="E150" s="79"/>
      <c r="F150" s="58"/>
      <c r="G150" s="58"/>
      <c r="H150" s="58"/>
      <c r="I150" s="58"/>
      <c r="J150" s="58"/>
      <c r="K150" s="56"/>
      <c r="L150" s="56"/>
      <c r="M150" s="56"/>
      <c r="N150" s="56"/>
      <c r="O150" s="56"/>
      <c r="P150" s="56"/>
      <c r="Q150" s="56"/>
      <c r="R150" s="56"/>
      <c r="S150" s="56"/>
      <c r="T150" s="56"/>
      <c r="U150" s="56"/>
      <c r="V150" s="56"/>
      <c r="W150" s="56"/>
      <c r="X150" s="56"/>
      <c r="Y150" s="56"/>
      <c r="Z150" s="56"/>
      <c r="AA150" s="56"/>
      <c r="AB150" s="56"/>
    </row>
    <row r="151">
      <c r="A151" s="56"/>
      <c r="B151" s="56"/>
      <c r="C151" s="58"/>
      <c r="D151" s="87"/>
      <c r="E151" s="79"/>
      <c r="F151" s="58"/>
      <c r="G151" s="58"/>
      <c r="H151" s="58"/>
      <c r="I151" s="58"/>
      <c r="J151" s="58"/>
      <c r="K151" s="56"/>
      <c r="L151" s="56"/>
      <c r="M151" s="56"/>
      <c r="N151" s="56"/>
      <c r="O151" s="56"/>
      <c r="P151" s="56"/>
      <c r="Q151" s="56"/>
      <c r="R151" s="56"/>
      <c r="S151" s="56"/>
      <c r="T151" s="56"/>
      <c r="U151" s="56"/>
      <c r="V151" s="56"/>
      <c r="W151" s="56"/>
      <c r="X151" s="56"/>
      <c r="Y151" s="56"/>
      <c r="Z151" s="56"/>
      <c r="AA151" s="56"/>
      <c r="AB151" s="56"/>
    </row>
    <row r="152">
      <c r="A152" s="56"/>
      <c r="B152" s="56"/>
      <c r="C152" s="58"/>
      <c r="D152" s="87"/>
      <c r="E152" s="79"/>
      <c r="F152" s="58"/>
      <c r="G152" s="58"/>
      <c r="H152" s="58"/>
      <c r="I152" s="58"/>
      <c r="J152" s="58"/>
      <c r="K152" s="56"/>
      <c r="L152" s="56"/>
      <c r="M152" s="56"/>
      <c r="N152" s="56"/>
      <c r="O152" s="56"/>
      <c r="P152" s="56"/>
      <c r="Q152" s="56"/>
      <c r="R152" s="56"/>
      <c r="S152" s="56"/>
      <c r="T152" s="56"/>
      <c r="U152" s="56"/>
      <c r="V152" s="56"/>
      <c r="W152" s="56"/>
      <c r="X152" s="56"/>
      <c r="Y152" s="56"/>
      <c r="Z152" s="56"/>
      <c r="AA152" s="56"/>
      <c r="AB152" s="56"/>
    </row>
    <row r="153">
      <c r="A153" s="56"/>
      <c r="B153" s="56"/>
      <c r="C153" s="58"/>
      <c r="D153" s="87"/>
      <c r="E153" s="79"/>
      <c r="F153" s="58"/>
      <c r="G153" s="58"/>
      <c r="H153" s="58"/>
      <c r="I153" s="58"/>
      <c r="J153" s="58"/>
      <c r="K153" s="56"/>
      <c r="L153" s="56"/>
      <c r="M153" s="56"/>
      <c r="N153" s="56"/>
      <c r="O153" s="56"/>
      <c r="P153" s="56"/>
      <c r="Q153" s="56"/>
      <c r="R153" s="56"/>
      <c r="S153" s="56"/>
      <c r="T153" s="56"/>
      <c r="U153" s="56"/>
      <c r="V153" s="56"/>
      <c r="W153" s="56"/>
      <c r="X153" s="56"/>
      <c r="Y153" s="56"/>
      <c r="Z153" s="56"/>
      <c r="AA153" s="56"/>
      <c r="AB153" s="56"/>
    </row>
    <row r="154">
      <c r="A154" s="56"/>
      <c r="B154" s="56"/>
      <c r="C154" s="58"/>
      <c r="D154" s="87"/>
      <c r="E154" s="79"/>
      <c r="F154" s="58"/>
      <c r="G154" s="58"/>
      <c r="H154" s="58"/>
      <c r="I154" s="58"/>
      <c r="J154" s="58"/>
      <c r="K154" s="56"/>
      <c r="L154" s="56"/>
      <c r="M154" s="56"/>
      <c r="N154" s="56"/>
      <c r="O154" s="56"/>
      <c r="P154" s="56"/>
      <c r="Q154" s="56"/>
      <c r="R154" s="56"/>
      <c r="S154" s="56"/>
      <c r="T154" s="56"/>
      <c r="U154" s="56"/>
      <c r="V154" s="56"/>
      <c r="W154" s="56"/>
      <c r="X154" s="56"/>
      <c r="Y154" s="56"/>
      <c r="Z154" s="56"/>
      <c r="AA154" s="56"/>
      <c r="AB154" s="56"/>
    </row>
    <row r="155">
      <c r="A155" s="56"/>
      <c r="B155" s="56"/>
      <c r="C155" s="58"/>
      <c r="D155" s="87"/>
      <c r="E155" s="79"/>
      <c r="F155" s="58"/>
      <c r="G155" s="58"/>
      <c r="H155" s="58"/>
      <c r="I155" s="58"/>
      <c r="J155" s="58"/>
      <c r="K155" s="56"/>
      <c r="L155" s="56"/>
      <c r="M155" s="56"/>
      <c r="N155" s="56"/>
      <c r="O155" s="56"/>
      <c r="P155" s="56"/>
      <c r="Q155" s="56"/>
      <c r="R155" s="56"/>
      <c r="S155" s="56"/>
      <c r="T155" s="56"/>
      <c r="U155" s="56"/>
      <c r="V155" s="56"/>
      <c r="W155" s="56"/>
      <c r="X155" s="56"/>
      <c r="Y155" s="56"/>
      <c r="Z155" s="56"/>
      <c r="AA155" s="56"/>
      <c r="AB155" s="56"/>
    </row>
    <row r="156">
      <c r="A156" s="56"/>
      <c r="B156" s="56"/>
      <c r="C156" s="58"/>
      <c r="D156" s="87"/>
      <c r="E156" s="79"/>
      <c r="F156" s="58"/>
      <c r="G156" s="58"/>
      <c r="H156" s="58"/>
      <c r="I156" s="58"/>
      <c r="J156" s="58"/>
      <c r="K156" s="56"/>
      <c r="L156" s="56"/>
      <c r="M156" s="56"/>
      <c r="N156" s="56"/>
      <c r="O156" s="56"/>
      <c r="P156" s="56"/>
      <c r="Q156" s="56"/>
      <c r="R156" s="56"/>
      <c r="S156" s="56"/>
      <c r="T156" s="56"/>
      <c r="U156" s="56"/>
      <c r="V156" s="56"/>
      <c r="W156" s="56"/>
      <c r="X156" s="56"/>
      <c r="Y156" s="56"/>
      <c r="Z156" s="56"/>
      <c r="AA156" s="56"/>
      <c r="AB156" s="56"/>
    </row>
    <row r="157">
      <c r="A157" s="56"/>
      <c r="B157" s="56"/>
      <c r="C157" s="58"/>
      <c r="D157" s="87"/>
      <c r="E157" s="79"/>
      <c r="F157" s="58"/>
      <c r="G157" s="58"/>
      <c r="H157" s="58"/>
      <c r="I157" s="58"/>
      <c r="J157" s="58"/>
      <c r="K157" s="56"/>
      <c r="L157" s="56"/>
      <c r="M157" s="56"/>
      <c r="N157" s="56"/>
      <c r="O157" s="56"/>
      <c r="P157" s="56"/>
      <c r="Q157" s="56"/>
      <c r="R157" s="56"/>
      <c r="S157" s="56"/>
      <c r="T157" s="56"/>
      <c r="U157" s="56"/>
      <c r="V157" s="56"/>
      <c r="W157" s="56"/>
      <c r="X157" s="56"/>
      <c r="Y157" s="56"/>
      <c r="Z157" s="56"/>
      <c r="AA157" s="56"/>
      <c r="AB157" s="56"/>
    </row>
    <row r="158">
      <c r="A158" s="56"/>
      <c r="B158" s="56"/>
      <c r="C158" s="58"/>
      <c r="D158" s="87"/>
      <c r="E158" s="79"/>
      <c r="F158" s="58"/>
      <c r="G158" s="58"/>
      <c r="H158" s="58"/>
      <c r="I158" s="58"/>
      <c r="J158" s="58"/>
      <c r="K158" s="56"/>
      <c r="L158" s="56"/>
      <c r="M158" s="56"/>
      <c r="N158" s="56"/>
      <c r="O158" s="56"/>
      <c r="P158" s="56"/>
      <c r="Q158" s="56"/>
      <c r="R158" s="56"/>
      <c r="S158" s="56"/>
      <c r="T158" s="56"/>
      <c r="U158" s="56"/>
      <c r="V158" s="56"/>
      <c r="W158" s="56"/>
      <c r="X158" s="56"/>
      <c r="Y158" s="56"/>
      <c r="Z158" s="56"/>
      <c r="AA158" s="56"/>
      <c r="AB158" s="56"/>
    </row>
    <row r="159">
      <c r="A159" s="56"/>
      <c r="B159" s="56"/>
      <c r="C159" s="58"/>
      <c r="D159" s="87"/>
      <c r="E159" s="79"/>
      <c r="F159" s="58"/>
      <c r="G159" s="58"/>
      <c r="H159" s="58"/>
      <c r="I159" s="58"/>
      <c r="J159" s="58"/>
      <c r="K159" s="56"/>
      <c r="L159" s="56"/>
      <c r="M159" s="56"/>
      <c r="N159" s="56"/>
      <c r="O159" s="56"/>
      <c r="P159" s="56"/>
      <c r="Q159" s="56"/>
      <c r="R159" s="56"/>
      <c r="S159" s="56"/>
      <c r="T159" s="56"/>
      <c r="U159" s="56"/>
      <c r="V159" s="56"/>
      <c r="W159" s="56"/>
      <c r="X159" s="56"/>
      <c r="Y159" s="56"/>
      <c r="Z159" s="56"/>
      <c r="AA159" s="56"/>
      <c r="AB159" s="56"/>
    </row>
    <row r="160">
      <c r="A160" s="56"/>
      <c r="B160" s="56"/>
      <c r="C160" s="58"/>
      <c r="D160" s="87"/>
      <c r="E160" s="79"/>
      <c r="F160" s="58"/>
      <c r="G160" s="58"/>
      <c r="H160" s="58"/>
      <c r="I160" s="58"/>
      <c r="J160" s="58"/>
      <c r="K160" s="56"/>
      <c r="L160" s="56"/>
      <c r="M160" s="56"/>
      <c r="N160" s="56"/>
      <c r="O160" s="56"/>
      <c r="P160" s="56"/>
      <c r="Q160" s="56"/>
      <c r="R160" s="56"/>
      <c r="S160" s="56"/>
      <c r="T160" s="56"/>
      <c r="U160" s="56"/>
      <c r="V160" s="56"/>
      <c r="W160" s="56"/>
      <c r="X160" s="56"/>
      <c r="Y160" s="56"/>
      <c r="Z160" s="56"/>
      <c r="AA160" s="56"/>
      <c r="AB160" s="56"/>
    </row>
    <row r="161">
      <c r="A161" s="56"/>
      <c r="B161" s="56"/>
      <c r="C161" s="58"/>
      <c r="D161" s="87"/>
      <c r="E161" s="79"/>
      <c r="F161" s="58"/>
      <c r="G161" s="58"/>
      <c r="H161" s="58"/>
      <c r="I161" s="58"/>
      <c r="J161" s="58"/>
      <c r="K161" s="56"/>
      <c r="L161" s="56"/>
      <c r="M161" s="56"/>
      <c r="N161" s="56"/>
      <c r="O161" s="56"/>
      <c r="P161" s="56"/>
      <c r="Q161" s="56"/>
      <c r="R161" s="56"/>
      <c r="S161" s="56"/>
      <c r="T161" s="56"/>
      <c r="U161" s="56"/>
      <c r="V161" s="56"/>
      <c r="W161" s="56"/>
      <c r="X161" s="56"/>
      <c r="Y161" s="56"/>
      <c r="Z161" s="56"/>
      <c r="AA161" s="56"/>
      <c r="AB161" s="56"/>
    </row>
    <row r="162">
      <c r="A162" s="56"/>
      <c r="B162" s="56"/>
      <c r="C162" s="58"/>
      <c r="D162" s="87"/>
      <c r="E162" s="79"/>
      <c r="F162" s="58"/>
      <c r="G162" s="58"/>
      <c r="H162" s="58"/>
      <c r="I162" s="58"/>
      <c r="J162" s="58"/>
      <c r="K162" s="56"/>
      <c r="L162" s="56"/>
      <c r="M162" s="56"/>
      <c r="N162" s="56"/>
      <c r="O162" s="56"/>
      <c r="P162" s="56"/>
      <c r="Q162" s="56"/>
      <c r="R162" s="56"/>
      <c r="S162" s="56"/>
      <c r="T162" s="56"/>
      <c r="U162" s="56"/>
      <c r="V162" s="56"/>
      <c r="W162" s="56"/>
      <c r="X162" s="56"/>
      <c r="Y162" s="56"/>
      <c r="Z162" s="56"/>
      <c r="AA162" s="56"/>
      <c r="AB162" s="56"/>
    </row>
    <row r="163">
      <c r="A163" s="56"/>
      <c r="B163" s="56"/>
      <c r="C163" s="58"/>
      <c r="D163" s="87"/>
      <c r="E163" s="79"/>
      <c r="F163" s="58"/>
      <c r="G163" s="58"/>
      <c r="H163" s="58"/>
      <c r="I163" s="58"/>
      <c r="J163" s="58"/>
      <c r="K163" s="56"/>
      <c r="L163" s="56"/>
      <c r="M163" s="56"/>
      <c r="N163" s="56"/>
      <c r="O163" s="56"/>
      <c r="P163" s="56"/>
      <c r="Q163" s="56"/>
      <c r="R163" s="56"/>
      <c r="S163" s="56"/>
      <c r="T163" s="56"/>
      <c r="U163" s="56"/>
      <c r="V163" s="56"/>
      <c r="W163" s="56"/>
      <c r="X163" s="56"/>
      <c r="Y163" s="56"/>
      <c r="Z163" s="56"/>
      <c r="AA163" s="56"/>
      <c r="AB163" s="56"/>
    </row>
    <row r="164">
      <c r="A164" s="56"/>
      <c r="B164" s="56"/>
      <c r="C164" s="58"/>
      <c r="D164" s="87"/>
      <c r="E164" s="79"/>
      <c r="F164" s="58"/>
      <c r="G164" s="58"/>
      <c r="H164" s="58"/>
      <c r="I164" s="58"/>
      <c r="J164" s="58"/>
      <c r="K164" s="56"/>
      <c r="L164" s="56"/>
      <c r="M164" s="56"/>
      <c r="N164" s="56"/>
      <c r="O164" s="56"/>
      <c r="P164" s="56"/>
      <c r="Q164" s="56"/>
      <c r="R164" s="56"/>
      <c r="S164" s="56"/>
      <c r="T164" s="56"/>
      <c r="U164" s="56"/>
      <c r="V164" s="56"/>
      <c r="W164" s="56"/>
      <c r="X164" s="56"/>
      <c r="Y164" s="56"/>
      <c r="Z164" s="56"/>
      <c r="AA164" s="56"/>
      <c r="AB164" s="56"/>
    </row>
    <row r="165">
      <c r="A165" s="56"/>
      <c r="B165" s="56"/>
      <c r="C165" s="58"/>
      <c r="D165" s="87"/>
      <c r="E165" s="79"/>
      <c r="F165" s="58"/>
      <c r="G165" s="58"/>
      <c r="H165" s="58"/>
      <c r="I165" s="58"/>
      <c r="J165" s="58"/>
      <c r="K165" s="56"/>
      <c r="L165" s="56"/>
      <c r="M165" s="56"/>
      <c r="N165" s="56"/>
      <c r="O165" s="56"/>
      <c r="P165" s="56"/>
      <c r="Q165" s="56"/>
      <c r="R165" s="56"/>
      <c r="S165" s="56"/>
      <c r="T165" s="56"/>
      <c r="U165" s="56"/>
      <c r="V165" s="56"/>
      <c r="W165" s="56"/>
      <c r="X165" s="56"/>
      <c r="Y165" s="56"/>
      <c r="Z165" s="56"/>
      <c r="AA165" s="56"/>
      <c r="AB165" s="56"/>
    </row>
    <row r="166">
      <c r="A166" s="56"/>
      <c r="B166" s="56"/>
      <c r="C166" s="58"/>
      <c r="D166" s="87"/>
      <c r="E166" s="79"/>
      <c r="F166" s="58"/>
      <c r="G166" s="58"/>
      <c r="H166" s="58"/>
      <c r="I166" s="58"/>
      <c r="J166" s="58"/>
      <c r="K166" s="56"/>
      <c r="L166" s="56"/>
      <c r="M166" s="56"/>
      <c r="N166" s="56"/>
      <c r="O166" s="56"/>
      <c r="P166" s="56"/>
      <c r="Q166" s="56"/>
      <c r="R166" s="56"/>
      <c r="S166" s="56"/>
      <c r="T166" s="56"/>
      <c r="U166" s="56"/>
      <c r="V166" s="56"/>
      <c r="W166" s="56"/>
      <c r="X166" s="56"/>
      <c r="Y166" s="56"/>
      <c r="Z166" s="56"/>
      <c r="AA166" s="56"/>
      <c r="AB166" s="56"/>
    </row>
    <row r="167">
      <c r="A167" s="56"/>
      <c r="B167" s="56"/>
      <c r="C167" s="58"/>
      <c r="D167" s="87"/>
      <c r="E167" s="79"/>
      <c r="F167" s="58"/>
      <c r="G167" s="58"/>
      <c r="H167" s="58"/>
      <c r="I167" s="58"/>
      <c r="J167" s="58"/>
      <c r="K167" s="56"/>
      <c r="L167" s="56"/>
      <c r="M167" s="56"/>
      <c r="N167" s="56"/>
      <c r="O167" s="56"/>
      <c r="P167" s="56"/>
      <c r="Q167" s="56"/>
      <c r="R167" s="56"/>
      <c r="S167" s="56"/>
      <c r="T167" s="56"/>
      <c r="U167" s="56"/>
      <c r="V167" s="56"/>
      <c r="W167" s="56"/>
      <c r="X167" s="56"/>
      <c r="Y167" s="56"/>
      <c r="Z167" s="56"/>
      <c r="AA167" s="56"/>
      <c r="AB167" s="56"/>
    </row>
    <row r="168">
      <c r="A168" s="56"/>
      <c r="B168" s="56"/>
      <c r="C168" s="58"/>
      <c r="D168" s="87"/>
      <c r="E168" s="79"/>
      <c r="F168" s="58"/>
      <c r="G168" s="58"/>
      <c r="H168" s="58"/>
      <c r="I168" s="58"/>
      <c r="J168" s="58"/>
      <c r="K168" s="56"/>
      <c r="L168" s="56"/>
      <c r="M168" s="56"/>
      <c r="N168" s="56"/>
      <c r="O168" s="56"/>
      <c r="P168" s="56"/>
      <c r="Q168" s="56"/>
      <c r="R168" s="56"/>
      <c r="S168" s="56"/>
      <c r="T168" s="56"/>
      <c r="U168" s="56"/>
      <c r="V168" s="56"/>
      <c r="W168" s="56"/>
      <c r="X168" s="56"/>
      <c r="Y168" s="56"/>
      <c r="Z168" s="56"/>
      <c r="AA168" s="56"/>
      <c r="AB168" s="56"/>
    </row>
    <row r="169">
      <c r="A169" s="56"/>
      <c r="B169" s="56"/>
      <c r="C169" s="58"/>
      <c r="D169" s="87"/>
      <c r="E169" s="79"/>
      <c r="F169" s="58"/>
      <c r="G169" s="58"/>
      <c r="H169" s="58"/>
      <c r="I169" s="58"/>
      <c r="J169" s="58"/>
      <c r="K169" s="56"/>
      <c r="L169" s="56"/>
      <c r="M169" s="56"/>
      <c r="N169" s="56"/>
      <c r="O169" s="56"/>
      <c r="P169" s="56"/>
      <c r="Q169" s="56"/>
      <c r="R169" s="56"/>
      <c r="S169" s="56"/>
      <c r="T169" s="56"/>
      <c r="U169" s="56"/>
      <c r="V169" s="56"/>
      <c r="W169" s="56"/>
      <c r="X169" s="56"/>
      <c r="Y169" s="56"/>
      <c r="Z169" s="56"/>
      <c r="AA169" s="56"/>
      <c r="AB169" s="56"/>
    </row>
    <row r="170">
      <c r="A170" s="56"/>
      <c r="B170" s="56"/>
      <c r="C170" s="58"/>
      <c r="D170" s="87"/>
      <c r="E170" s="79"/>
      <c r="F170" s="58"/>
      <c r="G170" s="58"/>
      <c r="H170" s="58"/>
      <c r="I170" s="58"/>
      <c r="J170" s="58"/>
      <c r="K170" s="56"/>
      <c r="L170" s="56"/>
      <c r="M170" s="56"/>
      <c r="N170" s="56"/>
      <c r="O170" s="56"/>
      <c r="P170" s="56"/>
      <c r="Q170" s="56"/>
      <c r="R170" s="56"/>
      <c r="S170" s="56"/>
      <c r="T170" s="56"/>
      <c r="U170" s="56"/>
      <c r="V170" s="56"/>
      <c r="W170" s="56"/>
      <c r="X170" s="56"/>
      <c r="Y170" s="56"/>
      <c r="Z170" s="56"/>
      <c r="AA170" s="56"/>
      <c r="AB170" s="56"/>
    </row>
    <row r="171">
      <c r="A171" s="56"/>
      <c r="B171" s="56"/>
      <c r="C171" s="58"/>
      <c r="D171" s="87"/>
      <c r="E171" s="79"/>
      <c r="F171" s="58"/>
      <c r="G171" s="58"/>
      <c r="H171" s="58"/>
      <c r="I171" s="58"/>
      <c r="J171" s="58"/>
      <c r="K171" s="56"/>
      <c r="L171" s="56"/>
      <c r="M171" s="56"/>
      <c r="N171" s="56"/>
      <c r="O171" s="56"/>
      <c r="P171" s="56"/>
      <c r="Q171" s="56"/>
      <c r="R171" s="56"/>
      <c r="S171" s="56"/>
      <c r="T171" s="56"/>
      <c r="U171" s="56"/>
      <c r="V171" s="56"/>
      <c r="W171" s="56"/>
      <c r="X171" s="56"/>
      <c r="Y171" s="56"/>
      <c r="Z171" s="56"/>
      <c r="AA171" s="56"/>
      <c r="AB171" s="56"/>
    </row>
    <row r="172">
      <c r="A172" s="56"/>
      <c r="B172" s="56"/>
      <c r="C172" s="58"/>
      <c r="D172" s="87"/>
      <c r="E172" s="79"/>
      <c r="F172" s="58"/>
      <c r="G172" s="58"/>
      <c r="H172" s="58"/>
      <c r="I172" s="58"/>
      <c r="J172" s="58"/>
      <c r="K172" s="56"/>
      <c r="L172" s="56"/>
      <c r="M172" s="56"/>
      <c r="N172" s="56"/>
      <c r="O172" s="56"/>
      <c r="P172" s="56"/>
      <c r="Q172" s="56"/>
      <c r="R172" s="56"/>
      <c r="S172" s="56"/>
      <c r="T172" s="56"/>
      <c r="U172" s="56"/>
      <c r="V172" s="56"/>
      <c r="W172" s="56"/>
      <c r="X172" s="56"/>
      <c r="Y172" s="56"/>
      <c r="Z172" s="56"/>
      <c r="AA172" s="56"/>
      <c r="AB172" s="56"/>
    </row>
    <row r="173">
      <c r="A173" s="56"/>
      <c r="B173" s="56"/>
      <c r="C173" s="58"/>
      <c r="D173" s="87"/>
      <c r="E173" s="79"/>
      <c r="F173" s="58"/>
      <c r="G173" s="58"/>
      <c r="H173" s="58"/>
      <c r="I173" s="58"/>
      <c r="J173" s="58"/>
      <c r="K173" s="56"/>
      <c r="L173" s="56"/>
      <c r="M173" s="56"/>
      <c r="N173" s="56"/>
      <c r="O173" s="56"/>
      <c r="P173" s="56"/>
      <c r="Q173" s="56"/>
      <c r="R173" s="56"/>
      <c r="S173" s="56"/>
      <c r="T173" s="56"/>
      <c r="U173" s="56"/>
      <c r="V173" s="56"/>
      <c r="W173" s="56"/>
      <c r="X173" s="56"/>
      <c r="Y173" s="56"/>
      <c r="Z173" s="56"/>
      <c r="AA173" s="56"/>
      <c r="AB173" s="56"/>
    </row>
    <row r="174">
      <c r="A174" s="56"/>
      <c r="B174" s="56"/>
      <c r="C174" s="58"/>
      <c r="D174" s="87"/>
      <c r="E174" s="79"/>
      <c r="F174" s="58"/>
      <c r="G174" s="58"/>
      <c r="H174" s="58"/>
      <c r="I174" s="58"/>
      <c r="J174" s="58"/>
      <c r="K174" s="56"/>
      <c r="L174" s="56"/>
      <c r="M174" s="56"/>
      <c r="N174" s="56"/>
      <c r="O174" s="56"/>
      <c r="P174" s="56"/>
      <c r="Q174" s="56"/>
      <c r="R174" s="56"/>
      <c r="S174" s="56"/>
      <c r="T174" s="56"/>
      <c r="U174" s="56"/>
      <c r="V174" s="56"/>
      <c r="W174" s="56"/>
      <c r="X174" s="56"/>
      <c r="Y174" s="56"/>
      <c r="Z174" s="56"/>
      <c r="AA174" s="56"/>
      <c r="AB174" s="56"/>
    </row>
    <row r="175">
      <c r="A175" s="56"/>
      <c r="B175" s="56"/>
      <c r="C175" s="58"/>
      <c r="D175" s="87"/>
      <c r="E175" s="79"/>
      <c r="F175" s="58"/>
      <c r="G175" s="58"/>
      <c r="H175" s="58"/>
      <c r="I175" s="58"/>
      <c r="J175" s="58"/>
      <c r="K175" s="56"/>
      <c r="L175" s="56"/>
      <c r="M175" s="56"/>
      <c r="N175" s="56"/>
      <c r="O175" s="56"/>
      <c r="P175" s="56"/>
      <c r="Q175" s="56"/>
      <c r="R175" s="56"/>
      <c r="S175" s="56"/>
      <c r="T175" s="56"/>
      <c r="U175" s="56"/>
      <c r="V175" s="56"/>
      <c r="W175" s="56"/>
      <c r="X175" s="56"/>
      <c r="Y175" s="56"/>
      <c r="Z175" s="56"/>
      <c r="AA175" s="56"/>
      <c r="AB175" s="56"/>
    </row>
    <row r="176">
      <c r="A176" s="56"/>
      <c r="B176" s="56"/>
      <c r="C176" s="58"/>
      <c r="D176" s="87"/>
      <c r="E176" s="79"/>
      <c r="F176" s="58"/>
      <c r="G176" s="58"/>
      <c r="H176" s="58"/>
      <c r="I176" s="58"/>
      <c r="J176" s="58"/>
      <c r="K176" s="56"/>
      <c r="L176" s="56"/>
      <c r="M176" s="56"/>
      <c r="N176" s="56"/>
      <c r="O176" s="56"/>
      <c r="P176" s="56"/>
      <c r="Q176" s="56"/>
      <c r="R176" s="56"/>
      <c r="S176" s="56"/>
      <c r="T176" s="56"/>
      <c r="U176" s="56"/>
      <c r="V176" s="56"/>
      <c r="W176" s="56"/>
      <c r="X176" s="56"/>
      <c r="Y176" s="56"/>
      <c r="Z176" s="56"/>
      <c r="AA176" s="56"/>
      <c r="AB176" s="56"/>
    </row>
    <row r="177">
      <c r="A177" s="56"/>
      <c r="B177" s="56"/>
      <c r="C177" s="58"/>
      <c r="D177" s="87"/>
      <c r="E177" s="79"/>
      <c r="F177" s="58"/>
      <c r="G177" s="58"/>
      <c r="H177" s="58"/>
      <c r="I177" s="58"/>
      <c r="J177" s="58"/>
      <c r="K177" s="56"/>
      <c r="L177" s="56"/>
      <c r="M177" s="56"/>
      <c r="N177" s="56"/>
      <c r="O177" s="56"/>
      <c r="P177" s="56"/>
      <c r="Q177" s="56"/>
      <c r="R177" s="56"/>
      <c r="S177" s="56"/>
      <c r="T177" s="56"/>
      <c r="U177" s="56"/>
      <c r="V177" s="56"/>
      <c r="W177" s="56"/>
      <c r="X177" s="56"/>
      <c r="Y177" s="56"/>
      <c r="Z177" s="56"/>
      <c r="AA177" s="56"/>
      <c r="AB177" s="56"/>
    </row>
    <row r="178">
      <c r="A178" s="56"/>
      <c r="B178" s="56"/>
      <c r="C178" s="58"/>
      <c r="D178" s="87"/>
      <c r="E178" s="79"/>
      <c r="F178" s="58"/>
      <c r="G178" s="58"/>
      <c r="H178" s="58"/>
      <c r="I178" s="58"/>
      <c r="J178" s="58"/>
      <c r="K178" s="56"/>
      <c r="L178" s="56"/>
      <c r="M178" s="56"/>
      <c r="N178" s="56"/>
      <c r="O178" s="56"/>
      <c r="P178" s="56"/>
      <c r="Q178" s="56"/>
      <c r="R178" s="56"/>
      <c r="S178" s="56"/>
      <c r="T178" s="56"/>
      <c r="U178" s="56"/>
      <c r="V178" s="56"/>
      <c r="W178" s="56"/>
      <c r="X178" s="56"/>
      <c r="Y178" s="56"/>
      <c r="Z178" s="56"/>
      <c r="AA178" s="56"/>
      <c r="AB178" s="56"/>
    </row>
    <row r="179">
      <c r="A179" s="56"/>
      <c r="B179" s="56"/>
      <c r="C179" s="58"/>
      <c r="D179" s="87"/>
      <c r="E179" s="79"/>
      <c r="F179" s="58"/>
      <c r="G179" s="58"/>
      <c r="H179" s="58"/>
      <c r="I179" s="58"/>
      <c r="J179" s="58"/>
      <c r="K179" s="56"/>
      <c r="L179" s="56"/>
      <c r="M179" s="56"/>
      <c r="N179" s="56"/>
      <c r="O179" s="56"/>
      <c r="P179" s="56"/>
      <c r="Q179" s="56"/>
      <c r="R179" s="56"/>
      <c r="S179" s="56"/>
      <c r="T179" s="56"/>
      <c r="U179" s="56"/>
      <c r="V179" s="56"/>
      <c r="W179" s="56"/>
      <c r="X179" s="56"/>
      <c r="Y179" s="56"/>
      <c r="Z179" s="56"/>
      <c r="AA179" s="56"/>
      <c r="AB179" s="56"/>
    </row>
    <row r="180">
      <c r="A180" s="56"/>
      <c r="B180" s="56"/>
      <c r="C180" s="58"/>
      <c r="D180" s="87"/>
      <c r="E180" s="79"/>
      <c r="F180" s="58"/>
      <c r="G180" s="58"/>
      <c r="H180" s="58"/>
      <c r="I180" s="58"/>
      <c r="J180" s="58"/>
      <c r="K180" s="56"/>
      <c r="L180" s="56"/>
      <c r="M180" s="56"/>
      <c r="N180" s="56"/>
      <c r="O180" s="56"/>
      <c r="P180" s="56"/>
      <c r="Q180" s="56"/>
      <c r="R180" s="56"/>
      <c r="S180" s="56"/>
      <c r="T180" s="56"/>
      <c r="U180" s="56"/>
      <c r="V180" s="56"/>
      <c r="W180" s="56"/>
      <c r="X180" s="56"/>
      <c r="Y180" s="56"/>
      <c r="Z180" s="56"/>
      <c r="AA180" s="56"/>
      <c r="AB180" s="56"/>
    </row>
    <row r="181">
      <c r="A181" s="56"/>
      <c r="B181" s="56"/>
      <c r="C181" s="58"/>
      <c r="D181" s="87"/>
      <c r="E181" s="79"/>
      <c r="F181" s="58"/>
      <c r="G181" s="58"/>
      <c r="H181" s="58"/>
      <c r="I181" s="58"/>
      <c r="J181" s="58"/>
      <c r="K181" s="56"/>
      <c r="L181" s="56"/>
      <c r="M181" s="56"/>
      <c r="N181" s="56"/>
      <c r="O181" s="56"/>
      <c r="P181" s="56"/>
      <c r="Q181" s="56"/>
      <c r="R181" s="56"/>
      <c r="S181" s="56"/>
      <c r="T181" s="56"/>
      <c r="U181" s="56"/>
      <c r="V181" s="56"/>
      <c r="W181" s="56"/>
      <c r="X181" s="56"/>
      <c r="Y181" s="56"/>
      <c r="Z181" s="56"/>
      <c r="AA181" s="56"/>
      <c r="AB181" s="56"/>
    </row>
    <row r="182">
      <c r="A182" s="56"/>
      <c r="B182" s="56"/>
      <c r="C182" s="58"/>
      <c r="D182" s="87"/>
      <c r="E182" s="79"/>
      <c r="F182" s="58"/>
      <c r="G182" s="58"/>
      <c r="H182" s="58"/>
      <c r="I182" s="58"/>
      <c r="J182" s="58"/>
      <c r="K182" s="56"/>
      <c r="L182" s="56"/>
      <c r="M182" s="56"/>
      <c r="N182" s="56"/>
      <c r="O182" s="56"/>
      <c r="P182" s="56"/>
      <c r="Q182" s="56"/>
      <c r="R182" s="56"/>
      <c r="S182" s="56"/>
      <c r="T182" s="56"/>
      <c r="U182" s="56"/>
      <c r="V182" s="56"/>
      <c r="W182" s="56"/>
      <c r="X182" s="56"/>
      <c r="Y182" s="56"/>
      <c r="Z182" s="56"/>
      <c r="AA182" s="56"/>
      <c r="AB182" s="56"/>
    </row>
    <row r="183">
      <c r="A183" s="56"/>
      <c r="B183" s="56"/>
      <c r="C183" s="58"/>
      <c r="D183" s="87"/>
      <c r="E183" s="79"/>
      <c r="F183" s="58"/>
      <c r="G183" s="58"/>
      <c r="H183" s="58"/>
      <c r="I183" s="58"/>
      <c r="J183" s="58"/>
      <c r="K183" s="56"/>
      <c r="L183" s="56"/>
      <c r="M183" s="56"/>
      <c r="N183" s="56"/>
      <c r="O183" s="56"/>
      <c r="P183" s="56"/>
      <c r="Q183" s="56"/>
      <c r="R183" s="56"/>
      <c r="S183" s="56"/>
      <c r="T183" s="56"/>
      <c r="U183" s="56"/>
      <c r="V183" s="56"/>
      <c r="W183" s="56"/>
      <c r="X183" s="56"/>
      <c r="Y183" s="56"/>
      <c r="Z183" s="56"/>
      <c r="AA183" s="56"/>
      <c r="AB183" s="56"/>
    </row>
    <row r="184">
      <c r="A184" s="56"/>
      <c r="B184" s="56"/>
      <c r="C184" s="58"/>
      <c r="D184" s="87"/>
      <c r="E184" s="79"/>
      <c r="F184" s="58"/>
      <c r="G184" s="58"/>
      <c r="H184" s="58"/>
      <c r="I184" s="58"/>
      <c r="J184" s="58"/>
      <c r="K184" s="56"/>
      <c r="L184" s="56"/>
      <c r="M184" s="56"/>
      <c r="N184" s="56"/>
      <c r="O184" s="56"/>
      <c r="P184" s="56"/>
      <c r="Q184" s="56"/>
      <c r="R184" s="56"/>
      <c r="S184" s="56"/>
      <c r="T184" s="56"/>
      <c r="U184" s="56"/>
      <c r="V184" s="56"/>
      <c r="W184" s="56"/>
      <c r="X184" s="56"/>
      <c r="Y184" s="56"/>
      <c r="Z184" s="56"/>
      <c r="AA184" s="56"/>
      <c r="AB184" s="56"/>
    </row>
    <row r="185">
      <c r="A185" s="56"/>
      <c r="B185" s="56"/>
      <c r="C185" s="58"/>
      <c r="D185" s="87"/>
      <c r="E185" s="79"/>
      <c r="F185" s="58"/>
      <c r="G185" s="58"/>
      <c r="H185" s="58"/>
      <c r="I185" s="58"/>
      <c r="J185" s="58"/>
      <c r="K185" s="56"/>
      <c r="L185" s="56"/>
      <c r="M185" s="56"/>
      <c r="N185" s="56"/>
      <c r="O185" s="56"/>
      <c r="P185" s="56"/>
      <c r="Q185" s="56"/>
      <c r="R185" s="56"/>
      <c r="S185" s="56"/>
      <c r="T185" s="56"/>
      <c r="U185" s="56"/>
      <c r="V185" s="56"/>
      <c r="W185" s="56"/>
      <c r="X185" s="56"/>
      <c r="Y185" s="56"/>
      <c r="Z185" s="56"/>
      <c r="AA185" s="56"/>
      <c r="AB185" s="56"/>
    </row>
    <row r="186">
      <c r="A186" s="56"/>
      <c r="B186" s="56"/>
      <c r="C186" s="58"/>
      <c r="D186" s="87"/>
      <c r="E186" s="79"/>
      <c r="F186" s="58"/>
      <c r="G186" s="58"/>
      <c r="H186" s="58"/>
      <c r="I186" s="58"/>
      <c r="J186" s="58"/>
      <c r="K186" s="56"/>
      <c r="L186" s="56"/>
      <c r="M186" s="56"/>
      <c r="N186" s="56"/>
      <c r="O186" s="56"/>
      <c r="P186" s="56"/>
      <c r="Q186" s="56"/>
      <c r="R186" s="56"/>
      <c r="S186" s="56"/>
      <c r="T186" s="56"/>
      <c r="U186" s="56"/>
      <c r="V186" s="56"/>
      <c r="W186" s="56"/>
      <c r="X186" s="56"/>
      <c r="Y186" s="56"/>
      <c r="Z186" s="56"/>
      <c r="AA186" s="56"/>
      <c r="AB186" s="56"/>
    </row>
    <row r="187">
      <c r="A187" s="56"/>
      <c r="B187" s="56"/>
      <c r="C187" s="58"/>
      <c r="D187" s="87"/>
      <c r="E187" s="79"/>
      <c r="F187" s="58"/>
      <c r="G187" s="58"/>
      <c r="H187" s="58"/>
      <c r="I187" s="58"/>
      <c r="J187" s="58"/>
      <c r="K187" s="56"/>
      <c r="L187" s="56"/>
      <c r="M187" s="56"/>
      <c r="N187" s="56"/>
      <c r="O187" s="56"/>
      <c r="P187" s="56"/>
      <c r="Q187" s="56"/>
      <c r="R187" s="56"/>
      <c r="S187" s="56"/>
      <c r="T187" s="56"/>
      <c r="U187" s="56"/>
      <c r="V187" s="56"/>
      <c r="W187" s="56"/>
      <c r="X187" s="56"/>
      <c r="Y187" s="56"/>
      <c r="Z187" s="56"/>
      <c r="AA187" s="56"/>
      <c r="AB187" s="56"/>
    </row>
    <row r="188">
      <c r="A188" s="56"/>
      <c r="B188" s="56"/>
      <c r="C188" s="58"/>
      <c r="D188" s="87"/>
      <c r="E188" s="79"/>
      <c r="F188" s="58"/>
      <c r="G188" s="58"/>
      <c r="H188" s="58"/>
      <c r="I188" s="58"/>
      <c r="J188" s="58"/>
      <c r="K188" s="56"/>
      <c r="L188" s="56"/>
      <c r="M188" s="56"/>
      <c r="N188" s="56"/>
      <c r="O188" s="56"/>
      <c r="P188" s="56"/>
      <c r="Q188" s="56"/>
      <c r="R188" s="56"/>
      <c r="S188" s="56"/>
      <c r="T188" s="56"/>
      <c r="U188" s="56"/>
      <c r="V188" s="56"/>
      <c r="W188" s="56"/>
      <c r="X188" s="56"/>
      <c r="Y188" s="56"/>
      <c r="Z188" s="56"/>
      <c r="AA188" s="56"/>
      <c r="AB188" s="56"/>
    </row>
    <row r="189">
      <c r="A189" s="56"/>
      <c r="B189" s="56"/>
      <c r="C189" s="58"/>
      <c r="D189" s="87"/>
      <c r="E189" s="79"/>
      <c r="F189" s="58"/>
      <c r="G189" s="58"/>
      <c r="H189" s="58"/>
      <c r="I189" s="58"/>
      <c r="J189" s="58"/>
      <c r="K189" s="56"/>
      <c r="L189" s="56"/>
      <c r="M189" s="56"/>
      <c r="N189" s="56"/>
      <c r="O189" s="56"/>
      <c r="P189" s="56"/>
      <c r="Q189" s="56"/>
      <c r="R189" s="56"/>
      <c r="S189" s="56"/>
      <c r="T189" s="56"/>
      <c r="U189" s="56"/>
      <c r="V189" s="56"/>
      <c r="W189" s="56"/>
      <c r="X189" s="56"/>
      <c r="Y189" s="56"/>
      <c r="Z189" s="56"/>
      <c r="AA189" s="56"/>
      <c r="AB189" s="56"/>
    </row>
    <row r="190">
      <c r="A190" s="56"/>
      <c r="B190" s="56"/>
      <c r="C190" s="58"/>
      <c r="D190" s="87"/>
      <c r="E190" s="79"/>
      <c r="F190" s="58"/>
      <c r="G190" s="58"/>
      <c r="H190" s="58"/>
      <c r="I190" s="58"/>
      <c r="J190" s="58"/>
      <c r="K190" s="56"/>
      <c r="L190" s="56"/>
      <c r="M190" s="56"/>
      <c r="N190" s="56"/>
      <c r="O190" s="56"/>
      <c r="P190" s="56"/>
      <c r="Q190" s="56"/>
      <c r="R190" s="56"/>
      <c r="S190" s="56"/>
      <c r="T190" s="56"/>
      <c r="U190" s="56"/>
      <c r="V190" s="56"/>
      <c r="W190" s="56"/>
      <c r="X190" s="56"/>
      <c r="Y190" s="56"/>
      <c r="Z190" s="56"/>
      <c r="AA190" s="56"/>
      <c r="AB190" s="56"/>
    </row>
    <row r="191">
      <c r="A191" s="56"/>
      <c r="B191" s="56"/>
      <c r="C191" s="58"/>
      <c r="D191" s="87"/>
      <c r="E191" s="79"/>
      <c r="F191" s="58"/>
      <c r="G191" s="58"/>
      <c r="H191" s="58"/>
      <c r="I191" s="58"/>
      <c r="J191" s="58"/>
      <c r="K191" s="56"/>
      <c r="L191" s="56"/>
      <c r="M191" s="56"/>
      <c r="N191" s="56"/>
      <c r="O191" s="56"/>
      <c r="P191" s="56"/>
      <c r="Q191" s="56"/>
      <c r="R191" s="56"/>
      <c r="S191" s="56"/>
      <c r="T191" s="56"/>
      <c r="U191" s="56"/>
      <c r="V191" s="56"/>
      <c r="W191" s="56"/>
      <c r="X191" s="56"/>
      <c r="Y191" s="56"/>
      <c r="Z191" s="56"/>
      <c r="AA191" s="56"/>
      <c r="AB191" s="56"/>
    </row>
    <row r="192">
      <c r="A192" s="56"/>
      <c r="B192" s="56"/>
      <c r="C192" s="58"/>
      <c r="D192" s="87"/>
      <c r="E192" s="79"/>
      <c r="F192" s="58"/>
      <c r="G192" s="58"/>
      <c r="H192" s="58"/>
      <c r="I192" s="58"/>
      <c r="J192" s="58"/>
      <c r="K192" s="56"/>
      <c r="L192" s="56"/>
      <c r="M192" s="56"/>
      <c r="N192" s="56"/>
      <c r="O192" s="56"/>
      <c r="P192" s="56"/>
      <c r="Q192" s="56"/>
      <c r="R192" s="56"/>
      <c r="S192" s="56"/>
      <c r="T192" s="56"/>
      <c r="U192" s="56"/>
      <c r="V192" s="56"/>
      <c r="W192" s="56"/>
      <c r="X192" s="56"/>
      <c r="Y192" s="56"/>
      <c r="Z192" s="56"/>
      <c r="AA192" s="56"/>
      <c r="AB192" s="56"/>
    </row>
    <row r="193">
      <c r="A193" s="56"/>
      <c r="B193" s="56"/>
      <c r="C193" s="58"/>
      <c r="D193" s="87"/>
      <c r="E193" s="79"/>
      <c r="F193" s="58"/>
      <c r="G193" s="58"/>
      <c r="H193" s="58"/>
      <c r="I193" s="58"/>
      <c r="J193" s="58"/>
      <c r="K193" s="56"/>
      <c r="L193" s="56"/>
      <c r="M193" s="56"/>
      <c r="N193" s="56"/>
      <c r="O193" s="56"/>
      <c r="P193" s="56"/>
      <c r="Q193" s="56"/>
      <c r="R193" s="56"/>
      <c r="S193" s="56"/>
      <c r="T193" s="56"/>
      <c r="U193" s="56"/>
      <c r="V193" s="56"/>
      <c r="W193" s="56"/>
      <c r="X193" s="56"/>
      <c r="Y193" s="56"/>
      <c r="Z193" s="56"/>
      <c r="AA193" s="56"/>
      <c r="AB193" s="56"/>
    </row>
    <row r="194">
      <c r="A194" s="56"/>
      <c r="B194" s="56"/>
      <c r="C194" s="58"/>
      <c r="D194" s="87"/>
      <c r="E194" s="79"/>
      <c r="F194" s="58"/>
      <c r="G194" s="58"/>
      <c r="H194" s="58"/>
      <c r="I194" s="58"/>
      <c r="J194" s="58"/>
      <c r="K194" s="56"/>
      <c r="L194" s="56"/>
      <c r="M194" s="56"/>
      <c r="N194" s="56"/>
      <c r="O194" s="56"/>
      <c r="P194" s="56"/>
      <c r="Q194" s="56"/>
      <c r="R194" s="56"/>
      <c r="S194" s="56"/>
      <c r="T194" s="56"/>
      <c r="U194" s="56"/>
      <c r="V194" s="56"/>
      <c r="W194" s="56"/>
      <c r="X194" s="56"/>
      <c r="Y194" s="56"/>
      <c r="Z194" s="56"/>
      <c r="AA194" s="56"/>
      <c r="AB194" s="56"/>
    </row>
    <row r="195">
      <c r="A195" s="56"/>
      <c r="B195" s="56"/>
      <c r="C195" s="58"/>
      <c r="D195" s="87"/>
      <c r="E195" s="79"/>
      <c r="F195" s="58"/>
      <c r="G195" s="58"/>
      <c r="H195" s="58"/>
      <c r="I195" s="58"/>
      <c r="J195" s="58"/>
      <c r="K195" s="56"/>
      <c r="L195" s="56"/>
      <c r="M195" s="56"/>
      <c r="N195" s="56"/>
      <c r="O195" s="56"/>
      <c r="P195" s="56"/>
      <c r="Q195" s="56"/>
      <c r="R195" s="56"/>
      <c r="S195" s="56"/>
      <c r="T195" s="56"/>
      <c r="U195" s="56"/>
      <c r="V195" s="56"/>
      <c r="W195" s="56"/>
      <c r="X195" s="56"/>
      <c r="Y195" s="56"/>
      <c r="Z195" s="56"/>
      <c r="AA195" s="56"/>
      <c r="AB195" s="56"/>
    </row>
    <row r="196">
      <c r="A196" s="56"/>
      <c r="B196" s="56"/>
      <c r="C196" s="58"/>
      <c r="D196" s="87"/>
      <c r="E196" s="79"/>
      <c r="F196" s="58"/>
      <c r="G196" s="58"/>
      <c r="H196" s="58"/>
      <c r="I196" s="58"/>
      <c r="J196" s="58"/>
      <c r="K196" s="56"/>
      <c r="L196" s="56"/>
      <c r="M196" s="56"/>
      <c r="N196" s="56"/>
      <c r="O196" s="56"/>
      <c r="P196" s="56"/>
      <c r="Q196" s="56"/>
      <c r="R196" s="56"/>
      <c r="S196" s="56"/>
      <c r="T196" s="56"/>
      <c r="U196" s="56"/>
      <c r="V196" s="56"/>
      <c r="W196" s="56"/>
      <c r="X196" s="56"/>
      <c r="Y196" s="56"/>
      <c r="Z196" s="56"/>
      <c r="AA196" s="56"/>
      <c r="AB196" s="56"/>
    </row>
    <row r="197">
      <c r="A197" s="56"/>
      <c r="B197" s="56"/>
      <c r="C197" s="58"/>
      <c r="D197" s="87"/>
      <c r="E197" s="79"/>
      <c r="F197" s="58"/>
      <c r="G197" s="58"/>
      <c r="H197" s="58"/>
      <c r="I197" s="58"/>
      <c r="J197" s="58"/>
      <c r="K197" s="56"/>
      <c r="L197" s="56"/>
      <c r="M197" s="56"/>
      <c r="N197" s="56"/>
      <c r="O197" s="56"/>
      <c r="P197" s="56"/>
      <c r="Q197" s="56"/>
      <c r="R197" s="56"/>
      <c r="S197" s="56"/>
      <c r="T197" s="56"/>
      <c r="U197" s="56"/>
      <c r="V197" s="56"/>
      <c r="W197" s="56"/>
      <c r="X197" s="56"/>
      <c r="Y197" s="56"/>
      <c r="Z197" s="56"/>
      <c r="AA197" s="56"/>
      <c r="AB197" s="56"/>
    </row>
    <row r="198">
      <c r="A198" s="56"/>
      <c r="B198" s="56"/>
      <c r="C198" s="58"/>
      <c r="D198" s="87"/>
      <c r="E198" s="79"/>
      <c r="F198" s="58"/>
      <c r="G198" s="58"/>
      <c r="H198" s="58"/>
      <c r="I198" s="58"/>
      <c r="J198" s="58"/>
      <c r="K198" s="56"/>
      <c r="L198" s="56"/>
      <c r="M198" s="56"/>
      <c r="N198" s="56"/>
      <c r="O198" s="56"/>
      <c r="P198" s="56"/>
      <c r="Q198" s="56"/>
      <c r="R198" s="56"/>
      <c r="S198" s="56"/>
      <c r="T198" s="56"/>
      <c r="U198" s="56"/>
      <c r="V198" s="56"/>
      <c r="W198" s="56"/>
      <c r="X198" s="56"/>
      <c r="Y198" s="56"/>
      <c r="Z198" s="56"/>
      <c r="AA198" s="56"/>
      <c r="AB198" s="56"/>
    </row>
    <row r="199">
      <c r="A199" s="56"/>
      <c r="B199" s="56"/>
      <c r="C199" s="58"/>
      <c r="D199" s="87"/>
      <c r="E199" s="79"/>
      <c r="F199" s="58"/>
      <c r="G199" s="58"/>
      <c r="H199" s="58"/>
      <c r="I199" s="58"/>
      <c r="J199" s="58"/>
      <c r="K199" s="56"/>
      <c r="L199" s="56"/>
      <c r="M199" s="56"/>
      <c r="N199" s="56"/>
      <c r="O199" s="56"/>
      <c r="P199" s="56"/>
      <c r="Q199" s="56"/>
      <c r="R199" s="56"/>
      <c r="S199" s="56"/>
      <c r="T199" s="56"/>
      <c r="U199" s="56"/>
      <c r="V199" s="56"/>
      <c r="W199" s="56"/>
      <c r="X199" s="56"/>
      <c r="Y199" s="56"/>
      <c r="Z199" s="56"/>
      <c r="AA199" s="56"/>
      <c r="AB199" s="56"/>
    </row>
    <row r="200">
      <c r="A200" s="56"/>
      <c r="B200" s="56"/>
      <c r="C200" s="58"/>
      <c r="D200" s="87"/>
      <c r="E200" s="79"/>
      <c r="F200" s="58"/>
      <c r="G200" s="58"/>
      <c r="H200" s="58"/>
      <c r="I200" s="58"/>
      <c r="J200" s="58"/>
      <c r="K200" s="56"/>
      <c r="L200" s="56"/>
      <c r="M200" s="56"/>
      <c r="N200" s="56"/>
      <c r="O200" s="56"/>
      <c r="P200" s="56"/>
      <c r="Q200" s="56"/>
      <c r="R200" s="56"/>
      <c r="S200" s="56"/>
      <c r="T200" s="56"/>
      <c r="U200" s="56"/>
      <c r="V200" s="56"/>
      <c r="W200" s="56"/>
      <c r="X200" s="56"/>
      <c r="Y200" s="56"/>
      <c r="Z200" s="56"/>
      <c r="AA200" s="56"/>
      <c r="AB200" s="56"/>
    </row>
    <row r="201">
      <c r="A201" s="56"/>
      <c r="B201" s="56"/>
      <c r="C201" s="58"/>
      <c r="D201" s="87"/>
      <c r="E201" s="79"/>
      <c r="F201" s="58"/>
      <c r="G201" s="58"/>
      <c r="H201" s="58"/>
      <c r="I201" s="58"/>
      <c r="J201" s="58"/>
      <c r="K201" s="56"/>
      <c r="L201" s="56"/>
      <c r="M201" s="56"/>
      <c r="N201" s="56"/>
      <c r="O201" s="56"/>
      <c r="P201" s="56"/>
      <c r="Q201" s="56"/>
      <c r="R201" s="56"/>
      <c r="S201" s="56"/>
      <c r="T201" s="56"/>
      <c r="U201" s="56"/>
      <c r="V201" s="56"/>
      <c r="W201" s="56"/>
      <c r="X201" s="56"/>
      <c r="Y201" s="56"/>
      <c r="Z201" s="56"/>
      <c r="AA201" s="56"/>
      <c r="AB201" s="56"/>
    </row>
    <row r="202">
      <c r="A202" s="56"/>
      <c r="B202" s="56"/>
      <c r="C202" s="58"/>
      <c r="D202" s="87"/>
      <c r="E202" s="79"/>
      <c r="F202" s="58"/>
      <c r="G202" s="58"/>
      <c r="H202" s="58"/>
      <c r="I202" s="58"/>
      <c r="J202" s="58"/>
      <c r="K202" s="56"/>
      <c r="L202" s="56"/>
      <c r="M202" s="56"/>
      <c r="N202" s="56"/>
      <c r="O202" s="56"/>
      <c r="P202" s="56"/>
      <c r="Q202" s="56"/>
      <c r="R202" s="56"/>
      <c r="S202" s="56"/>
      <c r="T202" s="56"/>
      <c r="U202" s="56"/>
      <c r="V202" s="56"/>
      <c r="W202" s="56"/>
      <c r="X202" s="56"/>
      <c r="Y202" s="56"/>
      <c r="Z202" s="56"/>
      <c r="AA202" s="56"/>
      <c r="AB202" s="56"/>
    </row>
    <row r="203">
      <c r="A203" s="56"/>
      <c r="B203" s="56"/>
      <c r="C203" s="58"/>
      <c r="D203" s="87"/>
      <c r="E203" s="79"/>
      <c r="F203" s="58"/>
      <c r="G203" s="58"/>
      <c r="H203" s="58"/>
      <c r="I203" s="58"/>
      <c r="J203" s="58"/>
      <c r="K203" s="56"/>
      <c r="L203" s="56"/>
      <c r="M203" s="56"/>
      <c r="N203" s="56"/>
      <c r="O203" s="56"/>
      <c r="P203" s="56"/>
      <c r="Q203" s="56"/>
      <c r="R203" s="56"/>
      <c r="S203" s="56"/>
      <c r="T203" s="56"/>
      <c r="U203" s="56"/>
      <c r="V203" s="56"/>
      <c r="W203" s="56"/>
      <c r="X203" s="56"/>
      <c r="Y203" s="56"/>
      <c r="Z203" s="56"/>
      <c r="AA203" s="56"/>
      <c r="AB203" s="56"/>
    </row>
    <row r="204">
      <c r="A204" s="56"/>
      <c r="B204" s="56"/>
      <c r="C204" s="58"/>
      <c r="D204" s="87"/>
      <c r="E204" s="79"/>
      <c r="F204" s="58"/>
      <c r="G204" s="58"/>
      <c r="H204" s="58"/>
      <c r="I204" s="58"/>
      <c r="J204" s="58"/>
      <c r="K204" s="56"/>
      <c r="L204" s="56"/>
      <c r="M204" s="56"/>
      <c r="N204" s="56"/>
      <c r="O204" s="56"/>
      <c r="P204" s="56"/>
      <c r="Q204" s="56"/>
      <c r="R204" s="56"/>
      <c r="S204" s="56"/>
      <c r="T204" s="56"/>
      <c r="U204" s="56"/>
      <c r="V204" s="56"/>
      <c r="W204" s="56"/>
      <c r="X204" s="56"/>
      <c r="Y204" s="56"/>
      <c r="Z204" s="56"/>
      <c r="AA204" s="56"/>
      <c r="AB204" s="56"/>
    </row>
    <row r="205">
      <c r="A205" s="56"/>
      <c r="B205" s="56"/>
      <c r="C205" s="58"/>
      <c r="D205" s="87"/>
      <c r="E205" s="79"/>
      <c r="F205" s="58"/>
      <c r="G205" s="58"/>
      <c r="H205" s="58"/>
      <c r="I205" s="58"/>
      <c r="J205" s="58"/>
      <c r="K205" s="56"/>
      <c r="L205" s="56"/>
      <c r="M205" s="56"/>
      <c r="N205" s="56"/>
      <c r="O205" s="56"/>
      <c r="P205" s="56"/>
      <c r="Q205" s="56"/>
      <c r="R205" s="56"/>
      <c r="S205" s="56"/>
      <c r="T205" s="56"/>
      <c r="U205" s="56"/>
      <c r="V205" s="56"/>
      <c r="W205" s="56"/>
      <c r="X205" s="56"/>
      <c r="Y205" s="56"/>
      <c r="Z205" s="56"/>
      <c r="AA205" s="56"/>
      <c r="AB205" s="56"/>
    </row>
    <row r="206">
      <c r="A206" s="56"/>
      <c r="B206" s="56"/>
      <c r="C206" s="58"/>
      <c r="D206" s="87"/>
      <c r="E206" s="79"/>
      <c r="F206" s="58"/>
      <c r="G206" s="58"/>
      <c r="H206" s="58"/>
      <c r="I206" s="58"/>
      <c r="J206" s="58"/>
      <c r="K206" s="56"/>
      <c r="L206" s="56"/>
      <c r="M206" s="56"/>
      <c r="N206" s="56"/>
      <c r="O206" s="56"/>
      <c r="P206" s="56"/>
      <c r="Q206" s="56"/>
      <c r="R206" s="56"/>
      <c r="S206" s="56"/>
      <c r="T206" s="56"/>
      <c r="U206" s="56"/>
      <c r="V206" s="56"/>
      <c r="W206" s="56"/>
      <c r="X206" s="56"/>
      <c r="Y206" s="56"/>
      <c r="Z206" s="56"/>
      <c r="AA206" s="56"/>
      <c r="AB206" s="56"/>
    </row>
    <row r="207">
      <c r="A207" s="56"/>
      <c r="B207" s="56"/>
      <c r="C207" s="58"/>
      <c r="D207" s="87"/>
      <c r="E207" s="79"/>
      <c r="F207" s="58"/>
      <c r="G207" s="58"/>
      <c r="H207" s="58"/>
      <c r="I207" s="58"/>
      <c r="J207" s="58"/>
      <c r="K207" s="56"/>
      <c r="L207" s="56"/>
      <c r="M207" s="56"/>
      <c r="N207" s="56"/>
      <c r="O207" s="56"/>
      <c r="P207" s="56"/>
      <c r="Q207" s="56"/>
      <c r="R207" s="56"/>
      <c r="S207" s="56"/>
      <c r="T207" s="56"/>
      <c r="U207" s="56"/>
      <c r="V207" s="56"/>
      <c r="W207" s="56"/>
      <c r="X207" s="56"/>
      <c r="Y207" s="56"/>
      <c r="Z207" s="56"/>
      <c r="AA207" s="56"/>
      <c r="AB207" s="56"/>
    </row>
    <row r="208">
      <c r="A208" s="56"/>
      <c r="B208" s="56"/>
      <c r="C208" s="58"/>
      <c r="D208" s="87"/>
      <c r="E208" s="79"/>
      <c r="F208" s="58"/>
      <c r="G208" s="58"/>
      <c r="H208" s="58"/>
      <c r="I208" s="58"/>
      <c r="J208" s="58"/>
      <c r="K208" s="56"/>
      <c r="L208" s="56"/>
      <c r="M208" s="56"/>
      <c r="N208" s="56"/>
      <c r="O208" s="56"/>
      <c r="P208" s="56"/>
      <c r="Q208" s="56"/>
      <c r="R208" s="56"/>
      <c r="S208" s="56"/>
      <c r="T208" s="56"/>
      <c r="U208" s="56"/>
      <c r="V208" s="56"/>
      <c r="W208" s="56"/>
      <c r="X208" s="56"/>
      <c r="Y208" s="56"/>
      <c r="Z208" s="56"/>
      <c r="AA208" s="56"/>
      <c r="AB208" s="56"/>
    </row>
    <row r="209">
      <c r="A209" s="56"/>
      <c r="B209" s="56"/>
      <c r="C209" s="58"/>
      <c r="D209" s="87"/>
      <c r="E209" s="79"/>
      <c r="F209" s="58"/>
      <c r="G209" s="58"/>
      <c r="H209" s="58"/>
      <c r="I209" s="58"/>
      <c r="J209" s="58"/>
      <c r="K209" s="56"/>
      <c r="L209" s="56"/>
      <c r="M209" s="56"/>
      <c r="N209" s="56"/>
      <c r="O209" s="56"/>
      <c r="P209" s="56"/>
      <c r="Q209" s="56"/>
      <c r="R209" s="56"/>
      <c r="S209" s="56"/>
      <c r="T209" s="56"/>
      <c r="U209" s="56"/>
      <c r="V209" s="56"/>
      <c r="W209" s="56"/>
      <c r="X209" s="56"/>
      <c r="Y209" s="56"/>
      <c r="Z209" s="56"/>
      <c r="AA209" s="56"/>
      <c r="AB209" s="56"/>
    </row>
    <row r="210">
      <c r="A210" s="56"/>
      <c r="B210" s="56"/>
      <c r="C210" s="58"/>
      <c r="D210" s="87"/>
      <c r="E210" s="79"/>
      <c r="F210" s="58"/>
      <c r="G210" s="58"/>
      <c r="H210" s="58"/>
      <c r="I210" s="58"/>
      <c r="J210" s="58"/>
      <c r="K210" s="56"/>
      <c r="L210" s="56"/>
      <c r="M210" s="56"/>
      <c r="N210" s="56"/>
      <c r="O210" s="56"/>
      <c r="P210" s="56"/>
      <c r="Q210" s="56"/>
      <c r="R210" s="56"/>
      <c r="S210" s="56"/>
      <c r="T210" s="56"/>
      <c r="U210" s="56"/>
      <c r="V210" s="56"/>
      <c r="W210" s="56"/>
      <c r="X210" s="56"/>
      <c r="Y210" s="56"/>
      <c r="Z210" s="56"/>
      <c r="AA210" s="56"/>
      <c r="AB210" s="56"/>
    </row>
    <row r="211">
      <c r="A211" s="56"/>
      <c r="B211" s="56"/>
      <c r="C211" s="58"/>
      <c r="D211" s="87"/>
      <c r="E211" s="79"/>
      <c r="F211" s="58"/>
      <c r="G211" s="58"/>
      <c r="H211" s="58"/>
      <c r="I211" s="58"/>
      <c r="J211" s="58"/>
      <c r="K211" s="56"/>
      <c r="L211" s="56"/>
      <c r="M211" s="56"/>
      <c r="N211" s="56"/>
      <c r="O211" s="56"/>
      <c r="P211" s="56"/>
      <c r="Q211" s="56"/>
      <c r="R211" s="56"/>
      <c r="S211" s="56"/>
      <c r="T211" s="56"/>
      <c r="U211" s="56"/>
      <c r="V211" s="56"/>
      <c r="W211" s="56"/>
      <c r="X211" s="56"/>
      <c r="Y211" s="56"/>
      <c r="Z211" s="56"/>
      <c r="AA211" s="56"/>
      <c r="AB211" s="56"/>
    </row>
    <row r="212">
      <c r="A212" s="56"/>
      <c r="B212" s="56"/>
      <c r="C212" s="58"/>
      <c r="D212" s="87"/>
      <c r="E212" s="79"/>
      <c r="F212" s="58"/>
      <c r="G212" s="58"/>
      <c r="H212" s="58"/>
      <c r="I212" s="58"/>
      <c r="J212" s="58"/>
      <c r="K212" s="56"/>
      <c r="L212" s="56"/>
      <c r="M212" s="56"/>
      <c r="N212" s="56"/>
      <c r="O212" s="56"/>
      <c r="P212" s="56"/>
      <c r="Q212" s="56"/>
      <c r="R212" s="56"/>
      <c r="S212" s="56"/>
      <c r="T212" s="56"/>
      <c r="U212" s="56"/>
      <c r="V212" s="56"/>
      <c r="W212" s="56"/>
      <c r="X212" s="56"/>
      <c r="Y212" s="56"/>
      <c r="Z212" s="56"/>
      <c r="AA212" s="56"/>
      <c r="AB212" s="56"/>
    </row>
    <row r="213">
      <c r="A213" s="56"/>
      <c r="B213" s="56"/>
      <c r="C213" s="58"/>
      <c r="D213" s="87"/>
      <c r="E213" s="79"/>
      <c r="F213" s="58"/>
      <c r="G213" s="58"/>
      <c r="H213" s="58"/>
      <c r="I213" s="58"/>
      <c r="J213" s="58"/>
      <c r="K213" s="56"/>
      <c r="L213" s="56"/>
      <c r="M213" s="56"/>
      <c r="N213" s="56"/>
      <c r="O213" s="56"/>
      <c r="P213" s="56"/>
      <c r="Q213" s="56"/>
      <c r="R213" s="56"/>
      <c r="S213" s="56"/>
      <c r="T213" s="56"/>
      <c r="U213" s="56"/>
      <c r="V213" s="56"/>
      <c r="W213" s="56"/>
      <c r="X213" s="56"/>
      <c r="Y213" s="56"/>
      <c r="Z213" s="56"/>
      <c r="AA213" s="56"/>
      <c r="AB213" s="56"/>
    </row>
    <row r="214">
      <c r="A214" s="56"/>
      <c r="B214" s="56"/>
      <c r="C214" s="58"/>
      <c r="D214" s="87"/>
      <c r="E214" s="79"/>
      <c r="F214" s="58"/>
      <c r="G214" s="58"/>
      <c r="H214" s="58"/>
      <c r="I214" s="58"/>
      <c r="J214" s="58"/>
      <c r="K214" s="56"/>
      <c r="L214" s="56"/>
      <c r="M214" s="56"/>
      <c r="N214" s="56"/>
      <c r="O214" s="56"/>
      <c r="P214" s="56"/>
      <c r="Q214" s="56"/>
      <c r="R214" s="56"/>
      <c r="S214" s="56"/>
      <c r="T214" s="56"/>
      <c r="U214" s="56"/>
      <c r="V214" s="56"/>
      <c r="W214" s="56"/>
      <c r="X214" s="56"/>
      <c r="Y214" s="56"/>
      <c r="Z214" s="56"/>
      <c r="AA214" s="56"/>
      <c r="AB214" s="56"/>
    </row>
    <row r="215">
      <c r="A215" s="56"/>
      <c r="B215" s="56"/>
      <c r="C215" s="58"/>
      <c r="D215" s="87"/>
      <c r="E215" s="79"/>
      <c r="F215" s="58"/>
      <c r="G215" s="58"/>
      <c r="H215" s="58"/>
      <c r="I215" s="58"/>
      <c r="J215" s="58"/>
      <c r="K215" s="56"/>
      <c r="L215" s="56"/>
      <c r="M215" s="56"/>
      <c r="N215" s="56"/>
      <c r="O215" s="56"/>
      <c r="P215" s="56"/>
      <c r="Q215" s="56"/>
      <c r="R215" s="56"/>
      <c r="S215" s="56"/>
      <c r="T215" s="56"/>
      <c r="U215" s="56"/>
      <c r="V215" s="56"/>
      <c r="W215" s="56"/>
      <c r="X215" s="56"/>
      <c r="Y215" s="56"/>
      <c r="Z215" s="56"/>
      <c r="AA215" s="56"/>
      <c r="AB215" s="56"/>
    </row>
    <row r="216">
      <c r="A216" s="56"/>
      <c r="B216" s="56"/>
      <c r="C216" s="58"/>
      <c r="D216" s="87"/>
      <c r="E216" s="79"/>
      <c r="F216" s="58"/>
      <c r="G216" s="58"/>
      <c r="H216" s="58"/>
      <c r="I216" s="58"/>
      <c r="J216" s="58"/>
      <c r="K216" s="56"/>
      <c r="L216" s="56"/>
      <c r="M216" s="56"/>
      <c r="N216" s="56"/>
      <c r="O216" s="56"/>
      <c r="P216" s="56"/>
      <c r="Q216" s="56"/>
      <c r="R216" s="56"/>
      <c r="S216" s="56"/>
      <c r="T216" s="56"/>
      <c r="U216" s="56"/>
      <c r="V216" s="56"/>
      <c r="W216" s="56"/>
      <c r="X216" s="56"/>
      <c r="Y216" s="56"/>
      <c r="Z216" s="56"/>
      <c r="AA216" s="56"/>
      <c r="AB216" s="56"/>
    </row>
    <row r="217">
      <c r="A217" s="56"/>
      <c r="B217" s="56"/>
      <c r="C217" s="58"/>
      <c r="D217" s="87"/>
      <c r="E217" s="79"/>
      <c r="F217" s="58"/>
      <c r="G217" s="58"/>
      <c r="H217" s="58"/>
      <c r="I217" s="58"/>
      <c r="J217" s="58"/>
      <c r="K217" s="56"/>
      <c r="L217" s="56"/>
      <c r="M217" s="56"/>
      <c r="N217" s="56"/>
      <c r="O217" s="56"/>
      <c r="P217" s="56"/>
      <c r="Q217" s="56"/>
      <c r="R217" s="56"/>
      <c r="S217" s="56"/>
      <c r="T217" s="56"/>
      <c r="U217" s="56"/>
      <c r="V217" s="56"/>
      <c r="W217" s="56"/>
      <c r="X217" s="56"/>
      <c r="Y217" s="56"/>
      <c r="Z217" s="56"/>
      <c r="AA217" s="56"/>
      <c r="AB217" s="56"/>
    </row>
    <row r="218">
      <c r="A218" s="56"/>
      <c r="B218" s="56"/>
      <c r="C218" s="58"/>
      <c r="D218" s="87"/>
      <c r="E218" s="79"/>
      <c r="F218" s="58"/>
      <c r="G218" s="58"/>
      <c r="H218" s="58"/>
      <c r="I218" s="58"/>
      <c r="J218" s="58"/>
      <c r="K218" s="56"/>
      <c r="L218" s="56"/>
      <c r="M218" s="56"/>
      <c r="N218" s="56"/>
      <c r="O218" s="56"/>
      <c r="P218" s="56"/>
      <c r="Q218" s="56"/>
      <c r="R218" s="56"/>
      <c r="S218" s="56"/>
      <c r="T218" s="56"/>
      <c r="U218" s="56"/>
      <c r="V218" s="56"/>
      <c r="W218" s="56"/>
      <c r="X218" s="56"/>
      <c r="Y218" s="56"/>
      <c r="Z218" s="56"/>
      <c r="AA218" s="56"/>
      <c r="AB218" s="56"/>
    </row>
    <row r="219">
      <c r="A219" s="56"/>
      <c r="B219" s="56"/>
      <c r="C219" s="58"/>
      <c r="D219" s="87"/>
      <c r="E219" s="79"/>
      <c r="F219" s="58"/>
      <c r="G219" s="58"/>
      <c r="H219" s="58"/>
      <c r="I219" s="58"/>
      <c r="J219" s="58"/>
      <c r="K219" s="56"/>
      <c r="L219" s="56"/>
      <c r="M219" s="56"/>
      <c r="N219" s="56"/>
      <c r="O219" s="56"/>
      <c r="P219" s="56"/>
      <c r="Q219" s="56"/>
      <c r="R219" s="56"/>
      <c r="S219" s="56"/>
      <c r="T219" s="56"/>
      <c r="U219" s="56"/>
      <c r="V219" s="56"/>
      <c r="W219" s="56"/>
      <c r="X219" s="56"/>
      <c r="Y219" s="56"/>
      <c r="Z219" s="56"/>
      <c r="AA219" s="56"/>
      <c r="AB219" s="56"/>
    </row>
    <row r="220">
      <c r="A220" s="56"/>
      <c r="B220" s="56"/>
      <c r="C220" s="58"/>
      <c r="D220" s="87"/>
      <c r="E220" s="79"/>
      <c r="F220" s="58"/>
      <c r="G220" s="58"/>
      <c r="H220" s="58"/>
      <c r="I220" s="58"/>
      <c r="J220" s="58"/>
      <c r="K220" s="56"/>
      <c r="L220" s="56"/>
      <c r="M220" s="56"/>
      <c r="N220" s="56"/>
      <c r="O220" s="56"/>
      <c r="P220" s="56"/>
      <c r="Q220" s="56"/>
      <c r="R220" s="56"/>
      <c r="S220" s="56"/>
      <c r="T220" s="56"/>
      <c r="U220" s="56"/>
      <c r="V220" s="56"/>
      <c r="W220" s="56"/>
      <c r="X220" s="56"/>
      <c r="Y220" s="56"/>
      <c r="Z220" s="56"/>
      <c r="AA220" s="56"/>
      <c r="AB220" s="56"/>
    </row>
    <row r="221">
      <c r="A221" s="56"/>
      <c r="B221" s="56"/>
      <c r="C221" s="58"/>
      <c r="D221" s="87"/>
      <c r="E221" s="79"/>
      <c r="F221" s="58"/>
      <c r="G221" s="58"/>
      <c r="H221" s="58"/>
      <c r="I221" s="58"/>
      <c r="J221" s="58"/>
      <c r="K221" s="56"/>
      <c r="L221" s="56"/>
      <c r="M221" s="56"/>
      <c r="N221" s="56"/>
      <c r="O221" s="56"/>
      <c r="P221" s="56"/>
      <c r="Q221" s="56"/>
      <c r="R221" s="56"/>
      <c r="S221" s="56"/>
      <c r="T221" s="56"/>
      <c r="U221" s="56"/>
      <c r="V221" s="56"/>
      <c r="W221" s="56"/>
      <c r="X221" s="56"/>
      <c r="Y221" s="56"/>
      <c r="Z221" s="56"/>
      <c r="AA221" s="56"/>
      <c r="AB221" s="56"/>
    </row>
    <row r="222">
      <c r="A222" s="56"/>
      <c r="B222" s="56"/>
      <c r="C222" s="58"/>
      <c r="D222" s="87"/>
      <c r="E222" s="79"/>
      <c r="F222" s="58"/>
      <c r="G222" s="58"/>
      <c r="H222" s="58"/>
      <c r="I222" s="58"/>
      <c r="J222" s="58"/>
      <c r="K222" s="56"/>
      <c r="L222" s="56"/>
      <c r="M222" s="56"/>
      <c r="N222" s="56"/>
      <c r="O222" s="56"/>
      <c r="P222" s="56"/>
      <c r="Q222" s="56"/>
      <c r="R222" s="56"/>
      <c r="S222" s="56"/>
      <c r="T222" s="56"/>
      <c r="U222" s="56"/>
      <c r="V222" s="56"/>
      <c r="W222" s="56"/>
      <c r="X222" s="56"/>
      <c r="Y222" s="56"/>
      <c r="Z222" s="56"/>
      <c r="AA222" s="56"/>
      <c r="AB222" s="56"/>
    </row>
    <row r="223">
      <c r="A223" s="56"/>
      <c r="B223" s="56"/>
      <c r="C223" s="58"/>
      <c r="D223" s="87"/>
      <c r="E223" s="79"/>
      <c r="F223" s="58"/>
      <c r="G223" s="58"/>
      <c r="H223" s="58"/>
      <c r="I223" s="58"/>
      <c r="J223" s="58"/>
      <c r="K223" s="56"/>
      <c r="L223" s="56"/>
      <c r="M223" s="56"/>
      <c r="N223" s="56"/>
      <c r="O223" s="56"/>
      <c r="P223" s="56"/>
      <c r="Q223" s="56"/>
      <c r="R223" s="56"/>
      <c r="S223" s="56"/>
      <c r="T223" s="56"/>
      <c r="U223" s="56"/>
      <c r="V223" s="56"/>
      <c r="W223" s="56"/>
      <c r="X223" s="56"/>
      <c r="Y223" s="56"/>
      <c r="Z223" s="56"/>
      <c r="AA223" s="56"/>
      <c r="AB223" s="56"/>
    </row>
    <row r="224">
      <c r="A224" s="56"/>
      <c r="B224" s="56"/>
      <c r="C224" s="58"/>
      <c r="D224" s="87"/>
      <c r="E224" s="79"/>
      <c r="F224" s="58"/>
      <c r="G224" s="58"/>
      <c r="H224" s="58"/>
      <c r="I224" s="58"/>
      <c r="J224" s="58"/>
      <c r="K224" s="56"/>
      <c r="L224" s="56"/>
      <c r="M224" s="56"/>
      <c r="N224" s="56"/>
      <c r="O224" s="56"/>
      <c r="P224" s="56"/>
      <c r="Q224" s="56"/>
      <c r="R224" s="56"/>
      <c r="S224" s="56"/>
      <c r="T224" s="56"/>
      <c r="U224" s="56"/>
      <c r="V224" s="56"/>
      <c r="W224" s="56"/>
      <c r="X224" s="56"/>
      <c r="Y224" s="56"/>
      <c r="Z224" s="56"/>
      <c r="AA224" s="56"/>
      <c r="AB224" s="56"/>
    </row>
    <row r="225">
      <c r="A225" s="56"/>
      <c r="B225" s="56"/>
      <c r="C225" s="58"/>
      <c r="D225" s="87"/>
      <c r="E225" s="79"/>
      <c r="F225" s="58"/>
      <c r="G225" s="58"/>
      <c r="H225" s="58"/>
      <c r="I225" s="58"/>
      <c r="J225" s="58"/>
      <c r="K225" s="56"/>
      <c r="L225" s="56"/>
      <c r="M225" s="56"/>
      <c r="N225" s="56"/>
      <c r="O225" s="56"/>
      <c r="P225" s="56"/>
      <c r="Q225" s="56"/>
      <c r="R225" s="56"/>
      <c r="S225" s="56"/>
      <c r="T225" s="56"/>
      <c r="U225" s="56"/>
      <c r="V225" s="56"/>
      <c r="W225" s="56"/>
      <c r="X225" s="56"/>
      <c r="Y225" s="56"/>
      <c r="Z225" s="56"/>
      <c r="AA225" s="56"/>
      <c r="AB225" s="56"/>
    </row>
    <row r="226">
      <c r="A226" s="56"/>
      <c r="B226" s="56"/>
      <c r="C226" s="58"/>
      <c r="D226" s="87"/>
      <c r="E226" s="79"/>
      <c r="F226" s="58"/>
      <c r="G226" s="58"/>
      <c r="H226" s="58"/>
      <c r="I226" s="58"/>
      <c r="J226" s="58"/>
      <c r="K226" s="56"/>
      <c r="L226" s="56"/>
      <c r="M226" s="56"/>
      <c r="N226" s="56"/>
      <c r="O226" s="56"/>
      <c r="P226" s="56"/>
      <c r="Q226" s="56"/>
      <c r="R226" s="56"/>
      <c r="S226" s="56"/>
      <c r="T226" s="56"/>
      <c r="U226" s="56"/>
      <c r="V226" s="56"/>
      <c r="W226" s="56"/>
      <c r="X226" s="56"/>
      <c r="Y226" s="56"/>
      <c r="Z226" s="56"/>
      <c r="AA226" s="56"/>
      <c r="AB226" s="56"/>
    </row>
    <row r="227">
      <c r="A227" s="56"/>
      <c r="B227" s="56"/>
      <c r="C227" s="58"/>
      <c r="D227" s="87"/>
      <c r="E227" s="79"/>
      <c r="F227" s="58"/>
      <c r="G227" s="58"/>
      <c r="H227" s="58"/>
      <c r="I227" s="58"/>
      <c r="J227" s="58"/>
      <c r="K227" s="56"/>
      <c r="L227" s="56"/>
      <c r="M227" s="56"/>
      <c r="N227" s="56"/>
      <c r="O227" s="56"/>
      <c r="P227" s="56"/>
      <c r="Q227" s="56"/>
      <c r="R227" s="56"/>
      <c r="S227" s="56"/>
      <c r="T227" s="56"/>
      <c r="U227" s="56"/>
      <c r="V227" s="56"/>
      <c r="W227" s="56"/>
      <c r="X227" s="56"/>
      <c r="Y227" s="56"/>
      <c r="Z227" s="56"/>
      <c r="AA227" s="56"/>
      <c r="AB227" s="56"/>
    </row>
    <row r="228">
      <c r="A228" s="56"/>
      <c r="B228" s="56"/>
      <c r="C228" s="58"/>
      <c r="D228" s="87"/>
      <c r="E228" s="79"/>
      <c r="F228" s="58"/>
      <c r="G228" s="58"/>
      <c r="H228" s="58"/>
      <c r="I228" s="58"/>
      <c r="J228" s="58"/>
      <c r="K228" s="56"/>
      <c r="L228" s="56"/>
      <c r="M228" s="56"/>
      <c r="N228" s="56"/>
      <c r="O228" s="56"/>
      <c r="P228" s="56"/>
      <c r="Q228" s="56"/>
      <c r="R228" s="56"/>
      <c r="S228" s="56"/>
      <c r="T228" s="56"/>
      <c r="U228" s="56"/>
      <c r="V228" s="56"/>
      <c r="W228" s="56"/>
      <c r="X228" s="56"/>
      <c r="Y228" s="56"/>
      <c r="Z228" s="56"/>
      <c r="AA228" s="56"/>
      <c r="AB228" s="56"/>
    </row>
    <row r="229">
      <c r="A229" s="56"/>
      <c r="B229" s="56"/>
      <c r="C229" s="58"/>
      <c r="D229" s="87"/>
      <c r="E229" s="79"/>
      <c r="F229" s="58"/>
      <c r="G229" s="58"/>
      <c r="H229" s="58"/>
      <c r="I229" s="58"/>
      <c r="J229" s="58"/>
      <c r="K229" s="56"/>
      <c r="L229" s="56"/>
      <c r="M229" s="56"/>
      <c r="N229" s="56"/>
      <c r="O229" s="56"/>
      <c r="P229" s="56"/>
      <c r="Q229" s="56"/>
      <c r="R229" s="56"/>
      <c r="S229" s="56"/>
      <c r="T229" s="56"/>
      <c r="U229" s="56"/>
      <c r="V229" s="56"/>
      <c r="W229" s="56"/>
      <c r="X229" s="56"/>
      <c r="Y229" s="56"/>
      <c r="Z229" s="56"/>
      <c r="AA229" s="56"/>
      <c r="AB229" s="56"/>
    </row>
    <row r="230">
      <c r="A230" s="56"/>
      <c r="B230" s="56"/>
      <c r="C230" s="58"/>
      <c r="D230" s="87"/>
      <c r="E230" s="79"/>
      <c r="F230" s="58"/>
      <c r="G230" s="58"/>
      <c r="H230" s="58"/>
      <c r="I230" s="58"/>
      <c r="J230" s="58"/>
      <c r="K230" s="56"/>
      <c r="L230" s="56"/>
      <c r="M230" s="56"/>
      <c r="N230" s="56"/>
      <c r="O230" s="56"/>
      <c r="P230" s="56"/>
      <c r="Q230" s="56"/>
      <c r="R230" s="56"/>
      <c r="S230" s="56"/>
      <c r="T230" s="56"/>
      <c r="U230" s="56"/>
      <c r="V230" s="56"/>
      <c r="W230" s="56"/>
      <c r="X230" s="56"/>
      <c r="Y230" s="56"/>
      <c r="Z230" s="56"/>
      <c r="AA230" s="56"/>
      <c r="AB230" s="56"/>
    </row>
    <row r="231">
      <c r="A231" s="56"/>
      <c r="B231" s="56"/>
      <c r="C231" s="58"/>
      <c r="D231" s="87"/>
      <c r="E231" s="79"/>
      <c r="F231" s="58"/>
      <c r="G231" s="58"/>
      <c r="H231" s="58"/>
      <c r="I231" s="58"/>
      <c r="J231" s="58"/>
      <c r="K231" s="56"/>
      <c r="L231" s="56"/>
      <c r="M231" s="56"/>
      <c r="N231" s="56"/>
      <c r="O231" s="56"/>
      <c r="P231" s="56"/>
      <c r="Q231" s="56"/>
      <c r="R231" s="56"/>
      <c r="S231" s="56"/>
      <c r="T231" s="56"/>
      <c r="U231" s="56"/>
      <c r="V231" s="56"/>
      <c r="W231" s="56"/>
      <c r="X231" s="56"/>
      <c r="Y231" s="56"/>
      <c r="Z231" s="56"/>
      <c r="AA231" s="56"/>
      <c r="AB231" s="56"/>
    </row>
    <row r="232">
      <c r="A232" s="56"/>
      <c r="B232" s="56"/>
      <c r="C232" s="58"/>
      <c r="D232" s="87"/>
      <c r="E232" s="79"/>
      <c r="F232" s="58"/>
      <c r="G232" s="58"/>
      <c r="H232" s="58"/>
      <c r="I232" s="58"/>
      <c r="J232" s="58"/>
      <c r="K232" s="56"/>
      <c r="L232" s="56"/>
      <c r="M232" s="56"/>
      <c r="N232" s="56"/>
      <c r="O232" s="56"/>
      <c r="P232" s="56"/>
      <c r="Q232" s="56"/>
      <c r="R232" s="56"/>
      <c r="S232" s="56"/>
      <c r="T232" s="56"/>
      <c r="U232" s="56"/>
      <c r="V232" s="56"/>
      <c r="W232" s="56"/>
      <c r="X232" s="56"/>
      <c r="Y232" s="56"/>
      <c r="Z232" s="56"/>
      <c r="AA232" s="56"/>
      <c r="AB232" s="56"/>
    </row>
    <row r="233">
      <c r="A233" s="56"/>
      <c r="B233" s="56"/>
      <c r="C233" s="58"/>
      <c r="D233" s="87"/>
      <c r="E233" s="79"/>
      <c r="F233" s="58"/>
      <c r="G233" s="58"/>
      <c r="H233" s="58"/>
      <c r="I233" s="58"/>
      <c r="J233" s="58"/>
      <c r="K233" s="56"/>
      <c r="L233" s="56"/>
      <c r="M233" s="56"/>
      <c r="N233" s="56"/>
      <c r="O233" s="56"/>
      <c r="P233" s="56"/>
      <c r="Q233" s="56"/>
      <c r="R233" s="56"/>
      <c r="S233" s="56"/>
      <c r="T233" s="56"/>
      <c r="U233" s="56"/>
      <c r="V233" s="56"/>
      <c r="W233" s="56"/>
      <c r="X233" s="56"/>
      <c r="Y233" s="56"/>
      <c r="Z233" s="56"/>
      <c r="AA233" s="56"/>
      <c r="AB233" s="56"/>
    </row>
    <row r="234">
      <c r="A234" s="56"/>
      <c r="B234" s="56"/>
      <c r="C234" s="58"/>
      <c r="D234" s="87"/>
      <c r="E234" s="79"/>
      <c r="F234" s="58"/>
      <c r="G234" s="58"/>
      <c r="H234" s="58"/>
      <c r="I234" s="58"/>
      <c r="J234" s="58"/>
      <c r="K234" s="56"/>
      <c r="L234" s="56"/>
      <c r="M234" s="56"/>
      <c r="N234" s="56"/>
      <c r="O234" s="56"/>
      <c r="P234" s="56"/>
      <c r="Q234" s="56"/>
      <c r="R234" s="56"/>
      <c r="S234" s="56"/>
      <c r="T234" s="56"/>
      <c r="U234" s="56"/>
      <c r="V234" s="56"/>
      <c r="W234" s="56"/>
      <c r="X234" s="56"/>
      <c r="Y234" s="56"/>
      <c r="Z234" s="56"/>
      <c r="AA234" s="56"/>
      <c r="AB234" s="56"/>
    </row>
    <row r="235">
      <c r="A235" s="56"/>
      <c r="B235" s="56"/>
      <c r="C235" s="58"/>
      <c r="D235" s="87"/>
      <c r="E235" s="79"/>
      <c r="F235" s="58"/>
      <c r="G235" s="58"/>
      <c r="H235" s="58"/>
      <c r="I235" s="58"/>
      <c r="J235" s="58"/>
      <c r="K235" s="56"/>
      <c r="L235" s="56"/>
      <c r="M235" s="56"/>
      <c r="N235" s="56"/>
      <c r="O235" s="56"/>
      <c r="P235" s="56"/>
      <c r="Q235" s="56"/>
      <c r="R235" s="56"/>
      <c r="S235" s="56"/>
      <c r="T235" s="56"/>
      <c r="U235" s="56"/>
      <c r="V235" s="56"/>
      <c r="W235" s="56"/>
      <c r="X235" s="56"/>
      <c r="Y235" s="56"/>
      <c r="Z235" s="56"/>
      <c r="AA235" s="56"/>
      <c r="AB235" s="56"/>
    </row>
    <row r="236">
      <c r="A236" s="56"/>
      <c r="B236" s="56"/>
      <c r="C236" s="58"/>
      <c r="D236" s="87"/>
      <c r="E236" s="79"/>
      <c r="F236" s="58"/>
      <c r="G236" s="58"/>
      <c r="H236" s="58"/>
      <c r="I236" s="58"/>
      <c r="J236" s="58"/>
      <c r="K236" s="56"/>
      <c r="L236" s="56"/>
      <c r="M236" s="56"/>
      <c r="N236" s="56"/>
      <c r="O236" s="56"/>
      <c r="P236" s="56"/>
      <c r="Q236" s="56"/>
      <c r="R236" s="56"/>
      <c r="S236" s="56"/>
      <c r="T236" s="56"/>
      <c r="U236" s="56"/>
      <c r="V236" s="56"/>
      <c r="W236" s="56"/>
      <c r="X236" s="56"/>
      <c r="Y236" s="56"/>
      <c r="Z236" s="56"/>
      <c r="AA236" s="56"/>
      <c r="AB236" s="56"/>
    </row>
    <row r="237">
      <c r="A237" s="56"/>
      <c r="B237" s="56"/>
      <c r="C237" s="58"/>
      <c r="D237" s="87"/>
      <c r="E237" s="79"/>
      <c r="F237" s="58"/>
      <c r="G237" s="58"/>
      <c r="H237" s="58"/>
      <c r="I237" s="58"/>
      <c r="J237" s="58"/>
      <c r="K237" s="56"/>
      <c r="L237" s="56"/>
      <c r="M237" s="56"/>
      <c r="N237" s="56"/>
      <c r="O237" s="56"/>
      <c r="P237" s="56"/>
      <c r="Q237" s="56"/>
      <c r="R237" s="56"/>
      <c r="S237" s="56"/>
      <c r="T237" s="56"/>
      <c r="U237" s="56"/>
      <c r="V237" s="56"/>
      <c r="W237" s="56"/>
      <c r="X237" s="56"/>
      <c r="Y237" s="56"/>
      <c r="Z237" s="56"/>
      <c r="AA237" s="56"/>
      <c r="AB237" s="56"/>
    </row>
    <row r="238">
      <c r="A238" s="56"/>
      <c r="B238" s="56"/>
      <c r="C238" s="58"/>
      <c r="D238" s="87"/>
      <c r="E238" s="79"/>
      <c r="F238" s="58"/>
      <c r="G238" s="58"/>
      <c r="H238" s="58"/>
      <c r="I238" s="58"/>
      <c r="J238" s="58"/>
      <c r="K238" s="56"/>
      <c r="L238" s="56"/>
      <c r="M238" s="56"/>
      <c r="N238" s="56"/>
      <c r="O238" s="56"/>
      <c r="P238" s="56"/>
      <c r="Q238" s="56"/>
      <c r="R238" s="56"/>
      <c r="S238" s="56"/>
      <c r="T238" s="56"/>
      <c r="U238" s="56"/>
      <c r="V238" s="56"/>
      <c r="W238" s="56"/>
      <c r="X238" s="56"/>
      <c r="Y238" s="56"/>
      <c r="Z238" s="56"/>
      <c r="AA238" s="56"/>
      <c r="AB238" s="56"/>
    </row>
    <row r="239">
      <c r="A239" s="56"/>
      <c r="B239" s="56"/>
      <c r="C239" s="58"/>
      <c r="D239" s="87"/>
      <c r="E239" s="79"/>
      <c r="F239" s="58"/>
      <c r="G239" s="58"/>
      <c r="H239" s="58"/>
      <c r="I239" s="58"/>
      <c r="J239" s="58"/>
      <c r="K239" s="56"/>
      <c r="L239" s="56"/>
      <c r="M239" s="56"/>
      <c r="N239" s="56"/>
      <c r="O239" s="56"/>
      <c r="P239" s="56"/>
      <c r="Q239" s="56"/>
      <c r="R239" s="56"/>
      <c r="S239" s="56"/>
      <c r="T239" s="56"/>
      <c r="U239" s="56"/>
      <c r="V239" s="56"/>
      <c r="W239" s="56"/>
      <c r="X239" s="56"/>
      <c r="Y239" s="56"/>
      <c r="Z239" s="56"/>
      <c r="AA239" s="56"/>
      <c r="AB239" s="56"/>
    </row>
    <row r="240">
      <c r="A240" s="56"/>
      <c r="B240" s="56"/>
      <c r="C240" s="58"/>
      <c r="D240" s="87"/>
      <c r="E240" s="79"/>
      <c r="F240" s="58"/>
      <c r="G240" s="58"/>
      <c r="H240" s="58"/>
      <c r="I240" s="58"/>
      <c r="J240" s="58"/>
      <c r="K240" s="56"/>
      <c r="L240" s="56"/>
      <c r="M240" s="56"/>
      <c r="N240" s="56"/>
      <c r="O240" s="56"/>
      <c r="P240" s="56"/>
      <c r="Q240" s="56"/>
      <c r="R240" s="56"/>
      <c r="S240" s="56"/>
      <c r="T240" s="56"/>
      <c r="U240" s="56"/>
      <c r="V240" s="56"/>
      <c r="W240" s="56"/>
      <c r="X240" s="56"/>
      <c r="Y240" s="56"/>
      <c r="Z240" s="56"/>
      <c r="AA240" s="56"/>
      <c r="AB240" s="56"/>
    </row>
    <row r="241">
      <c r="A241" s="56"/>
      <c r="B241" s="56"/>
      <c r="C241" s="58"/>
      <c r="D241" s="87"/>
      <c r="E241" s="79"/>
      <c r="F241" s="58"/>
      <c r="G241" s="58"/>
      <c r="H241" s="58"/>
      <c r="I241" s="58"/>
      <c r="J241" s="58"/>
      <c r="K241" s="56"/>
      <c r="L241" s="56"/>
      <c r="M241" s="56"/>
      <c r="N241" s="56"/>
      <c r="O241" s="56"/>
      <c r="P241" s="56"/>
      <c r="Q241" s="56"/>
      <c r="R241" s="56"/>
      <c r="S241" s="56"/>
      <c r="T241" s="56"/>
      <c r="U241" s="56"/>
      <c r="V241" s="56"/>
      <c r="W241" s="56"/>
      <c r="X241" s="56"/>
      <c r="Y241" s="56"/>
      <c r="Z241" s="56"/>
      <c r="AA241" s="56"/>
      <c r="AB241" s="56"/>
    </row>
    <row r="242">
      <c r="A242" s="56"/>
      <c r="B242" s="56"/>
      <c r="C242" s="58"/>
      <c r="D242" s="87"/>
      <c r="E242" s="79"/>
      <c r="F242" s="58"/>
      <c r="G242" s="58"/>
      <c r="H242" s="58"/>
      <c r="I242" s="58"/>
      <c r="J242" s="58"/>
      <c r="K242" s="56"/>
      <c r="L242" s="56"/>
      <c r="M242" s="56"/>
      <c r="N242" s="56"/>
      <c r="O242" s="56"/>
      <c r="P242" s="56"/>
      <c r="Q242" s="56"/>
      <c r="R242" s="56"/>
      <c r="S242" s="56"/>
      <c r="T242" s="56"/>
      <c r="U242" s="56"/>
      <c r="V242" s="56"/>
      <c r="W242" s="56"/>
      <c r="X242" s="56"/>
      <c r="Y242" s="56"/>
      <c r="Z242" s="56"/>
      <c r="AA242" s="56"/>
      <c r="AB242" s="56"/>
    </row>
    <row r="243">
      <c r="A243" s="56"/>
      <c r="B243" s="56"/>
      <c r="C243" s="58"/>
      <c r="D243" s="87"/>
      <c r="E243" s="79"/>
      <c r="F243" s="58"/>
      <c r="G243" s="58"/>
      <c r="H243" s="58"/>
      <c r="I243" s="58"/>
      <c r="J243" s="58"/>
      <c r="K243" s="56"/>
      <c r="L243" s="56"/>
      <c r="M243" s="56"/>
      <c r="N243" s="56"/>
      <c r="O243" s="56"/>
      <c r="P243" s="56"/>
      <c r="Q243" s="56"/>
      <c r="R243" s="56"/>
      <c r="S243" s="56"/>
      <c r="T243" s="56"/>
      <c r="U243" s="56"/>
      <c r="V243" s="56"/>
      <c r="W243" s="56"/>
      <c r="X243" s="56"/>
      <c r="Y243" s="56"/>
      <c r="Z243" s="56"/>
      <c r="AA243" s="56"/>
      <c r="AB243" s="56"/>
    </row>
    <row r="244">
      <c r="A244" s="56"/>
      <c r="B244" s="56"/>
      <c r="C244" s="58"/>
      <c r="D244" s="87"/>
      <c r="E244" s="79"/>
      <c r="F244" s="58"/>
      <c r="G244" s="58"/>
      <c r="H244" s="58"/>
      <c r="I244" s="58"/>
      <c r="J244" s="58"/>
      <c r="K244" s="56"/>
      <c r="L244" s="56"/>
      <c r="M244" s="56"/>
      <c r="N244" s="56"/>
      <c r="O244" s="56"/>
      <c r="P244" s="56"/>
      <c r="Q244" s="56"/>
      <c r="R244" s="56"/>
      <c r="S244" s="56"/>
      <c r="T244" s="56"/>
      <c r="U244" s="56"/>
      <c r="V244" s="56"/>
      <c r="W244" s="56"/>
      <c r="X244" s="56"/>
      <c r="Y244" s="56"/>
      <c r="Z244" s="56"/>
      <c r="AA244" s="56"/>
      <c r="AB244" s="56"/>
    </row>
    <row r="245">
      <c r="A245" s="56"/>
      <c r="B245" s="56"/>
      <c r="C245" s="58"/>
      <c r="D245" s="87"/>
      <c r="E245" s="79"/>
      <c r="F245" s="58"/>
      <c r="G245" s="58"/>
      <c r="H245" s="58"/>
      <c r="I245" s="58"/>
      <c r="J245" s="58"/>
      <c r="K245" s="56"/>
      <c r="L245" s="56"/>
      <c r="M245" s="56"/>
      <c r="N245" s="56"/>
      <c r="O245" s="56"/>
      <c r="P245" s="56"/>
      <c r="Q245" s="56"/>
      <c r="R245" s="56"/>
      <c r="S245" s="56"/>
      <c r="T245" s="56"/>
      <c r="U245" s="56"/>
      <c r="V245" s="56"/>
      <c r="W245" s="56"/>
      <c r="X245" s="56"/>
      <c r="Y245" s="56"/>
      <c r="Z245" s="56"/>
      <c r="AA245" s="56"/>
      <c r="AB245" s="56"/>
    </row>
    <row r="246">
      <c r="A246" s="56"/>
      <c r="B246" s="56"/>
      <c r="C246" s="58"/>
      <c r="D246" s="87"/>
      <c r="E246" s="79"/>
      <c r="F246" s="58"/>
      <c r="G246" s="58"/>
      <c r="H246" s="58"/>
      <c r="I246" s="58"/>
      <c r="J246" s="58"/>
      <c r="K246" s="56"/>
      <c r="L246" s="56"/>
      <c r="M246" s="56"/>
      <c r="N246" s="56"/>
      <c r="O246" s="56"/>
      <c r="P246" s="56"/>
      <c r="Q246" s="56"/>
      <c r="R246" s="56"/>
      <c r="S246" s="56"/>
      <c r="T246" s="56"/>
      <c r="U246" s="56"/>
      <c r="V246" s="56"/>
      <c r="W246" s="56"/>
      <c r="X246" s="56"/>
      <c r="Y246" s="56"/>
      <c r="Z246" s="56"/>
      <c r="AA246" s="56"/>
      <c r="AB246" s="56"/>
    </row>
    <row r="247">
      <c r="A247" s="56"/>
      <c r="B247" s="56"/>
      <c r="C247" s="58"/>
      <c r="D247" s="87"/>
      <c r="E247" s="79"/>
      <c r="F247" s="58"/>
      <c r="G247" s="58"/>
      <c r="H247" s="58"/>
      <c r="I247" s="58"/>
      <c r="J247" s="58"/>
      <c r="K247" s="56"/>
      <c r="L247" s="56"/>
      <c r="M247" s="56"/>
      <c r="N247" s="56"/>
      <c r="O247" s="56"/>
      <c r="P247" s="56"/>
      <c r="Q247" s="56"/>
      <c r="R247" s="56"/>
      <c r="S247" s="56"/>
      <c r="T247" s="56"/>
      <c r="U247" s="56"/>
      <c r="V247" s="56"/>
      <c r="W247" s="56"/>
      <c r="X247" s="56"/>
      <c r="Y247" s="56"/>
      <c r="Z247" s="56"/>
      <c r="AA247" s="56"/>
      <c r="AB247" s="56"/>
    </row>
    <row r="248">
      <c r="A248" s="56"/>
      <c r="B248" s="56"/>
      <c r="C248" s="58"/>
      <c r="D248" s="87"/>
      <c r="E248" s="79"/>
      <c r="F248" s="58"/>
      <c r="G248" s="58"/>
      <c r="H248" s="58"/>
      <c r="I248" s="58"/>
      <c r="J248" s="58"/>
      <c r="K248" s="56"/>
      <c r="L248" s="56"/>
      <c r="M248" s="56"/>
      <c r="N248" s="56"/>
      <c r="O248" s="56"/>
      <c r="P248" s="56"/>
      <c r="Q248" s="56"/>
      <c r="R248" s="56"/>
      <c r="S248" s="56"/>
      <c r="T248" s="56"/>
      <c r="U248" s="56"/>
      <c r="V248" s="56"/>
      <c r="W248" s="56"/>
      <c r="X248" s="56"/>
      <c r="Y248" s="56"/>
      <c r="Z248" s="56"/>
      <c r="AA248" s="56"/>
      <c r="AB248" s="56"/>
    </row>
    <row r="249">
      <c r="A249" s="56"/>
      <c r="B249" s="56"/>
      <c r="C249" s="58"/>
      <c r="D249" s="87"/>
      <c r="E249" s="79"/>
      <c r="F249" s="58"/>
      <c r="G249" s="58"/>
      <c r="H249" s="58"/>
      <c r="I249" s="58"/>
      <c r="J249" s="58"/>
      <c r="K249" s="56"/>
      <c r="L249" s="56"/>
      <c r="M249" s="56"/>
      <c r="N249" s="56"/>
      <c r="O249" s="56"/>
      <c r="P249" s="56"/>
      <c r="Q249" s="56"/>
      <c r="R249" s="56"/>
      <c r="S249" s="56"/>
      <c r="T249" s="56"/>
      <c r="U249" s="56"/>
      <c r="V249" s="56"/>
      <c r="W249" s="56"/>
      <c r="X249" s="56"/>
      <c r="Y249" s="56"/>
      <c r="Z249" s="56"/>
      <c r="AA249" s="56"/>
      <c r="AB249" s="56"/>
    </row>
    <row r="250">
      <c r="A250" s="56"/>
      <c r="B250" s="56"/>
      <c r="C250" s="58"/>
      <c r="D250" s="87"/>
      <c r="E250" s="79"/>
      <c r="F250" s="58"/>
      <c r="G250" s="58"/>
      <c r="H250" s="58"/>
      <c r="I250" s="58"/>
      <c r="J250" s="58"/>
      <c r="K250" s="56"/>
      <c r="L250" s="56"/>
      <c r="M250" s="56"/>
      <c r="N250" s="56"/>
      <c r="O250" s="56"/>
      <c r="P250" s="56"/>
      <c r="Q250" s="56"/>
      <c r="R250" s="56"/>
      <c r="S250" s="56"/>
      <c r="T250" s="56"/>
      <c r="U250" s="56"/>
      <c r="V250" s="56"/>
      <c r="W250" s="56"/>
      <c r="X250" s="56"/>
      <c r="Y250" s="56"/>
      <c r="Z250" s="56"/>
      <c r="AA250" s="56"/>
      <c r="AB250" s="56"/>
    </row>
    <row r="251">
      <c r="A251" s="56"/>
      <c r="B251" s="56"/>
      <c r="C251" s="58"/>
      <c r="D251" s="87"/>
      <c r="E251" s="79"/>
      <c r="F251" s="58"/>
      <c r="G251" s="58"/>
      <c r="H251" s="58"/>
      <c r="I251" s="58"/>
      <c r="J251" s="58"/>
      <c r="K251" s="56"/>
      <c r="L251" s="56"/>
      <c r="M251" s="56"/>
      <c r="N251" s="56"/>
      <c r="O251" s="56"/>
      <c r="P251" s="56"/>
      <c r="Q251" s="56"/>
      <c r="R251" s="56"/>
      <c r="S251" s="56"/>
      <c r="T251" s="56"/>
      <c r="U251" s="56"/>
      <c r="V251" s="56"/>
      <c r="W251" s="56"/>
      <c r="X251" s="56"/>
      <c r="Y251" s="56"/>
      <c r="Z251" s="56"/>
      <c r="AA251" s="56"/>
      <c r="AB251" s="56"/>
    </row>
    <row r="252">
      <c r="A252" s="56"/>
      <c r="B252" s="56"/>
      <c r="C252" s="58"/>
      <c r="D252" s="87"/>
      <c r="E252" s="79"/>
      <c r="F252" s="58"/>
      <c r="G252" s="58"/>
      <c r="H252" s="58"/>
      <c r="I252" s="58"/>
      <c r="J252" s="58"/>
      <c r="K252" s="56"/>
      <c r="L252" s="56"/>
      <c r="M252" s="56"/>
      <c r="N252" s="56"/>
      <c r="O252" s="56"/>
      <c r="P252" s="56"/>
      <c r="Q252" s="56"/>
      <c r="R252" s="56"/>
      <c r="S252" s="56"/>
      <c r="T252" s="56"/>
      <c r="U252" s="56"/>
      <c r="V252" s="56"/>
      <c r="W252" s="56"/>
      <c r="X252" s="56"/>
      <c r="Y252" s="56"/>
      <c r="Z252" s="56"/>
      <c r="AA252" s="56"/>
      <c r="AB252" s="56"/>
    </row>
    <row r="253">
      <c r="A253" s="56"/>
      <c r="B253" s="56"/>
      <c r="C253" s="58"/>
      <c r="D253" s="87"/>
      <c r="E253" s="79"/>
      <c r="F253" s="58"/>
      <c r="G253" s="58"/>
      <c r="H253" s="58"/>
      <c r="I253" s="58"/>
      <c r="J253" s="58"/>
      <c r="K253" s="56"/>
      <c r="L253" s="56"/>
      <c r="M253" s="56"/>
      <c r="N253" s="56"/>
      <c r="O253" s="56"/>
      <c r="P253" s="56"/>
      <c r="Q253" s="56"/>
      <c r="R253" s="56"/>
      <c r="S253" s="56"/>
      <c r="T253" s="56"/>
      <c r="U253" s="56"/>
      <c r="V253" s="56"/>
      <c r="W253" s="56"/>
      <c r="X253" s="56"/>
      <c r="Y253" s="56"/>
      <c r="Z253" s="56"/>
      <c r="AA253" s="56"/>
      <c r="AB253" s="56"/>
    </row>
    <row r="254">
      <c r="A254" s="56"/>
      <c r="B254" s="56"/>
      <c r="C254" s="58"/>
      <c r="D254" s="87"/>
      <c r="E254" s="79"/>
      <c r="F254" s="58"/>
      <c r="G254" s="58"/>
      <c r="H254" s="58"/>
      <c r="I254" s="58"/>
      <c r="J254" s="58"/>
      <c r="K254" s="56"/>
      <c r="L254" s="56"/>
      <c r="M254" s="56"/>
      <c r="N254" s="56"/>
      <c r="O254" s="56"/>
      <c r="P254" s="56"/>
      <c r="Q254" s="56"/>
      <c r="R254" s="56"/>
      <c r="S254" s="56"/>
      <c r="T254" s="56"/>
      <c r="U254" s="56"/>
      <c r="V254" s="56"/>
      <c r="W254" s="56"/>
      <c r="X254" s="56"/>
      <c r="Y254" s="56"/>
      <c r="Z254" s="56"/>
      <c r="AA254" s="56"/>
      <c r="AB254" s="56"/>
    </row>
    <row r="255">
      <c r="A255" s="56"/>
      <c r="B255" s="56"/>
      <c r="C255" s="58"/>
      <c r="D255" s="87"/>
      <c r="E255" s="79"/>
      <c r="F255" s="58"/>
      <c r="G255" s="58"/>
      <c r="H255" s="58"/>
      <c r="I255" s="58"/>
      <c r="J255" s="58"/>
      <c r="K255" s="56"/>
      <c r="L255" s="56"/>
      <c r="M255" s="56"/>
      <c r="N255" s="56"/>
      <c r="O255" s="56"/>
      <c r="P255" s="56"/>
      <c r="Q255" s="56"/>
      <c r="R255" s="56"/>
      <c r="S255" s="56"/>
      <c r="T255" s="56"/>
      <c r="U255" s="56"/>
      <c r="V255" s="56"/>
      <c r="W255" s="56"/>
      <c r="X255" s="56"/>
      <c r="Y255" s="56"/>
      <c r="Z255" s="56"/>
      <c r="AA255" s="56"/>
      <c r="AB255" s="56"/>
    </row>
    <row r="256">
      <c r="A256" s="56"/>
      <c r="B256" s="56"/>
      <c r="C256" s="58"/>
      <c r="D256" s="87"/>
      <c r="E256" s="79"/>
      <c r="F256" s="58"/>
      <c r="G256" s="58"/>
      <c r="H256" s="58"/>
      <c r="I256" s="58"/>
      <c r="J256" s="58"/>
      <c r="K256" s="56"/>
      <c r="L256" s="56"/>
      <c r="M256" s="56"/>
      <c r="N256" s="56"/>
      <c r="O256" s="56"/>
      <c r="P256" s="56"/>
      <c r="Q256" s="56"/>
      <c r="R256" s="56"/>
      <c r="S256" s="56"/>
      <c r="T256" s="56"/>
      <c r="U256" s="56"/>
      <c r="V256" s="56"/>
      <c r="W256" s="56"/>
      <c r="X256" s="56"/>
      <c r="Y256" s="56"/>
      <c r="Z256" s="56"/>
      <c r="AA256" s="56"/>
      <c r="AB256" s="56"/>
    </row>
    <row r="257">
      <c r="A257" s="56"/>
      <c r="B257" s="56"/>
      <c r="C257" s="58"/>
      <c r="D257" s="87"/>
      <c r="E257" s="79"/>
      <c r="F257" s="58"/>
      <c r="G257" s="58"/>
      <c r="H257" s="58"/>
      <c r="I257" s="58"/>
      <c r="J257" s="58"/>
      <c r="K257" s="56"/>
      <c r="L257" s="56"/>
      <c r="M257" s="56"/>
      <c r="N257" s="56"/>
      <c r="O257" s="56"/>
      <c r="P257" s="56"/>
      <c r="Q257" s="56"/>
      <c r="R257" s="56"/>
      <c r="S257" s="56"/>
      <c r="T257" s="56"/>
      <c r="U257" s="56"/>
      <c r="V257" s="56"/>
      <c r="W257" s="56"/>
      <c r="X257" s="56"/>
      <c r="Y257" s="56"/>
      <c r="Z257" s="56"/>
      <c r="AA257" s="56"/>
      <c r="AB257" s="56"/>
    </row>
    <row r="258">
      <c r="A258" s="56"/>
      <c r="B258" s="56"/>
      <c r="C258" s="58"/>
      <c r="D258" s="87"/>
      <c r="E258" s="79"/>
      <c r="F258" s="58"/>
      <c r="G258" s="58"/>
      <c r="H258" s="58"/>
      <c r="I258" s="58"/>
      <c r="J258" s="58"/>
      <c r="K258" s="56"/>
      <c r="L258" s="56"/>
      <c r="M258" s="56"/>
      <c r="N258" s="56"/>
      <c r="O258" s="56"/>
      <c r="P258" s="56"/>
      <c r="Q258" s="56"/>
      <c r="R258" s="56"/>
      <c r="S258" s="56"/>
      <c r="T258" s="56"/>
      <c r="U258" s="56"/>
      <c r="V258" s="56"/>
      <c r="W258" s="56"/>
      <c r="X258" s="56"/>
      <c r="Y258" s="56"/>
      <c r="Z258" s="56"/>
      <c r="AA258" s="56"/>
      <c r="AB258" s="56"/>
    </row>
    <row r="259">
      <c r="A259" s="56"/>
      <c r="B259" s="56"/>
      <c r="C259" s="58"/>
      <c r="D259" s="87"/>
      <c r="E259" s="79"/>
      <c r="F259" s="58"/>
      <c r="G259" s="58"/>
      <c r="H259" s="58"/>
      <c r="I259" s="58"/>
      <c r="J259" s="58"/>
      <c r="K259" s="56"/>
      <c r="L259" s="56"/>
      <c r="M259" s="56"/>
      <c r="N259" s="56"/>
      <c r="O259" s="56"/>
      <c r="P259" s="56"/>
      <c r="Q259" s="56"/>
      <c r="R259" s="56"/>
      <c r="S259" s="56"/>
      <c r="T259" s="56"/>
      <c r="U259" s="56"/>
      <c r="V259" s="56"/>
      <c r="W259" s="56"/>
      <c r="X259" s="56"/>
      <c r="Y259" s="56"/>
      <c r="Z259" s="56"/>
      <c r="AA259" s="56"/>
      <c r="AB259" s="56"/>
    </row>
    <row r="260">
      <c r="A260" s="56"/>
      <c r="B260" s="56"/>
      <c r="C260" s="58"/>
      <c r="D260" s="87"/>
      <c r="E260" s="79"/>
      <c r="F260" s="58"/>
      <c r="G260" s="58"/>
      <c r="H260" s="58"/>
      <c r="I260" s="58"/>
      <c r="J260" s="58"/>
      <c r="K260" s="56"/>
      <c r="L260" s="56"/>
      <c r="M260" s="56"/>
      <c r="N260" s="56"/>
      <c r="O260" s="56"/>
      <c r="P260" s="56"/>
      <c r="Q260" s="56"/>
      <c r="R260" s="56"/>
      <c r="S260" s="56"/>
      <c r="T260" s="56"/>
      <c r="U260" s="56"/>
      <c r="V260" s="56"/>
      <c r="W260" s="56"/>
      <c r="X260" s="56"/>
      <c r="Y260" s="56"/>
      <c r="Z260" s="56"/>
      <c r="AA260" s="56"/>
      <c r="AB260" s="56"/>
    </row>
    <row r="261">
      <c r="A261" s="56"/>
      <c r="B261" s="56"/>
      <c r="C261" s="58"/>
      <c r="D261" s="87"/>
      <c r="E261" s="79"/>
      <c r="F261" s="58"/>
      <c r="G261" s="58"/>
      <c r="H261" s="58"/>
      <c r="I261" s="58"/>
      <c r="J261" s="58"/>
      <c r="K261" s="56"/>
      <c r="L261" s="56"/>
      <c r="M261" s="56"/>
      <c r="N261" s="56"/>
      <c r="O261" s="56"/>
      <c r="P261" s="56"/>
      <c r="Q261" s="56"/>
      <c r="R261" s="56"/>
      <c r="S261" s="56"/>
      <c r="T261" s="56"/>
      <c r="U261" s="56"/>
      <c r="V261" s="56"/>
      <c r="W261" s="56"/>
      <c r="X261" s="56"/>
      <c r="Y261" s="56"/>
      <c r="Z261" s="56"/>
      <c r="AA261" s="56"/>
      <c r="AB261" s="56"/>
    </row>
    <row r="262">
      <c r="A262" s="56"/>
      <c r="B262" s="56"/>
      <c r="C262" s="58"/>
      <c r="D262" s="87"/>
      <c r="E262" s="79"/>
      <c r="F262" s="58"/>
      <c r="G262" s="58"/>
      <c r="H262" s="58"/>
      <c r="I262" s="58"/>
      <c r="J262" s="58"/>
      <c r="K262" s="56"/>
      <c r="L262" s="56"/>
      <c r="M262" s="56"/>
      <c r="N262" s="56"/>
      <c r="O262" s="56"/>
      <c r="P262" s="56"/>
      <c r="Q262" s="56"/>
      <c r="R262" s="56"/>
      <c r="S262" s="56"/>
      <c r="T262" s="56"/>
      <c r="U262" s="56"/>
      <c r="V262" s="56"/>
      <c r="W262" s="56"/>
      <c r="X262" s="56"/>
      <c r="Y262" s="56"/>
      <c r="Z262" s="56"/>
      <c r="AA262" s="56"/>
      <c r="AB262" s="56"/>
    </row>
    <row r="263">
      <c r="A263" s="56"/>
      <c r="B263" s="56"/>
      <c r="C263" s="58"/>
      <c r="D263" s="87"/>
      <c r="E263" s="79"/>
      <c r="F263" s="58"/>
      <c r="G263" s="58"/>
      <c r="H263" s="58"/>
      <c r="I263" s="58"/>
      <c r="J263" s="58"/>
      <c r="K263" s="56"/>
      <c r="L263" s="56"/>
      <c r="M263" s="56"/>
      <c r="N263" s="56"/>
      <c r="O263" s="56"/>
      <c r="P263" s="56"/>
      <c r="Q263" s="56"/>
      <c r="R263" s="56"/>
      <c r="S263" s="56"/>
      <c r="T263" s="56"/>
      <c r="U263" s="56"/>
      <c r="V263" s="56"/>
      <c r="W263" s="56"/>
      <c r="X263" s="56"/>
      <c r="Y263" s="56"/>
      <c r="Z263" s="56"/>
      <c r="AA263" s="56"/>
      <c r="AB263" s="56"/>
    </row>
    <row r="264">
      <c r="A264" s="56"/>
      <c r="B264" s="56"/>
      <c r="C264" s="58"/>
      <c r="D264" s="87"/>
      <c r="E264" s="79"/>
      <c r="F264" s="58"/>
      <c r="G264" s="58"/>
      <c r="H264" s="58"/>
      <c r="I264" s="58"/>
      <c r="J264" s="58"/>
      <c r="K264" s="56"/>
      <c r="L264" s="56"/>
      <c r="M264" s="56"/>
      <c r="N264" s="56"/>
      <c r="O264" s="56"/>
      <c r="P264" s="56"/>
      <c r="Q264" s="56"/>
      <c r="R264" s="56"/>
      <c r="S264" s="56"/>
      <c r="T264" s="56"/>
      <c r="U264" s="56"/>
      <c r="V264" s="56"/>
      <c r="W264" s="56"/>
      <c r="X264" s="56"/>
      <c r="Y264" s="56"/>
      <c r="Z264" s="56"/>
      <c r="AA264" s="56"/>
      <c r="AB264" s="56"/>
    </row>
    <row r="265">
      <c r="A265" s="56"/>
      <c r="B265" s="56"/>
      <c r="C265" s="58"/>
      <c r="D265" s="87"/>
      <c r="E265" s="79"/>
      <c r="F265" s="58"/>
      <c r="G265" s="58"/>
      <c r="H265" s="58"/>
      <c r="I265" s="58"/>
      <c r="J265" s="58"/>
      <c r="K265" s="56"/>
      <c r="L265" s="56"/>
      <c r="M265" s="56"/>
      <c r="N265" s="56"/>
      <c r="O265" s="56"/>
      <c r="P265" s="56"/>
      <c r="Q265" s="56"/>
      <c r="R265" s="56"/>
      <c r="S265" s="56"/>
      <c r="T265" s="56"/>
      <c r="U265" s="56"/>
      <c r="V265" s="56"/>
      <c r="W265" s="56"/>
      <c r="X265" s="56"/>
      <c r="Y265" s="56"/>
      <c r="Z265" s="56"/>
      <c r="AA265" s="56"/>
      <c r="AB265" s="56"/>
    </row>
    <row r="266">
      <c r="A266" s="56"/>
      <c r="B266" s="56"/>
      <c r="C266" s="58"/>
      <c r="D266" s="87"/>
      <c r="E266" s="79"/>
      <c r="F266" s="58"/>
      <c r="G266" s="58"/>
      <c r="H266" s="58"/>
      <c r="I266" s="58"/>
      <c r="J266" s="58"/>
      <c r="K266" s="56"/>
      <c r="L266" s="56"/>
      <c r="M266" s="56"/>
      <c r="N266" s="56"/>
      <c r="O266" s="56"/>
      <c r="P266" s="56"/>
      <c r="Q266" s="56"/>
      <c r="R266" s="56"/>
      <c r="S266" s="56"/>
      <c r="T266" s="56"/>
      <c r="U266" s="56"/>
      <c r="V266" s="56"/>
      <c r="W266" s="56"/>
      <c r="X266" s="56"/>
      <c r="Y266" s="56"/>
      <c r="Z266" s="56"/>
      <c r="AA266" s="56"/>
      <c r="AB266" s="56"/>
    </row>
    <row r="267">
      <c r="A267" s="56"/>
      <c r="B267" s="56"/>
      <c r="C267" s="58"/>
      <c r="D267" s="87"/>
      <c r="E267" s="79"/>
      <c r="F267" s="58"/>
      <c r="G267" s="58"/>
      <c r="H267" s="58"/>
      <c r="I267" s="58"/>
      <c r="J267" s="58"/>
      <c r="K267" s="56"/>
      <c r="L267" s="56"/>
      <c r="M267" s="56"/>
      <c r="N267" s="56"/>
      <c r="O267" s="56"/>
      <c r="P267" s="56"/>
      <c r="Q267" s="56"/>
      <c r="R267" s="56"/>
      <c r="S267" s="56"/>
      <c r="T267" s="56"/>
      <c r="U267" s="56"/>
      <c r="V267" s="56"/>
      <c r="W267" s="56"/>
      <c r="X267" s="56"/>
      <c r="Y267" s="56"/>
      <c r="Z267" s="56"/>
      <c r="AA267" s="56"/>
      <c r="AB267" s="56"/>
    </row>
    <row r="268">
      <c r="A268" s="56"/>
      <c r="B268" s="56"/>
      <c r="C268" s="58"/>
      <c r="D268" s="87"/>
      <c r="E268" s="79"/>
      <c r="F268" s="58"/>
      <c r="G268" s="58"/>
      <c r="H268" s="58"/>
      <c r="I268" s="58"/>
      <c r="J268" s="58"/>
      <c r="K268" s="56"/>
      <c r="L268" s="56"/>
      <c r="M268" s="56"/>
      <c r="N268" s="56"/>
      <c r="O268" s="56"/>
      <c r="P268" s="56"/>
      <c r="Q268" s="56"/>
      <c r="R268" s="56"/>
      <c r="S268" s="56"/>
      <c r="T268" s="56"/>
      <c r="U268" s="56"/>
      <c r="V268" s="56"/>
      <c r="W268" s="56"/>
      <c r="X268" s="56"/>
      <c r="Y268" s="56"/>
      <c r="Z268" s="56"/>
      <c r="AA268" s="56"/>
      <c r="AB268" s="56"/>
    </row>
    <row r="269">
      <c r="A269" s="56"/>
      <c r="B269" s="56"/>
      <c r="C269" s="58"/>
      <c r="D269" s="87"/>
      <c r="E269" s="79"/>
      <c r="F269" s="58"/>
      <c r="G269" s="58"/>
      <c r="H269" s="58"/>
      <c r="I269" s="58"/>
      <c r="J269" s="58"/>
      <c r="K269" s="56"/>
      <c r="L269" s="56"/>
      <c r="M269" s="56"/>
      <c r="N269" s="56"/>
      <c r="O269" s="56"/>
      <c r="P269" s="56"/>
      <c r="Q269" s="56"/>
      <c r="R269" s="56"/>
      <c r="S269" s="56"/>
      <c r="T269" s="56"/>
      <c r="U269" s="56"/>
      <c r="V269" s="56"/>
      <c r="W269" s="56"/>
      <c r="X269" s="56"/>
      <c r="Y269" s="56"/>
      <c r="Z269" s="56"/>
      <c r="AA269" s="56"/>
      <c r="AB269" s="56"/>
    </row>
    <row r="270">
      <c r="A270" s="56"/>
      <c r="B270" s="56"/>
      <c r="C270" s="58"/>
      <c r="D270" s="87"/>
      <c r="E270" s="79"/>
      <c r="F270" s="58"/>
      <c r="G270" s="58"/>
      <c r="H270" s="58"/>
      <c r="I270" s="58"/>
      <c r="J270" s="58"/>
      <c r="K270" s="56"/>
      <c r="L270" s="56"/>
      <c r="M270" s="56"/>
      <c r="N270" s="56"/>
      <c r="O270" s="56"/>
      <c r="P270" s="56"/>
      <c r="Q270" s="56"/>
      <c r="R270" s="56"/>
      <c r="S270" s="56"/>
      <c r="T270" s="56"/>
      <c r="U270" s="56"/>
      <c r="V270" s="56"/>
      <c r="W270" s="56"/>
      <c r="X270" s="56"/>
      <c r="Y270" s="56"/>
      <c r="Z270" s="56"/>
      <c r="AA270" s="56"/>
      <c r="AB270" s="56"/>
    </row>
    <row r="271">
      <c r="A271" s="56"/>
      <c r="B271" s="56"/>
      <c r="C271" s="58"/>
      <c r="D271" s="87"/>
      <c r="E271" s="79"/>
      <c r="F271" s="58"/>
      <c r="G271" s="58"/>
      <c r="H271" s="58"/>
      <c r="I271" s="58"/>
      <c r="J271" s="58"/>
      <c r="K271" s="56"/>
      <c r="L271" s="56"/>
      <c r="M271" s="56"/>
      <c r="N271" s="56"/>
      <c r="O271" s="56"/>
      <c r="P271" s="56"/>
      <c r="Q271" s="56"/>
      <c r="R271" s="56"/>
      <c r="S271" s="56"/>
      <c r="T271" s="56"/>
      <c r="U271" s="56"/>
      <c r="V271" s="56"/>
      <c r="W271" s="56"/>
      <c r="X271" s="56"/>
      <c r="Y271" s="56"/>
      <c r="Z271" s="56"/>
      <c r="AA271" s="56"/>
      <c r="AB271" s="56"/>
    </row>
    <row r="272">
      <c r="A272" s="56"/>
      <c r="B272" s="56"/>
      <c r="C272" s="58"/>
      <c r="D272" s="87"/>
      <c r="E272" s="79"/>
      <c r="F272" s="58"/>
      <c r="G272" s="58"/>
      <c r="H272" s="58"/>
      <c r="I272" s="58"/>
      <c r="J272" s="58"/>
      <c r="K272" s="56"/>
      <c r="L272" s="56"/>
      <c r="M272" s="56"/>
      <c r="N272" s="56"/>
      <c r="O272" s="56"/>
      <c r="P272" s="56"/>
      <c r="Q272" s="56"/>
      <c r="R272" s="56"/>
      <c r="S272" s="56"/>
      <c r="T272" s="56"/>
      <c r="U272" s="56"/>
      <c r="V272" s="56"/>
      <c r="W272" s="56"/>
      <c r="X272" s="56"/>
      <c r="Y272" s="56"/>
      <c r="Z272" s="56"/>
      <c r="AA272" s="56"/>
      <c r="AB272" s="56"/>
    </row>
    <row r="273">
      <c r="A273" s="56"/>
      <c r="B273" s="56"/>
      <c r="C273" s="58"/>
      <c r="D273" s="87"/>
      <c r="E273" s="79"/>
      <c r="F273" s="58"/>
      <c r="G273" s="58"/>
      <c r="H273" s="58"/>
      <c r="I273" s="58"/>
      <c r="J273" s="58"/>
      <c r="K273" s="56"/>
      <c r="L273" s="56"/>
      <c r="M273" s="56"/>
      <c r="N273" s="56"/>
      <c r="O273" s="56"/>
      <c r="P273" s="56"/>
      <c r="Q273" s="56"/>
      <c r="R273" s="56"/>
      <c r="S273" s="56"/>
      <c r="T273" s="56"/>
      <c r="U273" s="56"/>
      <c r="V273" s="56"/>
      <c r="W273" s="56"/>
      <c r="X273" s="56"/>
      <c r="Y273" s="56"/>
      <c r="Z273" s="56"/>
      <c r="AA273" s="56"/>
      <c r="AB273" s="56"/>
    </row>
    <row r="274">
      <c r="A274" s="56"/>
      <c r="B274" s="56"/>
      <c r="C274" s="58"/>
      <c r="D274" s="87"/>
      <c r="E274" s="79"/>
      <c r="F274" s="58"/>
      <c r="G274" s="58"/>
      <c r="H274" s="58"/>
      <c r="I274" s="58"/>
      <c r="J274" s="58"/>
      <c r="K274" s="56"/>
      <c r="L274" s="56"/>
      <c r="M274" s="56"/>
      <c r="N274" s="56"/>
      <c r="O274" s="56"/>
      <c r="P274" s="56"/>
      <c r="Q274" s="56"/>
      <c r="R274" s="56"/>
      <c r="S274" s="56"/>
      <c r="T274" s="56"/>
      <c r="U274" s="56"/>
      <c r="V274" s="56"/>
      <c r="W274" s="56"/>
      <c r="X274" s="56"/>
      <c r="Y274" s="56"/>
      <c r="Z274" s="56"/>
      <c r="AA274" s="56"/>
      <c r="AB274" s="56"/>
    </row>
    <row r="275">
      <c r="A275" s="56"/>
      <c r="B275" s="56"/>
      <c r="C275" s="58"/>
      <c r="D275" s="87"/>
      <c r="E275" s="79"/>
      <c r="F275" s="58"/>
      <c r="G275" s="58"/>
      <c r="H275" s="58"/>
      <c r="I275" s="58"/>
      <c r="J275" s="58"/>
      <c r="K275" s="56"/>
      <c r="L275" s="56"/>
      <c r="M275" s="56"/>
      <c r="N275" s="56"/>
      <c r="O275" s="56"/>
      <c r="P275" s="56"/>
      <c r="Q275" s="56"/>
      <c r="R275" s="56"/>
      <c r="S275" s="56"/>
      <c r="T275" s="56"/>
      <c r="U275" s="56"/>
      <c r="V275" s="56"/>
      <c r="W275" s="56"/>
      <c r="X275" s="56"/>
      <c r="Y275" s="56"/>
      <c r="Z275" s="56"/>
      <c r="AA275" s="56"/>
      <c r="AB275" s="56"/>
    </row>
    <row r="276">
      <c r="A276" s="56"/>
      <c r="B276" s="56"/>
      <c r="C276" s="58"/>
      <c r="D276" s="87"/>
      <c r="E276" s="79"/>
      <c r="F276" s="58"/>
      <c r="G276" s="58"/>
      <c r="H276" s="58"/>
      <c r="I276" s="58"/>
      <c r="J276" s="58"/>
      <c r="K276" s="56"/>
      <c r="L276" s="56"/>
      <c r="M276" s="56"/>
      <c r="N276" s="56"/>
      <c r="O276" s="56"/>
      <c r="P276" s="56"/>
      <c r="Q276" s="56"/>
      <c r="R276" s="56"/>
      <c r="S276" s="56"/>
      <c r="T276" s="56"/>
      <c r="U276" s="56"/>
      <c r="V276" s="56"/>
      <c r="W276" s="56"/>
      <c r="X276" s="56"/>
      <c r="Y276" s="56"/>
      <c r="Z276" s="56"/>
      <c r="AA276" s="56"/>
      <c r="AB276" s="56"/>
    </row>
    <row r="277">
      <c r="A277" s="56"/>
      <c r="B277" s="56"/>
      <c r="C277" s="58"/>
      <c r="D277" s="87"/>
      <c r="E277" s="79"/>
      <c r="F277" s="58"/>
      <c r="G277" s="58"/>
      <c r="H277" s="58"/>
      <c r="I277" s="58"/>
      <c r="J277" s="58"/>
      <c r="K277" s="56"/>
      <c r="L277" s="56"/>
      <c r="M277" s="56"/>
      <c r="N277" s="56"/>
      <c r="O277" s="56"/>
      <c r="P277" s="56"/>
      <c r="Q277" s="56"/>
      <c r="R277" s="56"/>
      <c r="S277" s="56"/>
      <c r="T277" s="56"/>
      <c r="U277" s="56"/>
      <c r="V277" s="56"/>
      <c r="W277" s="56"/>
      <c r="X277" s="56"/>
      <c r="Y277" s="56"/>
      <c r="Z277" s="56"/>
      <c r="AA277" s="56"/>
      <c r="AB277" s="56"/>
    </row>
    <row r="278">
      <c r="A278" s="56"/>
      <c r="B278" s="56"/>
      <c r="C278" s="58"/>
      <c r="D278" s="87"/>
      <c r="E278" s="79"/>
      <c r="F278" s="58"/>
      <c r="G278" s="58"/>
      <c r="H278" s="58"/>
      <c r="I278" s="58"/>
      <c r="J278" s="58"/>
      <c r="K278" s="56"/>
      <c r="L278" s="56"/>
      <c r="M278" s="56"/>
      <c r="N278" s="56"/>
      <c r="O278" s="56"/>
      <c r="P278" s="56"/>
      <c r="Q278" s="56"/>
      <c r="R278" s="56"/>
      <c r="S278" s="56"/>
      <c r="T278" s="56"/>
      <c r="U278" s="56"/>
      <c r="V278" s="56"/>
      <c r="W278" s="56"/>
      <c r="X278" s="56"/>
      <c r="Y278" s="56"/>
      <c r="Z278" s="56"/>
      <c r="AA278" s="56"/>
      <c r="AB278" s="56"/>
    </row>
    <row r="279">
      <c r="A279" s="56"/>
      <c r="B279" s="56"/>
      <c r="C279" s="58"/>
      <c r="D279" s="87"/>
      <c r="E279" s="79"/>
      <c r="F279" s="58"/>
      <c r="G279" s="58"/>
      <c r="H279" s="58"/>
      <c r="I279" s="58"/>
      <c r="J279" s="58"/>
      <c r="K279" s="56"/>
      <c r="L279" s="56"/>
      <c r="M279" s="56"/>
      <c r="N279" s="56"/>
      <c r="O279" s="56"/>
      <c r="P279" s="56"/>
      <c r="Q279" s="56"/>
      <c r="R279" s="56"/>
      <c r="S279" s="56"/>
      <c r="T279" s="56"/>
      <c r="U279" s="56"/>
      <c r="V279" s="56"/>
      <c r="W279" s="56"/>
      <c r="X279" s="56"/>
      <c r="Y279" s="56"/>
      <c r="Z279" s="56"/>
      <c r="AA279" s="56"/>
      <c r="AB279" s="56"/>
    </row>
    <row r="280">
      <c r="A280" s="56"/>
      <c r="B280" s="56"/>
      <c r="C280" s="58"/>
      <c r="D280" s="87"/>
      <c r="E280" s="79"/>
      <c r="F280" s="58"/>
      <c r="G280" s="58"/>
      <c r="H280" s="58"/>
      <c r="I280" s="58"/>
      <c r="J280" s="58"/>
      <c r="K280" s="56"/>
      <c r="L280" s="56"/>
      <c r="M280" s="56"/>
      <c r="N280" s="56"/>
      <c r="O280" s="56"/>
      <c r="P280" s="56"/>
      <c r="Q280" s="56"/>
      <c r="R280" s="56"/>
      <c r="S280" s="56"/>
      <c r="T280" s="56"/>
      <c r="U280" s="56"/>
      <c r="V280" s="56"/>
      <c r="W280" s="56"/>
      <c r="X280" s="56"/>
      <c r="Y280" s="56"/>
      <c r="Z280" s="56"/>
      <c r="AA280" s="56"/>
      <c r="AB280" s="56"/>
    </row>
    <row r="281">
      <c r="A281" s="56"/>
      <c r="B281" s="56"/>
      <c r="C281" s="58"/>
      <c r="D281" s="87"/>
      <c r="E281" s="79"/>
      <c r="F281" s="58"/>
      <c r="G281" s="58"/>
      <c r="H281" s="58"/>
      <c r="I281" s="58"/>
      <c r="J281" s="58"/>
      <c r="K281" s="56"/>
      <c r="L281" s="56"/>
      <c r="M281" s="56"/>
      <c r="N281" s="56"/>
      <c r="O281" s="56"/>
      <c r="P281" s="56"/>
      <c r="Q281" s="56"/>
      <c r="R281" s="56"/>
      <c r="S281" s="56"/>
      <c r="T281" s="56"/>
      <c r="U281" s="56"/>
      <c r="V281" s="56"/>
      <c r="W281" s="56"/>
      <c r="X281" s="56"/>
      <c r="Y281" s="56"/>
      <c r="Z281" s="56"/>
      <c r="AA281" s="56"/>
      <c r="AB281" s="56"/>
    </row>
    <row r="282">
      <c r="A282" s="56"/>
      <c r="B282" s="56"/>
      <c r="C282" s="58"/>
      <c r="D282" s="87"/>
      <c r="E282" s="79"/>
      <c r="F282" s="58"/>
      <c r="G282" s="58"/>
      <c r="H282" s="58"/>
      <c r="I282" s="58"/>
      <c r="J282" s="58"/>
      <c r="K282" s="56"/>
      <c r="L282" s="56"/>
      <c r="M282" s="56"/>
      <c r="N282" s="56"/>
      <c r="O282" s="56"/>
      <c r="P282" s="56"/>
      <c r="Q282" s="56"/>
      <c r="R282" s="56"/>
      <c r="S282" s="56"/>
      <c r="T282" s="56"/>
      <c r="U282" s="56"/>
      <c r="V282" s="56"/>
      <c r="W282" s="56"/>
      <c r="X282" s="56"/>
      <c r="Y282" s="56"/>
      <c r="Z282" s="56"/>
      <c r="AA282" s="56"/>
      <c r="AB282" s="56"/>
    </row>
    <row r="283">
      <c r="A283" s="56"/>
      <c r="B283" s="56"/>
      <c r="C283" s="58"/>
      <c r="D283" s="87"/>
      <c r="E283" s="79"/>
      <c r="F283" s="58"/>
      <c r="G283" s="58"/>
      <c r="H283" s="58"/>
      <c r="I283" s="58"/>
      <c r="J283" s="58"/>
      <c r="K283" s="56"/>
      <c r="L283" s="56"/>
      <c r="M283" s="56"/>
      <c r="N283" s="56"/>
      <c r="O283" s="56"/>
      <c r="P283" s="56"/>
      <c r="Q283" s="56"/>
      <c r="R283" s="56"/>
      <c r="S283" s="56"/>
      <c r="T283" s="56"/>
      <c r="U283" s="56"/>
      <c r="V283" s="56"/>
      <c r="W283" s="56"/>
      <c r="X283" s="56"/>
      <c r="Y283" s="56"/>
      <c r="Z283" s="56"/>
      <c r="AA283" s="56"/>
      <c r="AB283" s="56"/>
    </row>
    <row r="284">
      <c r="A284" s="56"/>
      <c r="B284" s="56"/>
      <c r="C284" s="58"/>
      <c r="D284" s="87"/>
      <c r="E284" s="79"/>
      <c r="F284" s="58"/>
      <c r="G284" s="58"/>
      <c r="H284" s="58"/>
      <c r="I284" s="58"/>
      <c r="J284" s="58"/>
      <c r="K284" s="56"/>
      <c r="L284" s="56"/>
      <c r="M284" s="56"/>
      <c r="N284" s="56"/>
      <c r="O284" s="56"/>
      <c r="P284" s="56"/>
      <c r="Q284" s="56"/>
      <c r="R284" s="56"/>
      <c r="S284" s="56"/>
      <c r="T284" s="56"/>
      <c r="U284" s="56"/>
      <c r="V284" s="56"/>
      <c r="W284" s="56"/>
      <c r="X284" s="56"/>
      <c r="Y284" s="56"/>
      <c r="Z284" s="56"/>
      <c r="AA284" s="56"/>
      <c r="AB284" s="56"/>
    </row>
    <row r="285">
      <c r="A285" s="56"/>
      <c r="B285" s="56"/>
      <c r="C285" s="58"/>
      <c r="D285" s="87"/>
      <c r="E285" s="79"/>
      <c r="F285" s="58"/>
      <c r="G285" s="58"/>
      <c r="H285" s="58"/>
      <c r="I285" s="58"/>
      <c r="J285" s="58"/>
      <c r="K285" s="56"/>
      <c r="L285" s="56"/>
      <c r="M285" s="56"/>
      <c r="N285" s="56"/>
      <c r="O285" s="56"/>
      <c r="P285" s="56"/>
      <c r="Q285" s="56"/>
      <c r="R285" s="56"/>
      <c r="S285" s="56"/>
      <c r="T285" s="56"/>
      <c r="U285" s="56"/>
      <c r="V285" s="56"/>
      <c r="W285" s="56"/>
      <c r="X285" s="56"/>
      <c r="Y285" s="56"/>
      <c r="Z285" s="56"/>
      <c r="AA285" s="56"/>
      <c r="AB285" s="56"/>
    </row>
    <row r="286">
      <c r="A286" s="56"/>
      <c r="B286" s="56"/>
      <c r="C286" s="58"/>
      <c r="D286" s="87"/>
      <c r="E286" s="79"/>
      <c r="F286" s="58"/>
      <c r="G286" s="58"/>
      <c r="H286" s="58"/>
      <c r="I286" s="58"/>
      <c r="J286" s="58"/>
      <c r="K286" s="56"/>
      <c r="L286" s="56"/>
      <c r="M286" s="56"/>
      <c r="N286" s="56"/>
      <c r="O286" s="56"/>
      <c r="P286" s="56"/>
      <c r="Q286" s="56"/>
      <c r="R286" s="56"/>
      <c r="S286" s="56"/>
      <c r="T286" s="56"/>
      <c r="U286" s="56"/>
      <c r="V286" s="56"/>
      <c r="W286" s="56"/>
      <c r="X286" s="56"/>
      <c r="Y286" s="56"/>
      <c r="Z286" s="56"/>
      <c r="AA286" s="56"/>
      <c r="AB286" s="56"/>
    </row>
    <row r="287">
      <c r="A287" s="56"/>
      <c r="B287" s="56"/>
      <c r="C287" s="58"/>
      <c r="D287" s="87"/>
      <c r="E287" s="79"/>
      <c r="F287" s="58"/>
      <c r="G287" s="58"/>
      <c r="H287" s="58"/>
      <c r="I287" s="58"/>
      <c r="J287" s="58"/>
      <c r="K287" s="56"/>
      <c r="L287" s="56"/>
      <c r="M287" s="56"/>
      <c r="N287" s="56"/>
      <c r="O287" s="56"/>
      <c r="P287" s="56"/>
      <c r="Q287" s="56"/>
      <c r="R287" s="56"/>
      <c r="S287" s="56"/>
      <c r="T287" s="56"/>
      <c r="U287" s="56"/>
      <c r="V287" s="56"/>
      <c r="W287" s="56"/>
      <c r="X287" s="56"/>
      <c r="Y287" s="56"/>
      <c r="Z287" s="56"/>
      <c r="AA287" s="56"/>
      <c r="AB287" s="56"/>
    </row>
    <row r="288">
      <c r="A288" s="56"/>
      <c r="B288" s="56"/>
      <c r="C288" s="58"/>
      <c r="D288" s="87"/>
      <c r="E288" s="79"/>
      <c r="F288" s="58"/>
      <c r="G288" s="58"/>
      <c r="H288" s="58"/>
      <c r="I288" s="58"/>
      <c r="J288" s="58"/>
      <c r="K288" s="56"/>
      <c r="L288" s="56"/>
      <c r="M288" s="56"/>
      <c r="N288" s="56"/>
      <c r="O288" s="56"/>
      <c r="P288" s="56"/>
      <c r="Q288" s="56"/>
      <c r="R288" s="56"/>
      <c r="S288" s="56"/>
      <c r="T288" s="56"/>
      <c r="U288" s="56"/>
      <c r="V288" s="56"/>
      <c r="W288" s="56"/>
      <c r="X288" s="56"/>
      <c r="Y288" s="56"/>
      <c r="Z288" s="56"/>
      <c r="AA288" s="56"/>
      <c r="AB288" s="56"/>
    </row>
    <row r="289">
      <c r="A289" s="56"/>
      <c r="B289" s="56"/>
      <c r="C289" s="58"/>
      <c r="D289" s="87"/>
      <c r="E289" s="79"/>
      <c r="F289" s="58"/>
      <c r="G289" s="58"/>
      <c r="H289" s="58"/>
      <c r="I289" s="58"/>
      <c r="J289" s="58"/>
      <c r="K289" s="56"/>
      <c r="L289" s="56"/>
      <c r="M289" s="56"/>
      <c r="N289" s="56"/>
      <c r="O289" s="56"/>
      <c r="P289" s="56"/>
      <c r="Q289" s="56"/>
      <c r="R289" s="56"/>
      <c r="S289" s="56"/>
      <c r="T289" s="56"/>
      <c r="U289" s="56"/>
      <c r="V289" s="56"/>
      <c r="W289" s="56"/>
      <c r="X289" s="56"/>
      <c r="Y289" s="56"/>
      <c r="Z289" s="56"/>
      <c r="AA289" s="56"/>
      <c r="AB289" s="56"/>
    </row>
    <row r="290">
      <c r="A290" s="56"/>
      <c r="B290" s="56"/>
      <c r="C290" s="58"/>
      <c r="D290" s="87"/>
      <c r="E290" s="79"/>
      <c r="F290" s="58"/>
      <c r="G290" s="58"/>
      <c r="H290" s="58"/>
      <c r="I290" s="58"/>
      <c r="J290" s="58"/>
      <c r="K290" s="56"/>
      <c r="L290" s="56"/>
      <c r="M290" s="56"/>
      <c r="N290" s="56"/>
      <c r="O290" s="56"/>
      <c r="P290" s="56"/>
      <c r="Q290" s="56"/>
      <c r="R290" s="56"/>
      <c r="S290" s="56"/>
      <c r="T290" s="56"/>
      <c r="U290" s="56"/>
      <c r="V290" s="56"/>
      <c r="W290" s="56"/>
      <c r="X290" s="56"/>
      <c r="Y290" s="56"/>
      <c r="Z290" s="56"/>
      <c r="AA290" s="56"/>
      <c r="AB290" s="56"/>
    </row>
    <row r="291">
      <c r="A291" s="56"/>
      <c r="B291" s="56"/>
      <c r="C291" s="58"/>
      <c r="D291" s="87"/>
      <c r="E291" s="79"/>
      <c r="F291" s="58"/>
      <c r="G291" s="58"/>
      <c r="H291" s="58"/>
      <c r="I291" s="58"/>
      <c r="J291" s="58"/>
      <c r="K291" s="56"/>
      <c r="L291" s="56"/>
      <c r="M291" s="56"/>
      <c r="N291" s="56"/>
      <c r="O291" s="56"/>
      <c r="P291" s="56"/>
      <c r="Q291" s="56"/>
      <c r="R291" s="56"/>
      <c r="S291" s="56"/>
      <c r="T291" s="56"/>
      <c r="U291" s="56"/>
      <c r="V291" s="56"/>
      <c r="W291" s="56"/>
      <c r="X291" s="56"/>
      <c r="Y291" s="56"/>
      <c r="Z291" s="56"/>
      <c r="AA291" s="56"/>
      <c r="AB291" s="56"/>
    </row>
    <row r="292">
      <c r="A292" s="56"/>
      <c r="B292" s="56"/>
      <c r="C292" s="58"/>
      <c r="D292" s="87"/>
      <c r="E292" s="79"/>
      <c r="F292" s="58"/>
      <c r="G292" s="58"/>
      <c r="H292" s="58"/>
      <c r="I292" s="58"/>
      <c r="J292" s="58"/>
      <c r="K292" s="56"/>
      <c r="L292" s="56"/>
      <c r="M292" s="56"/>
      <c r="N292" s="56"/>
      <c r="O292" s="56"/>
      <c r="P292" s="56"/>
      <c r="Q292" s="56"/>
      <c r="R292" s="56"/>
      <c r="S292" s="56"/>
      <c r="T292" s="56"/>
      <c r="U292" s="56"/>
      <c r="V292" s="56"/>
      <c r="W292" s="56"/>
      <c r="X292" s="56"/>
      <c r="Y292" s="56"/>
      <c r="Z292" s="56"/>
      <c r="AA292" s="56"/>
      <c r="AB292" s="56"/>
    </row>
    <row r="293">
      <c r="A293" s="56"/>
      <c r="B293" s="56"/>
      <c r="C293" s="58"/>
      <c r="D293" s="87"/>
      <c r="E293" s="79"/>
      <c r="F293" s="58"/>
      <c r="G293" s="58"/>
      <c r="H293" s="58"/>
      <c r="I293" s="58"/>
      <c r="J293" s="58"/>
      <c r="K293" s="56"/>
      <c r="L293" s="56"/>
      <c r="M293" s="56"/>
      <c r="N293" s="56"/>
      <c r="O293" s="56"/>
      <c r="P293" s="56"/>
      <c r="Q293" s="56"/>
      <c r="R293" s="56"/>
      <c r="S293" s="56"/>
      <c r="T293" s="56"/>
      <c r="U293" s="56"/>
      <c r="V293" s="56"/>
      <c r="W293" s="56"/>
      <c r="X293" s="56"/>
      <c r="Y293" s="56"/>
      <c r="Z293" s="56"/>
      <c r="AA293" s="56"/>
      <c r="AB293" s="56"/>
    </row>
    <row r="294">
      <c r="A294" s="56"/>
      <c r="B294" s="56"/>
      <c r="C294" s="58"/>
      <c r="D294" s="87"/>
      <c r="E294" s="79"/>
      <c r="F294" s="58"/>
      <c r="G294" s="58"/>
      <c r="H294" s="58"/>
      <c r="I294" s="58"/>
      <c r="J294" s="58"/>
      <c r="K294" s="56"/>
      <c r="L294" s="56"/>
      <c r="M294" s="56"/>
      <c r="N294" s="56"/>
      <c r="O294" s="56"/>
      <c r="P294" s="56"/>
      <c r="Q294" s="56"/>
      <c r="R294" s="56"/>
      <c r="S294" s="56"/>
      <c r="T294" s="56"/>
      <c r="U294" s="56"/>
      <c r="V294" s="56"/>
      <c r="W294" s="56"/>
      <c r="X294" s="56"/>
      <c r="Y294" s="56"/>
      <c r="Z294" s="56"/>
      <c r="AA294" s="56"/>
      <c r="AB294" s="56"/>
    </row>
    <row r="295">
      <c r="A295" s="56"/>
      <c r="B295" s="56"/>
      <c r="C295" s="58"/>
      <c r="D295" s="87"/>
      <c r="E295" s="79"/>
      <c r="F295" s="58"/>
      <c r="G295" s="58"/>
      <c r="H295" s="58"/>
      <c r="I295" s="58"/>
      <c r="J295" s="58"/>
      <c r="K295" s="56"/>
      <c r="L295" s="56"/>
      <c r="M295" s="56"/>
      <c r="N295" s="56"/>
      <c r="O295" s="56"/>
      <c r="P295" s="56"/>
      <c r="Q295" s="56"/>
      <c r="R295" s="56"/>
      <c r="S295" s="56"/>
      <c r="T295" s="56"/>
      <c r="U295" s="56"/>
      <c r="V295" s="56"/>
      <c r="W295" s="56"/>
      <c r="X295" s="56"/>
      <c r="Y295" s="56"/>
      <c r="Z295" s="56"/>
      <c r="AA295" s="56"/>
      <c r="AB295" s="56"/>
    </row>
    <row r="296">
      <c r="A296" s="56"/>
      <c r="B296" s="56"/>
      <c r="C296" s="58"/>
      <c r="D296" s="87"/>
      <c r="E296" s="79"/>
      <c r="F296" s="58"/>
      <c r="G296" s="58"/>
      <c r="H296" s="58"/>
      <c r="I296" s="58"/>
      <c r="J296" s="58"/>
      <c r="K296" s="56"/>
      <c r="L296" s="56"/>
      <c r="M296" s="56"/>
      <c r="N296" s="56"/>
      <c r="O296" s="56"/>
      <c r="P296" s="56"/>
      <c r="Q296" s="56"/>
      <c r="R296" s="56"/>
      <c r="S296" s="56"/>
      <c r="T296" s="56"/>
      <c r="U296" s="56"/>
      <c r="V296" s="56"/>
      <c r="W296" s="56"/>
      <c r="X296" s="56"/>
      <c r="Y296" s="56"/>
      <c r="Z296" s="56"/>
      <c r="AA296" s="56"/>
      <c r="AB296" s="56"/>
    </row>
    <row r="297">
      <c r="A297" s="56"/>
      <c r="B297" s="56"/>
      <c r="C297" s="58"/>
      <c r="D297" s="87"/>
      <c r="E297" s="79"/>
      <c r="F297" s="58"/>
      <c r="G297" s="58"/>
      <c r="H297" s="58"/>
      <c r="I297" s="58"/>
      <c r="J297" s="58"/>
      <c r="K297" s="56"/>
      <c r="L297" s="56"/>
      <c r="M297" s="56"/>
      <c r="N297" s="56"/>
      <c r="O297" s="56"/>
      <c r="P297" s="56"/>
      <c r="Q297" s="56"/>
      <c r="R297" s="56"/>
      <c r="S297" s="56"/>
      <c r="T297" s="56"/>
      <c r="U297" s="56"/>
      <c r="V297" s="56"/>
      <c r="W297" s="56"/>
      <c r="X297" s="56"/>
      <c r="Y297" s="56"/>
      <c r="Z297" s="56"/>
      <c r="AA297" s="56"/>
      <c r="AB297" s="56"/>
    </row>
    <row r="298">
      <c r="A298" s="56"/>
      <c r="B298" s="56"/>
      <c r="C298" s="58"/>
      <c r="D298" s="87"/>
      <c r="E298" s="79"/>
      <c r="F298" s="58"/>
      <c r="G298" s="58"/>
      <c r="H298" s="58"/>
      <c r="I298" s="58"/>
      <c r="J298" s="58"/>
      <c r="K298" s="56"/>
      <c r="L298" s="56"/>
      <c r="M298" s="56"/>
      <c r="N298" s="56"/>
      <c r="O298" s="56"/>
      <c r="P298" s="56"/>
      <c r="Q298" s="56"/>
      <c r="R298" s="56"/>
      <c r="S298" s="56"/>
      <c r="T298" s="56"/>
      <c r="U298" s="56"/>
      <c r="V298" s="56"/>
      <c r="W298" s="56"/>
      <c r="X298" s="56"/>
      <c r="Y298" s="56"/>
      <c r="Z298" s="56"/>
      <c r="AA298" s="56"/>
      <c r="AB298" s="56"/>
    </row>
    <row r="299">
      <c r="A299" s="56"/>
      <c r="B299" s="56"/>
      <c r="C299" s="58"/>
      <c r="D299" s="87"/>
      <c r="E299" s="79"/>
      <c r="F299" s="58"/>
      <c r="G299" s="58"/>
      <c r="H299" s="58"/>
      <c r="I299" s="58"/>
      <c r="J299" s="58"/>
      <c r="K299" s="56"/>
      <c r="L299" s="56"/>
      <c r="M299" s="56"/>
      <c r="N299" s="56"/>
      <c r="O299" s="56"/>
      <c r="P299" s="56"/>
      <c r="Q299" s="56"/>
      <c r="R299" s="56"/>
      <c r="S299" s="56"/>
      <c r="T299" s="56"/>
      <c r="U299" s="56"/>
      <c r="V299" s="56"/>
      <c r="W299" s="56"/>
      <c r="X299" s="56"/>
      <c r="Y299" s="56"/>
      <c r="Z299" s="56"/>
      <c r="AA299" s="56"/>
      <c r="AB299" s="56"/>
    </row>
    <row r="300">
      <c r="A300" s="56"/>
      <c r="B300" s="56"/>
      <c r="C300" s="58"/>
      <c r="D300" s="87"/>
      <c r="E300" s="79"/>
      <c r="F300" s="58"/>
      <c r="G300" s="58"/>
      <c r="H300" s="58"/>
      <c r="I300" s="58"/>
      <c r="J300" s="58"/>
      <c r="K300" s="56"/>
      <c r="L300" s="56"/>
      <c r="M300" s="56"/>
      <c r="N300" s="56"/>
      <c r="O300" s="56"/>
      <c r="P300" s="56"/>
      <c r="Q300" s="56"/>
      <c r="R300" s="56"/>
      <c r="S300" s="56"/>
      <c r="T300" s="56"/>
      <c r="U300" s="56"/>
      <c r="V300" s="56"/>
      <c r="W300" s="56"/>
      <c r="X300" s="56"/>
      <c r="Y300" s="56"/>
      <c r="Z300" s="56"/>
      <c r="AA300" s="56"/>
      <c r="AB300" s="56"/>
    </row>
    <row r="301">
      <c r="A301" s="56"/>
      <c r="B301" s="56"/>
      <c r="C301" s="58"/>
      <c r="D301" s="87"/>
      <c r="E301" s="79"/>
      <c r="F301" s="58"/>
      <c r="G301" s="58"/>
      <c r="H301" s="58"/>
      <c r="I301" s="58"/>
      <c r="J301" s="58"/>
      <c r="K301" s="56"/>
      <c r="L301" s="56"/>
      <c r="M301" s="56"/>
      <c r="N301" s="56"/>
      <c r="O301" s="56"/>
      <c r="P301" s="56"/>
      <c r="Q301" s="56"/>
      <c r="R301" s="56"/>
      <c r="S301" s="56"/>
      <c r="T301" s="56"/>
      <c r="U301" s="56"/>
      <c r="V301" s="56"/>
      <c r="W301" s="56"/>
      <c r="X301" s="56"/>
      <c r="Y301" s="56"/>
      <c r="Z301" s="56"/>
      <c r="AA301" s="56"/>
      <c r="AB301" s="56"/>
    </row>
    <row r="302">
      <c r="A302" s="56"/>
      <c r="B302" s="56"/>
      <c r="C302" s="58"/>
      <c r="D302" s="87"/>
      <c r="E302" s="79"/>
      <c r="F302" s="58"/>
      <c r="G302" s="58"/>
      <c r="H302" s="58"/>
      <c r="I302" s="58"/>
      <c r="J302" s="58"/>
      <c r="K302" s="56"/>
      <c r="L302" s="56"/>
      <c r="M302" s="56"/>
      <c r="N302" s="56"/>
      <c r="O302" s="56"/>
      <c r="P302" s="56"/>
      <c r="Q302" s="56"/>
      <c r="R302" s="56"/>
      <c r="S302" s="56"/>
      <c r="T302" s="56"/>
      <c r="U302" s="56"/>
      <c r="V302" s="56"/>
      <c r="W302" s="56"/>
      <c r="X302" s="56"/>
      <c r="Y302" s="56"/>
      <c r="Z302" s="56"/>
      <c r="AA302" s="56"/>
      <c r="AB302" s="56"/>
    </row>
    <row r="303">
      <c r="A303" s="56"/>
      <c r="B303" s="56"/>
      <c r="C303" s="58"/>
      <c r="D303" s="87"/>
      <c r="E303" s="79"/>
      <c r="F303" s="58"/>
      <c r="G303" s="58"/>
      <c r="H303" s="58"/>
      <c r="I303" s="58"/>
      <c r="J303" s="58"/>
      <c r="K303" s="56"/>
      <c r="L303" s="56"/>
      <c r="M303" s="56"/>
      <c r="N303" s="56"/>
      <c r="O303" s="56"/>
      <c r="P303" s="56"/>
      <c r="Q303" s="56"/>
      <c r="R303" s="56"/>
      <c r="S303" s="56"/>
      <c r="T303" s="56"/>
      <c r="U303" s="56"/>
      <c r="V303" s="56"/>
      <c r="W303" s="56"/>
      <c r="X303" s="56"/>
      <c r="Y303" s="56"/>
      <c r="Z303" s="56"/>
      <c r="AA303" s="56"/>
      <c r="AB303" s="56"/>
    </row>
    <row r="304">
      <c r="A304" s="56"/>
      <c r="B304" s="56"/>
      <c r="C304" s="58"/>
      <c r="D304" s="87"/>
      <c r="E304" s="79"/>
      <c r="F304" s="58"/>
      <c r="G304" s="58"/>
      <c r="H304" s="58"/>
      <c r="I304" s="58"/>
      <c r="J304" s="58"/>
      <c r="K304" s="56"/>
      <c r="L304" s="56"/>
      <c r="M304" s="56"/>
      <c r="N304" s="56"/>
      <c r="O304" s="56"/>
      <c r="P304" s="56"/>
      <c r="Q304" s="56"/>
      <c r="R304" s="56"/>
      <c r="S304" s="56"/>
      <c r="T304" s="56"/>
      <c r="U304" s="56"/>
      <c r="V304" s="56"/>
      <c r="W304" s="56"/>
      <c r="X304" s="56"/>
      <c r="Y304" s="56"/>
      <c r="Z304" s="56"/>
      <c r="AA304" s="56"/>
      <c r="AB304" s="56"/>
    </row>
    <row r="305">
      <c r="A305" s="56"/>
      <c r="B305" s="56"/>
      <c r="C305" s="58"/>
      <c r="D305" s="87"/>
      <c r="E305" s="79"/>
      <c r="F305" s="58"/>
      <c r="G305" s="58"/>
      <c r="H305" s="58"/>
      <c r="I305" s="58"/>
      <c r="J305" s="58"/>
      <c r="K305" s="56"/>
      <c r="L305" s="56"/>
      <c r="M305" s="56"/>
      <c r="N305" s="56"/>
      <c r="O305" s="56"/>
      <c r="P305" s="56"/>
      <c r="Q305" s="56"/>
      <c r="R305" s="56"/>
      <c r="S305" s="56"/>
      <c r="T305" s="56"/>
      <c r="U305" s="56"/>
      <c r="V305" s="56"/>
      <c r="W305" s="56"/>
      <c r="X305" s="56"/>
      <c r="Y305" s="56"/>
      <c r="Z305" s="56"/>
      <c r="AA305" s="56"/>
      <c r="AB305" s="56"/>
    </row>
    <row r="306">
      <c r="A306" s="56"/>
      <c r="B306" s="56"/>
      <c r="C306" s="58"/>
      <c r="D306" s="87"/>
      <c r="E306" s="79"/>
      <c r="F306" s="58"/>
      <c r="G306" s="58"/>
      <c r="H306" s="58"/>
      <c r="I306" s="58"/>
      <c r="J306" s="58"/>
      <c r="K306" s="56"/>
      <c r="L306" s="56"/>
      <c r="M306" s="56"/>
      <c r="N306" s="56"/>
      <c r="O306" s="56"/>
      <c r="P306" s="56"/>
      <c r="Q306" s="56"/>
      <c r="R306" s="56"/>
      <c r="S306" s="56"/>
      <c r="T306" s="56"/>
      <c r="U306" s="56"/>
      <c r="V306" s="56"/>
      <c r="W306" s="56"/>
      <c r="X306" s="56"/>
      <c r="Y306" s="56"/>
      <c r="Z306" s="56"/>
      <c r="AA306" s="56"/>
      <c r="AB306" s="56"/>
    </row>
    <row r="307">
      <c r="A307" s="56"/>
      <c r="B307" s="56"/>
      <c r="C307" s="58"/>
      <c r="D307" s="87"/>
      <c r="E307" s="79"/>
      <c r="F307" s="58"/>
      <c r="G307" s="58"/>
      <c r="H307" s="58"/>
      <c r="I307" s="58"/>
      <c r="J307" s="58"/>
      <c r="K307" s="56"/>
      <c r="L307" s="56"/>
      <c r="M307" s="56"/>
      <c r="N307" s="56"/>
      <c r="O307" s="56"/>
      <c r="P307" s="56"/>
      <c r="Q307" s="56"/>
      <c r="R307" s="56"/>
      <c r="S307" s="56"/>
      <c r="T307" s="56"/>
      <c r="U307" s="56"/>
      <c r="V307" s="56"/>
      <c r="W307" s="56"/>
      <c r="X307" s="56"/>
      <c r="Y307" s="56"/>
      <c r="Z307" s="56"/>
      <c r="AA307" s="56"/>
      <c r="AB307" s="56"/>
    </row>
    <row r="308">
      <c r="A308" s="56"/>
      <c r="B308" s="56"/>
      <c r="C308" s="58"/>
      <c r="D308" s="87"/>
      <c r="E308" s="79"/>
      <c r="F308" s="58"/>
      <c r="G308" s="58"/>
      <c r="H308" s="58"/>
      <c r="I308" s="58"/>
      <c r="J308" s="58"/>
      <c r="K308" s="56"/>
      <c r="L308" s="56"/>
      <c r="M308" s="56"/>
      <c r="N308" s="56"/>
      <c r="O308" s="56"/>
      <c r="P308" s="56"/>
      <c r="Q308" s="56"/>
      <c r="R308" s="56"/>
      <c r="S308" s="56"/>
      <c r="T308" s="56"/>
      <c r="U308" s="56"/>
      <c r="V308" s="56"/>
      <c r="W308" s="56"/>
      <c r="X308" s="56"/>
      <c r="Y308" s="56"/>
      <c r="Z308" s="56"/>
      <c r="AA308" s="56"/>
      <c r="AB308" s="56"/>
    </row>
    <row r="309">
      <c r="A309" s="56"/>
      <c r="B309" s="56"/>
      <c r="C309" s="58"/>
      <c r="D309" s="87"/>
      <c r="E309" s="79"/>
      <c r="F309" s="58"/>
      <c r="G309" s="58"/>
      <c r="H309" s="58"/>
      <c r="I309" s="58"/>
      <c r="J309" s="58"/>
      <c r="K309" s="56"/>
      <c r="L309" s="56"/>
      <c r="M309" s="56"/>
      <c r="N309" s="56"/>
      <c r="O309" s="56"/>
      <c r="P309" s="56"/>
      <c r="Q309" s="56"/>
      <c r="R309" s="56"/>
      <c r="S309" s="56"/>
      <c r="T309" s="56"/>
      <c r="U309" s="56"/>
      <c r="V309" s="56"/>
      <c r="W309" s="56"/>
      <c r="X309" s="56"/>
      <c r="Y309" s="56"/>
      <c r="Z309" s="56"/>
      <c r="AA309" s="56"/>
      <c r="AB309" s="56"/>
    </row>
    <row r="310">
      <c r="A310" s="56"/>
      <c r="B310" s="56"/>
      <c r="C310" s="58"/>
      <c r="D310" s="87"/>
      <c r="E310" s="79"/>
      <c r="F310" s="58"/>
      <c r="G310" s="58"/>
      <c r="H310" s="58"/>
      <c r="I310" s="58"/>
      <c r="J310" s="58"/>
      <c r="K310" s="56"/>
      <c r="L310" s="56"/>
      <c r="M310" s="56"/>
      <c r="N310" s="56"/>
      <c r="O310" s="56"/>
      <c r="P310" s="56"/>
      <c r="Q310" s="56"/>
      <c r="R310" s="56"/>
      <c r="S310" s="56"/>
      <c r="T310" s="56"/>
      <c r="U310" s="56"/>
      <c r="V310" s="56"/>
      <c r="W310" s="56"/>
      <c r="X310" s="56"/>
      <c r="Y310" s="56"/>
      <c r="Z310" s="56"/>
      <c r="AA310" s="56"/>
      <c r="AB310" s="56"/>
    </row>
    <row r="311">
      <c r="A311" s="56"/>
      <c r="B311" s="56"/>
      <c r="C311" s="58"/>
      <c r="D311" s="87"/>
      <c r="E311" s="79"/>
      <c r="F311" s="58"/>
      <c r="G311" s="58"/>
      <c r="H311" s="58"/>
      <c r="I311" s="58"/>
      <c r="J311" s="58"/>
      <c r="K311" s="56"/>
      <c r="L311" s="56"/>
      <c r="M311" s="56"/>
      <c r="N311" s="56"/>
      <c r="O311" s="56"/>
      <c r="P311" s="56"/>
      <c r="Q311" s="56"/>
      <c r="R311" s="56"/>
      <c r="S311" s="56"/>
      <c r="T311" s="56"/>
      <c r="U311" s="56"/>
      <c r="V311" s="56"/>
      <c r="W311" s="56"/>
      <c r="X311" s="56"/>
      <c r="Y311" s="56"/>
      <c r="Z311" s="56"/>
      <c r="AA311" s="56"/>
      <c r="AB311" s="56"/>
    </row>
    <row r="312">
      <c r="A312" s="56"/>
      <c r="B312" s="56"/>
      <c r="C312" s="58"/>
      <c r="D312" s="87"/>
      <c r="E312" s="79"/>
      <c r="F312" s="58"/>
      <c r="G312" s="58"/>
      <c r="H312" s="58"/>
      <c r="I312" s="58"/>
      <c r="J312" s="58"/>
      <c r="K312" s="56"/>
      <c r="L312" s="56"/>
      <c r="M312" s="56"/>
      <c r="N312" s="56"/>
      <c r="O312" s="56"/>
      <c r="P312" s="56"/>
      <c r="Q312" s="56"/>
      <c r="R312" s="56"/>
      <c r="S312" s="56"/>
      <c r="T312" s="56"/>
      <c r="U312" s="56"/>
      <c r="V312" s="56"/>
      <c r="W312" s="56"/>
      <c r="X312" s="56"/>
      <c r="Y312" s="56"/>
      <c r="Z312" s="56"/>
      <c r="AA312" s="56"/>
      <c r="AB312" s="56"/>
    </row>
    <row r="313">
      <c r="A313" s="56"/>
      <c r="B313" s="56"/>
      <c r="C313" s="58"/>
      <c r="D313" s="87"/>
      <c r="E313" s="79"/>
      <c r="F313" s="58"/>
      <c r="G313" s="58"/>
      <c r="H313" s="58"/>
      <c r="I313" s="58"/>
      <c r="J313" s="58"/>
      <c r="K313" s="56"/>
      <c r="L313" s="56"/>
      <c r="M313" s="56"/>
      <c r="N313" s="56"/>
      <c r="O313" s="56"/>
      <c r="P313" s="56"/>
      <c r="Q313" s="56"/>
      <c r="R313" s="56"/>
      <c r="S313" s="56"/>
      <c r="T313" s="56"/>
      <c r="U313" s="56"/>
      <c r="V313" s="56"/>
      <c r="W313" s="56"/>
      <c r="X313" s="56"/>
      <c r="Y313" s="56"/>
      <c r="Z313" s="56"/>
      <c r="AA313" s="56"/>
      <c r="AB313" s="56"/>
    </row>
    <row r="314">
      <c r="A314" s="56"/>
      <c r="B314" s="56"/>
      <c r="C314" s="58"/>
      <c r="D314" s="87"/>
      <c r="E314" s="79"/>
      <c r="F314" s="58"/>
      <c r="G314" s="58"/>
      <c r="H314" s="58"/>
      <c r="I314" s="58"/>
      <c r="J314" s="58"/>
      <c r="K314" s="56"/>
      <c r="L314" s="56"/>
      <c r="M314" s="56"/>
      <c r="N314" s="56"/>
      <c r="O314" s="56"/>
      <c r="P314" s="56"/>
      <c r="Q314" s="56"/>
      <c r="R314" s="56"/>
      <c r="S314" s="56"/>
      <c r="T314" s="56"/>
      <c r="U314" s="56"/>
      <c r="V314" s="56"/>
      <c r="W314" s="56"/>
      <c r="X314" s="56"/>
      <c r="Y314" s="56"/>
      <c r="Z314" s="56"/>
      <c r="AA314" s="56"/>
      <c r="AB314" s="56"/>
    </row>
    <row r="315">
      <c r="A315" s="56"/>
      <c r="B315" s="56"/>
      <c r="C315" s="58"/>
      <c r="D315" s="87"/>
      <c r="E315" s="79"/>
      <c r="F315" s="58"/>
      <c r="G315" s="58"/>
      <c r="H315" s="58"/>
      <c r="I315" s="58"/>
      <c r="J315" s="58"/>
      <c r="K315" s="56"/>
      <c r="L315" s="56"/>
      <c r="M315" s="56"/>
      <c r="N315" s="56"/>
      <c r="O315" s="56"/>
      <c r="P315" s="56"/>
      <c r="Q315" s="56"/>
      <c r="R315" s="56"/>
      <c r="S315" s="56"/>
      <c r="T315" s="56"/>
      <c r="U315" s="56"/>
      <c r="V315" s="56"/>
      <c r="W315" s="56"/>
      <c r="X315" s="56"/>
      <c r="Y315" s="56"/>
      <c r="Z315" s="56"/>
      <c r="AA315" s="56"/>
      <c r="AB315" s="56"/>
    </row>
    <row r="316">
      <c r="A316" s="56"/>
      <c r="B316" s="56"/>
      <c r="C316" s="58"/>
      <c r="D316" s="87"/>
      <c r="E316" s="79"/>
      <c r="F316" s="58"/>
      <c r="G316" s="58"/>
      <c r="H316" s="58"/>
      <c r="I316" s="58"/>
      <c r="J316" s="58"/>
      <c r="K316" s="56"/>
      <c r="L316" s="56"/>
      <c r="M316" s="56"/>
      <c r="N316" s="56"/>
      <c r="O316" s="56"/>
      <c r="P316" s="56"/>
      <c r="Q316" s="56"/>
      <c r="R316" s="56"/>
      <c r="S316" s="56"/>
      <c r="T316" s="56"/>
      <c r="U316" s="56"/>
      <c r="V316" s="56"/>
      <c r="W316" s="56"/>
      <c r="X316" s="56"/>
      <c r="Y316" s="56"/>
      <c r="Z316" s="56"/>
      <c r="AA316" s="56"/>
      <c r="AB316" s="56"/>
    </row>
    <row r="317">
      <c r="A317" s="56"/>
      <c r="B317" s="56"/>
      <c r="C317" s="58"/>
      <c r="D317" s="87"/>
      <c r="E317" s="79"/>
      <c r="F317" s="58"/>
      <c r="G317" s="58"/>
      <c r="H317" s="58"/>
      <c r="I317" s="58"/>
      <c r="J317" s="58"/>
      <c r="K317" s="56"/>
      <c r="L317" s="56"/>
      <c r="M317" s="56"/>
      <c r="N317" s="56"/>
      <c r="O317" s="56"/>
      <c r="P317" s="56"/>
      <c r="Q317" s="56"/>
      <c r="R317" s="56"/>
      <c r="S317" s="56"/>
      <c r="T317" s="56"/>
      <c r="U317" s="56"/>
      <c r="V317" s="56"/>
      <c r="W317" s="56"/>
      <c r="X317" s="56"/>
      <c r="Y317" s="56"/>
      <c r="Z317" s="56"/>
      <c r="AA317" s="56"/>
      <c r="AB317" s="56"/>
    </row>
    <row r="318">
      <c r="A318" s="56"/>
      <c r="B318" s="56"/>
      <c r="C318" s="58"/>
      <c r="D318" s="87"/>
      <c r="E318" s="79"/>
      <c r="F318" s="58"/>
      <c r="G318" s="58"/>
      <c r="H318" s="58"/>
      <c r="I318" s="58"/>
      <c r="J318" s="58"/>
      <c r="K318" s="56"/>
      <c r="L318" s="56"/>
      <c r="M318" s="56"/>
      <c r="N318" s="56"/>
      <c r="O318" s="56"/>
      <c r="P318" s="56"/>
      <c r="Q318" s="56"/>
      <c r="R318" s="56"/>
      <c r="S318" s="56"/>
      <c r="T318" s="56"/>
      <c r="U318" s="56"/>
      <c r="V318" s="56"/>
      <c r="W318" s="56"/>
      <c r="X318" s="56"/>
      <c r="Y318" s="56"/>
      <c r="Z318" s="56"/>
      <c r="AA318" s="56"/>
      <c r="AB318" s="56"/>
    </row>
    <row r="319">
      <c r="A319" s="56"/>
      <c r="B319" s="56"/>
      <c r="C319" s="58"/>
      <c r="D319" s="87"/>
      <c r="E319" s="79"/>
      <c r="F319" s="58"/>
      <c r="G319" s="58"/>
      <c r="H319" s="58"/>
      <c r="I319" s="58"/>
      <c r="J319" s="58"/>
      <c r="K319" s="56"/>
      <c r="L319" s="56"/>
      <c r="M319" s="56"/>
      <c r="N319" s="56"/>
      <c r="O319" s="56"/>
      <c r="P319" s="56"/>
      <c r="Q319" s="56"/>
      <c r="R319" s="56"/>
      <c r="S319" s="56"/>
      <c r="T319" s="56"/>
      <c r="U319" s="56"/>
      <c r="V319" s="56"/>
      <c r="W319" s="56"/>
      <c r="X319" s="56"/>
      <c r="Y319" s="56"/>
      <c r="Z319" s="56"/>
      <c r="AA319" s="56"/>
      <c r="AB319" s="56"/>
    </row>
    <row r="320">
      <c r="A320" s="56"/>
      <c r="B320" s="56"/>
      <c r="C320" s="58"/>
      <c r="D320" s="87"/>
      <c r="E320" s="79"/>
      <c r="F320" s="58"/>
      <c r="G320" s="58"/>
      <c r="H320" s="58"/>
      <c r="I320" s="58"/>
      <c r="J320" s="58"/>
      <c r="K320" s="56"/>
      <c r="L320" s="56"/>
      <c r="M320" s="56"/>
      <c r="N320" s="56"/>
      <c r="O320" s="56"/>
      <c r="P320" s="56"/>
      <c r="Q320" s="56"/>
      <c r="R320" s="56"/>
      <c r="S320" s="56"/>
      <c r="T320" s="56"/>
      <c r="U320" s="56"/>
      <c r="V320" s="56"/>
      <c r="W320" s="56"/>
      <c r="X320" s="56"/>
      <c r="Y320" s="56"/>
      <c r="Z320" s="56"/>
      <c r="AA320" s="56"/>
      <c r="AB320" s="56"/>
    </row>
    <row r="321">
      <c r="A321" s="56"/>
      <c r="B321" s="56"/>
      <c r="C321" s="58"/>
      <c r="D321" s="87"/>
      <c r="E321" s="79"/>
      <c r="F321" s="58"/>
      <c r="G321" s="58"/>
      <c r="H321" s="58"/>
      <c r="I321" s="58"/>
      <c r="J321" s="58"/>
      <c r="K321" s="56"/>
      <c r="L321" s="56"/>
      <c r="M321" s="56"/>
      <c r="N321" s="56"/>
      <c r="O321" s="56"/>
      <c r="P321" s="56"/>
      <c r="Q321" s="56"/>
      <c r="R321" s="56"/>
      <c r="S321" s="56"/>
      <c r="T321" s="56"/>
      <c r="U321" s="56"/>
      <c r="V321" s="56"/>
      <c r="W321" s="56"/>
      <c r="X321" s="56"/>
      <c r="Y321" s="56"/>
      <c r="Z321" s="56"/>
      <c r="AA321" s="56"/>
      <c r="AB321" s="56"/>
    </row>
    <row r="322">
      <c r="A322" s="56"/>
      <c r="B322" s="56"/>
      <c r="C322" s="58"/>
      <c r="D322" s="87"/>
      <c r="E322" s="79"/>
      <c r="F322" s="58"/>
      <c r="G322" s="58"/>
      <c r="H322" s="58"/>
      <c r="I322" s="58"/>
      <c r="J322" s="58"/>
      <c r="K322" s="56"/>
      <c r="L322" s="56"/>
      <c r="M322" s="56"/>
      <c r="N322" s="56"/>
      <c r="O322" s="56"/>
      <c r="P322" s="56"/>
      <c r="Q322" s="56"/>
      <c r="R322" s="56"/>
      <c r="S322" s="56"/>
      <c r="T322" s="56"/>
      <c r="U322" s="56"/>
      <c r="V322" s="56"/>
      <c r="W322" s="56"/>
      <c r="X322" s="56"/>
      <c r="Y322" s="56"/>
      <c r="Z322" s="56"/>
      <c r="AA322" s="56"/>
      <c r="AB322" s="56"/>
    </row>
    <row r="323">
      <c r="A323" s="56"/>
      <c r="B323" s="56"/>
      <c r="C323" s="58"/>
      <c r="D323" s="87"/>
      <c r="E323" s="79"/>
      <c r="F323" s="58"/>
      <c r="G323" s="58"/>
      <c r="H323" s="58"/>
      <c r="I323" s="58"/>
      <c r="J323" s="58"/>
      <c r="K323" s="56"/>
      <c r="L323" s="56"/>
      <c r="M323" s="56"/>
      <c r="N323" s="56"/>
      <c r="O323" s="56"/>
      <c r="P323" s="56"/>
      <c r="Q323" s="56"/>
      <c r="R323" s="56"/>
      <c r="S323" s="56"/>
      <c r="T323" s="56"/>
      <c r="U323" s="56"/>
      <c r="V323" s="56"/>
      <c r="W323" s="56"/>
      <c r="X323" s="56"/>
      <c r="Y323" s="56"/>
      <c r="Z323" s="56"/>
      <c r="AA323" s="56"/>
      <c r="AB323" s="56"/>
    </row>
    <row r="324">
      <c r="A324" s="56"/>
      <c r="B324" s="56"/>
      <c r="C324" s="58"/>
      <c r="D324" s="87"/>
      <c r="E324" s="79"/>
      <c r="F324" s="58"/>
      <c r="G324" s="58"/>
      <c r="H324" s="58"/>
      <c r="I324" s="58"/>
      <c r="J324" s="58"/>
      <c r="K324" s="56"/>
      <c r="L324" s="56"/>
      <c r="M324" s="56"/>
      <c r="N324" s="56"/>
      <c r="O324" s="56"/>
      <c r="P324" s="56"/>
      <c r="Q324" s="56"/>
      <c r="R324" s="56"/>
      <c r="S324" s="56"/>
      <c r="T324" s="56"/>
      <c r="U324" s="56"/>
      <c r="V324" s="56"/>
      <c r="W324" s="56"/>
      <c r="X324" s="56"/>
      <c r="Y324" s="56"/>
      <c r="Z324" s="56"/>
      <c r="AA324" s="56"/>
      <c r="AB324" s="56"/>
    </row>
    <row r="325">
      <c r="A325" s="56"/>
      <c r="B325" s="56"/>
      <c r="C325" s="58"/>
      <c r="D325" s="87"/>
      <c r="E325" s="79"/>
      <c r="F325" s="58"/>
      <c r="G325" s="58"/>
      <c r="H325" s="58"/>
      <c r="I325" s="58"/>
      <c r="J325" s="58"/>
      <c r="K325" s="56"/>
      <c r="L325" s="56"/>
      <c r="M325" s="56"/>
      <c r="N325" s="56"/>
      <c r="O325" s="56"/>
      <c r="P325" s="56"/>
      <c r="Q325" s="56"/>
      <c r="R325" s="56"/>
      <c r="S325" s="56"/>
      <c r="T325" s="56"/>
      <c r="U325" s="56"/>
      <c r="V325" s="56"/>
      <c r="W325" s="56"/>
      <c r="X325" s="56"/>
      <c r="Y325" s="56"/>
      <c r="Z325" s="56"/>
      <c r="AA325" s="56"/>
      <c r="AB325" s="56"/>
    </row>
    <row r="326">
      <c r="A326" s="56"/>
      <c r="B326" s="56"/>
      <c r="C326" s="58"/>
      <c r="D326" s="87"/>
      <c r="E326" s="79"/>
      <c r="F326" s="58"/>
      <c r="G326" s="58"/>
      <c r="H326" s="58"/>
      <c r="I326" s="58"/>
      <c r="J326" s="58"/>
      <c r="K326" s="56"/>
      <c r="L326" s="56"/>
      <c r="M326" s="56"/>
      <c r="N326" s="56"/>
      <c r="O326" s="56"/>
      <c r="P326" s="56"/>
      <c r="Q326" s="56"/>
      <c r="R326" s="56"/>
      <c r="S326" s="56"/>
      <c r="T326" s="56"/>
      <c r="U326" s="56"/>
      <c r="V326" s="56"/>
      <c r="W326" s="56"/>
      <c r="X326" s="56"/>
      <c r="Y326" s="56"/>
      <c r="Z326" s="56"/>
      <c r="AA326" s="56"/>
      <c r="AB326" s="56"/>
    </row>
    <row r="327">
      <c r="A327" s="56"/>
      <c r="B327" s="56"/>
      <c r="C327" s="58"/>
      <c r="D327" s="87"/>
      <c r="E327" s="79"/>
      <c r="F327" s="58"/>
      <c r="G327" s="58"/>
      <c r="H327" s="58"/>
      <c r="I327" s="58"/>
      <c r="J327" s="58"/>
      <c r="K327" s="56"/>
      <c r="L327" s="56"/>
      <c r="M327" s="56"/>
      <c r="N327" s="56"/>
      <c r="O327" s="56"/>
      <c r="P327" s="56"/>
      <c r="Q327" s="56"/>
      <c r="R327" s="56"/>
      <c r="S327" s="56"/>
      <c r="T327" s="56"/>
      <c r="U327" s="56"/>
      <c r="V327" s="56"/>
      <c r="W327" s="56"/>
      <c r="X327" s="56"/>
      <c r="Y327" s="56"/>
      <c r="Z327" s="56"/>
      <c r="AA327" s="56"/>
      <c r="AB327" s="56"/>
    </row>
    <row r="328">
      <c r="A328" s="56"/>
      <c r="B328" s="56"/>
      <c r="C328" s="58"/>
      <c r="D328" s="87"/>
      <c r="E328" s="79"/>
      <c r="F328" s="58"/>
      <c r="G328" s="58"/>
      <c r="H328" s="58"/>
      <c r="I328" s="58"/>
      <c r="J328" s="58"/>
      <c r="K328" s="56"/>
      <c r="L328" s="56"/>
      <c r="M328" s="56"/>
      <c r="N328" s="56"/>
      <c r="O328" s="56"/>
      <c r="P328" s="56"/>
      <c r="Q328" s="56"/>
      <c r="R328" s="56"/>
      <c r="S328" s="56"/>
      <c r="T328" s="56"/>
      <c r="U328" s="56"/>
      <c r="V328" s="56"/>
      <c r="W328" s="56"/>
      <c r="X328" s="56"/>
      <c r="Y328" s="56"/>
      <c r="Z328" s="56"/>
      <c r="AA328" s="56"/>
      <c r="AB328" s="56"/>
    </row>
    <row r="329">
      <c r="A329" s="56"/>
      <c r="B329" s="56"/>
      <c r="C329" s="58"/>
      <c r="D329" s="87"/>
      <c r="E329" s="79"/>
      <c r="F329" s="58"/>
      <c r="G329" s="58"/>
      <c r="H329" s="58"/>
      <c r="I329" s="58"/>
      <c r="J329" s="58"/>
      <c r="K329" s="56"/>
      <c r="L329" s="56"/>
      <c r="M329" s="56"/>
      <c r="N329" s="56"/>
      <c r="O329" s="56"/>
      <c r="P329" s="56"/>
      <c r="Q329" s="56"/>
      <c r="R329" s="56"/>
      <c r="S329" s="56"/>
      <c r="T329" s="56"/>
      <c r="U329" s="56"/>
      <c r="V329" s="56"/>
      <c r="W329" s="56"/>
      <c r="X329" s="56"/>
      <c r="Y329" s="56"/>
      <c r="Z329" s="56"/>
      <c r="AA329" s="56"/>
      <c r="AB329" s="56"/>
    </row>
    <row r="330">
      <c r="A330" s="56"/>
      <c r="B330" s="56"/>
      <c r="C330" s="58"/>
      <c r="D330" s="87"/>
      <c r="E330" s="79"/>
      <c r="F330" s="58"/>
      <c r="G330" s="58"/>
      <c r="H330" s="58"/>
      <c r="I330" s="58"/>
      <c r="J330" s="58"/>
      <c r="K330" s="56"/>
      <c r="L330" s="56"/>
      <c r="M330" s="56"/>
      <c r="N330" s="56"/>
      <c r="O330" s="56"/>
      <c r="P330" s="56"/>
      <c r="Q330" s="56"/>
      <c r="R330" s="56"/>
      <c r="S330" s="56"/>
      <c r="T330" s="56"/>
      <c r="U330" s="56"/>
      <c r="V330" s="56"/>
      <c r="W330" s="56"/>
      <c r="X330" s="56"/>
      <c r="Y330" s="56"/>
      <c r="Z330" s="56"/>
      <c r="AA330" s="56"/>
      <c r="AB330" s="56"/>
    </row>
    <row r="331">
      <c r="A331" s="56"/>
      <c r="B331" s="56"/>
      <c r="C331" s="58"/>
      <c r="D331" s="87"/>
      <c r="E331" s="79"/>
      <c r="F331" s="58"/>
      <c r="G331" s="58"/>
      <c r="H331" s="58"/>
      <c r="I331" s="58"/>
      <c r="J331" s="58"/>
      <c r="K331" s="56"/>
      <c r="L331" s="56"/>
      <c r="M331" s="56"/>
      <c r="N331" s="56"/>
      <c r="O331" s="56"/>
      <c r="P331" s="56"/>
      <c r="Q331" s="56"/>
      <c r="R331" s="56"/>
      <c r="S331" s="56"/>
      <c r="T331" s="56"/>
      <c r="U331" s="56"/>
      <c r="V331" s="56"/>
      <c r="W331" s="56"/>
      <c r="X331" s="56"/>
      <c r="Y331" s="56"/>
      <c r="Z331" s="56"/>
      <c r="AA331" s="56"/>
      <c r="AB331" s="56"/>
    </row>
    <row r="332">
      <c r="A332" s="56"/>
      <c r="B332" s="56"/>
      <c r="C332" s="58"/>
      <c r="D332" s="87"/>
      <c r="E332" s="79"/>
      <c r="F332" s="58"/>
      <c r="G332" s="58"/>
      <c r="H332" s="58"/>
      <c r="I332" s="58"/>
      <c r="J332" s="58"/>
      <c r="K332" s="56"/>
      <c r="L332" s="56"/>
      <c r="M332" s="56"/>
      <c r="N332" s="56"/>
      <c r="O332" s="56"/>
      <c r="P332" s="56"/>
      <c r="Q332" s="56"/>
      <c r="R332" s="56"/>
      <c r="S332" s="56"/>
      <c r="T332" s="56"/>
      <c r="U332" s="56"/>
      <c r="V332" s="56"/>
      <c r="W332" s="56"/>
      <c r="X332" s="56"/>
      <c r="Y332" s="56"/>
      <c r="Z332" s="56"/>
      <c r="AA332" s="56"/>
      <c r="AB332" s="56"/>
    </row>
    <row r="333">
      <c r="A333" s="56"/>
      <c r="B333" s="56"/>
      <c r="C333" s="58"/>
      <c r="D333" s="87"/>
      <c r="E333" s="79"/>
      <c r="F333" s="58"/>
      <c r="G333" s="58"/>
      <c r="H333" s="58"/>
      <c r="I333" s="58"/>
      <c r="J333" s="58"/>
      <c r="K333" s="56"/>
      <c r="L333" s="56"/>
      <c r="M333" s="56"/>
      <c r="N333" s="56"/>
      <c r="O333" s="56"/>
      <c r="P333" s="56"/>
      <c r="Q333" s="56"/>
      <c r="R333" s="56"/>
      <c r="S333" s="56"/>
      <c r="T333" s="56"/>
      <c r="U333" s="56"/>
      <c r="V333" s="56"/>
      <c r="W333" s="56"/>
      <c r="X333" s="56"/>
      <c r="Y333" s="56"/>
      <c r="Z333" s="56"/>
      <c r="AA333" s="56"/>
      <c r="AB333" s="56"/>
    </row>
    <row r="334">
      <c r="A334" s="56"/>
      <c r="B334" s="56"/>
      <c r="C334" s="58"/>
      <c r="D334" s="87"/>
      <c r="E334" s="79"/>
      <c r="F334" s="58"/>
      <c r="G334" s="58"/>
      <c r="H334" s="58"/>
      <c r="I334" s="58"/>
      <c r="J334" s="58"/>
      <c r="K334" s="56"/>
      <c r="L334" s="56"/>
      <c r="M334" s="56"/>
      <c r="N334" s="56"/>
      <c r="O334" s="56"/>
      <c r="P334" s="56"/>
      <c r="Q334" s="56"/>
      <c r="R334" s="56"/>
      <c r="S334" s="56"/>
      <c r="T334" s="56"/>
      <c r="U334" s="56"/>
      <c r="V334" s="56"/>
      <c r="W334" s="56"/>
      <c r="X334" s="56"/>
      <c r="Y334" s="56"/>
      <c r="Z334" s="56"/>
      <c r="AA334" s="56"/>
      <c r="AB334" s="56"/>
    </row>
    <row r="335">
      <c r="A335" s="56"/>
      <c r="B335" s="56"/>
      <c r="C335" s="58"/>
      <c r="D335" s="87"/>
      <c r="E335" s="79"/>
      <c r="F335" s="58"/>
      <c r="G335" s="58"/>
      <c r="H335" s="58"/>
      <c r="I335" s="58"/>
      <c r="J335" s="58"/>
      <c r="K335" s="56"/>
      <c r="L335" s="56"/>
      <c r="M335" s="56"/>
      <c r="N335" s="56"/>
      <c r="O335" s="56"/>
      <c r="P335" s="56"/>
      <c r="Q335" s="56"/>
      <c r="R335" s="56"/>
      <c r="S335" s="56"/>
      <c r="T335" s="56"/>
      <c r="U335" s="56"/>
      <c r="V335" s="56"/>
      <c r="W335" s="56"/>
      <c r="X335" s="56"/>
      <c r="Y335" s="56"/>
      <c r="Z335" s="56"/>
      <c r="AA335" s="56"/>
      <c r="AB335" s="56"/>
    </row>
    <row r="336">
      <c r="A336" s="56"/>
      <c r="B336" s="56"/>
      <c r="C336" s="58"/>
      <c r="D336" s="87"/>
      <c r="E336" s="79"/>
      <c r="F336" s="58"/>
      <c r="G336" s="58"/>
      <c r="H336" s="58"/>
      <c r="I336" s="58"/>
      <c r="J336" s="58"/>
      <c r="K336" s="56"/>
      <c r="L336" s="56"/>
      <c r="M336" s="56"/>
      <c r="N336" s="56"/>
      <c r="O336" s="56"/>
      <c r="P336" s="56"/>
      <c r="Q336" s="56"/>
      <c r="R336" s="56"/>
      <c r="S336" s="56"/>
      <c r="T336" s="56"/>
      <c r="U336" s="56"/>
      <c r="V336" s="56"/>
      <c r="W336" s="56"/>
      <c r="X336" s="56"/>
      <c r="Y336" s="56"/>
      <c r="Z336" s="56"/>
      <c r="AA336" s="56"/>
      <c r="AB336" s="56"/>
    </row>
    <row r="337">
      <c r="A337" s="56"/>
      <c r="B337" s="56"/>
      <c r="C337" s="58"/>
      <c r="D337" s="87"/>
      <c r="E337" s="79"/>
      <c r="F337" s="58"/>
      <c r="G337" s="58"/>
      <c r="H337" s="58"/>
      <c r="I337" s="58"/>
      <c r="J337" s="58"/>
      <c r="K337" s="56"/>
      <c r="L337" s="56"/>
      <c r="M337" s="56"/>
      <c r="N337" s="56"/>
      <c r="O337" s="56"/>
      <c r="P337" s="56"/>
      <c r="Q337" s="56"/>
      <c r="R337" s="56"/>
      <c r="S337" s="56"/>
      <c r="T337" s="56"/>
      <c r="U337" s="56"/>
      <c r="V337" s="56"/>
      <c r="W337" s="56"/>
      <c r="X337" s="56"/>
      <c r="Y337" s="56"/>
      <c r="Z337" s="56"/>
      <c r="AA337" s="56"/>
      <c r="AB337" s="56"/>
    </row>
    <row r="338">
      <c r="A338" s="56"/>
      <c r="B338" s="56"/>
      <c r="C338" s="58"/>
      <c r="D338" s="87"/>
      <c r="E338" s="79"/>
      <c r="F338" s="58"/>
      <c r="G338" s="58"/>
      <c r="H338" s="58"/>
      <c r="I338" s="58"/>
      <c r="J338" s="58"/>
      <c r="K338" s="56"/>
      <c r="L338" s="56"/>
      <c r="M338" s="56"/>
      <c r="N338" s="56"/>
      <c r="O338" s="56"/>
      <c r="P338" s="56"/>
      <c r="Q338" s="56"/>
      <c r="R338" s="56"/>
      <c r="S338" s="56"/>
      <c r="T338" s="56"/>
      <c r="U338" s="56"/>
      <c r="V338" s="56"/>
      <c r="W338" s="56"/>
      <c r="X338" s="56"/>
      <c r="Y338" s="56"/>
      <c r="Z338" s="56"/>
      <c r="AA338" s="56"/>
      <c r="AB338" s="56"/>
    </row>
    <row r="339">
      <c r="A339" s="56"/>
      <c r="B339" s="56"/>
      <c r="C339" s="58"/>
      <c r="D339" s="87"/>
      <c r="E339" s="79"/>
      <c r="F339" s="58"/>
      <c r="G339" s="58"/>
      <c r="H339" s="58"/>
      <c r="I339" s="58"/>
      <c r="J339" s="58"/>
      <c r="K339" s="56"/>
      <c r="L339" s="56"/>
      <c r="M339" s="56"/>
      <c r="N339" s="56"/>
      <c r="O339" s="56"/>
      <c r="P339" s="56"/>
      <c r="Q339" s="56"/>
      <c r="R339" s="56"/>
      <c r="S339" s="56"/>
      <c r="T339" s="56"/>
      <c r="U339" s="56"/>
      <c r="V339" s="56"/>
      <c r="W339" s="56"/>
      <c r="X339" s="56"/>
      <c r="Y339" s="56"/>
      <c r="Z339" s="56"/>
      <c r="AA339" s="56"/>
      <c r="AB339" s="56"/>
    </row>
    <row r="340">
      <c r="A340" s="56"/>
      <c r="B340" s="56"/>
      <c r="C340" s="58"/>
      <c r="D340" s="87"/>
      <c r="E340" s="79"/>
      <c r="F340" s="58"/>
      <c r="G340" s="58"/>
      <c r="H340" s="58"/>
      <c r="I340" s="58"/>
      <c r="J340" s="58"/>
      <c r="K340" s="56"/>
      <c r="L340" s="56"/>
      <c r="M340" s="56"/>
      <c r="N340" s="56"/>
      <c r="O340" s="56"/>
      <c r="P340" s="56"/>
      <c r="Q340" s="56"/>
      <c r="R340" s="56"/>
      <c r="S340" s="56"/>
      <c r="T340" s="56"/>
      <c r="U340" s="56"/>
      <c r="V340" s="56"/>
      <c r="W340" s="56"/>
      <c r="X340" s="56"/>
      <c r="Y340" s="56"/>
      <c r="Z340" s="56"/>
      <c r="AA340" s="56"/>
      <c r="AB340" s="56"/>
    </row>
    <row r="341">
      <c r="A341" s="56"/>
      <c r="B341" s="56"/>
      <c r="C341" s="58"/>
      <c r="D341" s="87"/>
      <c r="E341" s="79"/>
      <c r="F341" s="58"/>
      <c r="G341" s="58"/>
      <c r="H341" s="58"/>
      <c r="I341" s="58"/>
      <c r="J341" s="58"/>
      <c r="K341" s="56"/>
      <c r="L341" s="56"/>
      <c r="M341" s="56"/>
      <c r="N341" s="56"/>
      <c r="O341" s="56"/>
      <c r="P341" s="56"/>
      <c r="Q341" s="56"/>
      <c r="R341" s="56"/>
      <c r="S341" s="56"/>
      <c r="T341" s="56"/>
      <c r="U341" s="56"/>
      <c r="V341" s="56"/>
      <c r="W341" s="56"/>
      <c r="X341" s="56"/>
      <c r="Y341" s="56"/>
      <c r="Z341" s="56"/>
      <c r="AA341" s="56"/>
      <c r="AB341" s="56"/>
    </row>
    <row r="342">
      <c r="A342" s="56"/>
      <c r="B342" s="56"/>
      <c r="C342" s="58"/>
      <c r="D342" s="87"/>
      <c r="E342" s="79"/>
      <c r="F342" s="58"/>
      <c r="G342" s="58"/>
      <c r="H342" s="58"/>
      <c r="I342" s="58"/>
      <c r="J342" s="58"/>
      <c r="K342" s="56"/>
      <c r="L342" s="56"/>
      <c r="M342" s="56"/>
      <c r="N342" s="56"/>
      <c r="O342" s="56"/>
      <c r="P342" s="56"/>
      <c r="Q342" s="56"/>
      <c r="R342" s="56"/>
      <c r="S342" s="56"/>
      <c r="T342" s="56"/>
      <c r="U342" s="56"/>
      <c r="V342" s="56"/>
      <c r="W342" s="56"/>
      <c r="X342" s="56"/>
      <c r="Y342" s="56"/>
      <c r="Z342" s="56"/>
      <c r="AA342" s="56"/>
      <c r="AB342" s="56"/>
    </row>
    <row r="343">
      <c r="A343" s="56"/>
      <c r="B343" s="56"/>
      <c r="C343" s="58"/>
      <c r="D343" s="87"/>
      <c r="E343" s="79"/>
      <c r="F343" s="58"/>
      <c r="G343" s="58"/>
      <c r="H343" s="58"/>
      <c r="I343" s="58"/>
      <c r="J343" s="58"/>
      <c r="K343" s="56"/>
      <c r="L343" s="56"/>
      <c r="M343" s="56"/>
      <c r="N343" s="56"/>
      <c r="O343" s="56"/>
      <c r="P343" s="56"/>
      <c r="Q343" s="56"/>
      <c r="R343" s="56"/>
      <c r="S343" s="56"/>
      <c r="T343" s="56"/>
      <c r="U343" s="56"/>
      <c r="V343" s="56"/>
      <c r="W343" s="56"/>
      <c r="X343" s="56"/>
      <c r="Y343" s="56"/>
      <c r="Z343" s="56"/>
      <c r="AA343" s="56"/>
      <c r="AB343" s="56"/>
    </row>
    <row r="344">
      <c r="A344" s="56"/>
      <c r="B344" s="56"/>
      <c r="C344" s="58"/>
      <c r="D344" s="87"/>
      <c r="E344" s="79"/>
      <c r="F344" s="58"/>
      <c r="G344" s="58"/>
      <c r="H344" s="58"/>
      <c r="I344" s="58"/>
      <c r="J344" s="58"/>
      <c r="K344" s="56"/>
      <c r="L344" s="56"/>
      <c r="M344" s="56"/>
      <c r="N344" s="56"/>
      <c r="O344" s="56"/>
      <c r="P344" s="56"/>
      <c r="Q344" s="56"/>
      <c r="R344" s="56"/>
      <c r="S344" s="56"/>
      <c r="T344" s="56"/>
      <c r="U344" s="56"/>
      <c r="V344" s="56"/>
      <c r="W344" s="56"/>
      <c r="X344" s="56"/>
      <c r="Y344" s="56"/>
      <c r="Z344" s="56"/>
      <c r="AA344" s="56"/>
      <c r="AB344" s="56"/>
    </row>
    <row r="345">
      <c r="A345" s="56"/>
      <c r="B345" s="56"/>
      <c r="C345" s="58"/>
      <c r="D345" s="87"/>
      <c r="E345" s="79"/>
      <c r="F345" s="58"/>
      <c r="G345" s="58"/>
      <c r="H345" s="58"/>
      <c r="I345" s="58"/>
      <c r="J345" s="58"/>
      <c r="K345" s="56"/>
      <c r="L345" s="56"/>
      <c r="M345" s="56"/>
      <c r="N345" s="56"/>
      <c r="O345" s="56"/>
      <c r="P345" s="56"/>
      <c r="Q345" s="56"/>
      <c r="R345" s="56"/>
      <c r="S345" s="56"/>
      <c r="T345" s="56"/>
      <c r="U345" s="56"/>
      <c r="V345" s="56"/>
      <c r="W345" s="56"/>
      <c r="X345" s="56"/>
      <c r="Y345" s="56"/>
      <c r="Z345" s="56"/>
      <c r="AA345" s="56"/>
      <c r="AB345" s="56"/>
    </row>
    <row r="346">
      <c r="A346" s="56"/>
      <c r="B346" s="56"/>
      <c r="C346" s="58"/>
      <c r="D346" s="87"/>
      <c r="E346" s="79"/>
      <c r="F346" s="58"/>
      <c r="G346" s="58"/>
      <c r="H346" s="58"/>
      <c r="I346" s="58"/>
      <c r="J346" s="58"/>
      <c r="K346" s="56"/>
      <c r="L346" s="56"/>
      <c r="M346" s="56"/>
      <c r="N346" s="56"/>
      <c r="O346" s="56"/>
      <c r="P346" s="56"/>
      <c r="Q346" s="56"/>
      <c r="R346" s="56"/>
      <c r="S346" s="56"/>
      <c r="T346" s="56"/>
      <c r="U346" s="56"/>
      <c r="V346" s="56"/>
      <c r="W346" s="56"/>
      <c r="X346" s="56"/>
      <c r="Y346" s="56"/>
      <c r="Z346" s="56"/>
      <c r="AA346" s="56"/>
      <c r="AB346" s="56"/>
    </row>
    <row r="347">
      <c r="A347" s="56"/>
      <c r="B347" s="56"/>
      <c r="C347" s="58"/>
      <c r="D347" s="87"/>
      <c r="E347" s="79"/>
      <c r="F347" s="58"/>
      <c r="G347" s="58"/>
      <c r="H347" s="58"/>
      <c r="I347" s="58"/>
      <c r="J347" s="58"/>
      <c r="K347" s="56"/>
      <c r="L347" s="56"/>
      <c r="M347" s="56"/>
      <c r="N347" s="56"/>
      <c r="O347" s="56"/>
      <c r="P347" s="56"/>
      <c r="Q347" s="56"/>
      <c r="R347" s="56"/>
      <c r="S347" s="56"/>
      <c r="T347" s="56"/>
      <c r="U347" s="56"/>
      <c r="V347" s="56"/>
      <c r="W347" s="56"/>
      <c r="X347" s="56"/>
      <c r="Y347" s="56"/>
      <c r="Z347" s="56"/>
      <c r="AA347" s="56"/>
      <c r="AB347" s="56"/>
    </row>
    <row r="348">
      <c r="A348" s="56"/>
      <c r="B348" s="56"/>
      <c r="C348" s="58"/>
      <c r="D348" s="87"/>
      <c r="E348" s="79"/>
      <c r="F348" s="58"/>
      <c r="G348" s="58"/>
      <c r="H348" s="58"/>
      <c r="I348" s="58"/>
      <c r="J348" s="58"/>
      <c r="K348" s="56"/>
      <c r="L348" s="56"/>
      <c r="M348" s="56"/>
      <c r="N348" s="56"/>
      <c r="O348" s="56"/>
      <c r="P348" s="56"/>
      <c r="Q348" s="56"/>
      <c r="R348" s="56"/>
      <c r="S348" s="56"/>
      <c r="T348" s="56"/>
      <c r="U348" s="56"/>
      <c r="V348" s="56"/>
      <c r="W348" s="56"/>
      <c r="X348" s="56"/>
      <c r="Y348" s="56"/>
      <c r="Z348" s="56"/>
      <c r="AA348" s="56"/>
      <c r="AB348" s="56"/>
    </row>
    <row r="349">
      <c r="A349" s="56"/>
      <c r="B349" s="56"/>
      <c r="C349" s="58"/>
      <c r="D349" s="87"/>
      <c r="E349" s="79"/>
      <c r="F349" s="58"/>
      <c r="G349" s="58"/>
      <c r="H349" s="58"/>
      <c r="I349" s="58"/>
      <c r="J349" s="58"/>
      <c r="K349" s="56"/>
      <c r="L349" s="56"/>
      <c r="M349" s="56"/>
      <c r="N349" s="56"/>
      <c r="O349" s="56"/>
      <c r="P349" s="56"/>
      <c r="Q349" s="56"/>
      <c r="R349" s="56"/>
      <c r="S349" s="56"/>
      <c r="T349" s="56"/>
      <c r="U349" s="56"/>
      <c r="V349" s="56"/>
      <c r="W349" s="56"/>
      <c r="X349" s="56"/>
      <c r="Y349" s="56"/>
      <c r="Z349" s="56"/>
      <c r="AA349" s="56"/>
      <c r="AB349" s="56"/>
    </row>
    <row r="350">
      <c r="A350" s="56"/>
      <c r="B350" s="56"/>
      <c r="C350" s="58"/>
      <c r="D350" s="87"/>
      <c r="E350" s="79"/>
      <c r="F350" s="58"/>
      <c r="G350" s="58"/>
      <c r="H350" s="58"/>
      <c r="I350" s="58"/>
      <c r="J350" s="58"/>
      <c r="K350" s="56"/>
      <c r="L350" s="56"/>
      <c r="M350" s="56"/>
      <c r="N350" s="56"/>
      <c r="O350" s="56"/>
      <c r="P350" s="56"/>
      <c r="Q350" s="56"/>
      <c r="R350" s="56"/>
      <c r="S350" s="56"/>
      <c r="T350" s="56"/>
      <c r="U350" s="56"/>
      <c r="V350" s="56"/>
      <c r="W350" s="56"/>
      <c r="X350" s="56"/>
      <c r="Y350" s="56"/>
      <c r="Z350" s="56"/>
      <c r="AA350" s="56"/>
      <c r="AB350" s="56"/>
    </row>
    <row r="351">
      <c r="A351" s="56"/>
      <c r="B351" s="56"/>
      <c r="C351" s="58"/>
      <c r="D351" s="87"/>
      <c r="E351" s="79"/>
      <c r="F351" s="58"/>
      <c r="G351" s="58"/>
      <c r="H351" s="58"/>
      <c r="I351" s="58"/>
      <c r="J351" s="58"/>
      <c r="K351" s="56"/>
      <c r="L351" s="56"/>
      <c r="M351" s="56"/>
      <c r="N351" s="56"/>
      <c r="O351" s="56"/>
      <c r="P351" s="56"/>
      <c r="Q351" s="56"/>
      <c r="R351" s="56"/>
      <c r="S351" s="56"/>
      <c r="T351" s="56"/>
      <c r="U351" s="56"/>
      <c r="V351" s="56"/>
      <c r="W351" s="56"/>
      <c r="X351" s="56"/>
      <c r="Y351" s="56"/>
      <c r="Z351" s="56"/>
      <c r="AA351" s="56"/>
      <c r="AB351" s="56"/>
    </row>
    <row r="352">
      <c r="A352" s="56"/>
      <c r="B352" s="56"/>
      <c r="C352" s="58"/>
      <c r="D352" s="87"/>
      <c r="E352" s="79"/>
      <c r="F352" s="58"/>
      <c r="G352" s="58"/>
      <c r="H352" s="58"/>
      <c r="I352" s="58"/>
      <c r="J352" s="58"/>
      <c r="K352" s="56"/>
      <c r="L352" s="56"/>
      <c r="M352" s="56"/>
      <c r="N352" s="56"/>
      <c r="O352" s="56"/>
      <c r="P352" s="56"/>
      <c r="Q352" s="56"/>
      <c r="R352" s="56"/>
      <c r="S352" s="56"/>
      <c r="T352" s="56"/>
      <c r="U352" s="56"/>
      <c r="V352" s="56"/>
      <c r="W352" s="56"/>
      <c r="X352" s="56"/>
      <c r="Y352" s="56"/>
      <c r="Z352" s="56"/>
      <c r="AA352" s="56"/>
      <c r="AB352" s="56"/>
    </row>
    <row r="353">
      <c r="A353" s="56"/>
      <c r="B353" s="56"/>
      <c r="C353" s="58"/>
      <c r="D353" s="87"/>
      <c r="E353" s="79"/>
      <c r="F353" s="58"/>
      <c r="G353" s="58"/>
      <c r="H353" s="58"/>
      <c r="I353" s="58"/>
      <c r="J353" s="58"/>
      <c r="K353" s="56"/>
      <c r="L353" s="56"/>
      <c r="M353" s="56"/>
      <c r="N353" s="56"/>
      <c r="O353" s="56"/>
      <c r="P353" s="56"/>
      <c r="Q353" s="56"/>
      <c r="R353" s="56"/>
      <c r="S353" s="56"/>
      <c r="T353" s="56"/>
      <c r="U353" s="56"/>
      <c r="V353" s="56"/>
      <c r="W353" s="56"/>
      <c r="X353" s="56"/>
      <c r="Y353" s="56"/>
      <c r="Z353" s="56"/>
      <c r="AA353" s="56"/>
      <c r="AB353" s="56"/>
    </row>
    <row r="354">
      <c r="A354" s="56"/>
      <c r="B354" s="56"/>
      <c r="C354" s="58"/>
      <c r="D354" s="87"/>
      <c r="E354" s="79"/>
      <c r="F354" s="58"/>
      <c r="G354" s="58"/>
      <c r="H354" s="58"/>
      <c r="I354" s="58"/>
      <c r="J354" s="58"/>
      <c r="K354" s="56"/>
      <c r="L354" s="56"/>
      <c r="M354" s="56"/>
      <c r="N354" s="56"/>
      <c r="O354" s="56"/>
      <c r="P354" s="56"/>
      <c r="Q354" s="56"/>
      <c r="R354" s="56"/>
      <c r="S354" s="56"/>
      <c r="T354" s="56"/>
      <c r="U354" s="56"/>
      <c r="V354" s="56"/>
      <c r="W354" s="56"/>
      <c r="X354" s="56"/>
      <c r="Y354" s="56"/>
      <c r="Z354" s="56"/>
      <c r="AA354" s="56"/>
      <c r="AB354" s="56"/>
    </row>
    <row r="355">
      <c r="A355" s="56"/>
      <c r="B355" s="56"/>
      <c r="C355" s="58"/>
      <c r="D355" s="87"/>
      <c r="E355" s="79"/>
      <c r="F355" s="58"/>
      <c r="G355" s="58"/>
      <c r="H355" s="58"/>
      <c r="I355" s="58"/>
      <c r="J355" s="58"/>
      <c r="K355" s="56"/>
      <c r="L355" s="56"/>
      <c r="M355" s="56"/>
      <c r="N355" s="56"/>
      <c r="O355" s="56"/>
      <c r="P355" s="56"/>
      <c r="Q355" s="56"/>
      <c r="R355" s="56"/>
      <c r="S355" s="56"/>
      <c r="T355" s="56"/>
      <c r="U355" s="56"/>
      <c r="V355" s="56"/>
      <c r="W355" s="56"/>
      <c r="X355" s="56"/>
      <c r="Y355" s="56"/>
      <c r="Z355" s="56"/>
      <c r="AA355" s="56"/>
      <c r="AB355" s="56"/>
    </row>
    <row r="356">
      <c r="A356" s="56"/>
      <c r="B356" s="56"/>
      <c r="C356" s="58"/>
      <c r="D356" s="87"/>
      <c r="E356" s="79"/>
      <c r="F356" s="58"/>
      <c r="G356" s="58"/>
      <c r="H356" s="58"/>
      <c r="I356" s="58"/>
      <c r="J356" s="58"/>
      <c r="K356" s="56"/>
      <c r="L356" s="56"/>
      <c r="M356" s="56"/>
      <c r="N356" s="56"/>
      <c r="O356" s="56"/>
      <c r="P356" s="56"/>
      <c r="Q356" s="56"/>
      <c r="R356" s="56"/>
      <c r="S356" s="56"/>
      <c r="T356" s="56"/>
      <c r="U356" s="56"/>
      <c r="V356" s="56"/>
      <c r="W356" s="56"/>
      <c r="X356" s="56"/>
      <c r="Y356" s="56"/>
      <c r="Z356" s="56"/>
      <c r="AA356" s="56"/>
      <c r="AB356" s="56"/>
    </row>
    <row r="357">
      <c r="A357" s="56"/>
      <c r="B357" s="56"/>
      <c r="C357" s="58"/>
      <c r="D357" s="87"/>
      <c r="E357" s="79"/>
      <c r="F357" s="58"/>
      <c r="G357" s="58"/>
      <c r="H357" s="58"/>
      <c r="I357" s="58"/>
      <c r="J357" s="58"/>
      <c r="K357" s="56"/>
      <c r="L357" s="56"/>
      <c r="M357" s="56"/>
      <c r="N357" s="56"/>
      <c r="O357" s="56"/>
      <c r="P357" s="56"/>
      <c r="Q357" s="56"/>
      <c r="R357" s="56"/>
      <c r="S357" s="56"/>
      <c r="T357" s="56"/>
      <c r="U357" s="56"/>
      <c r="V357" s="56"/>
      <c r="W357" s="56"/>
      <c r="X357" s="56"/>
      <c r="Y357" s="56"/>
      <c r="Z357" s="56"/>
      <c r="AA357" s="56"/>
      <c r="AB357" s="56"/>
    </row>
    <row r="358">
      <c r="A358" s="56"/>
      <c r="B358" s="56"/>
      <c r="C358" s="58"/>
      <c r="D358" s="87"/>
      <c r="E358" s="79"/>
      <c r="F358" s="58"/>
      <c r="G358" s="58"/>
      <c r="H358" s="58"/>
      <c r="I358" s="58"/>
      <c r="J358" s="58"/>
      <c r="K358" s="56"/>
      <c r="L358" s="56"/>
      <c r="M358" s="56"/>
      <c r="N358" s="56"/>
      <c r="O358" s="56"/>
      <c r="P358" s="56"/>
      <c r="Q358" s="56"/>
      <c r="R358" s="56"/>
      <c r="S358" s="56"/>
      <c r="T358" s="56"/>
      <c r="U358" s="56"/>
      <c r="V358" s="56"/>
      <c r="W358" s="56"/>
      <c r="X358" s="56"/>
      <c r="Y358" s="56"/>
      <c r="Z358" s="56"/>
      <c r="AA358" s="56"/>
      <c r="AB358" s="56"/>
    </row>
    <row r="359">
      <c r="A359" s="56"/>
      <c r="B359" s="56"/>
      <c r="C359" s="58"/>
      <c r="D359" s="87"/>
      <c r="E359" s="79"/>
      <c r="F359" s="58"/>
      <c r="G359" s="58"/>
      <c r="H359" s="58"/>
      <c r="I359" s="58"/>
      <c r="J359" s="58"/>
      <c r="K359" s="56"/>
      <c r="L359" s="56"/>
      <c r="M359" s="56"/>
      <c r="N359" s="56"/>
      <c r="O359" s="56"/>
      <c r="P359" s="56"/>
      <c r="Q359" s="56"/>
      <c r="R359" s="56"/>
      <c r="S359" s="56"/>
      <c r="T359" s="56"/>
      <c r="U359" s="56"/>
      <c r="V359" s="56"/>
      <c r="W359" s="56"/>
      <c r="X359" s="56"/>
      <c r="Y359" s="56"/>
      <c r="Z359" s="56"/>
      <c r="AA359" s="56"/>
      <c r="AB359" s="56"/>
    </row>
    <row r="360">
      <c r="A360" s="56"/>
      <c r="B360" s="56"/>
      <c r="C360" s="58"/>
      <c r="D360" s="87"/>
      <c r="E360" s="79"/>
      <c r="F360" s="58"/>
      <c r="G360" s="58"/>
      <c r="H360" s="58"/>
      <c r="I360" s="58"/>
      <c r="J360" s="58"/>
      <c r="K360" s="56"/>
      <c r="L360" s="56"/>
      <c r="M360" s="56"/>
      <c r="N360" s="56"/>
      <c r="O360" s="56"/>
      <c r="P360" s="56"/>
      <c r="Q360" s="56"/>
      <c r="R360" s="56"/>
      <c r="S360" s="56"/>
      <c r="T360" s="56"/>
      <c r="U360" s="56"/>
      <c r="V360" s="56"/>
      <c r="W360" s="56"/>
      <c r="X360" s="56"/>
      <c r="Y360" s="56"/>
      <c r="Z360" s="56"/>
      <c r="AA360" s="56"/>
      <c r="AB360" s="56"/>
    </row>
    <row r="361">
      <c r="A361" s="56"/>
      <c r="B361" s="56"/>
      <c r="C361" s="58"/>
      <c r="D361" s="87"/>
      <c r="E361" s="79"/>
      <c r="F361" s="58"/>
      <c r="G361" s="58"/>
      <c r="H361" s="58"/>
      <c r="I361" s="58"/>
      <c r="J361" s="58"/>
      <c r="K361" s="56"/>
      <c r="L361" s="56"/>
      <c r="M361" s="56"/>
      <c r="N361" s="56"/>
      <c r="O361" s="56"/>
      <c r="P361" s="56"/>
      <c r="Q361" s="56"/>
      <c r="R361" s="56"/>
      <c r="S361" s="56"/>
      <c r="T361" s="56"/>
      <c r="U361" s="56"/>
      <c r="V361" s="56"/>
      <c r="W361" s="56"/>
      <c r="X361" s="56"/>
      <c r="Y361" s="56"/>
      <c r="Z361" s="56"/>
      <c r="AA361" s="56"/>
      <c r="AB361" s="56"/>
    </row>
    <row r="362">
      <c r="A362" s="56"/>
      <c r="B362" s="56"/>
      <c r="C362" s="58"/>
      <c r="D362" s="87"/>
      <c r="E362" s="79"/>
      <c r="F362" s="58"/>
      <c r="G362" s="58"/>
      <c r="H362" s="58"/>
      <c r="I362" s="58"/>
      <c r="J362" s="58"/>
      <c r="K362" s="56"/>
      <c r="L362" s="56"/>
      <c r="M362" s="56"/>
      <c r="N362" s="56"/>
      <c r="O362" s="56"/>
      <c r="P362" s="56"/>
      <c r="Q362" s="56"/>
      <c r="R362" s="56"/>
      <c r="S362" s="56"/>
      <c r="T362" s="56"/>
      <c r="U362" s="56"/>
      <c r="V362" s="56"/>
      <c r="W362" s="56"/>
      <c r="X362" s="56"/>
      <c r="Y362" s="56"/>
      <c r="Z362" s="56"/>
      <c r="AA362" s="56"/>
      <c r="AB362" s="56"/>
    </row>
    <row r="363">
      <c r="A363" s="56"/>
      <c r="B363" s="56"/>
      <c r="C363" s="58"/>
      <c r="D363" s="87"/>
      <c r="E363" s="79"/>
      <c r="F363" s="58"/>
      <c r="G363" s="58"/>
      <c r="H363" s="58"/>
      <c r="I363" s="58"/>
      <c r="J363" s="58"/>
      <c r="K363" s="56"/>
      <c r="L363" s="56"/>
      <c r="M363" s="56"/>
      <c r="N363" s="56"/>
      <c r="O363" s="56"/>
      <c r="P363" s="56"/>
      <c r="Q363" s="56"/>
      <c r="R363" s="56"/>
      <c r="S363" s="56"/>
      <c r="T363" s="56"/>
      <c r="U363" s="56"/>
      <c r="V363" s="56"/>
      <c r="W363" s="56"/>
      <c r="X363" s="56"/>
      <c r="Y363" s="56"/>
      <c r="Z363" s="56"/>
      <c r="AA363" s="56"/>
      <c r="AB363" s="56"/>
    </row>
    <row r="364">
      <c r="A364" s="56"/>
      <c r="B364" s="56"/>
      <c r="C364" s="58"/>
      <c r="D364" s="87"/>
      <c r="E364" s="79"/>
      <c r="F364" s="58"/>
      <c r="G364" s="58"/>
      <c r="H364" s="58"/>
      <c r="I364" s="58"/>
      <c r="J364" s="58"/>
      <c r="K364" s="56"/>
      <c r="L364" s="56"/>
      <c r="M364" s="56"/>
      <c r="N364" s="56"/>
      <c r="O364" s="56"/>
      <c r="P364" s="56"/>
      <c r="Q364" s="56"/>
      <c r="R364" s="56"/>
      <c r="S364" s="56"/>
      <c r="T364" s="56"/>
      <c r="U364" s="56"/>
      <c r="V364" s="56"/>
      <c r="W364" s="56"/>
      <c r="X364" s="56"/>
      <c r="Y364" s="56"/>
      <c r="Z364" s="56"/>
      <c r="AA364" s="56"/>
      <c r="AB364" s="56"/>
    </row>
    <row r="365">
      <c r="A365" s="56"/>
      <c r="B365" s="56"/>
      <c r="C365" s="58"/>
      <c r="D365" s="87"/>
      <c r="E365" s="79"/>
      <c r="F365" s="58"/>
      <c r="G365" s="58"/>
      <c r="H365" s="58"/>
      <c r="I365" s="58"/>
      <c r="J365" s="58"/>
      <c r="K365" s="56"/>
      <c r="L365" s="56"/>
      <c r="M365" s="56"/>
      <c r="N365" s="56"/>
      <c r="O365" s="56"/>
      <c r="P365" s="56"/>
      <c r="Q365" s="56"/>
      <c r="R365" s="56"/>
      <c r="S365" s="56"/>
      <c r="T365" s="56"/>
      <c r="U365" s="56"/>
      <c r="V365" s="56"/>
      <c r="W365" s="56"/>
      <c r="X365" s="56"/>
      <c r="Y365" s="56"/>
      <c r="Z365" s="56"/>
      <c r="AA365" s="56"/>
      <c r="AB365" s="56"/>
    </row>
    <row r="366">
      <c r="A366" s="56"/>
      <c r="B366" s="56"/>
      <c r="C366" s="58"/>
      <c r="D366" s="87"/>
      <c r="E366" s="79"/>
      <c r="F366" s="58"/>
      <c r="G366" s="58"/>
      <c r="H366" s="58"/>
      <c r="I366" s="58"/>
      <c r="J366" s="58"/>
      <c r="K366" s="56"/>
      <c r="L366" s="56"/>
      <c r="M366" s="56"/>
      <c r="N366" s="56"/>
      <c r="O366" s="56"/>
      <c r="P366" s="56"/>
      <c r="Q366" s="56"/>
      <c r="R366" s="56"/>
      <c r="S366" s="56"/>
      <c r="T366" s="56"/>
      <c r="U366" s="56"/>
      <c r="V366" s="56"/>
      <c r="W366" s="56"/>
      <c r="X366" s="56"/>
      <c r="Y366" s="56"/>
      <c r="Z366" s="56"/>
      <c r="AA366" s="56"/>
      <c r="AB366" s="56"/>
    </row>
    <row r="367">
      <c r="A367" s="56"/>
      <c r="B367" s="56"/>
      <c r="C367" s="58"/>
      <c r="D367" s="87"/>
      <c r="E367" s="79"/>
      <c r="F367" s="58"/>
      <c r="G367" s="58"/>
      <c r="H367" s="58"/>
      <c r="I367" s="58"/>
      <c r="J367" s="58"/>
      <c r="K367" s="56"/>
      <c r="L367" s="56"/>
      <c r="M367" s="56"/>
      <c r="N367" s="56"/>
      <c r="O367" s="56"/>
      <c r="P367" s="56"/>
      <c r="Q367" s="56"/>
      <c r="R367" s="56"/>
      <c r="S367" s="56"/>
      <c r="T367" s="56"/>
      <c r="U367" s="56"/>
      <c r="V367" s="56"/>
      <c r="W367" s="56"/>
      <c r="X367" s="56"/>
      <c r="Y367" s="56"/>
      <c r="Z367" s="56"/>
      <c r="AA367" s="56"/>
      <c r="AB367" s="56"/>
    </row>
    <row r="368">
      <c r="A368" s="56"/>
      <c r="B368" s="56"/>
      <c r="C368" s="58"/>
      <c r="D368" s="87"/>
      <c r="E368" s="79"/>
      <c r="F368" s="58"/>
      <c r="G368" s="58"/>
      <c r="H368" s="58"/>
      <c r="I368" s="58"/>
      <c r="J368" s="58"/>
      <c r="K368" s="56"/>
      <c r="L368" s="56"/>
      <c r="M368" s="56"/>
      <c r="N368" s="56"/>
      <c r="O368" s="56"/>
      <c r="P368" s="56"/>
      <c r="Q368" s="56"/>
      <c r="R368" s="56"/>
      <c r="S368" s="56"/>
      <c r="T368" s="56"/>
      <c r="U368" s="56"/>
      <c r="V368" s="56"/>
      <c r="W368" s="56"/>
      <c r="X368" s="56"/>
      <c r="Y368" s="56"/>
      <c r="Z368" s="56"/>
      <c r="AA368" s="56"/>
      <c r="AB368" s="56"/>
    </row>
    <row r="369">
      <c r="A369" s="56"/>
      <c r="B369" s="56"/>
      <c r="C369" s="58"/>
      <c r="D369" s="87"/>
      <c r="E369" s="79"/>
      <c r="F369" s="58"/>
      <c r="G369" s="58"/>
      <c r="H369" s="58"/>
      <c r="I369" s="58"/>
      <c r="J369" s="58"/>
      <c r="K369" s="56"/>
      <c r="L369" s="56"/>
      <c r="M369" s="56"/>
      <c r="N369" s="56"/>
      <c r="O369" s="56"/>
      <c r="P369" s="56"/>
      <c r="Q369" s="56"/>
      <c r="R369" s="56"/>
      <c r="S369" s="56"/>
      <c r="T369" s="56"/>
      <c r="U369" s="56"/>
      <c r="V369" s="56"/>
      <c r="W369" s="56"/>
      <c r="X369" s="56"/>
      <c r="Y369" s="56"/>
      <c r="Z369" s="56"/>
      <c r="AA369" s="56"/>
      <c r="AB369" s="56"/>
    </row>
    <row r="370">
      <c r="A370" s="56"/>
      <c r="B370" s="56"/>
      <c r="C370" s="58"/>
      <c r="D370" s="87"/>
      <c r="E370" s="79"/>
      <c r="F370" s="58"/>
      <c r="G370" s="58"/>
      <c r="H370" s="58"/>
      <c r="I370" s="58"/>
      <c r="J370" s="58"/>
      <c r="K370" s="56"/>
      <c r="L370" s="56"/>
      <c r="M370" s="56"/>
      <c r="N370" s="56"/>
      <c r="O370" s="56"/>
      <c r="P370" s="56"/>
      <c r="Q370" s="56"/>
      <c r="R370" s="56"/>
      <c r="S370" s="56"/>
      <c r="T370" s="56"/>
      <c r="U370" s="56"/>
      <c r="V370" s="56"/>
      <c r="W370" s="56"/>
      <c r="X370" s="56"/>
      <c r="Y370" s="56"/>
      <c r="Z370" s="56"/>
      <c r="AA370" s="56"/>
      <c r="AB370" s="56"/>
    </row>
    <row r="371">
      <c r="A371" s="56"/>
      <c r="B371" s="56"/>
      <c r="C371" s="58"/>
      <c r="D371" s="87"/>
      <c r="E371" s="79"/>
      <c r="F371" s="58"/>
      <c r="G371" s="58"/>
      <c r="H371" s="58"/>
      <c r="I371" s="58"/>
      <c r="J371" s="58"/>
      <c r="K371" s="56"/>
      <c r="L371" s="56"/>
      <c r="M371" s="56"/>
      <c r="N371" s="56"/>
      <c r="O371" s="56"/>
      <c r="P371" s="56"/>
      <c r="Q371" s="56"/>
      <c r="R371" s="56"/>
      <c r="S371" s="56"/>
      <c r="T371" s="56"/>
      <c r="U371" s="56"/>
      <c r="V371" s="56"/>
      <c r="W371" s="56"/>
      <c r="X371" s="56"/>
      <c r="Y371" s="56"/>
      <c r="Z371" s="56"/>
      <c r="AA371" s="56"/>
      <c r="AB371" s="56"/>
    </row>
    <row r="372">
      <c r="A372" s="56"/>
      <c r="B372" s="56"/>
      <c r="C372" s="58"/>
      <c r="D372" s="87"/>
      <c r="E372" s="79"/>
      <c r="F372" s="58"/>
      <c r="G372" s="58"/>
      <c r="H372" s="58"/>
      <c r="I372" s="58"/>
      <c r="J372" s="58"/>
      <c r="K372" s="56"/>
      <c r="L372" s="56"/>
      <c r="M372" s="56"/>
      <c r="N372" s="56"/>
      <c r="O372" s="56"/>
      <c r="P372" s="56"/>
      <c r="Q372" s="56"/>
      <c r="R372" s="56"/>
      <c r="S372" s="56"/>
      <c r="T372" s="56"/>
      <c r="U372" s="56"/>
      <c r="V372" s="56"/>
      <c r="W372" s="56"/>
      <c r="X372" s="56"/>
      <c r="Y372" s="56"/>
      <c r="Z372" s="56"/>
      <c r="AA372" s="56"/>
      <c r="AB372" s="56"/>
    </row>
    <row r="373">
      <c r="A373" s="56"/>
      <c r="B373" s="56"/>
      <c r="C373" s="58"/>
      <c r="D373" s="87"/>
      <c r="E373" s="79"/>
      <c r="F373" s="58"/>
      <c r="G373" s="58"/>
      <c r="H373" s="58"/>
      <c r="I373" s="58"/>
      <c r="J373" s="58"/>
      <c r="K373" s="56"/>
      <c r="L373" s="56"/>
      <c r="M373" s="56"/>
      <c r="N373" s="56"/>
      <c r="O373" s="56"/>
      <c r="P373" s="56"/>
      <c r="Q373" s="56"/>
      <c r="R373" s="56"/>
      <c r="S373" s="56"/>
      <c r="T373" s="56"/>
      <c r="U373" s="56"/>
      <c r="V373" s="56"/>
      <c r="W373" s="56"/>
      <c r="X373" s="56"/>
      <c r="Y373" s="56"/>
      <c r="Z373" s="56"/>
      <c r="AA373" s="56"/>
      <c r="AB373" s="56"/>
    </row>
    <row r="374">
      <c r="A374" s="56"/>
      <c r="B374" s="56"/>
      <c r="C374" s="58"/>
      <c r="D374" s="87"/>
      <c r="E374" s="79"/>
      <c r="F374" s="58"/>
      <c r="G374" s="58"/>
      <c r="H374" s="58"/>
      <c r="I374" s="58"/>
      <c r="J374" s="58"/>
      <c r="K374" s="56"/>
      <c r="L374" s="56"/>
      <c r="M374" s="56"/>
      <c r="N374" s="56"/>
      <c r="O374" s="56"/>
      <c r="P374" s="56"/>
      <c r="Q374" s="56"/>
      <c r="R374" s="56"/>
      <c r="S374" s="56"/>
      <c r="T374" s="56"/>
      <c r="U374" s="56"/>
      <c r="V374" s="56"/>
      <c r="W374" s="56"/>
      <c r="X374" s="56"/>
      <c r="Y374" s="56"/>
      <c r="Z374" s="56"/>
      <c r="AA374" s="56"/>
      <c r="AB374" s="56"/>
    </row>
    <row r="375">
      <c r="A375" s="56"/>
      <c r="B375" s="56"/>
      <c r="C375" s="58"/>
      <c r="D375" s="87"/>
      <c r="E375" s="79"/>
      <c r="F375" s="58"/>
      <c r="G375" s="58"/>
      <c r="H375" s="58"/>
      <c r="I375" s="58"/>
      <c r="J375" s="58"/>
      <c r="K375" s="56"/>
      <c r="L375" s="56"/>
      <c r="M375" s="56"/>
      <c r="N375" s="56"/>
      <c r="O375" s="56"/>
      <c r="P375" s="56"/>
      <c r="Q375" s="56"/>
      <c r="R375" s="56"/>
      <c r="S375" s="56"/>
      <c r="T375" s="56"/>
      <c r="U375" s="56"/>
      <c r="V375" s="56"/>
      <c r="W375" s="56"/>
      <c r="X375" s="56"/>
      <c r="Y375" s="56"/>
      <c r="Z375" s="56"/>
      <c r="AA375" s="56"/>
      <c r="AB375" s="56"/>
    </row>
    <row r="376">
      <c r="A376" s="56"/>
      <c r="B376" s="56"/>
      <c r="C376" s="58"/>
      <c r="D376" s="87"/>
      <c r="E376" s="79"/>
      <c r="F376" s="58"/>
      <c r="G376" s="58"/>
      <c r="H376" s="58"/>
      <c r="I376" s="58"/>
      <c r="J376" s="58"/>
      <c r="K376" s="56"/>
      <c r="L376" s="56"/>
      <c r="M376" s="56"/>
      <c r="N376" s="56"/>
      <c r="O376" s="56"/>
      <c r="P376" s="56"/>
      <c r="Q376" s="56"/>
      <c r="R376" s="56"/>
      <c r="S376" s="56"/>
      <c r="T376" s="56"/>
      <c r="U376" s="56"/>
      <c r="V376" s="56"/>
      <c r="W376" s="56"/>
      <c r="X376" s="56"/>
      <c r="Y376" s="56"/>
      <c r="Z376" s="56"/>
      <c r="AA376" s="56"/>
      <c r="AB376" s="56"/>
    </row>
    <row r="377">
      <c r="A377" s="56"/>
      <c r="B377" s="56"/>
      <c r="C377" s="58"/>
      <c r="D377" s="87"/>
      <c r="E377" s="79"/>
      <c r="F377" s="58"/>
      <c r="G377" s="58"/>
      <c r="H377" s="58"/>
      <c r="I377" s="58"/>
      <c r="J377" s="58"/>
      <c r="K377" s="56"/>
      <c r="L377" s="56"/>
      <c r="M377" s="56"/>
      <c r="N377" s="56"/>
      <c r="O377" s="56"/>
      <c r="P377" s="56"/>
      <c r="Q377" s="56"/>
      <c r="R377" s="56"/>
      <c r="S377" s="56"/>
      <c r="T377" s="56"/>
      <c r="U377" s="56"/>
      <c r="V377" s="56"/>
      <c r="W377" s="56"/>
      <c r="X377" s="56"/>
      <c r="Y377" s="56"/>
      <c r="Z377" s="56"/>
      <c r="AA377" s="56"/>
      <c r="AB377" s="56"/>
    </row>
    <row r="378">
      <c r="A378" s="56"/>
      <c r="B378" s="56"/>
      <c r="C378" s="58"/>
      <c r="D378" s="87"/>
      <c r="E378" s="79"/>
      <c r="F378" s="58"/>
      <c r="G378" s="58"/>
      <c r="H378" s="58"/>
      <c r="I378" s="58"/>
      <c r="J378" s="58"/>
      <c r="K378" s="56"/>
      <c r="L378" s="56"/>
      <c r="M378" s="56"/>
      <c r="N378" s="56"/>
      <c r="O378" s="56"/>
      <c r="P378" s="56"/>
      <c r="Q378" s="56"/>
      <c r="R378" s="56"/>
      <c r="S378" s="56"/>
      <c r="T378" s="56"/>
      <c r="U378" s="56"/>
      <c r="V378" s="56"/>
      <c r="W378" s="56"/>
      <c r="X378" s="56"/>
      <c r="Y378" s="56"/>
      <c r="Z378" s="56"/>
      <c r="AA378" s="56"/>
      <c r="AB378" s="56"/>
    </row>
    <row r="379">
      <c r="A379" s="56"/>
      <c r="B379" s="56"/>
      <c r="C379" s="58"/>
      <c r="D379" s="87"/>
      <c r="E379" s="79"/>
      <c r="F379" s="58"/>
      <c r="G379" s="58"/>
      <c r="H379" s="58"/>
      <c r="I379" s="58"/>
      <c r="J379" s="58"/>
      <c r="K379" s="56"/>
      <c r="L379" s="56"/>
      <c r="M379" s="56"/>
      <c r="N379" s="56"/>
      <c r="O379" s="56"/>
      <c r="P379" s="56"/>
      <c r="Q379" s="56"/>
      <c r="R379" s="56"/>
      <c r="S379" s="56"/>
      <c r="T379" s="56"/>
      <c r="U379" s="56"/>
      <c r="V379" s="56"/>
      <c r="W379" s="56"/>
      <c r="X379" s="56"/>
      <c r="Y379" s="56"/>
      <c r="Z379" s="56"/>
      <c r="AA379" s="56"/>
      <c r="AB379" s="56"/>
    </row>
    <row r="380">
      <c r="A380" s="56"/>
      <c r="B380" s="56"/>
      <c r="C380" s="58"/>
      <c r="D380" s="87"/>
      <c r="E380" s="79"/>
      <c r="F380" s="58"/>
      <c r="G380" s="58"/>
      <c r="H380" s="58"/>
      <c r="I380" s="58"/>
      <c r="J380" s="58"/>
      <c r="K380" s="56"/>
      <c r="L380" s="56"/>
      <c r="M380" s="56"/>
      <c r="N380" s="56"/>
      <c r="O380" s="56"/>
      <c r="P380" s="56"/>
      <c r="Q380" s="56"/>
      <c r="R380" s="56"/>
      <c r="S380" s="56"/>
      <c r="T380" s="56"/>
      <c r="U380" s="56"/>
      <c r="V380" s="56"/>
      <c r="W380" s="56"/>
      <c r="X380" s="56"/>
      <c r="Y380" s="56"/>
      <c r="Z380" s="56"/>
      <c r="AA380" s="56"/>
      <c r="AB380" s="56"/>
    </row>
    <row r="381">
      <c r="A381" s="56"/>
      <c r="B381" s="56"/>
      <c r="C381" s="58"/>
      <c r="D381" s="87"/>
      <c r="E381" s="79"/>
      <c r="F381" s="58"/>
      <c r="G381" s="58"/>
      <c r="H381" s="58"/>
      <c r="I381" s="58"/>
      <c r="J381" s="58"/>
      <c r="K381" s="56"/>
      <c r="L381" s="56"/>
      <c r="M381" s="56"/>
      <c r="N381" s="56"/>
      <c r="O381" s="56"/>
      <c r="P381" s="56"/>
      <c r="Q381" s="56"/>
      <c r="R381" s="56"/>
      <c r="S381" s="56"/>
      <c r="T381" s="56"/>
      <c r="U381" s="56"/>
      <c r="V381" s="56"/>
      <c r="W381" s="56"/>
      <c r="X381" s="56"/>
      <c r="Y381" s="56"/>
      <c r="Z381" s="56"/>
      <c r="AA381" s="56"/>
      <c r="AB381" s="56"/>
    </row>
    <row r="382">
      <c r="A382" s="56"/>
      <c r="B382" s="56"/>
      <c r="C382" s="58"/>
      <c r="D382" s="87"/>
      <c r="E382" s="79"/>
      <c r="F382" s="58"/>
      <c r="G382" s="58"/>
      <c r="H382" s="58"/>
      <c r="I382" s="58"/>
      <c r="J382" s="58"/>
      <c r="K382" s="56"/>
      <c r="L382" s="56"/>
      <c r="M382" s="56"/>
      <c r="N382" s="56"/>
      <c r="O382" s="56"/>
      <c r="P382" s="56"/>
      <c r="Q382" s="56"/>
      <c r="R382" s="56"/>
      <c r="S382" s="56"/>
      <c r="T382" s="56"/>
      <c r="U382" s="56"/>
      <c r="V382" s="56"/>
      <c r="W382" s="56"/>
      <c r="X382" s="56"/>
      <c r="Y382" s="56"/>
      <c r="Z382" s="56"/>
      <c r="AA382" s="56"/>
      <c r="AB382" s="56"/>
    </row>
    <row r="383">
      <c r="A383" s="56"/>
      <c r="B383" s="56"/>
      <c r="C383" s="58"/>
      <c r="D383" s="87"/>
      <c r="E383" s="79"/>
      <c r="F383" s="58"/>
      <c r="G383" s="58"/>
      <c r="H383" s="58"/>
      <c r="I383" s="58"/>
      <c r="J383" s="58"/>
      <c r="K383" s="56"/>
      <c r="L383" s="56"/>
      <c r="M383" s="56"/>
      <c r="N383" s="56"/>
      <c r="O383" s="56"/>
      <c r="P383" s="56"/>
      <c r="Q383" s="56"/>
      <c r="R383" s="56"/>
      <c r="S383" s="56"/>
      <c r="T383" s="56"/>
      <c r="U383" s="56"/>
      <c r="V383" s="56"/>
      <c r="W383" s="56"/>
      <c r="X383" s="56"/>
      <c r="Y383" s="56"/>
      <c r="Z383" s="56"/>
      <c r="AA383" s="56"/>
      <c r="AB383" s="56"/>
    </row>
    <row r="384">
      <c r="A384" s="56"/>
      <c r="B384" s="56"/>
      <c r="C384" s="58"/>
      <c r="D384" s="87"/>
      <c r="E384" s="79"/>
      <c r="F384" s="58"/>
      <c r="G384" s="58"/>
      <c r="H384" s="58"/>
      <c r="I384" s="58"/>
      <c r="J384" s="58"/>
      <c r="K384" s="56"/>
      <c r="L384" s="56"/>
      <c r="M384" s="56"/>
      <c r="N384" s="56"/>
      <c r="O384" s="56"/>
      <c r="P384" s="56"/>
      <c r="Q384" s="56"/>
      <c r="R384" s="56"/>
      <c r="S384" s="56"/>
      <c r="T384" s="56"/>
      <c r="U384" s="56"/>
      <c r="V384" s="56"/>
      <c r="W384" s="56"/>
      <c r="X384" s="56"/>
      <c r="Y384" s="56"/>
      <c r="Z384" s="56"/>
      <c r="AA384" s="56"/>
      <c r="AB384" s="56"/>
    </row>
    <row r="385">
      <c r="A385" s="56"/>
      <c r="B385" s="56"/>
      <c r="C385" s="58"/>
      <c r="D385" s="87"/>
      <c r="E385" s="79"/>
      <c r="F385" s="58"/>
      <c r="G385" s="58"/>
      <c r="H385" s="58"/>
      <c r="I385" s="58"/>
      <c r="J385" s="58"/>
      <c r="K385" s="56"/>
      <c r="L385" s="56"/>
      <c r="M385" s="56"/>
      <c r="N385" s="56"/>
      <c r="O385" s="56"/>
      <c r="P385" s="56"/>
      <c r="Q385" s="56"/>
      <c r="R385" s="56"/>
      <c r="S385" s="56"/>
      <c r="T385" s="56"/>
      <c r="U385" s="56"/>
      <c r="V385" s="56"/>
      <c r="W385" s="56"/>
      <c r="X385" s="56"/>
      <c r="Y385" s="56"/>
      <c r="Z385" s="56"/>
      <c r="AA385" s="56"/>
      <c r="AB385" s="56"/>
    </row>
    <row r="386">
      <c r="A386" s="56"/>
      <c r="B386" s="56"/>
      <c r="C386" s="58"/>
      <c r="D386" s="87"/>
      <c r="E386" s="79"/>
      <c r="F386" s="58"/>
      <c r="G386" s="58"/>
      <c r="H386" s="58"/>
      <c r="I386" s="58"/>
      <c r="J386" s="58"/>
      <c r="K386" s="56"/>
      <c r="L386" s="56"/>
      <c r="M386" s="56"/>
      <c r="N386" s="56"/>
      <c r="O386" s="56"/>
      <c r="P386" s="56"/>
      <c r="Q386" s="56"/>
      <c r="R386" s="56"/>
      <c r="S386" s="56"/>
      <c r="T386" s="56"/>
      <c r="U386" s="56"/>
      <c r="V386" s="56"/>
      <c r="W386" s="56"/>
      <c r="X386" s="56"/>
      <c r="Y386" s="56"/>
      <c r="Z386" s="56"/>
      <c r="AA386" s="56"/>
      <c r="AB386" s="56"/>
    </row>
    <row r="387">
      <c r="A387" s="56"/>
      <c r="B387" s="56"/>
      <c r="C387" s="58"/>
      <c r="D387" s="87"/>
      <c r="E387" s="79"/>
      <c r="F387" s="58"/>
      <c r="G387" s="58"/>
      <c r="H387" s="58"/>
      <c r="I387" s="58"/>
      <c r="J387" s="58"/>
      <c r="K387" s="56"/>
      <c r="L387" s="56"/>
      <c r="M387" s="56"/>
      <c r="N387" s="56"/>
      <c r="O387" s="56"/>
      <c r="P387" s="56"/>
      <c r="Q387" s="56"/>
      <c r="R387" s="56"/>
      <c r="S387" s="56"/>
      <c r="T387" s="56"/>
      <c r="U387" s="56"/>
      <c r="V387" s="56"/>
      <c r="W387" s="56"/>
      <c r="X387" s="56"/>
      <c r="Y387" s="56"/>
      <c r="Z387" s="56"/>
      <c r="AA387" s="56"/>
      <c r="AB387" s="56"/>
    </row>
    <row r="388">
      <c r="A388" s="56"/>
      <c r="B388" s="56"/>
      <c r="C388" s="58"/>
      <c r="D388" s="87"/>
      <c r="E388" s="79"/>
      <c r="F388" s="58"/>
      <c r="G388" s="58"/>
      <c r="H388" s="58"/>
      <c r="I388" s="58"/>
      <c r="J388" s="58"/>
      <c r="K388" s="56"/>
      <c r="L388" s="56"/>
      <c r="M388" s="56"/>
      <c r="N388" s="56"/>
      <c r="O388" s="56"/>
      <c r="P388" s="56"/>
      <c r="Q388" s="56"/>
      <c r="R388" s="56"/>
      <c r="S388" s="56"/>
      <c r="T388" s="56"/>
      <c r="U388" s="56"/>
      <c r="V388" s="56"/>
      <c r="W388" s="56"/>
      <c r="X388" s="56"/>
      <c r="Y388" s="56"/>
      <c r="Z388" s="56"/>
      <c r="AA388" s="56"/>
      <c r="AB388" s="56"/>
    </row>
    <row r="389">
      <c r="A389" s="56"/>
      <c r="B389" s="56"/>
      <c r="C389" s="58"/>
      <c r="D389" s="87"/>
      <c r="E389" s="79"/>
      <c r="F389" s="58"/>
      <c r="G389" s="58"/>
      <c r="H389" s="58"/>
      <c r="I389" s="58"/>
      <c r="J389" s="58"/>
      <c r="K389" s="56"/>
      <c r="L389" s="56"/>
      <c r="M389" s="56"/>
      <c r="N389" s="56"/>
      <c r="O389" s="56"/>
      <c r="P389" s="56"/>
      <c r="Q389" s="56"/>
      <c r="R389" s="56"/>
      <c r="S389" s="56"/>
      <c r="T389" s="56"/>
      <c r="U389" s="56"/>
      <c r="V389" s="56"/>
      <c r="W389" s="56"/>
      <c r="X389" s="56"/>
      <c r="Y389" s="56"/>
      <c r="Z389" s="56"/>
      <c r="AA389" s="56"/>
      <c r="AB389" s="56"/>
    </row>
    <row r="390">
      <c r="A390" s="56"/>
      <c r="B390" s="56"/>
      <c r="C390" s="58"/>
      <c r="D390" s="87"/>
      <c r="E390" s="79"/>
      <c r="F390" s="58"/>
      <c r="G390" s="58"/>
      <c r="H390" s="58"/>
      <c r="I390" s="58"/>
      <c r="J390" s="58"/>
      <c r="K390" s="56"/>
      <c r="L390" s="56"/>
      <c r="M390" s="56"/>
      <c r="N390" s="56"/>
      <c r="O390" s="56"/>
      <c r="P390" s="56"/>
      <c r="Q390" s="56"/>
      <c r="R390" s="56"/>
      <c r="S390" s="56"/>
      <c r="T390" s="56"/>
      <c r="U390" s="56"/>
      <c r="V390" s="56"/>
      <c r="W390" s="56"/>
      <c r="X390" s="56"/>
      <c r="Y390" s="56"/>
      <c r="Z390" s="56"/>
      <c r="AA390" s="56"/>
      <c r="AB390" s="56"/>
    </row>
    <row r="391">
      <c r="A391" s="56"/>
      <c r="B391" s="56"/>
      <c r="C391" s="58"/>
      <c r="D391" s="87"/>
      <c r="E391" s="79"/>
      <c r="F391" s="58"/>
      <c r="G391" s="58"/>
      <c r="H391" s="58"/>
      <c r="I391" s="58"/>
      <c r="J391" s="58"/>
      <c r="K391" s="56"/>
      <c r="L391" s="56"/>
      <c r="M391" s="56"/>
      <c r="N391" s="56"/>
      <c r="O391" s="56"/>
      <c r="P391" s="56"/>
      <c r="Q391" s="56"/>
      <c r="R391" s="56"/>
      <c r="S391" s="56"/>
      <c r="T391" s="56"/>
      <c r="U391" s="56"/>
      <c r="V391" s="56"/>
      <c r="W391" s="56"/>
      <c r="X391" s="56"/>
      <c r="Y391" s="56"/>
      <c r="Z391" s="56"/>
      <c r="AA391" s="56"/>
      <c r="AB391" s="56"/>
    </row>
    <row r="392">
      <c r="A392" s="56"/>
      <c r="B392" s="56"/>
      <c r="C392" s="58"/>
      <c r="D392" s="87"/>
      <c r="E392" s="79"/>
      <c r="F392" s="58"/>
      <c r="G392" s="58"/>
      <c r="H392" s="58"/>
      <c r="I392" s="58"/>
      <c r="J392" s="58"/>
      <c r="K392" s="56"/>
      <c r="L392" s="56"/>
      <c r="M392" s="56"/>
      <c r="N392" s="56"/>
      <c r="O392" s="56"/>
      <c r="P392" s="56"/>
      <c r="Q392" s="56"/>
      <c r="R392" s="56"/>
      <c r="S392" s="56"/>
      <c r="T392" s="56"/>
      <c r="U392" s="56"/>
      <c r="V392" s="56"/>
      <c r="W392" s="56"/>
      <c r="X392" s="56"/>
      <c r="Y392" s="56"/>
      <c r="Z392" s="56"/>
      <c r="AA392" s="56"/>
      <c r="AB392" s="56"/>
    </row>
    <row r="393">
      <c r="A393" s="56"/>
      <c r="B393" s="56"/>
      <c r="C393" s="58"/>
      <c r="D393" s="87"/>
      <c r="E393" s="79"/>
      <c r="F393" s="58"/>
      <c r="G393" s="58"/>
      <c r="H393" s="58"/>
      <c r="I393" s="58"/>
      <c r="J393" s="58"/>
      <c r="K393" s="56"/>
      <c r="L393" s="56"/>
      <c r="M393" s="56"/>
      <c r="N393" s="56"/>
      <c r="O393" s="56"/>
      <c r="P393" s="56"/>
      <c r="Q393" s="56"/>
      <c r="R393" s="56"/>
      <c r="S393" s="56"/>
      <c r="T393" s="56"/>
      <c r="U393" s="56"/>
      <c r="V393" s="56"/>
      <c r="W393" s="56"/>
      <c r="X393" s="56"/>
      <c r="Y393" s="56"/>
      <c r="Z393" s="56"/>
      <c r="AA393" s="56"/>
      <c r="AB393" s="56"/>
    </row>
    <row r="394">
      <c r="A394" s="56"/>
      <c r="B394" s="56"/>
      <c r="C394" s="58"/>
      <c r="D394" s="87"/>
      <c r="E394" s="79"/>
      <c r="F394" s="58"/>
      <c r="G394" s="58"/>
      <c r="H394" s="58"/>
      <c r="I394" s="58"/>
      <c r="J394" s="58"/>
      <c r="K394" s="56"/>
      <c r="L394" s="56"/>
      <c r="M394" s="56"/>
      <c r="N394" s="56"/>
      <c r="O394" s="56"/>
      <c r="P394" s="56"/>
      <c r="Q394" s="56"/>
      <c r="R394" s="56"/>
      <c r="S394" s="56"/>
      <c r="T394" s="56"/>
      <c r="U394" s="56"/>
      <c r="V394" s="56"/>
      <c r="W394" s="56"/>
      <c r="X394" s="56"/>
      <c r="Y394" s="56"/>
      <c r="Z394" s="56"/>
      <c r="AA394" s="56"/>
      <c r="AB394" s="56"/>
    </row>
    <row r="395">
      <c r="A395" s="56"/>
      <c r="B395" s="56"/>
      <c r="C395" s="58"/>
      <c r="D395" s="87"/>
      <c r="E395" s="79"/>
      <c r="F395" s="58"/>
      <c r="G395" s="58"/>
      <c r="H395" s="58"/>
      <c r="I395" s="58"/>
      <c r="J395" s="58"/>
      <c r="K395" s="56"/>
      <c r="L395" s="56"/>
      <c r="M395" s="56"/>
      <c r="N395" s="56"/>
      <c r="O395" s="56"/>
      <c r="P395" s="56"/>
      <c r="Q395" s="56"/>
      <c r="R395" s="56"/>
      <c r="S395" s="56"/>
      <c r="T395" s="56"/>
      <c r="U395" s="56"/>
      <c r="V395" s="56"/>
      <c r="W395" s="56"/>
      <c r="X395" s="56"/>
      <c r="Y395" s="56"/>
      <c r="Z395" s="56"/>
      <c r="AA395" s="56"/>
      <c r="AB395" s="56"/>
    </row>
    <row r="396">
      <c r="A396" s="56"/>
      <c r="B396" s="56"/>
      <c r="C396" s="58"/>
      <c r="D396" s="87"/>
      <c r="E396" s="79"/>
      <c r="F396" s="58"/>
      <c r="G396" s="58"/>
      <c r="H396" s="58"/>
      <c r="I396" s="58"/>
      <c r="J396" s="58"/>
      <c r="K396" s="56"/>
      <c r="L396" s="56"/>
      <c r="M396" s="56"/>
      <c r="N396" s="56"/>
      <c r="O396" s="56"/>
      <c r="P396" s="56"/>
      <c r="Q396" s="56"/>
      <c r="R396" s="56"/>
      <c r="S396" s="56"/>
      <c r="T396" s="56"/>
      <c r="U396" s="56"/>
      <c r="V396" s="56"/>
      <c r="W396" s="56"/>
      <c r="X396" s="56"/>
      <c r="Y396" s="56"/>
      <c r="Z396" s="56"/>
      <c r="AA396" s="56"/>
      <c r="AB396" s="56"/>
    </row>
    <row r="397">
      <c r="A397" s="56"/>
      <c r="B397" s="56"/>
      <c r="C397" s="58"/>
      <c r="D397" s="87"/>
      <c r="E397" s="79"/>
      <c r="F397" s="58"/>
      <c r="G397" s="58"/>
      <c r="H397" s="58"/>
      <c r="I397" s="58"/>
      <c r="J397" s="58"/>
      <c r="K397" s="56"/>
      <c r="L397" s="56"/>
      <c r="M397" s="56"/>
      <c r="N397" s="56"/>
      <c r="O397" s="56"/>
      <c r="P397" s="56"/>
      <c r="Q397" s="56"/>
      <c r="R397" s="56"/>
      <c r="S397" s="56"/>
      <c r="T397" s="56"/>
      <c r="U397" s="56"/>
      <c r="V397" s="56"/>
      <c r="W397" s="56"/>
      <c r="X397" s="56"/>
      <c r="Y397" s="56"/>
      <c r="Z397" s="56"/>
      <c r="AA397" s="56"/>
      <c r="AB397" s="56"/>
    </row>
    <row r="398">
      <c r="A398" s="56"/>
      <c r="B398" s="56"/>
      <c r="C398" s="58"/>
      <c r="D398" s="87"/>
      <c r="E398" s="79"/>
      <c r="F398" s="58"/>
      <c r="G398" s="58"/>
      <c r="H398" s="58"/>
      <c r="I398" s="58"/>
      <c r="J398" s="58"/>
      <c r="K398" s="56"/>
      <c r="L398" s="56"/>
      <c r="M398" s="56"/>
      <c r="N398" s="56"/>
      <c r="O398" s="56"/>
      <c r="P398" s="56"/>
      <c r="Q398" s="56"/>
      <c r="R398" s="56"/>
      <c r="S398" s="56"/>
      <c r="T398" s="56"/>
      <c r="U398" s="56"/>
      <c r="V398" s="56"/>
      <c r="W398" s="56"/>
      <c r="X398" s="56"/>
      <c r="Y398" s="56"/>
      <c r="Z398" s="56"/>
      <c r="AA398" s="56"/>
      <c r="AB398" s="56"/>
    </row>
    <row r="399">
      <c r="A399" s="56"/>
      <c r="B399" s="56"/>
      <c r="C399" s="58"/>
      <c r="D399" s="87"/>
      <c r="E399" s="79"/>
      <c r="F399" s="58"/>
      <c r="G399" s="58"/>
      <c r="H399" s="58"/>
      <c r="I399" s="58"/>
      <c r="J399" s="58"/>
      <c r="K399" s="56"/>
      <c r="L399" s="56"/>
      <c r="M399" s="56"/>
      <c r="N399" s="56"/>
      <c r="O399" s="56"/>
      <c r="P399" s="56"/>
      <c r="Q399" s="56"/>
      <c r="R399" s="56"/>
      <c r="S399" s="56"/>
      <c r="T399" s="56"/>
      <c r="U399" s="56"/>
      <c r="V399" s="56"/>
      <c r="W399" s="56"/>
      <c r="X399" s="56"/>
      <c r="Y399" s="56"/>
      <c r="Z399" s="56"/>
      <c r="AA399" s="56"/>
      <c r="AB399" s="56"/>
    </row>
    <row r="400">
      <c r="A400" s="56"/>
      <c r="B400" s="56"/>
      <c r="C400" s="58"/>
      <c r="D400" s="87"/>
      <c r="E400" s="79"/>
      <c r="F400" s="58"/>
      <c r="G400" s="58"/>
      <c r="H400" s="58"/>
      <c r="I400" s="58"/>
      <c r="J400" s="58"/>
      <c r="K400" s="56"/>
      <c r="L400" s="56"/>
      <c r="M400" s="56"/>
      <c r="N400" s="56"/>
      <c r="O400" s="56"/>
      <c r="P400" s="56"/>
      <c r="Q400" s="56"/>
      <c r="R400" s="56"/>
      <c r="S400" s="56"/>
      <c r="T400" s="56"/>
      <c r="U400" s="56"/>
      <c r="V400" s="56"/>
      <c r="W400" s="56"/>
      <c r="X400" s="56"/>
      <c r="Y400" s="56"/>
      <c r="Z400" s="56"/>
      <c r="AA400" s="56"/>
      <c r="AB400" s="56"/>
    </row>
    <row r="401">
      <c r="A401" s="56"/>
      <c r="B401" s="56"/>
      <c r="C401" s="58"/>
      <c r="D401" s="87"/>
      <c r="E401" s="79"/>
      <c r="F401" s="58"/>
      <c r="G401" s="58"/>
      <c r="H401" s="58"/>
      <c r="I401" s="58"/>
      <c r="J401" s="58"/>
      <c r="K401" s="56"/>
      <c r="L401" s="56"/>
      <c r="M401" s="56"/>
      <c r="N401" s="56"/>
      <c r="O401" s="56"/>
      <c r="P401" s="56"/>
      <c r="Q401" s="56"/>
      <c r="R401" s="56"/>
      <c r="S401" s="56"/>
      <c r="T401" s="56"/>
      <c r="U401" s="56"/>
      <c r="V401" s="56"/>
      <c r="W401" s="56"/>
      <c r="X401" s="56"/>
      <c r="Y401" s="56"/>
      <c r="Z401" s="56"/>
      <c r="AA401" s="56"/>
      <c r="AB401" s="56"/>
    </row>
    <row r="402">
      <c r="A402" s="56"/>
      <c r="B402" s="56"/>
      <c r="C402" s="58"/>
      <c r="D402" s="87"/>
      <c r="E402" s="79"/>
      <c r="F402" s="58"/>
      <c r="G402" s="58"/>
      <c r="H402" s="58"/>
      <c r="I402" s="58"/>
      <c r="J402" s="58"/>
      <c r="K402" s="56"/>
      <c r="L402" s="56"/>
      <c r="M402" s="56"/>
      <c r="N402" s="56"/>
      <c r="O402" s="56"/>
      <c r="P402" s="56"/>
      <c r="Q402" s="56"/>
      <c r="R402" s="56"/>
      <c r="S402" s="56"/>
      <c r="T402" s="56"/>
      <c r="U402" s="56"/>
      <c r="V402" s="56"/>
      <c r="W402" s="56"/>
      <c r="X402" s="56"/>
      <c r="Y402" s="56"/>
      <c r="Z402" s="56"/>
      <c r="AA402" s="56"/>
      <c r="AB402" s="56"/>
    </row>
    <row r="403">
      <c r="A403" s="56"/>
      <c r="B403" s="56"/>
      <c r="C403" s="58"/>
      <c r="D403" s="87"/>
      <c r="E403" s="79"/>
      <c r="F403" s="58"/>
      <c r="G403" s="58"/>
      <c r="H403" s="58"/>
      <c r="I403" s="58"/>
      <c r="J403" s="58"/>
      <c r="K403" s="56"/>
      <c r="L403" s="56"/>
      <c r="M403" s="56"/>
      <c r="N403" s="56"/>
      <c r="O403" s="56"/>
      <c r="P403" s="56"/>
      <c r="Q403" s="56"/>
      <c r="R403" s="56"/>
      <c r="S403" s="56"/>
      <c r="T403" s="56"/>
      <c r="U403" s="56"/>
      <c r="V403" s="56"/>
      <c r="W403" s="56"/>
      <c r="X403" s="56"/>
      <c r="Y403" s="56"/>
      <c r="Z403" s="56"/>
      <c r="AA403" s="56"/>
      <c r="AB403" s="56"/>
    </row>
    <row r="404">
      <c r="A404" s="56"/>
      <c r="B404" s="56"/>
      <c r="C404" s="58"/>
      <c r="D404" s="87"/>
      <c r="E404" s="79"/>
      <c r="F404" s="58"/>
      <c r="G404" s="58"/>
      <c r="H404" s="58"/>
      <c r="I404" s="58"/>
      <c r="J404" s="58"/>
      <c r="K404" s="56"/>
      <c r="L404" s="56"/>
      <c r="M404" s="56"/>
      <c r="N404" s="56"/>
      <c r="O404" s="56"/>
      <c r="P404" s="56"/>
      <c r="Q404" s="56"/>
      <c r="R404" s="56"/>
      <c r="S404" s="56"/>
      <c r="T404" s="56"/>
      <c r="U404" s="56"/>
      <c r="V404" s="56"/>
      <c r="W404" s="56"/>
      <c r="X404" s="56"/>
      <c r="Y404" s="56"/>
      <c r="Z404" s="56"/>
      <c r="AA404" s="56"/>
      <c r="AB404" s="56"/>
    </row>
    <row r="405">
      <c r="A405" s="56"/>
      <c r="B405" s="56"/>
      <c r="C405" s="58"/>
      <c r="D405" s="87"/>
      <c r="E405" s="79"/>
      <c r="F405" s="58"/>
      <c r="G405" s="58"/>
      <c r="H405" s="58"/>
      <c r="I405" s="58"/>
      <c r="J405" s="58"/>
      <c r="K405" s="56"/>
      <c r="L405" s="56"/>
      <c r="M405" s="56"/>
      <c r="N405" s="56"/>
      <c r="O405" s="56"/>
      <c r="P405" s="56"/>
      <c r="Q405" s="56"/>
      <c r="R405" s="56"/>
      <c r="S405" s="56"/>
      <c r="T405" s="56"/>
      <c r="U405" s="56"/>
      <c r="V405" s="56"/>
      <c r="W405" s="56"/>
      <c r="X405" s="56"/>
      <c r="Y405" s="56"/>
      <c r="Z405" s="56"/>
      <c r="AA405" s="56"/>
      <c r="AB405" s="56"/>
    </row>
    <row r="406">
      <c r="A406" s="56"/>
      <c r="B406" s="56"/>
      <c r="C406" s="58"/>
      <c r="D406" s="87"/>
      <c r="E406" s="79"/>
      <c r="F406" s="58"/>
      <c r="G406" s="58"/>
      <c r="H406" s="58"/>
      <c r="I406" s="58"/>
      <c r="J406" s="58"/>
      <c r="K406" s="56"/>
      <c r="L406" s="56"/>
      <c r="M406" s="56"/>
      <c r="N406" s="56"/>
      <c r="O406" s="56"/>
      <c r="P406" s="56"/>
      <c r="Q406" s="56"/>
      <c r="R406" s="56"/>
      <c r="S406" s="56"/>
      <c r="T406" s="56"/>
      <c r="U406" s="56"/>
      <c r="V406" s="56"/>
      <c r="W406" s="56"/>
      <c r="X406" s="56"/>
      <c r="Y406" s="56"/>
      <c r="Z406" s="56"/>
      <c r="AA406" s="56"/>
      <c r="AB406" s="56"/>
    </row>
    <row r="407">
      <c r="A407" s="56"/>
      <c r="B407" s="56"/>
      <c r="C407" s="58"/>
      <c r="D407" s="87"/>
      <c r="E407" s="79"/>
      <c r="F407" s="58"/>
      <c r="G407" s="58"/>
      <c r="H407" s="58"/>
      <c r="I407" s="58"/>
      <c r="J407" s="58"/>
      <c r="K407" s="56"/>
      <c r="L407" s="56"/>
      <c r="M407" s="56"/>
      <c r="N407" s="56"/>
      <c r="O407" s="56"/>
      <c r="P407" s="56"/>
      <c r="Q407" s="56"/>
      <c r="R407" s="56"/>
      <c r="S407" s="56"/>
      <c r="T407" s="56"/>
      <c r="U407" s="56"/>
      <c r="V407" s="56"/>
      <c r="W407" s="56"/>
      <c r="X407" s="56"/>
      <c r="Y407" s="56"/>
      <c r="Z407" s="56"/>
      <c r="AA407" s="56"/>
      <c r="AB407" s="56"/>
    </row>
    <row r="408">
      <c r="A408" s="56"/>
      <c r="B408" s="56"/>
      <c r="C408" s="58"/>
      <c r="D408" s="87"/>
      <c r="E408" s="79"/>
      <c r="F408" s="58"/>
      <c r="G408" s="58"/>
      <c r="H408" s="58"/>
      <c r="I408" s="58"/>
      <c r="J408" s="58"/>
      <c r="K408" s="56"/>
      <c r="L408" s="56"/>
      <c r="M408" s="56"/>
      <c r="N408" s="56"/>
      <c r="O408" s="56"/>
      <c r="P408" s="56"/>
      <c r="Q408" s="56"/>
      <c r="R408" s="56"/>
      <c r="S408" s="56"/>
      <c r="T408" s="56"/>
      <c r="U408" s="56"/>
      <c r="V408" s="56"/>
      <c r="W408" s="56"/>
      <c r="X408" s="56"/>
      <c r="Y408" s="56"/>
      <c r="Z408" s="56"/>
      <c r="AA408" s="56"/>
      <c r="AB408" s="56"/>
    </row>
    <row r="409">
      <c r="A409" s="56"/>
      <c r="B409" s="56"/>
      <c r="C409" s="58"/>
      <c r="D409" s="87"/>
      <c r="E409" s="79"/>
      <c r="F409" s="58"/>
      <c r="G409" s="58"/>
      <c r="H409" s="58"/>
      <c r="I409" s="58"/>
      <c r="J409" s="58"/>
      <c r="K409" s="56"/>
      <c r="L409" s="56"/>
      <c r="M409" s="56"/>
      <c r="N409" s="56"/>
      <c r="O409" s="56"/>
      <c r="P409" s="56"/>
      <c r="Q409" s="56"/>
      <c r="R409" s="56"/>
      <c r="S409" s="56"/>
      <c r="T409" s="56"/>
      <c r="U409" s="56"/>
      <c r="V409" s="56"/>
      <c r="W409" s="56"/>
      <c r="X409" s="56"/>
      <c r="Y409" s="56"/>
      <c r="Z409" s="56"/>
      <c r="AA409" s="56"/>
      <c r="AB409" s="56"/>
    </row>
    <row r="410">
      <c r="A410" s="56"/>
      <c r="B410" s="56"/>
      <c r="C410" s="58"/>
      <c r="D410" s="87"/>
      <c r="E410" s="79"/>
      <c r="F410" s="58"/>
      <c r="G410" s="58"/>
      <c r="H410" s="58"/>
      <c r="I410" s="58"/>
      <c r="J410" s="58"/>
      <c r="K410" s="56"/>
      <c r="L410" s="56"/>
      <c r="M410" s="56"/>
      <c r="N410" s="56"/>
      <c r="O410" s="56"/>
      <c r="P410" s="56"/>
      <c r="Q410" s="56"/>
      <c r="R410" s="56"/>
      <c r="S410" s="56"/>
      <c r="T410" s="56"/>
      <c r="U410" s="56"/>
      <c r="V410" s="56"/>
      <c r="W410" s="56"/>
      <c r="X410" s="56"/>
      <c r="Y410" s="56"/>
      <c r="Z410" s="56"/>
      <c r="AA410" s="56"/>
      <c r="AB410" s="56"/>
    </row>
    <row r="411">
      <c r="A411" s="56"/>
      <c r="B411" s="56"/>
      <c r="C411" s="58"/>
      <c r="D411" s="87"/>
      <c r="E411" s="79"/>
      <c r="F411" s="58"/>
      <c r="G411" s="58"/>
      <c r="H411" s="58"/>
      <c r="I411" s="58"/>
      <c r="J411" s="58"/>
      <c r="K411" s="56"/>
      <c r="L411" s="56"/>
      <c r="M411" s="56"/>
      <c r="N411" s="56"/>
      <c r="O411" s="56"/>
      <c r="P411" s="56"/>
      <c r="Q411" s="56"/>
      <c r="R411" s="56"/>
      <c r="S411" s="56"/>
      <c r="T411" s="56"/>
      <c r="U411" s="56"/>
      <c r="V411" s="56"/>
      <c r="W411" s="56"/>
      <c r="X411" s="56"/>
      <c r="Y411" s="56"/>
      <c r="Z411" s="56"/>
      <c r="AA411" s="56"/>
      <c r="AB411" s="56"/>
    </row>
    <row r="412">
      <c r="A412" s="56"/>
      <c r="B412" s="56"/>
      <c r="C412" s="58"/>
      <c r="D412" s="87"/>
      <c r="E412" s="79"/>
      <c r="F412" s="58"/>
      <c r="G412" s="58"/>
      <c r="H412" s="58"/>
      <c r="I412" s="58"/>
      <c r="J412" s="58"/>
      <c r="K412" s="56"/>
      <c r="L412" s="56"/>
      <c r="M412" s="56"/>
      <c r="N412" s="56"/>
      <c r="O412" s="56"/>
      <c r="P412" s="56"/>
      <c r="Q412" s="56"/>
      <c r="R412" s="56"/>
      <c r="S412" s="56"/>
      <c r="T412" s="56"/>
      <c r="U412" s="56"/>
      <c r="V412" s="56"/>
      <c r="W412" s="56"/>
      <c r="X412" s="56"/>
      <c r="Y412" s="56"/>
      <c r="Z412" s="56"/>
      <c r="AA412" s="56"/>
      <c r="AB412" s="56"/>
    </row>
    <row r="413">
      <c r="A413" s="56"/>
      <c r="B413" s="56"/>
      <c r="C413" s="58"/>
      <c r="D413" s="87"/>
      <c r="E413" s="79"/>
      <c r="F413" s="58"/>
      <c r="G413" s="58"/>
      <c r="H413" s="58"/>
      <c r="I413" s="58"/>
      <c r="J413" s="58"/>
      <c r="K413" s="56"/>
      <c r="L413" s="56"/>
      <c r="M413" s="56"/>
      <c r="N413" s="56"/>
      <c r="O413" s="56"/>
      <c r="P413" s="56"/>
      <c r="Q413" s="56"/>
      <c r="R413" s="56"/>
      <c r="S413" s="56"/>
      <c r="T413" s="56"/>
      <c r="U413" s="56"/>
      <c r="V413" s="56"/>
      <c r="W413" s="56"/>
      <c r="X413" s="56"/>
      <c r="Y413" s="56"/>
      <c r="Z413" s="56"/>
      <c r="AA413" s="56"/>
      <c r="AB413" s="56"/>
    </row>
    <row r="414">
      <c r="A414" s="56"/>
      <c r="B414" s="56"/>
      <c r="C414" s="58"/>
      <c r="D414" s="87"/>
      <c r="E414" s="79"/>
      <c r="F414" s="58"/>
      <c r="G414" s="58"/>
      <c r="H414" s="58"/>
      <c r="I414" s="58"/>
      <c r="J414" s="58"/>
      <c r="K414" s="56"/>
      <c r="L414" s="56"/>
      <c r="M414" s="56"/>
      <c r="N414" s="56"/>
      <c r="O414" s="56"/>
      <c r="P414" s="56"/>
      <c r="Q414" s="56"/>
      <c r="R414" s="56"/>
      <c r="S414" s="56"/>
      <c r="T414" s="56"/>
      <c r="U414" s="56"/>
      <c r="V414" s="56"/>
      <c r="W414" s="56"/>
      <c r="X414" s="56"/>
      <c r="Y414" s="56"/>
      <c r="Z414" s="56"/>
      <c r="AA414" s="56"/>
      <c r="AB414" s="56"/>
    </row>
    <row r="415">
      <c r="A415" s="56"/>
      <c r="B415" s="56"/>
      <c r="C415" s="58"/>
      <c r="D415" s="87"/>
      <c r="E415" s="79"/>
      <c r="F415" s="58"/>
      <c r="G415" s="58"/>
      <c r="H415" s="58"/>
      <c r="I415" s="58"/>
      <c r="J415" s="58"/>
      <c r="K415" s="56"/>
      <c r="L415" s="56"/>
      <c r="M415" s="56"/>
      <c r="N415" s="56"/>
      <c r="O415" s="56"/>
      <c r="P415" s="56"/>
      <c r="Q415" s="56"/>
      <c r="R415" s="56"/>
      <c r="S415" s="56"/>
      <c r="T415" s="56"/>
      <c r="U415" s="56"/>
      <c r="V415" s="56"/>
      <c r="W415" s="56"/>
      <c r="X415" s="56"/>
      <c r="Y415" s="56"/>
      <c r="Z415" s="56"/>
      <c r="AA415" s="56"/>
      <c r="AB415" s="56"/>
    </row>
    <row r="416">
      <c r="A416" s="56"/>
      <c r="B416" s="56"/>
      <c r="C416" s="58"/>
      <c r="D416" s="87"/>
      <c r="E416" s="79"/>
      <c r="F416" s="58"/>
      <c r="G416" s="58"/>
      <c r="H416" s="58"/>
      <c r="I416" s="58"/>
      <c r="J416" s="58"/>
      <c r="K416" s="56"/>
      <c r="L416" s="56"/>
      <c r="M416" s="56"/>
      <c r="N416" s="56"/>
      <c r="O416" s="56"/>
      <c r="P416" s="56"/>
      <c r="Q416" s="56"/>
      <c r="R416" s="56"/>
      <c r="S416" s="56"/>
      <c r="T416" s="56"/>
      <c r="U416" s="56"/>
      <c r="V416" s="56"/>
      <c r="W416" s="56"/>
      <c r="X416" s="56"/>
      <c r="Y416" s="56"/>
      <c r="Z416" s="56"/>
      <c r="AA416" s="56"/>
      <c r="AB416" s="56"/>
    </row>
    <row r="417">
      <c r="A417" s="56"/>
      <c r="B417" s="56"/>
      <c r="C417" s="58"/>
      <c r="D417" s="87"/>
      <c r="E417" s="79"/>
      <c r="F417" s="58"/>
      <c r="G417" s="58"/>
      <c r="H417" s="58"/>
      <c r="I417" s="58"/>
      <c r="J417" s="58"/>
      <c r="K417" s="56"/>
      <c r="L417" s="56"/>
      <c r="M417" s="56"/>
      <c r="N417" s="56"/>
      <c r="O417" s="56"/>
      <c r="P417" s="56"/>
      <c r="Q417" s="56"/>
      <c r="R417" s="56"/>
      <c r="S417" s="56"/>
      <c r="T417" s="56"/>
      <c r="U417" s="56"/>
      <c r="V417" s="56"/>
      <c r="W417" s="56"/>
      <c r="X417" s="56"/>
      <c r="Y417" s="56"/>
      <c r="Z417" s="56"/>
      <c r="AA417" s="56"/>
      <c r="AB417" s="56"/>
    </row>
    <row r="418">
      <c r="A418" s="56"/>
      <c r="B418" s="56"/>
      <c r="C418" s="58"/>
      <c r="D418" s="87"/>
      <c r="E418" s="79"/>
      <c r="F418" s="58"/>
      <c r="G418" s="58"/>
      <c r="H418" s="58"/>
      <c r="I418" s="58"/>
      <c r="J418" s="58"/>
      <c r="K418" s="56"/>
      <c r="L418" s="56"/>
      <c r="M418" s="56"/>
      <c r="N418" s="56"/>
      <c r="O418" s="56"/>
      <c r="P418" s="56"/>
      <c r="Q418" s="56"/>
      <c r="R418" s="56"/>
      <c r="S418" s="56"/>
      <c r="T418" s="56"/>
      <c r="U418" s="56"/>
      <c r="V418" s="56"/>
      <c r="W418" s="56"/>
      <c r="X418" s="56"/>
      <c r="Y418" s="56"/>
      <c r="Z418" s="56"/>
      <c r="AA418" s="56"/>
      <c r="AB418" s="56"/>
    </row>
    <row r="419">
      <c r="A419" s="56"/>
      <c r="B419" s="56"/>
      <c r="C419" s="58"/>
      <c r="D419" s="87"/>
      <c r="E419" s="79"/>
      <c r="F419" s="58"/>
      <c r="G419" s="58"/>
      <c r="H419" s="58"/>
      <c r="I419" s="58"/>
      <c r="J419" s="58"/>
      <c r="K419" s="56"/>
      <c r="L419" s="56"/>
      <c r="M419" s="56"/>
      <c r="N419" s="56"/>
      <c r="O419" s="56"/>
      <c r="P419" s="56"/>
      <c r="Q419" s="56"/>
      <c r="R419" s="56"/>
      <c r="S419" s="56"/>
      <c r="T419" s="56"/>
      <c r="U419" s="56"/>
      <c r="V419" s="56"/>
      <c r="W419" s="56"/>
      <c r="X419" s="56"/>
      <c r="Y419" s="56"/>
      <c r="Z419" s="56"/>
      <c r="AA419" s="56"/>
      <c r="AB419" s="56"/>
    </row>
    <row r="420">
      <c r="A420" s="56"/>
      <c r="B420" s="56"/>
      <c r="C420" s="58"/>
      <c r="D420" s="87"/>
      <c r="E420" s="79"/>
      <c r="F420" s="58"/>
      <c r="G420" s="58"/>
      <c r="H420" s="58"/>
      <c r="I420" s="58"/>
      <c r="J420" s="58"/>
      <c r="K420" s="56"/>
      <c r="L420" s="56"/>
      <c r="M420" s="56"/>
      <c r="N420" s="56"/>
      <c r="O420" s="56"/>
      <c r="P420" s="56"/>
      <c r="Q420" s="56"/>
      <c r="R420" s="56"/>
      <c r="S420" s="56"/>
      <c r="T420" s="56"/>
      <c r="U420" s="56"/>
      <c r="V420" s="56"/>
      <c r="W420" s="56"/>
      <c r="X420" s="56"/>
      <c r="Y420" s="56"/>
      <c r="Z420" s="56"/>
      <c r="AA420" s="56"/>
      <c r="AB420" s="56"/>
    </row>
    <row r="421">
      <c r="A421" s="56"/>
      <c r="B421" s="56"/>
      <c r="C421" s="58"/>
      <c r="D421" s="87"/>
      <c r="E421" s="79"/>
      <c r="F421" s="58"/>
      <c r="G421" s="58"/>
      <c r="H421" s="58"/>
      <c r="I421" s="58"/>
      <c r="J421" s="58"/>
      <c r="K421" s="56"/>
      <c r="L421" s="56"/>
      <c r="M421" s="56"/>
      <c r="N421" s="56"/>
      <c r="O421" s="56"/>
      <c r="P421" s="56"/>
      <c r="Q421" s="56"/>
      <c r="R421" s="56"/>
      <c r="S421" s="56"/>
      <c r="T421" s="56"/>
      <c r="U421" s="56"/>
      <c r="V421" s="56"/>
      <c r="W421" s="56"/>
      <c r="X421" s="56"/>
      <c r="Y421" s="56"/>
      <c r="Z421" s="56"/>
      <c r="AA421" s="56"/>
      <c r="AB421" s="56"/>
    </row>
    <row r="422">
      <c r="A422" s="56"/>
      <c r="B422" s="56"/>
      <c r="C422" s="58"/>
      <c r="D422" s="87"/>
      <c r="E422" s="79"/>
      <c r="F422" s="58"/>
      <c r="G422" s="58"/>
      <c r="H422" s="58"/>
      <c r="I422" s="58"/>
      <c r="J422" s="58"/>
      <c r="K422" s="56"/>
      <c r="L422" s="56"/>
      <c r="M422" s="56"/>
      <c r="N422" s="56"/>
      <c r="O422" s="56"/>
      <c r="P422" s="56"/>
      <c r="Q422" s="56"/>
      <c r="R422" s="56"/>
      <c r="S422" s="56"/>
      <c r="T422" s="56"/>
      <c r="U422" s="56"/>
      <c r="V422" s="56"/>
      <c r="W422" s="56"/>
      <c r="X422" s="56"/>
      <c r="Y422" s="56"/>
      <c r="Z422" s="56"/>
      <c r="AA422" s="56"/>
      <c r="AB422" s="56"/>
    </row>
    <row r="423">
      <c r="A423" s="56"/>
      <c r="B423" s="56"/>
      <c r="C423" s="58"/>
      <c r="D423" s="87"/>
      <c r="E423" s="79"/>
      <c r="F423" s="58"/>
      <c r="G423" s="58"/>
      <c r="H423" s="58"/>
      <c r="I423" s="58"/>
      <c r="J423" s="58"/>
      <c r="K423" s="56"/>
      <c r="L423" s="56"/>
      <c r="M423" s="56"/>
      <c r="N423" s="56"/>
      <c r="O423" s="56"/>
      <c r="P423" s="56"/>
      <c r="Q423" s="56"/>
      <c r="R423" s="56"/>
      <c r="S423" s="56"/>
      <c r="T423" s="56"/>
      <c r="U423" s="56"/>
      <c r="V423" s="56"/>
      <c r="W423" s="56"/>
      <c r="X423" s="56"/>
      <c r="Y423" s="56"/>
      <c r="Z423" s="56"/>
      <c r="AA423" s="56"/>
      <c r="AB423" s="56"/>
    </row>
    <row r="424">
      <c r="A424" s="56"/>
      <c r="B424" s="56"/>
      <c r="C424" s="58"/>
      <c r="D424" s="87"/>
      <c r="E424" s="79"/>
      <c r="F424" s="58"/>
      <c r="G424" s="58"/>
      <c r="H424" s="58"/>
      <c r="I424" s="58"/>
      <c r="J424" s="58"/>
      <c r="K424" s="56"/>
      <c r="L424" s="56"/>
      <c r="M424" s="56"/>
      <c r="N424" s="56"/>
      <c r="O424" s="56"/>
      <c r="P424" s="56"/>
      <c r="Q424" s="56"/>
      <c r="R424" s="56"/>
      <c r="S424" s="56"/>
      <c r="T424" s="56"/>
      <c r="U424" s="56"/>
      <c r="V424" s="56"/>
      <c r="W424" s="56"/>
      <c r="X424" s="56"/>
      <c r="Y424" s="56"/>
      <c r="Z424" s="56"/>
      <c r="AA424" s="56"/>
      <c r="AB424" s="56"/>
    </row>
    <row r="425">
      <c r="A425" s="56"/>
      <c r="B425" s="56"/>
      <c r="C425" s="58"/>
      <c r="D425" s="87"/>
      <c r="E425" s="79"/>
      <c r="F425" s="58"/>
      <c r="G425" s="58"/>
      <c r="H425" s="58"/>
      <c r="I425" s="58"/>
      <c r="J425" s="58"/>
      <c r="K425" s="56"/>
      <c r="L425" s="56"/>
      <c r="M425" s="56"/>
      <c r="N425" s="56"/>
      <c r="O425" s="56"/>
      <c r="P425" s="56"/>
      <c r="Q425" s="56"/>
      <c r="R425" s="56"/>
      <c r="S425" s="56"/>
      <c r="T425" s="56"/>
      <c r="U425" s="56"/>
      <c r="V425" s="56"/>
      <c r="W425" s="56"/>
      <c r="X425" s="56"/>
      <c r="Y425" s="56"/>
      <c r="Z425" s="56"/>
      <c r="AA425" s="56"/>
      <c r="AB425" s="56"/>
    </row>
    <row r="426">
      <c r="A426" s="56"/>
      <c r="B426" s="56"/>
      <c r="C426" s="58"/>
      <c r="D426" s="87"/>
      <c r="E426" s="79"/>
      <c r="F426" s="58"/>
      <c r="G426" s="58"/>
      <c r="H426" s="58"/>
      <c r="I426" s="58"/>
      <c r="J426" s="58"/>
      <c r="K426" s="56"/>
      <c r="L426" s="56"/>
      <c r="M426" s="56"/>
      <c r="N426" s="56"/>
      <c r="O426" s="56"/>
      <c r="P426" s="56"/>
      <c r="Q426" s="56"/>
      <c r="R426" s="56"/>
      <c r="S426" s="56"/>
      <c r="T426" s="56"/>
      <c r="U426" s="56"/>
      <c r="V426" s="56"/>
      <c r="W426" s="56"/>
      <c r="X426" s="56"/>
      <c r="Y426" s="56"/>
      <c r="Z426" s="56"/>
      <c r="AA426" s="56"/>
      <c r="AB426" s="56"/>
    </row>
    <row r="427">
      <c r="A427" s="56"/>
      <c r="B427" s="56"/>
      <c r="C427" s="58"/>
      <c r="D427" s="87"/>
      <c r="E427" s="79"/>
      <c r="F427" s="58"/>
      <c r="G427" s="58"/>
      <c r="H427" s="58"/>
      <c r="I427" s="58"/>
      <c r="J427" s="58"/>
      <c r="K427" s="56"/>
      <c r="L427" s="56"/>
      <c r="M427" s="56"/>
      <c r="N427" s="56"/>
      <c r="O427" s="56"/>
      <c r="P427" s="56"/>
      <c r="Q427" s="56"/>
      <c r="R427" s="56"/>
      <c r="S427" s="56"/>
      <c r="T427" s="56"/>
      <c r="U427" s="56"/>
      <c r="V427" s="56"/>
      <c r="W427" s="56"/>
      <c r="X427" s="56"/>
      <c r="Y427" s="56"/>
      <c r="Z427" s="56"/>
      <c r="AA427" s="56"/>
      <c r="AB427" s="56"/>
    </row>
    <row r="428">
      <c r="A428" s="56"/>
      <c r="B428" s="56"/>
      <c r="C428" s="58"/>
      <c r="D428" s="87"/>
      <c r="E428" s="79"/>
      <c r="F428" s="58"/>
      <c r="G428" s="58"/>
      <c r="H428" s="58"/>
      <c r="I428" s="58"/>
      <c r="J428" s="58"/>
      <c r="K428" s="56"/>
      <c r="L428" s="56"/>
      <c r="M428" s="56"/>
      <c r="N428" s="56"/>
      <c r="O428" s="56"/>
      <c r="P428" s="56"/>
      <c r="Q428" s="56"/>
      <c r="R428" s="56"/>
      <c r="S428" s="56"/>
      <c r="T428" s="56"/>
      <c r="U428" s="56"/>
      <c r="V428" s="56"/>
      <c r="W428" s="56"/>
      <c r="X428" s="56"/>
      <c r="Y428" s="56"/>
      <c r="Z428" s="56"/>
      <c r="AA428" s="56"/>
      <c r="AB428" s="56"/>
    </row>
    <row r="429">
      <c r="A429" s="56"/>
      <c r="B429" s="56"/>
      <c r="C429" s="58"/>
      <c r="D429" s="87"/>
      <c r="E429" s="79"/>
      <c r="F429" s="58"/>
      <c r="G429" s="58"/>
      <c r="H429" s="58"/>
      <c r="I429" s="58"/>
      <c r="J429" s="58"/>
      <c r="K429" s="56"/>
      <c r="L429" s="56"/>
      <c r="M429" s="56"/>
      <c r="N429" s="56"/>
      <c r="O429" s="56"/>
      <c r="P429" s="56"/>
      <c r="Q429" s="56"/>
      <c r="R429" s="56"/>
      <c r="S429" s="56"/>
      <c r="T429" s="56"/>
      <c r="U429" s="56"/>
      <c r="V429" s="56"/>
      <c r="W429" s="56"/>
      <c r="X429" s="56"/>
      <c r="Y429" s="56"/>
      <c r="Z429" s="56"/>
      <c r="AA429" s="56"/>
      <c r="AB429" s="56"/>
    </row>
    <row r="430">
      <c r="A430" s="56"/>
      <c r="B430" s="56"/>
      <c r="C430" s="58"/>
      <c r="D430" s="87"/>
      <c r="E430" s="79"/>
      <c r="F430" s="58"/>
      <c r="G430" s="58"/>
      <c r="H430" s="58"/>
      <c r="I430" s="58"/>
      <c r="J430" s="58"/>
      <c r="K430" s="56"/>
      <c r="L430" s="56"/>
      <c r="M430" s="56"/>
      <c r="N430" s="56"/>
      <c r="O430" s="56"/>
      <c r="P430" s="56"/>
      <c r="Q430" s="56"/>
      <c r="R430" s="56"/>
      <c r="S430" s="56"/>
      <c r="T430" s="56"/>
      <c r="U430" s="56"/>
      <c r="V430" s="56"/>
      <c r="W430" s="56"/>
      <c r="X430" s="56"/>
      <c r="Y430" s="56"/>
      <c r="Z430" s="56"/>
      <c r="AA430" s="56"/>
      <c r="AB430" s="56"/>
    </row>
    <row r="431">
      <c r="A431" s="56"/>
      <c r="B431" s="56"/>
      <c r="C431" s="58"/>
      <c r="D431" s="87"/>
      <c r="E431" s="79"/>
      <c r="F431" s="58"/>
      <c r="G431" s="58"/>
      <c r="H431" s="58"/>
      <c r="I431" s="58"/>
      <c r="J431" s="58"/>
      <c r="K431" s="56"/>
      <c r="L431" s="56"/>
      <c r="M431" s="56"/>
      <c r="N431" s="56"/>
      <c r="O431" s="56"/>
      <c r="P431" s="56"/>
      <c r="Q431" s="56"/>
      <c r="R431" s="56"/>
      <c r="S431" s="56"/>
      <c r="T431" s="56"/>
      <c r="U431" s="56"/>
      <c r="V431" s="56"/>
      <c r="W431" s="56"/>
      <c r="X431" s="56"/>
      <c r="Y431" s="56"/>
      <c r="Z431" s="56"/>
      <c r="AA431" s="56"/>
      <c r="AB431" s="56"/>
    </row>
    <row r="432">
      <c r="A432" s="56"/>
      <c r="B432" s="56"/>
      <c r="C432" s="58"/>
      <c r="D432" s="87"/>
      <c r="E432" s="79"/>
      <c r="F432" s="58"/>
      <c r="G432" s="58"/>
      <c r="H432" s="58"/>
      <c r="I432" s="58"/>
      <c r="J432" s="58"/>
      <c r="K432" s="56"/>
      <c r="L432" s="56"/>
      <c r="M432" s="56"/>
      <c r="N432" s="56"/>
      <c r="O432" s="56"/>
      <c r="P432" s="56"/>
      <c r="Q432" s="56"/>
      <c r="R432" s="56"/>
      <c r="S432" s="56"/>
      <c r="T432" s="56"/>
      <c r="U432" s="56"/>
      <c r="V432" s="56"/>
      <c r="W432" s="56"/>
      <c r="X432" s="56"/>
      <c r="Y432" s="56"/>
      <c r="Z432" s="56"/>
      <c r="AA432" s="56"/>
      <c r="AB432" s="56"/>
    </row>
    <row r="433">
      <c r="A433" s="56"/>
      <c r="B433" s="56"/>
      <c r="C433" s="58"/>
      <c r="D433" s="87"/>
      <c r="E433" s="79"/>
      <c r="F433" s="58"/>
      <c r="G433" s="58"/>
      <c r="H433" s="58"/>
      <c r="I433" s="58"/>
      <c r="J433" s="58"/>
      <c r="K433" s="56"/>
      <c r="L433" s="56"/>
      <c r="M433" s="56"/>
      <c r="N433" s="56"/>
      <c r="O433" s="56"/>
      <c r="P433" s="56"/>
      <c r="Q433" s="56"/>
      <c r="R433" s="56"/>
      <c r="S433" s="56"/>
      <c r="T433" s="56"/>
      <c r="U433" s="56"/>
      <c r="V433" s="56"/>
      <c r="W433" s="56"/>
      <c r="X433" s="56"/>
      <c r="Y433" s="56"/>
      <c r="Z433" s="56"/>
      <c r="AA433" s="56"/>
      <c r="AB433" s="56"/>
    </row>
    <row r="434">
      <c r="A434" s="56"/>
      <c r="B434" s="56"/>
      <c r="C434" s="58"/>
      <c r="D434" s="87"/>
      <c r="E434" s="79"/>
      <c r="F434" s="58"/>
      <c r="G434" s="58"/>
      <c r="H434" s="58"/>
      <c r="I434" s="58"/>
      <c r="J434" s="58"/>
      <c r="K434" s="56"/>
      <c r="L434" s="56"/>
      <c r="M434" s="56"/>
      <c r="N434" s="56"/>
      <c r="O434" s="56"/>
      <c r="P434" s="56"/>
      <c r="Q434" s="56"/>
      <c r="R434" s="56"/>
      <c r="S434" s="56"/>
      <c r="T434" s="56"/>
      <c r="U434" s="56"/>
      <c r="V434" s="56"/>
      <c r="W434" s="56"/>
      <c r="X434" s="56"/>
      <c r="Y434" s="56"/>
      <c r="Z434" s="56"/>
      <c r="AA434" s="56"/>
      <c r="AB434" s="56"/>
    </row>
    <row r="435">
      <c r="A435" s="56"/>
      <c r="B435" s="56"/>
      <c r="C435" s="58"/>
      <c r="D435" s="87"/>
      <c r="E435" s="79"/>
      <c r="F435" s="58"/>
      <c r="G435" s="58"/>
      <c r="H435" s="58"/>
      <c r="I435" s="58"/>
      <c r="J435" s="58"/>
      <c r="K435" s="56"/>
      <c r="L435" s="56"/>
      <c r="M435" s="56"/>
      <c r="N435" s="56"/>
      <c r="O435" s="56"/>
      <c r="P435" s="56"/>
      <c r="Q435" s="56"/>
      <c r="R435" s="56"/>
      <c r="S435" s="56"/>
      <c r="T435" s="56"/>
      <c r="U435" s="56"/>
      <c r="V435" s="56"/>
      <c r="W435" s="56"/>
      <c r="X435" s="56"/>
      <c r="Y435" s="56"/>
      <c r="Z435" s="56"/>
      <c r="AA435" s="56"/>
      <c r="AB435" s="56"/>
    </row>
    <row r="436">
      <c r="A436" s="56"/>
      <c r="B436" s="56"/>
      <c r="C436" s="58"/>
      <c r="D436" s="87"/>
      <c r="E436" s="79"/>
      <c r="F436" s="58"/>
      <c r="G436" s="58"/>
      <c r="H436" s="58"/>
      <c r="I436" s="58"/>
      <c r="J436" s="58"/>
      <c r="K436" s="56"/>
      <c r="L436" s="56"/>
      <c r="M436" s="56"/>
      <c r="N436" s="56"/>
      <c r="O436" s="56"/>
      <c r="P436" s="56"/>
      <c r="Q436" s="56"/>
      <c r="R436" s="56"/>
      <c r="S436" s="56"/>
      <c r="T436" s="56"/>
      <c r="U436" s="56"/>
      <c r="V436" s="56"/>
      <c r="W436" s="56"/>
      <c r="X436" s="56"/>
      <c r="Y436" s="56"/>
      <c r="Z436" s="56"/>
      <c r="AA436" s="56"/>
      <c r="AB436" s="56"/>
    </row>
    <row r="437">
      <c r="A437" s="56"/>
      <c r="B437" s="56"/>
      <c r="C437" s="58"/>
      <c r="D437" s="87"/>
      <c r="E437" s="79"/>
      <c r="F437" s="58"/>
      <c r="G437" s="58"/>
      <c r="H437" s="58"/>
      <c r="I437" s="58"/>
      <c r="J437" s="58"/>
      <c r="K437" s="56"/>
      <c r="L437" s="56"/>
      <c r="M437" s="56"/>
      <c r="N437" s="56"/>
      <c r="O437" s="56"/>
      <c r="P437" s="56"/>
      <c r="Q437" s="56"/>
      <c r="R437" s="56"/>
      <c r="S437" s="56"/>
      <c r="T437" s="56"/>
      <c r="U437" s="56"/>
      <c r="V437" s="56"/>
      <c r="W437" s="56"/>
      <c r="X437" s="56"/>
      <c r="Y437" s="56"/>
      <c r="Z437" s="56"/>
      <c r="AA437" s="56"/>
      <c r="AB437" s="56"/>
    </row>
    <row r="438">
      <c r="A438" s="56"/>
      <c r="B438" s="56"/>
      <c r="C438" s="58"/>
      <c r="D438" s="87"/>
      <c r="E438" s="79"/>
      <c r="F438" s="58"/>
      <c r="G438" s="58"/>
      <c r="H438" s="58"/>
      <c r="I438" s="58"/>
      <c r="J438" s="58"/>
      <c r="K438" s="56"/>
      <c r="L438" s="56"/>
      <c r="M438" s="56"/>
      <c r="N438" s="56"/>
      <c r="O438" s="56"/>
      <c r="P438" s="56"/>
      <c r="Q438" s="56"/>
      <c r="R438" s="56"/>
      <c r="S438" s="56"/>
      <c r="T438" s="56"/>
      <c r="U438" s="56"/>
      <c r="V438" s="56"/>
      <c r="W438" s="56"/>
      <c r="X438" s="56"/>
      <c r="Y438" s="56"/>
      <c r="Z438" s="56"/>
      <c r="AA438" s="56"/>
      <c r="AB438" s="56"/>
    </row>
    <row r="439">
      <c r="A439" s="56"/>
      <c r="B439" s="56"/>
      <c r="C439" s="58"/>
      <c r="D439" s="87"/>
      <c r="E439" s="79"/>
      <c r="F439" s="58"/>
      <c r="G439" s="58"/>
      <c r="H439" s="58"/>
      <c r="I439" s="58"/>
      <c r="J439" s="58"/>
      <c r="K439" s="56"/>
      <c r="L439" s="56"/>
      <c r="M439" s="56"/>
      <c r="N439" s="56"/>
      <c r="O439" s="56"/>
      <c r="P439" s="56"/>
      <c r="Q439" s="56"/>
      <c r="R439" s="56"/>
      <c r="S439" s="56"/>
      <c r="T439" s="56"/>
      <c r="U439" s="56"/>
      <c r="V439" s="56"/>
      <c r="W439" s="56"/>
      <c r="X439" s="56"/>
      <c r="Y439" s="56"/>
      <c r="Z439" s="56"/>
      <c r="AA439" s="56"/>
      <c r="AB439" s="56"/>
    </row>
    <row r="440">
      <c r="A440" s="56"/>
      <c r="B440" s="56"/>
      <c r="C440" s="58"/>
      <c r="D440" s="87"/>
      <c r="E440" s="79"/>
      <c r="F440" s="58"/>
      <c r="G440" s="58"/>
      <c r="H440" s="58"/>
      <c r="I440" s="58"/>
      <c r="J440" s="58"/>
      <c r="K440" s="56"/>
      <c r="L440" s="56"/>
      <c r="M440" s="56"/>
      <c r="N440" s="56"/>
      <c r="O440" s="56"/>
      <c r="P440" s="56"/>
      <c r="Q440" s="56"/>
      <c r="R440" s="56"/>
      <c r="S440" s="56"/>
      <c r="T440" s="56"/>
      <c r="U440" s="56"/>
      <c r="V440" s="56"/>
      <c r="W440" s="56"/>
      <c r="X440" s="56"/>
      <c r="Y440" s="56"/>
      <c r="Z440" s="56"/>
      <c r="AA440" s="56"/>
      <c r="AB440" s="56"/>
    </row>
    <row r="441">
      <c r="A441" s="56"/>
      <c r="B441" s="56"/>
      <c r="C441" s="58"/>
      <c r="D441" s="87"/>
      <c r="E441" s="79"/>
      <c r="F441" s="58"/>
      <c r="G441" s="58"/>
      <c r="H441" s="58"/>
      <c r="I441" s="58"/>
      <c r="J441" s="58"/>
      <c r="K441" s="56"/>
      <c r="L441" s="56"/>
      <c r="M441" s="56"/>
      <c r="N441" s="56"/>
      <c r="O441" s="56"/>
      <c r="P441" s="56"/>
      <c r="Q441" s="56"/>
      <c r="R441" s="56"/>
      <c r="S441" s="56"/>
      <c r="T441" s="56"/>
      <c r="U441" s="56"/>
      <c r="V441" s="56"/>
      <c r="W441" s="56"/>
      <c r="X441" s="56"/>
      <c r="Y441" s="56"/>
      <c r="Z441" s="56"/>
      <c r="AA441" s="56"/>
      <c r="AB441" s="56"/>
    </row>
    <row r="442">
      <c r="A442" s="56"/>
      <c r="B442" s="56"/>
      <c r="C442" s="58"/>
      <c r="D442" s="87"/>
      <c r="E442" s="79"/>
      <c r="F442" s="58"/>
      <c r="G442" s="58"/>
      <c r="H442" s="58"/>
      <c r="I442" s="58"/>
      <c r="J442" s="58"/>
      <c r="K442" s="56"/>
      <c r="L442" s="56"/>
      <c r="M442" s="56"/>
      <c r="N442" s="56"/>
      <c r="O442" s="56"/>
      <c r="P442" s="56"/>
      <c r="Q442" s="56"/>
      <c r="R442" s="56"/>
      <c r="S442" s="56"/>
      <c r="T442" s="56"/>
      <c r="U442" s="56"/>
      <c r="V442" s="56"/>
      <c r="W442" s="56"/>
      <c r="X442" s="56"/>
      <c r="Y442" s="56"/>
      <c r="Z442" s="56"/>
      <c r="AA442" s="56"/>
      <c r="AB442" s="56"/>
    </row>
    <row r="443">
      <c r="A443" s="56"/>
      <c r="B443" s="56"/>
      <c r="C443" s="58"/>
      <c r="D443" s="87"/>
      <c r="E443" s="79"/>
      <c r="F443" s="58"/>
      <c r="G443" s="58"/>
      <c r="H443" s="58"/>
      <c r="I443" s="58"/>
      <c r="J443" s="58"/>
      <c r="K443" s="56"/>
      <c r="L443" s="56"/>
      <c r="M443" s="56"/>
      <c r="N443" s="56"/>
      <c r="O443" s="56"/>
      <c r="P443" s="56"/>
      <c r="Q443" s="56"/>
      <c r="R443" s="56"/>
      <c r="S443" s="56"/>
      <c r="T443" s="56"/>
      <c r="U443" s="56"/>
      <c r="V443" s="56"/>
      <c r="W443" s="56"/>
      <c r="X443" s="56"/>
      <c r="Y443" s="56"/>
      <c r="Z443" s="56"/>
      <c r="AA443" s="56"/>
      <c r="AB443" s="56"/>
    </row>
    <row r="444">
      <c r="A444" s="56"/>
      <c r="B444" s="56"/>
      <c r="C444" s="58"/>
      <c r="D444" s="87"/>
      <c r="E444" s="79"/>
      <c r="F444" s="58"/>
      <c r="G444" s="58"/>
      <c r="H444" s="58"/>
      <c r="I444" s="58"/>
      <c r="J444" s="58"/>
      <c r="K444" s="56"/>
      <c r="L444" s="56"/>
      <c r="M444" s="56"/>
      <c r="N444" s="56"/>
      <c r="O444" s="56"/>
      <c r="P444" s="56"/>
      <c r="Q444" s="56"/>
      <c r="R444" s="56"/>
      <c r="S444" s="56"/>
      <c r="T444" s="56"/>
      <c r="U444" s="56"/>
      <c r="V444" s="56"/>
      <c r="W444" s="56"/>
      <c r="X444" s="56"/>
      <c r="Y444" s="56"/>
      <c r="Z444" s="56"/>
      <c r="AA444" s="56"/>
      <c r="AB444" s="56"/>
    </row>
    <row r="445">
      <c r="A445" s="56"/>
      <c r="B445" s="56"/>
      <c r="C445" s="58"/>
      <c r="D445" s="87"/>
      <c r="E445" s="79"/>
      <c r="F445" s="58"/>
      <c r="G445" s="58"/>
      <c r="H445" s="58"/>
      <c r="I445" s="58"/>
      <c r="J445" s="58"/>
      <c r="K445" s="56"/>
      <c r="L445" s="56"/>
      <c r="M445" s="56"/>
      <c r="N445" s="56"/>
      <c r="O445" s="56"/>
      <c r="P445" s="56"/>
      <c r="Q445" s="56"/>
      <c r="R445" s="56"/>
      <c r="S445" s="56"/>
      <c r="T445" s="56"/>
      <c r="U445" s="56"/>
      <c r="V445" s="56"/>
      <c r="W445" s="56"/>
      <c r="X445" s="56"/>
      <c r="Y445" s="56"/>
      <c r="Z445" s="56"/>
      <c r="AA445" s="56"/>
      <c r="AB445" s="56"/>
    </row>
    <row r="446">
      <c r="A446" s="56"/>
      <c r="B446" s="56"/>
      <c r="C446" s="58"/>
      <c r="D446" s="87"/>
      <c r="E446" s="79"/>
      <c r="F446" s="58"/>
      <c r="G446" s="58"/>
      <c r="H446" s="58"/>
      <c r="I446" s="58"/>
      <c r="J446" s="58"/>
      <c r="K446" s="56"/>
      <c r="L446" s="56"/>
      <c r="M446" s="56"/>
      <c r="N446" s="56"/>
      <c r="O446" s="56"/>
      <c r="P446" s="56"/>
      <c r="Q446" s="56"/>
      <c r="R446" s="56"/>
      <c r="S446" s="56"/>
      <c r="T446" s="56"/>
      <c r="U446" s="56"/>
      <c r="V446" s="56"/>
      <c r="W446" s="56"/>
      <c r="X446" s="56"/>
      <c r="Y446" s="56"/>
      <c r="Z446" s="56"/>
      <c r="AA446" s="56"/>
      <c r="AB446" s="56"/>
    </row>
    <row r="447">
      <c r="A447" s="56"/>
      <c r="B447" s="56"/>
      <c r="C447" s="58"/>
      <c r="D447" s="87"/>
      <c r="E447" s="79"/>
      <c r="F447" s="58"/>
      <c r="G447" s="58"/>
      <c r="H447" s="58"/>
      <c r="I447" s="58"/>
      <c r="J447" s="58"/>
      <c r="K447" s="56"/>
      <c r="L447" s="56"/>
      <c r="M447" s="56"/>
      <c r="N447" s="56"/>
      <c r="O447" s="56"/>
      <c r="P447" s="56"/>
      <c r="Q447" s="56"/>
      <c r="R447" s="56"/>
      <c r="S447" s="56"/>
      <c r="T447" s="56"/>
      <c r="U447" s="56"/>
      <c r="V447" s="56"/>
      <c r="W447" s="56"/>
      <c r="X447" s="56"/>
      <c r="Y447" s="56"/>
      <c r="Z447" s="56"/>
      <c r="AA447" s="56"/>
      <c r="AB447" s="56"/>
    </row>
    <row r="448">
      <c r="A448" s="56"/>
      <c r="B448" s="56"/>
      <c r="C448" s="58"/>
      <c r="D448" s="87"/>
      <c r="E448" s="79"/>
      <c r="F448" s="58"/>
      <c r="G448" s="58"/>
      <c r="H448" s="58"/>
      <c r="I448" s="58"/>
      <c r="J448" s="58"/>
      <c r="K448" s="56"/>
      <c r="L448" s="56"/>
      <c r="M448" s="56"/>
      <c r="N448" s="56"/>
      <c r="O448" s="56"/>
      <c r="P448" s="56"/>
      <c r="Q448" s="56"/>
      <c r="R448" s="56"/>
      <c r="S448" s="56"/>
      <c r="T448" s="56"/>
      <c r="U448" s="56"/>
      <c r="V448" s="56"/>
      <c r="W448" s="56"/>
      <c r="X448" s="56"/>
      <c r="Y448" s="56"/>
      <c r="Z448" s="56"/>
      <c r="AA448" s="56"/>
      <c r="AB448" s="56"/>
    </row>
    <row r="449">
      <c r="A449" s="56"/>
      <c r="B449" s="56"/>
      <c r="C449" s="58"/>
      <c r="D449" s="87"/>
      <c r="E449" s="79"/>
      <c r="F449" s="58"/>
      <c r="G449" s="58"/>
      <c r="H449" s="58"/>
      <c r="I449" s="58"/>
      <c r="J449" s="58"/>
      <c r="K449" s="56"/>
      <c r="L449" s="56"/>
      <c r="M449" s="56"/>
      <c r="N449" s="56"/>
      <c r="O449" s="56"/>
      <c r="P449" s="56"/>
      <c r="Q449" s="56"/>
      <c r="R449" s="56"/>
      <c r="S449" s="56"/>
      <c r="T449" s="56"/>
      <c r="U449" s="56"/>
      <c r="V449" s="56"/>
      <c r="W449" s="56"/>
      <c r="X449" s="56"/>
      <c r="Y449" s="56"/>
      <c r="Z449" s="56"/>
      <c r="AA449" s="56"/>
      <c r="AB449" s="56"/>
    </row>
    <row r="450">
      <c r="A450" s="56"/>
      <c r="B450" s="56"/>
      <c r="C450" s="58"/>
      <c r="D450" s="87"/>
      <c r="E450" s="79"/>
      <c r="F450" s="58"/>
      <c r="G450" s="58"/>
      <c r="H450" s="58"/>
      <c r="I450" s="58"/>
      <c r="J450" s="58"/>
      <c r="K450" s="56"/>
      <c r="L450" s="56"/>
      <c r="M450" s="56"/>
      <c r="N450" s="56"/>
      <c r="O450" s="56"/>
      <c r="P450" s="56"/>
      <c r="Q450" s="56"/>
      <c r="R450" s="56"/>
      <c r="S450" s="56"/>
      <c r="T450" s="56"/>
      <c r="U450" s="56"/>
      <c r="V450" s="56"/>
      <c r="W450" s="56"/>
      <c r="X450" s="56"/>
      <c r="Y450" s="56"/>
      <c r="Z450" s="56"/>
      <c r="AA450" s="56"/>
      <c r="AB450" s="56"/>
    </row>
    <row r="451">
      <c r="A451" s="56"/>
      <c r="B451" s="56"/>
      <c r="C451" s="58"/>
      <c r="D451" s="87"/>
      <c r="E451" s="79"/>
      <c r="F451" s="58"/>
      <c r="G451" s="58"/>
      <c r="H451" s="58"/>
      <c r="I451" s="58"/>
      <c r="J451" s="58"/>
      <c r="K451" s="56"/>
      <c r="L451" s="56"/>
      <c r="M451" s="56"/>
      <c r="N451" s="56"/>
      <c r="O451" s="56"/>
      <c r="P451" s="56"/>
      <c r="Q451" s="56"/>
      <c r="R451" s="56"/>
      <c r="S451" s="56"/>
      <c r="T451" s="56"/>
      <c r="U451" s="56"/>
      <c r="V451" s="56"/>
      <c r="W451" s="56"/>
      <c r="X451" s="56"/>
      <c r="Y451" s="56"/>
      <c r="Z451" s="56"/>
      <c r="AA451" s="56"/>
      <c r="AB451" s="56"/>
    </row>
    <row r="452">
      <c r="A452" s="56"/>
      <c r="B452" s="56"/>
      <c r="C452" s="58"/>
      <c r="D452" s="87"/>
      <c r="E452" s="79"/>
      <c r="F452" s="58"/>
      <c r="G452" s="58"/>
      <c r="H452" s="58"/>
      <c r="I452" s="58"/>
      <c r="J452" s="58"/>
      <c r="K452" s="56"/>
      <c r="L452" s="56"/>
      <c r="M452" s="56"/>
      <c r="N452" s="56"/>
      <c r="O452" s="56"/>
      <c r="P452" s="56"/>
      <c r="Q452" s="56"/>
      <c r="R452" s="56"/>
      <c r="S452" s="56"/>
      <c r="T452" s="56"/>
      <c r="U452" s="56"/>
      <c r="V452" s="56"/>
      <c r="W452" s="56"/>
      <c r="X452" s="56"/>
      <c r="Y452" s="56"/>
      <c r="Z452" s="56"/>
      <c r="AA452" s="56"/>
      <c r="AB452" s="56"/>
    </row>
    <row r="453">
      <c r="A453" s="56"/>
      <c r="B453" s="56"/>
      <c r="C453" s="58"/>
      <c r="D453" s="87"/>
      <c r="E453" s="79"/>
      <c r="F453" s="58"/>
      <c r="G453" s="58"/>
      <c r="H453" s="58"/>
      <c r="I453" s="58"/>
      <c r="J453" s="58"/>
      <c r="K453" s="56"/>
      <c r="L453" s="56"/>
      <c r="M453" s="56"/>
      <c r="N453" s="56"/>
      <c r="O453" s="56"/>
      <c r="P453" s="56"/>
      <c r="Q453" s="56"/>
      <c r="R453" s="56"/>
      <c r="S453" s="56"/>
      <c r="T453" s="56"/>
      <c r="U453" s="56"/>
      <c r="V453" s="56"/>
      <c r="W453" s="56"/>
      <c r="X453" s="56"/>
      <c r="Y453" s="56"/>
      <c r="Z453" s="56"/>
      <c r="AA453" s="56"/>
      <c r="AB453" s="56"/>
    </row>
    <row r="454">
      <c r="A454" s="56"/>
      <c r="B454" s="56"/>
      <c r="C454" s="58"/>
      <c r="D454" s="87"/>
      <c r="E454" s="79"/>
      <c r="F454" s="58"/>
      <c r="G454" s="58"/>
      <c r="H454" s="58"/>
      <c r="I454" s="58"/>
      <c r="J454" s="58"/>
      <c r="K454" s="56"/>
      <c r="L454" s="56"/>
      <c r="M454" s="56"/>
      <c r="N454" s="56"/>
      <c r="O454" s="56"/>
      <c r="P454" s="56"/>
      <c r="Q454" s="56"/>
      <c r="R454" s="56"/>
      <c r="S454" s="56"/>
      <c r="T454" s="56"/>
      <c r="U454" s="56"/>
      <c r="V454" s="56"/>
      <c r="W454" s="56"/>
      <c r="X454" s="56"/>
      <c r="Y454" s="56"/>
      <c r="Z454" s="56"/>
      <c r="AA454" s="56"/>
      <c r="AB454" s="56"/>
    </row>
    <row r="455">
      <c r="A455" s="56"/>
      <c r="B455" s="56"/>
      <c r="C455" s="58"/>
      <c r="D455" s="87"/>
      <c r="E455" s="79"/>
      <c r="F455" s="58"/>
      <c r="G455" s="58"/>
      <c r="H455" s="58"/>
      <c r="I455" s="58"/>
      <c r="J455" s="58"/>
      <c r="K455" s="56"/>
      <c r="L455" s="56"/>
      <c r="M455" s="56"/>
      <c r="N455" s="56"/>
      <c r="O455" s="56"/>
      <c r="P455" s="56"/>
      <c r="Q455" s="56"/>
      <c r="R455" s="56"/>
      <c r="S455" s="56"/>
      <c r="T455" s="56"/>
      <c r="U455" s="56"/>
      <c r="V455" s="56"/>
      <c r="W455" s="56"/>
      <c r="X455" s="56"/>
      <c r="Y455" s="56"/>
      <c r="Z455" s="56"/>
      <c r="AA455" s="56"/>
      <c r="AB455" s="56"/>
    </row>
    <row r="456">
      <c r="A456" s="56"/>
      <c r="B456" s="56"/>
      <c r="C456" s="58"/>
      <c r="D456" s="87"/>
      <c r="E456" s="79"/>
      <c r="F456" s="58"/>
      <c r="G456" s="58"/>
      <c r="H456" s="58"/>
      <c r="I456" s="58"/>
      <c r="J456" s="58"/>
      <c r="K456" s="56"/>
      <c r="L456" s="56"/>
      <c r="M456" s="56"/>
      <c r="N456" s="56"/>
      <c r="O456" s="56"/>
      <c r="P456" s="56"/>
      <c r="Q456" s="56"/>
      <c r="R456" s="56"/>
      <c r="S456" s="56"/>
      <c r="T456" s="56"/>
      <c r="U456" s="56"/>
      <c r="V456" s="56"/>
      <c r="W456" s="56"/>
      <c r="X456" s="56"/>
      <c r="Y456" s="56"/>
      <c r="Z456" s="56"/>
      <c r="AA456" s="56"/>
      <c r="AB456" s="56"/>
    </row>
    <row r="457">
      <c r="A457" s="56"/>
      <c r="B457" s="56"/>
      <c r="C457" s="58"/>
      <c r="D457" s="87"/>
      <c r="E457" s="79"/>
      <c r="F457" s="58"/>
      <c r="G457" s="58"/>
      <c r="H457" s="58"/>
      <c r="I457" s="58"/>
      <c r="J457" s="58"/>
      <c r="K457" s="56"/>
      <c r="L457" s="56"/>
      <c r="M457" s="56"/>
      <c r="N457" s="56"/>
      <c r="O457" s="56"/>
      <c r="P457" s="56"/>
      <c r="Q457" s="56"/>
      <c r="R457" s="56"/>
      <c r="S457" s="56"/>
      <c r="T457" s="56"/>
      <c r="U457" s="56"/>
      <c r="V457" s="56"/>
      <c r="W457" s="56"/>
      <c r="X457" s="56"/>
      <c r="Y457" s="56"/>
      <c r="Z457" s="56"/>
      <c r="AA457" s="56"/>
      <c r="AB457" s="56"/>
    </row>
    <row r="458">
      <c r="A458" s="56"/>
      <c r="B458" s="56"/>
      <c r="C458" s="58"/>
      <c r="D458" s="87"/>
      <c r="E458" s="79"/>
      <c r="F458" s="58"/>
      <c r="G458" s="58"/>
      <c r="H458" s="58"/>
      <c r="I458" s="58"/>
      <c r="J458" s="58"/>
      <c r="K458" s="56"/>
      <c r="L458" s="56"/>
      <c r="M458" s="56"/>
      <c r="N458" s="56"/>
      <c r="O458" s="56"/>
      <c r="P458" s="56"/>
      <c r="Q458" s="56"/>
      <c r="R458" s="56"/>
      <c r="S458" s="56"/>
      <c r="T458" s="56"/>
      <c r="U458" s="56"/>
      <c r="V458" s="56"/>
      <c r="W458" s="56"/>
      <c r="X458" s="56"/>
      <c r="Y458" s="56"/>
      <c r="Z458" s="56"/>
      <c r="AA458" s="56"/>
      <c r="AB458" s="56"/>
    </row>
    <row r="459">
      <c r="A459" s="56"/>
      <c r="B459" s="56"/>
      <c r="C459" s="58"/>
      <c r="D459" s="87"/>
      <c r="E459" s="79"/>
      <c r="F459" s="58"/>
      <c r="G459" s="58"/>
      <c r="H459" s="58"/>
      <c r="I459" s="58"/>
      <c r="J459" s="58"/>
      <c r="K459" s="56"/>
      <c r="L459" s="56"/>
      <c r="M459" s="56"/>
      <c r="N459" s="56"/>
      <c r="O459" s="56"/>
      <c r="P459" s="56"/>
      <c r="Q459" s="56"/>
      <c r="R459" s="56"/>
      <c r="S459" s="56"/>
      <c r="T459" s="56"/>
      <c r="U459" s="56"/>
      <c r="V459" s="56"/>
      <c r="W459" s="56"/>
      <c r="X459" s="56"/>
      <c r="Y459" s="56"/>
      <c r="Z459" s="56"/>
      <c r="AA459" s="56"/>
      <c r="AB459" s="56"/>
    </row>
    <row r="460">
      <c r="A460" s="56"/>
      <c r="B460" s="56"/>
      <c r="C460" s="58"/>
      <c r="D460" s="87"/>
      <c r="E460" s="79"/>
      <c r="F460" s="58"/>
      <c r="G460" s="58"/>
      <c r="H460" s="58"/>
      <c r="I460" s="58"/>
      <c r="J460" s="58"/>
      <c r="K460" s="56"/>
      <c r="L460" s="56"/>
      <c r="M460" s="56"/>
      <c r="N460" s="56"/>
      <c r="O460" s="56"/>
      <c r="P460" s="56"/>
      <c r="Q460" s="56"/>
      <c r="R460" s="56"/>
      <c r="S460" s="56"/>
      <c r="T460" s="56"/>
      <c r="U460" s="56"/>
      <c r="V460" s="56"/>
      <c r="W460" s="56"/>
      <c r="X460" s="56"/>
      <c r="Y460" s="56"/>
      <c r="Z460" s="56"/>
      <c r="AA460" s="56"/>
      <c r="AB460" s="56"/>
    </row>
    <row r="461">
      <c r="A461" s="56"/>
      <c r="B461" s="56"/>
      <c r="C461" s="58"/>
      <c r="D461" s="87"/>
      <c r="E461" s="79"/>
      <c r="F461" s="58"/>
      <c r="G461" s="58"/>
      <c r="H461" s="58"/>
      <c r="I461" s="58"/>
      <c r="J461" s="58"/>
      <c r="K461" s="56"/>
      <c r="L461" s="56"/>
      <c r="M461" s="56"/>
      <c r="N461" s="56"/>
      <c r="O461" s="56"/>
      <c r="P461" s="56"/>
      <c r="Q461" s="56"/>
      <c r="R461" s="56"/>
      <c r="S461" s="56"/>
      <c r="T461" s="56"/>
      <c r="U461" s="56"/>
      <c r="V461" s="56"/>
      <c r="W461" s="56"/>
      <c r="X461" s="56"/>
      <c r="Y461" s="56"/>
      <c r="Z461" s="56"/>
      <c r="AA461" s="56"/>
      <c r="AB461" s="56"/>
    </row>
    <row r="462">
      <c r="A462" s="56"/>
      <c r="B462" s="56"/>
      <c r="C462" s="58"/>
      <c r="D462" s="87"/>
      <c r="E462" s="79"/>
      <c r="F462" s="58"/>
      <c r="G462" s="58"/>
      <c r="H462" s="58"/>
      <c r="I462" s="58"/>
      <c r="J462" s="58"/>
      <c r="K462" s="56"/>
      <c r="L462" s="56"/>
      <c r="M462" s="56"/>
      <c r="N462" s="56"/>
      <c r="O462" s="56"/>
      <c r="P462" s="56"/>
      <c r="Q462" s="56"/>
      <c r="R462" s="56"/>
      <c r="S462" s="56"/>
      <c r="T462" s="56"/>
      <c r="U462" s="56"/>
      <c r="V462" s="56"/>
      <c r="W462" s="56"/>
      <c r="X462" s="56"/>
      <c r="Y462" s="56"/>
      <c r="Z462" s="56"/>
      <c r="AA462" s="56"/>
      <c r="AB462" s="56"/>
    </row>
    <row r="463">
      <c r="A463" s="56"/>
      <c r="B463" s="56"/>
      <c r="C463" s="58"/>
      <c r="D463" s="87"/>
      <c r="E463" s="79"/>
      <c r="F463" s="58"/>
      <c r="G463" s="58"/>
      <c r="H463" s="58"/>
      <c r="I463" s="58"/>
      <c r="J463" s="58"/>
      <c r="K463" s="56"/>
      <c r="L463" s="56"/>
      <c r="M463" s="56"/>
      <c r="N463" s="56"/>
      <c r="O463" s="56"/>
      <c r="P463" s="56"/>
      <c r="Q463" s="56"/>
      <c r="R463" s="56"/>
      <c r="S463" s="56"/>
      <c r="T463" s="56"/>
      <c r="U463" s="56"/>
      <c r="V463" s="56"/>
      <c r="W463" s="56"/>
      <c r="X463" s="56"/>
      <c r="Y463" s="56"/>
      <c r="Z463" s="56"/>
      <c r="AA463" s="56"/>
      <c r="AB463" s="56"/>
    </row>
    <row r="464">
      <c r="A464" s="56"/>
      <c r="B464" s="56"/>
      <c r="C464" s="58"/>
      <c r="D464" s="87"/>
      <c r="E464" s="79"/>
      <c r="F464" s="58"/>
      <c r="G464" s="58"/>
      <c r="H464" s="58"/>
      <c r="I464" s="58"/>
      <c r="J464" s="58"/>
      <c r="K464" s="56"/>
      <c r="L464" s="56"/>
      <c r="M464" s="56"/>
      <c r="N464" s="56"/>
      <c r="O464" s="56"/>
      <c r="P464" s="56"/>
      <c r="Q464" s="56"/>
      <c r="R464" s="56"/>
      <c r="S464" s="56"/>
      <c r="T464" s="56"/>
      <c r="U464" s="56"/>
      <c r="V464" s="56"/>
      <c r="W464" s="56"/>
      <c r="X464" s="56"/>
      <c r="Y464" s="56"/>
      <c r="Z464" s="56"/>
      <c r="AA464" s="56"/>
      <c r="AB464" s="56"/>
    </row>
    <row r="465">
      <c r="A465" s="56"/>
      <c r="B465" s="56"/>
      <c r="C465" s="58"/>
      <c r="D465" s="87"/>
      <c r="E465" s="79"/>
      <c r="F465" s="58"/>
      <c r="G465" s="58"/>
      <c r="H465" s="58"/>
      <c r="I465" s="58"/>
      <c r="J465" s="58"/>
      <c r="K465" s="56"/>
      <c r="L465" s="56"/>
      <c r="M465" s="56"/>
      <c r="N465" s="56"/>
      <c r="O465" s="56"/>
      <c r="P465" s="56"/>
      <c r="Q465" s="56"/>
      <c r="R465" s="56"/>
      <c r="S465" s="56"/>
      <c r="T465" s="56"/>
      <c r="U465" s="56"/>
      <c r="V465" s="56"/>
      <c r="W465" s="56"/>
      <c r="X465" s="56"/>
      <c r="Y465" s="56"/>
      <c r="Z465" s="56"/>
      <c r="AA465" s="56"/>
      <c r="AB465" s="56"/>
    </row>
    <row r="466">
      <c r="A466" s="56"/>
      <c r="B466" s="56"/>
      <c r="C466" s="58"/>
      <c r="D466" s="87"/>
      <c r="E466" s="79"/>
      <c r="F466" s="58"/>
      <c r="G466" s="58"/>
      <c r="H466" s="58"/>
      <c r="I466" s="58"/>
      <c r="J466" s="58"/>
      <c r="K466" s="56"/>
      <c r="L466" s="56"/>
      <c r="M466" s="56"/>
      <c r="N466" s="56"/>
      <c r="O466" s="56"/>
      <c r="P466" s="56"/>
      <c r="Q466" s="56"/>
      <c r="R466" s="56"/>
      <c r="S466" s="56"/>
      <c r="T466" s="56"/>
      <c r="U466" s="56"/>
      <c r="V466" s="56"/>
      <c r="W466" s="56"/>
      <c r="X466" s="56"/>
      <c r="Y466" s="56"/>
      <c r="Z466" s="56"/>
      <c r="AA466" s="56"/>
      <c r="AB466" s="56"/>
    </row>
    <row r="467">
      <c r="A467" s="56"/>
      <c r="B467" s="56"/>
      <c r="C467" s="58"/>
      <c r="D467" s="87"/>
      <c r="E467" s="79"/>
      <c r="F467" s="58"/>
      <c r="G467" s="58"/>
      <c r="H467" s="58"/>
      <c r="I467" s="58"/>
      <c r="J467" s="58"/>
      <c r="K467" s="56"/>
      <c r="L467" s="56"/>
      <c r="M467" s="56"/>
      <c r="N467" s="56"/>
      <c r="O467" s="56"/>
      <c r="P467" s="56"/>
      <c r="Q467" s="56"/>
      <c r="R467" s="56"/>
      <c r="S467" s="56"/>
      <c r="T467" s="56"/>
      <c r="U467" s="56"/>
      <c r="V467" s="56"/>
      <c r="W467" s="56"/>
      <c r="X467" s="56"/>
      <c r="Y467" s="56"/>
      <c r="Z467" s="56"/>
      <c r="AA467" s="56"/>
      <c r="AB467" s="56"/>
    </row>
    <row r="468">
      <c r="A468" s="56"/>
      <c r="B468" s="56"/>
      <c r="C468" s="58"/>
      <c r="D468" s="87"/>
      <c r="E468" s="79"/>
      <c r="F468" s="58"/>
      <c r="G468" s="58"/>
      <c r="H468" s="58"/>
      <c r="I468" s="58"/>
      <c r="J468" s="58"/>
      <c r="K468" s="56"/>
      <c r="L468" s="56"/>
      <c r="M468" s="56"/>
      <c r="N468" s="56"/>
      <c r="O468" s="56"/>
      <c r="P468" s="56"/>
      <c r="Q468" s="56"/>
      <c r="R468" s="56"/>
      <c r="S468" s="56"/>
      <c r="T468" s="56"/>
      <c r="U468" s="56"/>
      <c r="V468" s="56"/>
      <c r="W468" s="56"/>
      <c r="X468" s="56"/>
      <c r="Y468" s="56"/>
      <c r="Z468" s="56"/>
      <c r="AA468" s="56"/>
      <c r="AB468" s="56"/>
    </row>
    <row r="469">
      <c r="A469" s="56"/>
      <c r="B469" s="56"/>
      <c r="C469" s="58"/>
      <c r="D469" s="87"/>
      <c r="E469" s="79"/>
      <c r="F469" s="58"/>
      <c r="G469" s="58"/>
      <c r="H469" s="58"/>
      <c r="I469" s="58"/>
      <c r="J469" s="58"/>
      <c r="K469" s="56"/>
      <c r="L469" s="56"/>
      <c r="M469" s="56"/>
      <c r="N469" s="56"/>
      <c r="O469" s="56"/>
      <c r="P469" s="56"/>
      <c r="Q469" s="56"/>
      <c r="R469" s="56"/>
      <c r="S469" s="56"/>
      <c r="T469" s="56"/>
      <c r="U469" s="56"/>
      <c r="V469" s="56"/>
      <c r="W469" s="56"/>
      <c r="X469" s="56"/>
      <c r="Y469" s="56"/>
      <c r="Z469" s="56"/>
      <c r="AA469" s="56"/>
      <c r="AB469" s="56"/>
    </row>
    <row r="470">
      <c r="A470" s="56"/>
      <c r="B470" s="56"/>
      <c r="C470" s="58"/>
      <c r="D470" s="87"/>
      <c r="E470" s="79"/>
      <c r="F470" s="58"/>
      <c r="G470" s="58"/>
      <c r="H470" s="58"/>
      <c r="I470" s="58"/>
      <c r="J470" s="58"/>
      <c r="K470" s="56"/>
      <c r="L470" s="56"/>
      <c r="M470" s="56"/>
      <c r="N470" s="56"/>
      <c r="O470" s="56"/>
      <c r="P470" s="56"/>
      <c r="Q470" s="56"/>
      <c r="R470" s="56"/>
      <c r="S470" s="56"/>
      <c r="T470" s="56"/>
      <c r="U470" s="56"/>
      <c r="V470" s="56"/>
      <c r="W470" s="56"/>
      <c r="X470" s="56"/>
      <c r="Y470" s="56"/>
      <c r="Z470" s="56"/>
      <c r="AA470" s="56"/>
      <c r="AB470" s="56"/>
    </row>
    <row r="471">
      <c r="A471" s="56"/>
      <c r="B471" s="56"/>
      <c r="C471" s="58"/>
      <c r="D471" s="87"/>
      <c r="E471" s="79"/>
      <c r="F471" s="58"/>
      <c r="G471" s="58"/>
      <c r="H471" s="58"/>
      <c r="I471" s="58"/>
      <c r="J471" s="58"/>
      <c r="K471" s="56"/>
      <c r="L471" s="56"/>
      <c r="M471" s="56"/>
      <c r="N471" s="56"/>
      <c r="O471" s="56"/>
      <c r="P471" s="56"/>
      <c r="Q471" s="56"/>
      <c r="R471" s="56"/>
      <c r="S471" s="56"/>
      <c r="T471" s="56"/>
      <c r="U471" s="56"/>
      <c r="V471" s="56"/>
      <c r="W471" s="56"/>
      <c r="X471" s="56"/>
      <c r="Y471" s="56"/>
      <c r="Z471" s="56"/>
      <c r="AA471" s="56"/>
      <c r="AB471" s="56"/>
    </row>
    <row r="472">
      <c r="A472" s="56"/>
      <c r="B472" s="56"/>
      <c r="C472" s="58"/>
      <c r="D472" s="87"/>
      <c r="E472" s="79"/>
      <c r="F472" s="58"/>
      <c r="G472" s="58"/>
      <c r="H472" s="58"/>
      <c r="I472" s="58"/>
      <c r="J472" s="58"/>
      <c r="K472" s="56"/>
      <c r="L472" s="56"/>
      <c r="M472" s="56"/>
      <c r="N472" s="56"/>
      <c r="O472" s="56"/>
      <c r="P472" s="56"/>
      <c r="Q472" s="56"/>
      <c r="R472" s="56"/>
      <c r="S472" s="56"/>
      <c r="T472" s="56"/>
      <c r="U472" s="56"/>
      <c r="V472" s="56"/>
      <c r="W472" s="56"/>
      <c r="X472" s="56"/>
      <c r="Y472" s="56"/>
      <c r="Z472" s="56"/>
      <c r="AA472" s="56"/>
      <c r="AB472" s="56"/>
    </row>
    <row r="473">
      <c r="A473" s="56"/>
      <c r="B473" s="56"/>
      <c r="C473" s="58"/>
      <c r="D473" s="87"/>
      <c r="E473" s="79"/>
      <c r="F473" s="58"/>
      <c r="G473" s="58"/>
      <c r="H473" s="58"/>
      <c r="I473" s="58"/>
      <c r="J473" s="58"/>
      <c r="K473" s="56"/>
      <c r="L473" s="56"/>
      <c r="M473" s="56"/>
      <c r="N473" s="56"/>
      <c r="O473" s="56"/>
      <c r="P473" s="56"/>
      <c r="Q473" s="56"/>
      <c r="R473" s="56"/>
      <c r="S473" s="56"/>
      <c r="T473" s="56"/>
      <c r="U473" s="56"/>
      <c r="V473" s="56"/>
      <c r="W473" s="56"/>
      <c r="X473" s="56"/>
      <c r="Y473" s="56"/>
      <c r="Z473" s="56"/>
      <c r="AA473" s="56"/>
      <c r="AB473" s="56"/>
    </row>
    <row r="474">
      <c r="A474" s="56"/>
      <c r="B474" s="56"/>
      <c r="C474" s="58"/>
      <c r="D474" s="87"/>
      <c r="E474" s="79"/>
      <c r="F474" s="58"/>
      <c r="G474" s="58"/>
      <c r="H474" s="58"/>
      <c r="I474" s="58"/>
      <c r="J474" s="58"/>
      <c r="K474" s="56"/>
      <c r="L474" s="56"/>
      <c r="M474" s="56"/>
      <c r="N474" s="56"/>
      <c r="O474" s="56"/>
      <c r="P474" s="56"/>
      <c r="Q474" s="56"/>
      <c r="R474" s="56"/>
      <c r="S474" s="56"/>
      <c r="T474" s="56"/>
      <c r="U474" s="56"/>
      <c r="V474" s="56"/>
      <c r="W474" s="56"/>
      <c r="X474" s="56"/>
      <c r="Y474" s="56"/>
      <c r="Z474" s="56"/>
      <c r="AA474" s="56"/>
      <c r="AB474" s="56"/>
    </row>
    <row r="475">
      <c r="A475" s="56"/>
      <c r="B475" s="56"/>
      <c r="C475" s="58"/>
      <c r="D475" s="87"/>
      <c r="E475" s="79"/>
      <c r="F475" s="58"/>
      <c r="G475" s="58"/>
      <c r="H475" s="58"/>
      <c r="I475" s="58"/>
      <c r="J475" s="58"/>
      <c r="K475" s="56"/>
      <c r="L475" s="56"/>
      <c r="M475" s="56"/>
      <c r="N475" s="56"/>
      <c r="O475" s="56"/>
      <c r="P475" s="56"/>
      <c r="Q475" s="56"/>
      <c r="R475" s="56"/>
      <c r="S475" s="56"/>
      <c r="T475" s="56"/>
      <c r="U475" s="56"/>
      <c r="V475" s="56"/>
      <c r="W475" s="56"/>
      <c r="X475" s="56"/>
      <c r="Y475" s="56"/>
      <c r="Z475" s="56"/>
      <c r="AA475" s="56"/>
      <c r="AB475" s="56"/>
    </row>
    <row r="476">
      <c r="A476" s="56"/>
      <c r="B476" s="56"/>
      <c r="C476" s="58"/>
      <c r="D476" s="87"/>
      <c r="E476" s="79"/>
      <c r="F476" s="58"/>
      <c r="G476" s="58"/>
      <c r="H476" s="58"/>
      <c r="I476" s="58"/>
      <c r="J476" s="58"/>
      <c r="K476" s="56"/>
      <c r="L476" s="56"/>
      <c r="M476" s="56"/>
      <c r="N476" s="56"/>
      <c r="O476" s="56"/>
      <c r="P476" s="56"/>
      <c r="Q476" s="56"/>
      <c r="R476" s="56"/>
      <c r="S476" s="56"/>
      <c r="T476" s="56"/>
      <c r="U476" s="56"/>
      <c r="V476" s="56"/>
      <c r="W476" s="56"/>
      <c r="X476" s="56"/>
      <c r="Y476" s="56"/>
      <c r="Z476" s="56"/>
      <c r="AA476" s="56"/>
      <c r="AB476" s="56"/>
    </row>
    <row r="477">
      <c r="A477" s="56"/>
      <c r="B477" s="56"/>
      <c r="C477" s="58"/>
      <c r="D477" s="87"/>
      <c r="E477" s="79"/>
      <c r="F477" s="58"/>
      <c r="G477" s="58"/>
      <c r="H477" s="58"/>
      <c r="I477" s="58"/>
      <c r="J477" s="58"/>
      <c r="K477" s="56"/>
      <c r="L477" s="56"/>
      <c r="M477" s="56"/>
      <c r="N477" s="56"/>
      <c r="O477" s="56"/>
      <c r="P477" s="56"/>
      <c r="Q477" s="56"/>
      <c r="R477" s="56"/>
      <c r="S477" s="56"/>
      <c r="T477" s="56"/>
      <c r="U477" s="56"/>
      <c r="V477" s="56"/>
      <c r="W477" s="56"/>
      <c r="X477" s="56"/>
      <c r="Y477" s="56"/>
      <c r="Z477" s="56"/>
      <c r="AA477" s="56"/>
      <c r="AB477" s="56"/>
    </row>
    <row r="478">
      <c r="A478" s="56"/>
      <c r="B478" s="56"/>
      <c r="C478" s="58"/>
      <c r="D478" s="87"/>
      <c r="E478" s="79"/>
      <c r="F478" s="58"/>
      <c r="G478" s="58"/>
      <c r="H478" s="58"/>
      <c r="I478" s="58"/>
      <c r="J478" s="58"/>
      <c r="K478" s="56"/>
      <c r="L478" s="56"/>
      <c r="M478" s="56"/>
      <c r="N478" s="56"/>
      <c r="O478" s="56"/>
      <c r="P478" s="56"/>
      <c r="Q478" s="56"/>
      <c r="R478" s="56"/>
      <c r="S478" s="56"/>
      <c r="T478" s="56"/>
      <c r="U478" s="56"/>
      <c r="V478" s="56"/>
      <c r="W478" s="56"/>
      <c r="X478" s="56"/>
      <c r="Y478" s="56"/>
      <c r="Z478" s="56"/>
      <c r="AA478" s="56"/>
      <c r="AB478" s="56"/>
    </row>
    <row r="479">
      <c r="A479" s="56"/>
      <c r="B479" s="56"/>
      <c r="C479" s="58"/>
      <c r="D479" s="87"/>
      <c r="E479" s="79"/>
      <c r="F479" s="58"/>
      <c r="G479" s="58"/>
      <c r="H479" s="58"/>
      <c r="I479" s="58"/>
      <c r="J479" s="58"/>
      <c r="K479" s="56"/>
      <c r="L479" s="56"/>
      <c r="M479" s="56"/>
      <c r="N479" s="56"/>
      <c r="O479" s="56"/>
      <c r="P479" s="56"/>
      <c r="Q479" s="56"/>
      <c r="R479" s="56"/>
      <c r="S479" s="56"/>
      <c r="T479" s="56"/>
      <c r="U479" s="56"/>
      <c r="V479" s="56"/>
      <c r="W479" s="56"/>
      <c r="X479" s="56"/>
      <c r="Y479" s="56"/>
      <c r="Z479" s="56"/>
      <c r="AA479" s="56"/>
      <c r="AB479" s="56"/>
    </row>
    <row r="480">
      <c r="A480" s="56"/>
      <c r="B480" s="56"/>
      <c r="C480" s="58"/>
      <c r="D480" s="87"/>
      <c r="E480" s="79"/>
      <c r="F480" s="58"/>
      <c r="G480" s="58"/>
      <c r="H480" s="58"/>
      <c r="I480" s="58"/>
      <c r="J480" s="58"/>
      <c r="K480" s="56"/>
      <c r="L480" s="56"/>
      <c r="M480" s="56"/>
      <c r="N480" s="56"/>
      <c r="O480" s="56"/>
      <c r="P480" s="56"/>
      <c r="Q480" s="56"/>
      <c r="R480" s="56"/>
      <c r="S480" s="56"/>
      <c r="T480" s="56"/>
      <c r="U480" s="56"/>
      <c r="V480" s="56"/>
      <c r="W480" s="56"/>
      <c r="X480" s="56"/>
      <c r="Y480" s="56"/>
      <c r="Z480" s="56"/>
      <c r="AA480" s="56"/>
      <c r="AB480" s="56"/>
    </row>
    <row r="481">
      <c r="A481" s="56"/>
      <c r="B481" s="56"/>
      <c r="C481" s="58"/>
      <c r="D481" s="87"/>
      <c r="E481" s="79"/>
      <c r="F481" s="58"/>
      <c r="G481" s="58"/>
      <c r="H481" s="58"/>
      <c r="I481" s="58"/>
      <c r="J481" s="58"/>
      <c r="K481" s="56"/>
      <c r="L481" s="56"/>
      <c r="M481" s="56"/>
      <c r="N481" s="56"/>
      <c r="O481" s="56"/>
      <c r="P481" s="56"/>
      <c r="Q481" s="56"/>
      <c r="R481" s="56"/>
      <c r="S481" s="56"/>
      <c r="T481" s="56"/>
      <c r="U481" s="56"/>
      <c r="V481" s="56"/>
      <c r="W481" s="56"/>
      <c r="X481" s="56"/>
      <c r="Y481" s="56"/>
      <c r="Z481" s="56"/>
      <c r="AA481" s="56"/>
      <c r="AB481" s="56"/>
    </row>
    <row r="482">
      <c r="A482" s="56"/>
      <c r="B482" s="56"/>
      <c r="C482" s="58"/>
      <c r="D482" s="87"/>
      <c r="E482" s="79"/>
      <c r="F482" s="58"/>
      <c r="G482" s="58"/>
      <c r="H482" s="58"/>
      <c r="I482" s="58"/>
      <c r="J482" s="58"/>
      <c r="K482" s="56"/>
      <c r="L482" s="56"/>
      <c r="M482" s="56"/>
      <c r="N482" s="56"/>
      <c r="O482" s="56"/>
      <c r="P482" s="56"/>
      <c r="Q482" s="56"/>
      <c r="R482" s="56"/>
      <c r="S482" s="56"/>
      <c r="T482" s="56"/>
      <c r="U482" s="56"/>
      <c r="V482" s="56"/>
      <c r="W482" s="56"/>
      <c r="X482" s="56"/>
      <c r="Y482" s="56"/>
      <c r="Z482" s="56"/>
      <c r="AA482" s="56"/>
      <c r="AB482" s="56"/>
    </row>
    <row r="483">
      <c r="A483" s="56"/>
      <c r="B483" s="56"/>
      <c r="C483" s="58"/>
      <c r="D483" s="87"/>
      <c r="E483" s="79"/>
      <c r="F483" s="58"/>
      <c r="G483" s="58"/>
      <c r="H483" s="58"/>
      <c r="I483" s="58"/>
      <c r="J483" s="58"/>
      <c r="K483" s="56"/>
      <c r="L483" s="56"/>
      <c r="M483" s="56"/>
      <c r="N483" s="56"/>
      <c r="O483" s="56"/>
      <c r="P483" s="56"/>
      <c r="Q483" s="56"/>
      <c r="R483" s="56"/>
      <c r="S483" s="56"/>
      <c r="T483" s="56"/>
      <c r="U483" s="56"/>
      <c r="V483" s="56"/>
      <c r="W483" s="56"/>
      <c r="X483" s="56"/>
      <c r="Y483" s="56"/>
      <c r="Z483" s="56"/>
      <c r="AA483" s="56"/>
      <c r="AB483" s="56"/>
    </row>
    <row r="484">
      <c r="A484" s="56"/>
      <c r="B484" s="56"/>
      <c r="C484" s="58"/>
      <c r="D484" s="87"/>
      <c r="E484" s="79"/>
      <c r="F484" s="58"/>
      <c r="G484" s="58"/>
      <c r="H484" s="58"/>
      <c r="I484" s="58"/>
      <c r="J484" s="58"/>
      <c r="K484" s="56"/>
      <c r="L484" s="56"/>
      <c r="M484" s="56"/>
      <c r="N484" s="56"/>
      <c r="O484" s="56"/>
      <c r="P484" s="56"/>
      <c r="Q484" s="56"/>
      <c r="R484" s="56"/>
      <c r="S484" s="56"/>
      <c r="T484" s="56"/>
      <c r="U484" s="56"/>
      <c r="V484" s="56"/>
      <c r="W484" s="56"/>
      <c r="X484" s="56"/>
      <c r="Y484" s="56"/>
      <c r="Z484" s="56"/>
      <c r="AA484" s="56"/>
      <c r="AB484" s="56"/>
    </row>
    <row r="485">
      <c r="A485" s="56"/>
      <c r="B485" s="56"/>
      <c r="C485" s="58"/>
      <c r="D485" s="87"/>
      <c r="E485" s="79"/>
      <c r="F485" s="58"/>
      <c r="G485" s="58"/>
      <c r="H485" s="58"/>
      <c r="I485" s="58"/>
      <c r="J485" s="58"/>
      <c r="K485" s="56"/>
      <c r="L485" s="56"/>
      <c r="M485" s="56"/>
      <c r="N485" s="56"/>
      <c r="O485" s="56"/>
      <c r="P485" s="56"/>
      <c r="Q485" s="56"/>
      <c r="R485" s="56"/>
      <c r="S485" s="56"/>
      <c r="T485" s="56"/>
      <c r="U485" s="56"/>
      <c r="V485" s="56"/>
      <c r="W485" s="56"/>
      <c r="X485" s="56"/>
      <c r="Y485" s="56"/>
      <c r="Z485" s="56"/>
      <c r="AA485" s="56"/>
      <c r="AB485" s="56"/>
    </row>
    <row r="486">
      <c r="A486" s="56"/>
      <c r="B486" s="56"/>
      <c r="C486" s="58"/>
      <c r="D486" s="87"/>
      <c r="E486" s="79"/>
      <c r="F486" s="58"/>
      <c r="G486" s="58"/>
      <c r="H486" s="58"/>
      <c r="I486" s="58"/>
      <c r="J486" s="58"/>
      <c r="K486" s="56"/>
      <c r="L486" s="56"/>
      <c r="M486" s="56"/>
      <c r="N486" s="56"/>
      <c r="O486" s="56"/>
      <c r="P486" s="56"/>
      <c r="Q486" s="56"/>
      <c r="R486" s="56"/>
      <c r="S486" s="56"/>
      <c r="T486" s="56"/>
      <c r="U486" s="56"/>
      <c r="V486" s="56"/>
      <c r="W486" s="56"/>
      <c r="X486" s="56"/>
      <c r="Y486" s="56"/>
      <c r="Z486" s="56"/>
      <c r="AA486" s="56"/>
      <c r="AB486" s="56"/>
    </row>
    <row r="487">
      <c r="A487" s="56"/>
      <c r="B487" s="56"/>
      <c r="C487" s="58"/>
      <c r="D487" s="87"/>
      <c r="E487" s="79"/>
      <c r="F487" s="58"/>
      <c r="G487" s="58"/>
      <c r="H487" s="58"/>
      <c r="I487" s="58"/>
      <c r="J487" s="58"/>
      <c r="K487" s="56"/>
      <c r="L487" s="56"/>
      <c r="M487" s="56"/>
      <c r="N487" s="56"/>
      <c r="O487" s="56"/>
      <c r="P487" s="56"/>
      <c r="Q487" s="56"/>
      <c r="R487" s="56"/>
      <c r="S487" s="56"/>
      <c r="T487" s="56"/>
      <c r="U487" s="56"/>
      <c r="V487" s="56"/>
      <c r="W487" s="56"/>
      <c r="X487" s="56"/>
      <c r="Y487" s="56"/>
      <c r="Z487" s="56"/>
      <c r="AA487" s="56"/>
      <c r="AB487" s="56"/>
    </row>
    <row r="488">
      <c r="A488" s="56"/>
      <c r="B488" s="56"/>
      <c r="C488" s="58"/>
      <c r="D488" s="87"/>
      <c r="E488" s="79"/>
      <c r="F488" s="58"/>
      <c r="G488" s="58"/>
      <c r="H488" s="58"/>
      <c r="I488" s="58"/>
      <c r="J488" s="58"/>
      <c r="K488" s="56"/>
      <c r="L488" s="56"/>
      <c r="M488" s="56"/>
      <c r="N488" s="56"/>
      <c r="O488" s="56"/>
      <c r="P488" s="56"/>
      <c r="Q488" s="56"/>
      <c r="R488" s="56"/>
      <c r="S488" s="56"/>
      <c r="T488" s="56"/>
      <c r="U488" s="56"/>
      <c r="V488" s="56"/>
      <c r="W488" s="56"/>
      <c r="X488" s="56"/>
      <c r="Y488" s="56"/>
      <c r="Z488" s="56"/>
      <c r="AA488" s="56"/>
      <c r="AB488" s="56"/>
    </row>
    <row r="489">
      <c r="A489" s="56"/>
      <c r="B489" s="56"/>
      <c r="C489" s="58"/>
      <c r="D489" s="87"/>
      <c r="E489" s="79"/>
      <c r="F489" s="58"/>
      <c r="G489" s="58"/>
      <c r="H489" s="58"/>
      <c r="I489" s="58"/>
      <c r="J489" s="58"/>
      <c r="K489" s="56"/>
      <c r="L489" s="56"/>
      <c r="M489" s="56"/>
      <c r="N489" s="56"/>
      <c r="O489" s="56"/>
      <c r="P489" s="56"/>
      <c r="Q489" s="56"/>
      <c r="R489" s="56"/>
      <c r="S489" s="56"/>
      <c r="T489" s="56"/>
      <c r="U489" s="56"/>
      <c r="V489" s="56"/>
      <c r="W489" s="56"/>
      <c r="X489" s="56"/>
      <c r="Y489" s="56"/>
      <c r="Z489" s="56"/>
      <c r="AA489" s="56"/>
      <c r="AB489" s="56"/>
    </row>
    <row r="490">
      <c r="A490" s="56"/>
      <c r="B490" s="56"/>
      <c r="C490" s="58"/>
      <c r="D490" s="87"/>
      <c r="E490" s="79"/>
      <c r="F490" s="58"/>
      <c r="G490" s="58"/>
      <c r="H490" s="58"/>
      <c r="I490" s="58"/>
      <c r="J490" s="58"/>
      <c r="K490" s="56"/>
      <c r="L490" s="56"/>
      <c r="M490" s="56"/>
      <c r="N490" s="56"/>
      <c r="O490" s="56"/>
      <c r="P490" s="56"/>
      <c r="Q490" s="56"/>
      <c r="R490" s="56"/>
      <c r="S490" s="56"/>
      <c r="T490" s="56"/>
      <c r="U490" s="56"/>
      <c r="V490" s="56"/>
      <c r="W490" s="56"/>
      <c r="X490" s="56"/>
      <c r="Y490" s="56"/>
      <c r="Z490" s="56"/>
      <c r="AA490" s="56"/>
      <c r="AB490" s="56"/>
    </row>
    <row r="491">
      <c r="A491" s="56"/>
      <c r="B491" s="56"/>
      <c r="C491" s="58"/>
      <c r="D491" s="87"/>
      <c r="E491" s="79"/>
      <c r="F491" s="58"/>
      <c r="G491" s="58"/>
      <c r="H491" s="58"/>
      <c r="I491" s="58"/>
      <c r="J491" s="58"/>
      <c r="K491" s="56"/>
      <c r="L491" s="56"/>
      <c r="M491" s="56"/>
      <c r="N491" s="56"/>
      <c r="O491" s="56"/>
      <c r="P491" s="56"/>
      <c r="Q491" s="56"/>
      <c r="R491" s="56"/>
      <c r="S491" s="56"/>
      <c r="T491" s="56"/>
      <c r="U491" s="56"/>
      <c r="V491" s="56"/>
      <c r="W491" s="56"/>
      <c r="X491" s="56"/>
      <c r="Y491" s="56"/>
      <c r="Z491" s="56"/>
      <c r="AA491" s="56"/>
      <c r="AB491" s="56"/>
    </row>
    <row r="492">
      <c r="A492" s="56"/>
      <c r="B492" s="56"/>
      <c r="C492" s="58"/>
      <c r="D492" s="87"/>
      <c r="E492" s="79"/>
      <c r="F492" s="58"/>
      <c r="G492" s="58"/>
      <c r="H492" s="58"/>
      <c r="I492" s="58"/>
      <c r="J492" s="58"/>
      <c r="K492" s="56"/>
      <c r="L492" s="56"/>
      <c r="M492" s="56"/>
      <c r="N492" s="56"/>
      <c r="O492" s="56"/>
      <c r="P492" s="56"/>
      <c r="Q492" s="56"/>
      <c r="R492" s="56"/>
      <c r="S492" s="56"/>
      <c r="T492" s="56"/>
      <c r="U492" s="56"/>
      <c r="V492" s="56"/>
      <c r="W492" s="56"/>
      <c r="X492" s="56"/>
      <c r="Y492" s="56"/>
      <c r="Z492" s="56"/>
      <c r="AA492" s="56"/>
      <c r="AB492" s="56"/>
    </row>
    <row r="493">
      <c r="A493" s="56"/>
      <c r="B493" s="56"/>
      <c r="C493" s="58"/>
      <c r="D493" s="87"/>
      <c r="E493" s="79"/>
      <c r="F493" s="58"/>
      <c r="G493" s="58"/>
      <c r="H493" s="58"/>
      <c r="I493" s="58"/>
      <c r="J493" s="58"/>
      <c r="K493" s="56"/>
      <c r="L493" s="56"/>
      <c r="M493" s="56"/>
      <c r="N493" s="56"/>
      <c r="O493" s="56"/>
      <c r="P493" s="56"/>
      <c r="Q493" s="56"/>
      <c r="R493" s="56"/>
      <c r="S493" s="56"/>
      <c r="T493" s="56"/>
      <c r="U493" s="56"/>
      <c r="V493" s="56"/>
      <c r="W493" s="56"/>
      <c r="X493" s="56"/>
      <c r="Y493" s="56"/>
      <c r="Z493" s="56"/>
      <c r="AA493" s="56"/>
      <c r="AB493" s="56"/>
    </row>
    <row r="494">
      <c r="A494" s="56"/>
      <c r="B494" s="56"/>
      <c r="C494" s="58"/>
      <c r="D494" s="87"/>
      <c r="E494" s="79"/>
      <c r="F494" s="58"/>
      <c r="G494" s="58"/>
      <c r="H494" s="58"/>
      <c r="I494" s="58"/>
      <c r="J494" s="58"/>
      <c r="K494" s="56"/>
      <c r="L494" s="56"/>
      <c r="M494" s="56"/>
      <c r="N494" s="56"/>
      <c r="O494" s="56"/>
      <c r="P494" s="56"/>
      <c r="Q494" s="56"/>
      <c r="R494" s="56"/>
      <c r="S494" s="56"/>
      <c r="T494" s="56"/>
      <c r="U494" s="56"/>
      <c r="V494" s="56"/>
      <c r="W494" s="56"/>
      <c r="X494" s="56"/>
      <c r="Y494" s="56"/>
      <c r="Z494" s="56"/>
      <c r="AA494" s="56"/>
      <c r="AB494" s="56"/>
    </row>
    <row r="495">
      <c r="A495" s="56"/>
      <c r="B495" s="56"/>
      <c r="C495" s="58"/>
      <c r="D495" s="87"/>
      <c r="E495" s="79"/>
      <c r="F495" s="58"/>
      <c r="G495" s="58"/>
      <c r="H495" s="58"/>
      <c r="I495" s="58"/>
      <c r="J495" s="58"/>
      <c r="K495" s="56"/>
      <c r="L495" s="56"/>
      <c r="M495" s="56"/>
      <c r="N495" s="56"/>
      <c r="O495" s="56"/>
      <c r="P495" s="56"/>
      <c r="Q495" s="56"/>
      <c r="R495" s="56"/>
      <c r="S495" s="56"/>
      <c r="T495" s="56"/>
      <c r="U495" s="56"/>
      <c r="V495" s="56"/>
      <c r="W495" s="56"/>
      <c r="X495" s="56"/>
      <c r="Y495" s="56"/>
      <c r="Z495" s="56"/>
      <c r="AA495" s="56"/>
      <c r="AB495" s="56"/>
    </row>
    <row r="496">
      <c r="A496" s="56"/>
      <c r="B496" s="56"/>
      <c r="C496" s="58"/>
      <c r="D496" s="87"/>
      <c r="E496" s="79"/>
      <c r="F496" s="58"/>
      <c r="G496" s="58"/>
      <c r="H496" s="58"/>
      <c r="I496" s="58"/>
      <c r="J496" s="58"/>
      <c r="K496" s="56"/>
      <c r="L496" s="56"/>
      <c r="M496" s="56"/>
      <c r="N496" s="56"/>
      <c r="O496" s="56"/>
      <c r="P496" s="56"/>
      <c r="Q496" s="56"/>
      <c r="R496" s="56"/>
      <c r="S496" s="56"/>
      <c r="T496" s="56"/>
      <c r="U496" s="56"/>
      <c r="V496" s="56"/>
      <c r="W496" s="56"/>
      <c r="X496" s="56"/>
      <c r="Y496" s="56"/>
      <c r="Z496" s="56"/>
      <c r="AA496" s="56"/>
      <c r="AB496" s="56"/>
    </row>
    <row r="497">
      <c r="A497" s="56"/>
      <c r="B497" s="56"/>
      <c r="C497" s="58"/>
      <c r="D497" s="87"/>
      <c r="E497" s="79"/>
      <c r="F497" s="58"/>
      <c r="G497" s="58"/>
      <c r="H497" s="58"/>
      <c r="I497" s="58"/>
      <c r="J497" s="58"/>
      <c r="K497" s="56"/>
      <c r="L497" s="56"/>
      <c r="M497" s="56"/>
      <c r="N497" s="56"/>
      <c r="O497" s="56"/>
      <c r="P497" s="56"/>
      <c r="Q497" s="56"/>
      <c r="R497" s="56"/>
      <c r="S497" s="56"/>
      <c r="T497" s="56"/>
      <c r="U497" s="56"/>
      <c r="V497" s="56"/>
      <c r="W497" s="56"/>
      <c r="X497" s="56"/>
      <c r="Y497" s="56"/>
      <c r="Z497" s="56"/>
      <c r="AA497" s="56"/>
      <c r="AB497" s="56"/>
    </row>
    <row r="498">
      <c r="A498" s="56"/>
      <c r="B498" s="56"/>
      <c r="C498" s="58"/>
      <c r="D498" s="87"/>
      <c r="E498" s="79"/>
      <c r="F498" s="58"/>
      <c r="G498" s="58"/>
      <c r="H498" s="58"/>
      <c r="I498" s="58"/>
      <c r="J498" s="58"/>
      <c r="K498" s="56"/>
      <c r="L498" s="56"/>
      <c r="M498" s="56"/>
      <c r="N498" s="56"/>
      <c r="O498" s="56"/>
      <c r="P498" s="56"/>
      <c r="Q498" s="56"/>
      <c r="R498" s="56"/>
      <c r="S498" s="56"/>
      <c r="T498" s="56"/>
      <c r="U498" s="56"/>
      <c r="V498" s="56"/>
      <c r="W498" s="56"/>
      <c r="X498" s="56"/>
      <c r="Y498" s="56"/>
      <c r="Z498" s="56"/>
      <c r="AA498" s="56"/>
      <c r="AB498" s="56"/>
    </row>
    <row r="499">
      <c r="A499" s="56"/>
      <c r="B499" s="56"/>
      <c r="C499" s="58"/>
      <c r="D499" s="87"/>
      <c r="E499" s="79"/>
      <c r="F499" s="58"/>
      <c r="G499" s="58"/>
      <c r="H499" s="58"/>
      <c r="I499" s="58"/>
      <c r="J499" s="58"/>
      <c r="K499" s="56"/>
      <c r="L499" s="56"/>
      <c r="M499" s="56"/>
      <c r="N499" s="56"/>
      <c r="O499" s="56"/>
      <c r="P499" s="56"/>
      <c r="Q499" s="56"/>
      <c r="R499" s="56"/>
      <c r="S499" s="56"/>
      <c r="T499" s="56"/>
      <c r="U499" s="56"/>
      <c r="V499" s="56"/>
      <c r="W499" s="56"/>
      <c r="X499" s="56"/>
      <c r="Y499" s="56"/>
      <c r="Z499" s="56"/>
      <c r="AA499" s="56"/>
      <c r="AB499" s="56"/>
    </row>
    <row r="500">
      <c r="A500" s="56"/>
      <c r="B500" s="56"/>
      <c r="C500" s="58"/>
      <c r="D500" s="87"/>
      <c r="E500" s="79"/>
      <c r="F500" s="58"/>
      <c r="G500" s="58"/>
      <c r="H500" s="58"/>
      <c r="I500" s="58"/>
      <c r="J500" s="58"/>
      <c r="K500" s="56"/>
      <c r="L500" s="56"/>
      <c r="M500" s="56"/>
      <c r="N500" s="56"/>
      <c r="O500" s="56"/>
      <c r="P500" s="56"/>
      <c r="Q500" s="56"/>
      <c r="R500" s="56"/>
      <c r="S500" s="56"/>
      <c r="T500" s="56"/>
      <c r="U500" s="56"/>
      <c r="V500" s="56"/>
      <c r="W500" s="56"/>
      <c r="X500" s="56"/>
      <c r="Y500" s="56"/>
      <c r="Z500" s="56"/>
      <c r="AA500" s="56"/>
      <c r="AB500" s="56"/>
    </row>
    <row r="501">
      <c r="A501" s="56"/>
      <c r="B501" s="56"/>
      <c r="C501" s="58"/>
      <c r="D501" s="87"/>
      <c r="E501" s="79"/>
      <c r="F501" s="58"/>
      <c r="G501" s="58"/>
      <c r="H501" s="58"/>
      <c r="I501" s="58"/>
      <c r="J501" s="58"/>
      <c r="K501" s="56"/>
      <c r="L501" s="56"/>
      <c r="M501" s="56"/>
      <c r="N501" s="56"/>
      <c r="O501" s="56"/>
      <c r="P501" s="56"/>
      <c r="Q501" s="56"/>
      <c r="R501" s="56"/>
      <c r="S501" s="56"/>
      <c r="T501" s="56"/>
      <c r="U501" s="56"/>
      <c r="V501" s="56"/>
      <c r="W501" s="56"/>
      <c r="X501" s="56"/>
      <c r="Y501" s="56"/>
      <c r="Z501" s="56"/>
      <c r="AA501" s="56"/>
      <c r="AB501" s="56"/>
    </row>
    <row r="502">
      <c r="A502" s="56"/>
      <c r="B502" s="56"/>
      <c r="C502" s="58"/>
      <c r="D502" s="87"/>
      <c r="E502" s="79"/>
      <c r="F502" s="58"/>
      <c r="G502" s="58"/>
      <c r="H502" s="58"/>
      <c r="I502" s="58"/>
      <c r="J502" s="58"/>
      <c r="K502" s="56"/>
      <c r="L502" s="56"/>
      <c r="M502" s="56"/>
      <c r="N502" s="56"/>
      <c r="O502" s="56"/>
      <c r="P502" s="56"/>
      <c r="Q502" s="56"/>
      <c r="R502" s="56"/>
      <c r="S502" s="56"/>
      <c r="T502" s="56"/>
      <c r="U502" s="56"/>
      <c r="V502" s="56"/>
      <c r="W502" s="56"/>
      <c r="X502" s="56"/>
      <c r="Y502" s="56"/>
      <c r="Z502" s="56"/>
      <c r="AA502" s="56"/>
      <c r="AB502" s="56"/>
    </row>
    <row r="503">
      <c r="A503" s="56"/>
      <c r="B503" s="56"/>
      <c r="C503" s="58"/>
      <c r="D503" s="87"/>
      <c r="E503" s="79"/>
      <c r="F503" s="58"/>
      <c r="G503" s="58"/>
      <c r="H503" s="58"/>
      <c r="I503" s="58"/>
      <c r="J503" s="58"/>
      <c r="K503" s="56"/>
      <c r="L503" s="56"/>
      <c r="M503" s="56"/>
      <c r="N503" s="56"/>
      <c r="O503" s="56"/>
      <c r="P503" s="56"/>
      <c r="Q503" s="56"/>
      <c r="R503" s="56"/>
      <c r="S503" s="56"/>
      <c r="T503" s="56"/>
      <c r="U503" s="56"/>
      <c r="V503" s="56"/>
      <c r="W503" s="56"/>
      <c r="X503" s="56"/>
      <c r="Y503" s="56"/>
      <c r="Z503" s="56"/>
      <c r="AA503" s="56"/>
      <c r="AB503" s="56"/>
    </row>
    <row r="504">
      <c r="A504" s="56"/>
      <c r="B504" s="56"/>
      <c r="C504" s="58"/>
      <c r="D504" s="87"/>
      <c r="E504" s="79"/>
      <c r="F504" s="58"/>
      <c r="G504" s="58"/>
      <c r="H504" s="58"/>
      <c r="I504" s="58"/>
      <c r="J504" s="58"/>
      <c r="K504" s="56"/>
      <c r="L504" s="56"/>
      <c r="M504" s="56"/>
      <c r="N504" s="56"/>
      <c r="O504" s="56"/>
      <c r="P504" s="56"/>
      <c r="Q504" s="56"/>
      <c r="R504" s="56"/>
      <c r="S504" s="56"/>
      <c r="T504" s="56"/>
      <c r="U504" s="56"/>
      <c r="V504" s="56"/>
      <c r="W504" s="56"/>
      <c r="X504" s="56"/>
      <c r="Y504" s="56"/>
      <c r="Z504" s="56"/>
      <c r="AA504" s="56"/>
      <c r="AB504" s="56"/>
    </row>
    <row r="505">
      <c r="A505" s="56"/>
      <c r="B505" s="56"/>
      <c r="C505" s="58"/>
      <c r="D505" s="87"/>
      <c r="E505" s="79"/>
      <c r="F505" s="58"/>
      <c r="G505" s="58"/>
      <c r="H505" s="58"/>
      <c r="I505" s="58"/>
      <c r="J505" s="58"/>
      <c r="K505" s="56"/>
      <c r="L505" s="56"/>
      <c r="M505" s="56"/>
      <c r="N505" s="56"/>
      <c r="O505" s="56"/>
      <c r="P505" s="56"/>
      <c r="Q505" s="56"/>
      <c r="R505" s="56"/>
      <c r="S505" s="56"/>
      <c r="T505" s="56"/>
      <c r="U505" s="56"/>
      <c r="V505" s="56"/>
      <c r="W505" s="56"/>
      <c r="X505" s="56"/>
      <c r="Y505" s="56"/>
      <c r="Z505" s="56"/>
      <c r="AA505" s="56"/>
      <c r="AB505" s="56"/>
    </row>
    <row r="506">
      <c r="A506" s="56"/>
      <c r="B506" s="56"/>
      <c r="C506" s="58"/>
      <c r="D506" s="87"/>
      <c r="E506" s="79"/>
      <c r="F506" s="58"/>
      <c r="G506" s="58"/>
      <c r="H506" s="58"/>
      <c r="I506" s="58"/>
      <c r="J506" s="58"/>
      <c r="K506" s="56"/>
      <c r="L506" s="56"/>
      <c r="M506" s="56"/>
      <c r="N506" s="56"/>
      <c r="O506" s="56"/>
      <c r="P506" s="56"/>
      <c r="Q506" s="56"/>
      <c r="R506" s="56"/>
      <c r="S506" s="56"/>
      <c r="T506" s="56"/>
      <c r="U506" s="56"/>
      <c r="V506" s="56"/>
      <c r="W506" s="56"/>
      <c r="X506" s="56"/>
      <c r="Y506" s="56"/>
      <c r="Z506" s="56"/>
      <c r="AA506" s="56"/>
      <c r="AB506" s="56"/>
    </row>
    <row r="507">
      <c r="A507" s="56"/>
      <c r="B507" s="56"/>
      <c r="C507" s="58"/>
      <c r="D507" s="87"/>
      <c r="E507" s="79"/>
      <c r="F507" s="58"/>
      <c r="G507" s="58"/>
      <c r="H507" s="58"/>
      <c r="I507" s="58"/>
      <c r="J507" s="58"/>
      <c r="K507" s="56"/>
      <c r="L507" s="56"/>
      <c r="M507" s="56"/>
      <c r="N507" s="56"/>
      <c r="O507" s="56"/>
      <c r="P507" s="56"/>
      <c r="Q507" s="56"/>
      <c r="R507" s="56"/>
      <c r="S507" s="56"/>
      <c r="T507" s="56"/>
      <c r="U507" s="56"/>
      <c r="V507" s="56"/>
      <c r="W507" s="56"/>
      <c r="X507" s="56"/>
      <c r="Y507" s="56"/>
      <c r="Z507" s="56"/>
      <c r="AA507" s="56"/>
      <c r="AB507" s="56"/>
    </row>
    <row r="508">
      <c r="A508" s="56"/>
      <c r="B508" s="56"/>
      <c r="C508" s="58"/>
      <c r="D508" s="87"/>
      <c r="E508" s="79"/>
      <c r="F508" s="58"/>
      <c r="G508" s="58"/>
      <c r="H508" s="58"/>
      <c r="I508" s="58"/>
      <c r="J508" s="58"/>
      <c r="K508" s="56"/>
      <c r="L508" s="56"/>
      <c r="M508" s="56"/>
      <c r="N508" s="56"/>
      <c r="O508" s="56"/>
      <c r="P508" s="56"/>
      <c r="Q508" s="56"/>
      <c r="R508" s="56"/>
      <c r="S508" s="56"/>
      <c r="T508" s="56"/>
      <c r="U508" s="56"/>
      <c r="V508" s="56"/>
      <c r="W508" s="56"/>
      <c r="X508" s="56"/>
      <c r="Y508" s="56"/>
      <c r="Z508" s="56"/>
      <c r="AA508" s="56"/>
      <c r="AB508" s="56"/>
    </row>
    <row r="509">
      <c r="A509" s="56"/>
      <c r="B509" s="56"/>
      <c r="C509" s="58"/>
      <c r="D509" s="87"/>
      <c r="E509" s="79"/>
      <c r="F509" s="58"/>
      <c r="G509" s="58"/>
      <c r="H509" s="58"/>
      <c r="I509" s="58"/>
      <c r="J509" s="58"/>
      <c r="K509" s="56"/>
      <c r="L509" s="56"/>
      <c r="M509" s="56"/>
      <c r="N509" s="56"/>
      <c r="O509" s="56"/>
      <c r="P509" s="56"/>
      <c r="Q509" s="56"/>
      <c r="R509" s="56"/>
      <c r="S509" s="56"/>
      <c r="T509" s="56"/>
      <c r="U509" s="56"/>
      <c r="V509" s="56"/>
      <c r="W509" s="56"/>
      <c r="X509" s="56"/>
      <c r="Y509" s="56"/>
      <c r="Z509" s="56"/>
      <c r="AA509" s="56"/>
      <c r="AB509" s="56"/>
    </row>
    <row r="510">
      <c r="A510" s="56"/>
      <c r="B510" s="56"/>
      <c r="C510" s="58"/>
      <c r="D510" s="87"/>
      <c r="E510" s="79"/>
      <c r="F510" s="58"/>
      <c r="G510" s="58"/>
      <c r="H510" s="58"/>
      <c r="I510" s="58"/>
      <c r="J510" s="58"/>
      <c r="K510" s="56"/>
      <c r="L510" s="56"/>
      <c r="M510" s="56"/>
      <c r="N510" s="56"/>
      <c r="O510" s="56"/>
      <c r="P510" s="56"/>
      <c r="Q510" s="56"/>
      <c r="R510" s="56"/>
      <c r="S510" s="56"/>
      <c r="T510" s="56"/>
      <c r="U510" s="56"/>
      <c r="V510" s="56"/>
      <c r="W510" s="56"/>
      <c r="X510" s="56"/>
      <c r="Y510" s="56"/>
      <c r="Z510" s="56"/>
      <c r="AA510" s="56"/>
      <c r="AB510" s="56"/>
    </row>
    <row r="511">
      <c r="A511" s="56"/>
      <c r="B511" s="56"/>
      <c r="C511" s="58"/>
      <c r="D511" s="87"/>
      <c r="E511" s="79"/>
      <c r="F511" s="58"/>
      <c r="G511" s="58"/>
      <c r="H511" s="58"/>
      <c r="I511" s="58"/>
      <c r="J511" s="58"/>
      <c r="K511" s="56"/>
      <c r="L511" s="56"/>
      <c r="M511" s="56"/>
      <c r="N511" s="56"/>
      <c r="O511" s="56"/>
      <c r="P511" s="56"/>
      <c r="Q511" s="56"/>
      <c r="R511" s="56"/>
      <c r="S511" s="56"/>
      <c r="T511" s="56"/>
      <c r="U511" s="56"/>
      <c r="V511" s="56"/>
      <c r="W511" s="56"/>
      <c r="X511" s="56"/>
      <c r="Y511" s="56"/>
      <c r="Z511" s="56"/>
      <c r="AA511" s="56"/>
      <c r="AB511" s="56"/>
    </row>
    <row r="512">
      <c r="A512" s="56"/>
      <c r="B512" s="56"/>
      <c r="C512" s="58"/>
      <c r="D512" s="87"/>
      <c r="E512" s="79"/>
      <c r="F512" s="58"/>
      <c r="G512" s="58"/>
      <c r="H512" s="58"/>
      <c r="I512" s="58"/>
      <c r="J512" s="58"/>
      <c r="K512" s="56"/>
      <c r="L512" s="56"/>
      <c r="M512" s="56"/>
      <c r="N512" s="56"/>
      <c r="O512" s="56"/>
      <c r="P512" s="56"/>
      <c r="Q512" s="56"/>
      <c r="R512" s="56"/>
      <c r="S512" s="56"/>
      <c r="T512" s="56"/>
      <c r="U512" s="56"/>
      <c r="V512" s="56"/>
      <c r="W512" s="56"/>
      <c r="X512" s="56"/>
      <c r="Y512" s="56"/>
      <c r="Z512" s="56"/>
      <c r="AA512" s="56"/>
      <c r="AB512" s="56"/>
    </row>
    <row r="513">
      <c r="A513" s="56"/>
      <c r="B513" s="56"/>
      <c r="C513" s="58"/>
      <c r="D513" s="87"/>
      <c r="E513" s="79"/>
      <c r="F513" s="58"/>
      <c r="G513" s="58"/>
      <c r="H513" s="58"/>
      <c r="I513" s="58"/>
      <c r="J513" s="58"/>
      <c r="K513" s="56"/>
      <c r="L513" s="56"/>
      <c r="M513" s="56"/>
      <c r="N513" s="56"/>
      <c r="O513" s="56"/>
      <c r="P513" s="56"/>
      <c r="Q513" s="56"/>
      <c r="R513" s="56"/>
      <c r="S513" s="56"/>
      <c r="T513" s="56"/>
      <c r="U513" s="56"/>
      <c r="V513" s="56"/>
      <c r="W513" s="56"/>
      <c r="X513" s="56"/>
      <c r="Y513" s="56"/>
      <c r="Z513" s="56"/>
      <c r="AA513" s="56"/>
      <c r="AB513" s="56"/>
    </row>
    <row r="514">
      <c r="A514" s="56"/>
      <c r="B514" s="56"/>
      <c r="C514" s="58"/>
      <c r="D514" s="87"/>
      <c r="E514" s="79"/>
      <c r="F514" s="58"/>
      <c r="G514" s="58"/>
      <c r="H514" s="58"/>
      <c r="I514" s="58"/>
      <c r="J514" s="58"/>
      <c r="K514" s="56"/>
      <c r="L514" s="56"/>
      <c r="M514" s="56"/>
      <c r="N514" s="56"/>
      <c r="O514" s="56"/>
      <c r="P514" s="56"/>
      <c r="Q514" s="56"/>
      <c r="R514" s="56"/>
      <c r="S514" s="56"/>
      <c r="T514" s="56"/>
      <c r="U514" s="56"/>
      <c r="V514" s="56"/>
      <c r="W514" s="56"/>
      <c r="X514" s="56"/>
      <c r="Y514" s="56"/>
      <c r="Z514" s="56"/>
      <c r="AA514" s="56"/>
      <c r="AB514" s="56"/>
    </row>
    <row r="515">
      <c r="A515" s="56"/>
      <c r="B515" s="56"/>
      <c r="C515" s="58"/>
      <c r="D515" s="87"/>
      <c r="E515" s="79"/>
      <c r="F515" s="58"/>
      <c r="G515" s="58"/>
      <c r="H515" s="58"/>
      <c r="I515" s="58"/>
      <c r="J515" s="58"/>
      <c r="K515" s="56"/>
      <c r="L515" s="56"/>
      <c r="M515" s="56"/>
      <c r="N515" s="56"/>
      <c r="O515" s="56"/>
      <c r="P515" s="56"/>
      <c r="Q515" s="56"/>
      <c r="R515" s="56"/>
      <c r="S515" s="56"/>
      <c r="T515" s="56"/>
      <c r="U515" s="56"/>
      <c r="V515" s="56"/>
      <c r="W515" s="56"/>
      <c r="X515" s="56"/>
      <c r="Y515" s="56"/>
      <c r="Z515" s="56"/>
      <c r="AA515" s="56"/>
      <c r="AB515" s="56"/>
    </row>
    <row r="516">
      <c r="A516" s="56"/>
      <c r="B516" s="56"/>
      <c r="C516" s="58"/>
      <c r="D516" s="87"/>
      <c r="E516" s="79"/>
      <c r="F516" s="58"/>
      <c r="G516" s="58"/>
      <c r="H516" s="58"/>
      <c r="I516" s="58"/>
      <c r="J516" s="58"/>
      <c r="K516" s="56"/>
      <c r="L516" s="56"/>
      <c r="M516" s="56"/>
      <c r="N516" s="56"/>
      <c r="O516" s="56"/>
      <c r="P516" s="56"/>
      <c r="Q516" s="56"/>
      <c r="R516" s="56"/>
      <c r="S516" s="56"/>
      <c r="T516" s="56"/>
      <c r="U516" s="56"/>
      <c r="V516" s="56"/>
      <c r="W516" s="56"/>
      <c r="X516" s="56"/>
      <c r="Y516" s="56"/>
      <c r="Z516" s="56"/>
      <c r="AA516" s="56"/>
      <c r="AB516" s="56"/>
    </row>
    <row r="517">
      <c r="A517" s="56"/>
      <c r="B517" s="56"/>
      <c r="C517" s="58"/>
      <c r="D517" s="87"/>
      <c r="E517" s="79"/>
      <c r="F517" s="58"/>
      <c r="G517" s="58"/>
      <c r="H517" s="58"/>
      <c r="I517" s="58"/>
      <c r="J517" s="58"/>
      <c r="K517" s="56"/>
      <c r="L517" s="56"/>
      <c r="M517" s="56"/>
      <c r="N517" s="56"/>
      <c r="O517" s="56"/>
      <c r="P517" s="56"/>
      <c r="Q517" s="56"/>
      <c r="R517" s="56"/>
      <c r="S517" s="56"/>
      <c r="T517" s="56"/>
      <c r="U517" s="56"/>
      <c r="V517" s="56"/>
      <c r="W517" s="56"/>
      <c r="X517" s="56"/>
      <c r="Y517" s="56"/>
      <c r="Z517" s="56"/>
      <c r="AA517" s="56"/>
      <c r="AB517" s="56"/>
    </row>
    <row r="518">
      <c r="A518" s="56"/>
      <c r="B518" s="56"/>
      <c r="C518" s="58"/>
      <c r="D518" s="87"/>
      <c r="E518" s="79"/>
      <c r="F518" s="58"/>
      <c r="G518" s="58"/>
      <c r="H518" s="58"/>
      <c r="I518" s="58"/>
      <c r="J518" s="58"/>
      <c r="K518" s="56"/>
      <c r="L518" s="56"/>
      <c r="M518" s="56"/>
      <c r="N518" s="56"/>
      <c r="O518" s="56"/>
      <c r="P518" s="56"/>
      <c r="Q518" s="56"/>
      <c r="R518" s="56"/>
      <c r="S518" s="56"/>
      <c r="T518" s="56"/>
      <c r="U518" s="56"/>
      <c r="V518" s="56"/>
      <c r="W518" s="56"/>
      <c r="X518" s="56"/>
      <c r="Y518" s="56"/>
      <c r="Z518" s="56"/>
      <c r="AA518" s="56"/>
      <c r="AB518" s="56"/>
    </row>
    <row r="519">
      <c r="A519" s="56"/>
      <c r="B519" s="56"/>
      <c r="C519" s="58"/>
      <c r="D519" s="87"/>
      <c r="E519" s="79"/>
      <c r="F519" s="58"/>
      <c r="G519" s="58"/>
      <c r="H519" s="58"/>
      <c r="I519" s="58"/>
      <c r="J519" s="58"/>
      <c r="K519" s="56"/>
      <c r="L519" s="56"/>
      <c r="M519" s="56"/>
      <c r="N519" s="56"/>
      <c r="O519" s="56"/>
      <c r="P519" s="56"/>
      <c r="Q519" s="56"/>
      <c r="R519" s="56"/>
      <c r="S519" s="56"/>
      <c r="T519" s="56"/>
      <c r="U519" s="56"/>
      <c r="V519" s="56"/>
      <c r="W519" s="56"/>
      <c r="X519" s="56"/>
      <c r="Y519" s="56"/>
      <c r="Z519" s="56"/>
      <c r="AA519" s="56"/>
      <c r="AB519" s="56"/>
    </row>
    <row r="520">
      <c r="A520" s="56"/>
      <c r="B520" s="56"/>
      <c r="C520" s="58"/>
      <c r="D520" s="87"/>
      <c r="E520" s="79"/>
      <c r="F520" s="58"/>
      <c r="G520" s="58"/>
      <c r="H520" s="58"/>
      <c r="I520" s="58"/>
      <c r="J520" s="58"/>
      <c r="K520" s="56"/>
      <c r="L520" s="56"/>
      <c r="M520" s="56"/>
      <c r="N520" s="56"/>
      <c r="O520" s="56"/>
      <c r="P520" s="56"/>
      <c r="Q520" s="56"/>
      <c r="R520" s="56"/>
      <c r="S520" s="56"/>
      <c r="T520" s="56"/>
      <c r="U520" s="56"/>
      <c r="V520" s="56"/>
      <c r="W520" s="56"/>
      <c r="X520" s="56"/>
      <c r="Y520" s="56"/>
      <c r="Z520" s="56"/>
      <c r="AA520" s="56"/>
      <c r="AB520" s="56"/>
    </row>
    <row r="521">
      <c r="A521" s="56"/>
      <c r="B521" s="56"/>
      <c r="C521" s="58"/>
      <c r="D521" s="87"/>
      <c r="E521" s="79"/>
      <c r="F521" s="58"/>
      <c r="G521" s="58"/>
      <c r="H521" s="58"/>
      <c r="I521" s="58"/>
      <c r="J521" s="58"/>
      <c r="K521" s="56"/>
      <c r="L521" s="56"/>
      <c r="M521" s="56"/>
      <c r="N521" s="56"/>
      <c r="O521" s="56"/>
      <c r="P521" s="56"/>
      <c r="Q521" s="56"/>
      <c r="R521" s="56"/>
      <c r="S521" s="56"/>
      <c r="T521" s="56"/>
      <c r="U521" s="56"/>
      <c r="V521" s="56"/>
      <c r="W521" s="56"/>
      <c r="X521" s="56"/>
      <c r="Y521" s="56"/>
      <c r="Z521" s="56"/>
      <c r="AA521" s="56"/>
      <c r="AB521" s="56"/>
    </row>
    <row r="522">
      <c r="A522" s="56"/>
      <c r="B522" s="56"/>
      <c r="C522" s="58"/>
      <c r="D522" s="87"/>
      <c r="E522" s="79"/>
      <c r="F522" s="58"/>
      <c r="G522" s="58"/>
      <c r="H522" s="58"/>
      <c r="I522" s="58"/>
      <c r="J522" s="58"/>
      <c r="K522" s="56"/>
      <c r="L522" s="56"/>
      <c r="M522" s="56"/>
      <c r="N522" s="56"/>
      <c r="O522" s="56"/>
      <c r="P522" s="56"/>
      <c r="Q522" s="56"/>
      <c r="R522" s="56"/>
      <c r="S522" s="56"/>
      <c r="T522" s="56"/>
      <c r="U522" s="56"/>
      <c r="V522" s="56"/>
      <c r="W522" s="56"/>
      <c r="X522" s="56"/>
      <c r="Y522" s="56"/>
      <c r="Z522" s="56"/>
      <c r="AA522" s="56"/>
      <c r="AB522" s="56"/>
    </row>
    <row r="523">
      <c r="A523" s="56"/>
      <c r="B523" s="56"/>
      <c r="C523" s="58"/>
      <c r="D523" s="87"/>
      <c r="E523" s="79"/>
      <c r="F523" s="58"/>
      <c r="G523" s="58"/>
      <c r="H523" s="58"/>
      <c r="I523" s="58"/>
      <c r="J523" s="58"/>
      <c r="K523" s="56"/>
      <c r="L523" s="56"/>
      <c r="M523" s="56"/>
      <c r="N523" s="56"/>
      <c r="O523" s="56"/>
      <c r="P523" s="56"/>
      <c r="Q523" s="56"/>
      <c r="R523" s="56"/>
      <c r="S523" s="56"/>
      <c r="T523" s="56"/>
      <c r="U523" s="56"/>
      <c r="V523" s="56"/>
      <c r="W523" s="56"/>
      <c r="X523" s="56"/>
      <c r="Y523" s="56"/>
      <c r="Z523" s="56"/>
      <c r="AA523" s="56"/>
      <c r="AB523" s="56"/>
    </row>
    <row r="524">
      <c r="A524" s="56"/>
      <c r="B524" s="56"/>
      <c r="C524" s="58"/>
      <c r="D524" s="87"/>
      <c r="E524" s="79"/>
      <c r="F524" s="58"/>
      <c r="G524" s="58"/>
      <c r="H524" s="58"/>
      <c r="I524" s="58"/>
      <c r="J524" s="58"/>
      <c r="K524" s="56"/>
      <c r="L524" s="56"/>
      <c r="M524" s="56"/>
      <c r="N524" s="56"/>
      <c r="O524" s="56"/>
      <c r="P524" s="56"/>
      <c r="Q524" s="56"/>
      <c r="R524" s="56"/>
      <c r="S524" s="56"/>
      <c r="T524" s="56"/>
      <c r="U524" s="56"/>
      <c r="V524" s="56"/>
      <c r="W524" s="56"/>
      <c r="X524" s="56"/>
      <c r="Y524" s="56"/>
      <c r="Z524" s="56"/>
      <c r="AA524" s="56"/>
      <c r="AB524" s="56"/>
    </row>
    <row r="525">
      <c r="A525" s="56"/>
      <c r="B525" s="56"/>
      <c r="C525" s="58"/>
      <c r="D525" s="87"/>
      <c r="E525" s="79"/>
      <c r="F525" s="58"/>
      <c r="G525" s="58"/>
      <c r="H525" s="58"/>
      <c r="I525" s="58"/>
      <c r="J525" s="58"/>
      <c r="K525" s="56"/>
      <c r="L525" s="56"/>
      <c r="M525" s="56"/>
      <c r="N525" s="56"/>
      <c r="O525" s="56"/>
      <c r="P525" s="56"/>
      <c r="Q525" s="56"/>
      <c r="R525" s="56"/>
      <c r="S525" s="56"/>
      <c r="T525" s="56"/>
      <c r="U525" s="56"/>
      <c r="V525" s="56"/>
      <c r="W525" s="56"/>
      <c r="X525" s="56"/>
      <c r="Y525" s="56"/>
      <c r="Z525" s="56"/>
      <c r="AA525" s="56"/>
      <c r="AB525" s="56"/>
    </row>
    <row r="526">
      <c r="A526" s="56"/>
      <c r="B526" s="56"/>
      <c r="C526" s="58"/>
      <c r="D526" s="87"/>
      <c r="E526" s="79"/>
      <c r="F526" s="58"/>
      <c r="G526" s="58"/>
      <c r="H526" s="58"/>
      <c r="I526" s="58"/>
      <c r="J526" s="58"/>
      <c r="K526" s="56"/>
      <c r="L526" s="56"/>
      <c r="M526" s="56"/>
      <c r="N526" s="56"/>
      <c r="O526" s="56"/>
      <c r="P526" s="56"/>
      <c r="Q526" s="56"/>
      <c r="R526" s="56"/>
      <c r="S526" s="56"/>
      <c r="T526" s="56"/>
      <c r="U526" s="56"/>
      <c r="V526" s="56"/>
      <c r="W526" s="56"/>
      <c r="X526" s="56"/>
      <c r="Y526" s="56"/>
      <c r="Z526" s="56"/>
      <c r="AA526" s="56"/>
      <c r="AB526" s="56"/>
    </row>
    <row r="527">
      <c r="A527" s="56"/>
      <c r="B527" s="56"/>
      <c r="C527" s="58"/>
      <c r="D527" s="87"/>
      <c r="E527" s="79"/>
      <c r="F527" s="58"/>
      <c r="G527" s="58"/>
      <c r="H527" s="58"/>
      <c r="I527" s="58"/>
      <c r="J527" s="58"/>
      <c r="K527" s="56"/>
      <c r="L527" s="56"/>
      <c r="M527" s="56"/>
      <c r="N527" s="56"/>
      <c r="O527" s="56"/>
      <c r="P527" s="56"/>
      <c r="Q527" s="56"/>
      <c r="R527" s="56"/>
      <c r="S527" s="56"/>
      <c r="T527" s="56"/>
      <c r="U527" s="56"/>
      <c r="V527" s="56"/>
      <c r="W527" s="56"/>
      <c r="X527" s="56"/>
      <c r="Y527" s="56"/>
      <c r="Z527" s="56"/>
      <c r="AA527" s="56"/>
      <c r="AB527" s="56"/>
    </row>
    <row r="528">
      <c r="A528" s="56"/>
      <c r="B528" s="56"/>
      <c r="C528" s="58"/>
      <c r="D528" s="87"/>
      <c r="E528" s="79"/>
      <c r="F528" s="58"/>
      <c r="G528" s="58"/>
      <c r="H528" s="58"/>
      <c r="I528" s="58"/>
      <c r="J528" s="58"/>
      <c r="K528" s="56"/>
      <c r="L528" s="56"/>
      <c r="M528" s="56"/>
      <c r="N528" s="56"/>
      <c r="O528" s="56"/>
      <c r="P528" s="56"/>
      <c r="Q528" s="56"/>
      <c r="R528" s="56"/>
      <c r="S528" s="56"/>
      <c r="T528" s="56"/>
      <c r="U528" s="56"/>
      <c r="V528" s="56"/>
      <c r="W528" s="56"/>
      <c r="X528" s="56"/>
      <c r="Y528" s="56"/>
      <c r="Z528" s="56"/>
      <c r="AA528" s="56"/>
      <c r="AB528" s="56"/>
    </row>
    <row r="529">
      <c r="A529" s="56"/>
      <c r="B529" s="56"/>
      <c r="C529" s="58"/>
      <c r="D529" s="87"/>
      <c r="E529" s="79"/>
      <c r="F529" s="58"/>
      <c r="G529" s="58"/>
      <c r="H529" s="58"/>
      <c r="I529" s="58"/>
      <c r="J529" s="58"/>
      <c r="K529" s="56"/>
      <c r="L529" s="56"/>
      <c r="M529" s="56"/>
      <c r="N529" s="56"/>
      <c r="O529" s="56"/>
      <c r="P529" s="56"/>
      <c r="Q529" s="56"/>
      <c r="R529" s="56"/>
      <c r="S529" s="56"/>
      <c r="T529" s="56"/>
      <c r="U529" s="56"/>
      <c r="V529" s="56"/>
      <c r="W529" s="56"/>
      <c r="X529" s="56"/>
      <c r="Y529" s="56"/>
      <c r="Z529" s="56"/>
      <c r="AA529" s="56"/>
      <c r="AB529" s="56"/>
    </row>
    <row r="530">
      <c r="A530" s="56"/>
      <c r="B530" s="56"/>
      <c r="C530" s="58"/>
      <c r="D530" s="87"/>
      <c r="E530" s="79"/>
      <c r="F530" s="58"/>
      <c r="G530" s="58"/>
      <c r="H530" s="58"/>
      <c r="I530" s="58"/>
      <c r="J530" s="58"/>
      <c r="K530" s="56"/>
      <c r="L530" s="56"/>
      <c r="M530" s="56"/>
      <c r="N530" s="56"/>
      <c r="O530" s="56"/>
      <c r="P530" s="56"/>
      <c r="Q530" s="56"/>
      <c r="R530" s="56"/>
      <c r="S530" s="56"/>
      <c r="T530" s="56"/>
      <c r="U530" s="56"/>
      <c r="V530" s="56"/>
      <c r="W530" s="56"/>
      <c r="X530" s="56"/>
      <c r="Y530" s="56"/>
      <c r="Z530" s="56"/>
      <c r="AA530" s="56"/>
      <c r="AB530" s="56"/>
    </row>
    <row r="531">
      <c r="A531" s="56"/>
      <c r="B531" s="56"/>
      <c r="C531" s="58"/>
      <c r="D531" s="87"/>
      <c r="E531" s="79"/>
      <c r="F531" s="58"/>
      <c r="G531" s="58"/>
      <c r="H531" s="58"/>
      <c r="I531" s="58"/>
      <c r="J531" s="58"/>
      <c r="K531" s="56"/>
      <c r="L531" s="56"/>
      <c r="M531" s="56"/>
      <c r="N531" s="56"/>
      <c r="O531" s="56"/>
      <c r="P531" s="56"/>
      <c r="Q531" s="56"/>
      <c r="R531" s="56"/>
      <c r="S531" s="56"/>
      <c r="T531" s="56"/>
      <c r="U531" s="56"/>
      <c r="V531" s="56"/>
      <c r="W531" s="56"/>
      <c r="X531" s="56"/>
      <c r="Y531" s="56"/>
      <c r="Z531" s="56"/>
      <c r="AA531" s="56"/>
      <c r="AB531" s="56"/>
    </row>
    <row r="532">
      <c r="A532" s="56"/>
      <c r="B532" s="56"/>
      <c r="C532" s="58"/>
      <c r="D532" s="87"/>
      <c r="E532" s="79"/>
      <c r="F532" s="58"/>
      <c r="G532" s="58"/>
      <c r="H532" s="58"/>
      <c r="I532" s="58"/>
      <c r="J532" s="58"/>
      <c r="K532" s="56"/>
      <c r="L532" s="56"/>
      <c r="M532" s="56"/>
      <c r="N532" s="56"/>
      <c r="O532" s="56"/>
      <c r="P532" s="56"/>
      <c r="Q532" s="56"/>
      <c r="R532" s="56"/>
      <c r="S532" s="56"/>
      <c r="T532" s="56"/>
      <c r="U532" s="56"/>
      <c r="V532" s="56"/>
      <c r="W532" s="56"/>
      <c r="X532" s="56"/>
      <c r="Y532" s="56"/>
      <c r="Z532" s="56"/>
      <c r="AA532" s="56"/>
      <c r="AB532" s="56"/>
    </row>
    <row r="533">
      <c r="A533" s="56"/>
      <c r="B533" s="56"/>
      <c r="C533" s="58"/>
      <c r="D533" s="87"/>
      <c r="E533" s="79"/>
      <c r="F533" s="58"/>
      <c r="G533" s="58"/>
      <c r="H533" s="58"/>
      <c r="I533" s="58"/>
      <c r="J533" s="58"/>
      <c r="K533" s="56"/>
      <c r="L533" s="56"/>
      <c r="M533" s="56"/>
      <c r="N533" s="56"/>
      <c r="O533" s="56"/>
      <c r="P533" s="56"/>
      <c r="Q533" s="56"/>
      <c r="R533" s="56"/>
      <c r="S533" s="56"/>
      <c r="T533" s="56"/>
      <c r="U533" s="56"/>
      <c r="V533" s="56"/>
      <c r="W533" s="56"/>
      <c r="X533" s="56"/>
      <c r="Y533" s="56"/>
      <c r="Z533" s="56"/>
      <c r="AA533" s="56"/>
      <c r="AB533" s="56"/>
    </row>
    <row r="534">
      <c r="A534" s="56"/>
      <c r="B534" s="56"/>
      <c r="C534" s="58"/>
      <c r="D534" s="87"/>
      <c r="E534" s="79"/>
      <c r="F534" s="58"/>
      <c r="G534" s="58"/>
      <c r="H534" s="58"/>
      <c r="I534" s="58"/>
      <c r="J534" s="58"/>
      <c r="K534" s="56"/>
      <c r="L534" s="56"/>
      <c r="M534" s="56"/>
      <c r="N534" s="56"/>
      <c r="O534" s="56"/>
      <c r="P534" s="56"/>
      <c r="Q534" s="56"/>
      <c r="R534" s="56"/>
      <c r="S534" s="56"/>
      <c r="T534" s="56"/>
      <c r="U534" s="56"/>
      <c r="V534" s="56"/>
      <c r="W534" s="56"/>
      <c r="X534" s="56"/>
      <c r="Y534" s="56"/>
      <c r="Z534" s="56"/>
      <c r="AA534" s="56"/>
      <c r="AB534" s="56"/>
    </row>
    <row r="535">
      <c r="A535" s="56"/>
      <c r="B535" s="56"/>
      <c r="C535" s="58"/>
      <c r="D535" s="87"/>
      <c r="E535" s="79"/>
      <c r="F535" s="58"/>
      <c r="G535" s="58"/>
      <c r="H535" s="58"/>
      <c r="I535" s="58"/>
      <c r="J535" s="58"/>
      <c r="K535" s="56"/>
      <c r="L535" s="56"/>
      <c r="M535" s="56"/>
      <c r="N535" s="56"/>
      <c r="O535" s="56"/>
      <c r="P535" s="56"/>
      <c r="Q535" s="56"/>
      <c r="R535" s="56"/>
      <c r="S535" s="56"/>
      <c r="T535" s="56"/>
      <c r="U535" s="56"/>
      <c r="V535" s="56"/>
      <c r="W535" s="56"/>
      <c r="X535" s="56"/>
      <c r="Y535" s="56"/>
      <c r="Z535" s="56"/>
      <c r="AA535" s="56"/>
      <c r="AB535" s="56"/>
    </row>
    <row r="536">
      <c r="A536" s="56"/>
      <c r="B536" s="56"/>
      <c r="C536" s="58"/>
      <c r="D536" s="87"/>
      <c r="E536" s="79"/>
      <c r="F536" s="58"/>
      <c r="G536" s="58"/>
      <c r="H536" s="58"/>
      <c r="I536" s="58"/>
      <c r="J536" s="58"/>
      <c r="K536" s="56"/>
      <c r="L536" s="56"/>
      <c r="M536" s="56"/>
      <c r="N536" s="56"/>
      <c r="O536" s="56"/>
      <c r="P536" s="56"/>
      <c r="Q536" s="56"/>
      <c r="R536" s="56"/>
      <c r="S536" s="56"/>
      <c r="T536" s="56"/>
      <c r="U536" s="56"/>
      <c r="V536" s="56"/>
      <c r="W536" s="56"/>
      <c r="X536" s="56"/>
      <c r="Y536" s="56"/>
      <c r="Z536" s="56"/>
      <c r="AA536" s="56"/>
      <c r="AB536" s="56"/>
    </row>
    <row r="537">
      <c r="A537" s="56"/>
      <c r="B537" s="56"/>
      <c r="C537" s="58"/>
      <c r="D537" s="87"/>
      <c r="E537" s="79"/>
      <c r="F537" s="58"/>
      <c r="G537" s="58"/>
      <c r="H537" s="58"/>
      <c r="I537" s="58"/>
      <c r="J537" s="58"/>
      <c r="K537" s="56"/>
      <c r="L537" s="56"/>
      <c r="M537" s="56"/>
      <c r="N537" s="56"/>
      <c r="O537" s="56"/>
      <c r="P537" s="56"/>
      <c r="Q537" s="56"/>
      <c r="R537" s="56"/>
      <c r="S537" s="56"/>
      <c r="T537" s="56"/>
      <c r="U537" s="56"/>
      <c r="V537" s="56"/>
      <c r="W537" s="56"/>
      <c r="X537" s="56"/>
      <c r="Y537" s="56"/>
      <c r="Z537" s="56"/>
      <c r="AA537" s="56"/>
      <c r="AB537" s="56"/>
    </row>
    <row r="538">
      <c r="A538" s="56"/>
      <c r="B538" s="56"/>
      <c r="C538" s="58"/>
      <c r="D538" s="87"/>
      <c r="E538" s="79"/>
      <c r="F538" s="58"/>
      <c r="G538" s="58"/>
      <c r="H538" s="58"/>
      <c r="I538" s="58"/>
      <c r="J538" s="58"/>
      <c r="K538" s="56"/>
      <c r="L538" s="56"/>
      <c r="M538" s="56"/>
      <c r="N538" s="56"/>
      <c r="O538" s="56"/>
      <c r="P538" s="56"/>
      <c r="Q538" s="56"/>
      <c r="R538" s="56"/>
      <c r="S538" s="56"/>
      <c r="T538" s="56"/>
      <c r="U538" s="56"/>
      <c r="V538" s="56"/>
      <c r="W538" s="56"/>
      <c r="X538" s="56"/>
      <c r="Y538" s="56"/>
      <c r="Z538" s="56"/>
      <c r="AA538" s="56"/>
      <c r="AB538" s="56"/>
    </row>
    <row r="539">
      <c r="A539" s="56"/>
      <c r="B539" s="56"/>
      <c r="C539" s="58"/>
      <c r="D539" s="87"/>
      <c r="E539" s="79"/>
      <c r="F539" s="58"/>
      <c r="G539" s="58"/>
      <c r="H539" s="58"/>
      <c r="I539" s="58"/>
      <c r="J539" s="58"/>
      <c r="K539" s="56"/>
      <c r="L539" s="56"/>
      <c r="M539" s="56"/>
      <c r="N539" s="56"/>
      <c r="O539" s="56"/>
      <c r="P539" s="56"/>
      <c r="Q539" s="56"/>
      <c r="R539" s="56"/>
      <c r="S539" s="56"/>
      <c r="T539" s="56"/>
      <c r="U539" s="56"/>
      <c r="V539" s="56"/>
      <c r="W539" s="56"/>
      <c r="X539" s="56"/>
      <c r="Y539" s="56"/>
      <c r="Z539" s="56"/>
      <c r="AA539" s="56"/>
      <c r="AB539" s="56"/>
    </row>
    <row r="540">
      <c r="A540" s="56"/>
      <c r="B540" s="56"/>
      <c r="C540" s="58"/>
      <c r="D540" s="87"/>
      <c r="E540" s="79"/>
      <c r="F540" s="58"/>
      <c r="G540" s="58"/>
      <c r="H540" s="58"/>
      <c r="I540" s="58"/>
      <c r="J540" s="58"/>
      <c r="K540" s="56"/>
      <c r="L540" s="56"/>
      <c r="M540" s="56"/>
      <c r="N540" s="56"/>
      <c r="O540" s="56"/>
      <c r="P540" s="56"/>
      <c r="Q540" s="56"/>
      <c r="R540" s="56"/>
      <c r="S540" s="56"/>
      <c r="T540" s="56"/>
      <c r="U540" s="56"/>
      <c r="V540" s="56"/>
      <c r="W540" s="56"/>
      <c r="X540" s="56"/>
      <c r="Y540" s="56"/>
      <c r="Z540" s="56"/>
      <c r="AA540" s="56"/>
      <c r="AB540" s="56"/>
    </row>
    <row r="541">
      <c r="A541" s="56"/>
      <c r="B541" s="56"/>
      <c r="C541" s="58"/>
      <c r="D541" s="87"/>
      <c r="E541" s="79"/>
      <c r="F541" s="58"/>
      <c r="G541" s="58"/>
      <c r="H541" s="58"/>
      <c r="I541" s="58"/>
      <c r="J541" s="58"/>
      <c r="K541" s="56"/>
      <c r="L541" s="56"/>
      <c r="M541" s="56"/>
      <c r="N541" s="56"/>
      <c r="O541" s="56"/>
      <c r="P541" s="56"/>
      <c r="Q541" s="56"/>
      <c r="R541" s="56"/>
      <c r="S541" s="56"/>
      <c r="T541" s="56"/>
      <c r="U541" s="56"/>
      <c r="V541" s="56"/>
      <c r="W541" s="56"/>
      <c r="X541" s="56"/>
      <c r="Y541" s="56"/>
      <c r="Z541" s="56"/>
      <c r="AA541" s="56"/>
      <c r="AB541" s="56"/>
    </row>
    <row r="542">
      <c r="A542" s="56"/>
      <c r="B542" s="56"/>
      <c r="C542" s="58"/>
      <c r="D542" s="87"/>
      <c r="E542" s="79"/>
      <c r="F542" s="58"/>
      <c r="G542" s="58"/>
      <c r="H542" s="58"/>
      <c r="I542" s="58"/>
      <c r="J542" s="58"/>
      <c r="K542" s="56"/>
      <c r="L542" s="56"/>
      <c r="M542" s="56"/>
      <c r="N542" s="56"/>
      <c r="O542" s="56"/>
      <c r="P542" s="56"/>
      <c r="Q542" s="56"/>
      <c r="R542" s="56"/>
      <c r="S542" s="56"/>
      <c r="T542" s="56"/>
      <c r="U542" s="56"/>
      <c r="V542" s="56"/>
      <c r="W542" s="56"/>
      <c r="X542" s="56"/>
      <c r="Y542" s="56"/>
      <c r="Z542" s="56"/>
      <c r="AA542" s="56"/>
      <c r="AB542" s="56"/>
    </row>
    <row r="543">
      <c r="A543" s="56"/>
      <c r="B543" s="56"/>
      <c r="C543" s="58"/>
      <c r="D543" s="87"/>
      <c r="E543" s="79"/>
      <c r="F543" s="58"/>
      <c r="G543" s="58"/>
      <c r="H543" s="58"/>
      <c r="I543" s="58"/>
      <c r="J543" s="58"/>
      <c r="K543" s="56"/>
      <c r="L543" s="56"/>
      <c r="M543" s="56"/>
      <c r="N543" s="56"/>
      <c r="O543" s="56"/>
      <c r="P543" s="56"/>
      <c r="Q543" s="56"/>
      <c r="R543" s="56"/>
      <c r="S543" s="56"/>
      <c r="T543" s="56"/>
      <c r="U543" s="56"/>
      <c r="V543" s="56"/>
      <c r="W543" s="56"/>
      <c r="X543" s="56"/>
      <c r="Y543" s="56"/>
      <c r="Z543" s="56"/>
      <c r="AA543" s="56"/>
      <c r="AB543" s="56"/>
    </row>
    <row r="544">
      <c r="A544" s="56"/>
      <c r="B544" s="56"/>
      <c r="C544" s="58"/>
      <c r="D544" s="87"/>
      <c r="E544" s="79"/>
      <c r="F544" s="58"/>
      <c r="G544" s="58"/>
      <c r="H544" s="58"/>
      <c r="I544" s="58"/>
      <c r="J544" s="58"/>
      <c r="K544" s="56"/>
      <c r="L544" s="56"/>
      <c r="M544" s="56"/>
      <c r="N544" s="56"/>
      <c r="O544" s="56"/>
      <c r="P544" s="56"/>
      <c r="Q544" s="56"/>
      <c r="R544" s="56"/>
      <c r="S544" s="56"/>
      <c r="T544" s="56"/>
      <c r="U544" s="56"/>
      <c r="V544" s="56"/>
      <c r="W544" s="56"/>
      <c r="X544" s="56"/>
      <c r="Y544" s="56"/>
      <c r="Z544" s="56"/>
      <c r="AA544" s="56"/>
      <c r="AB544" s="56"/>
    </row>
    <row r="545">
      <c r="A545" s="56"/>
      <c r="B545" s="56"/>
      <c r="C545" s="58"/>
      <c r="D545" s="87"/>
      <c r="E545" s="79"/>
      <c r="F545" s="58"/>
      <c r="G545" s="58"/>
      <c r="H545" s="58"/>
      <c r="I545" s="58"/>
      <c r="J545" s="58"/>
      <c r="K545" s="56"/>
      <c r="L545" s="56"/>
      <c r="M545" s="56"/>
      <c r="N545" s="56"/>
      <c r="O545" s="56"/>
      <c r="P545" s="56"/>
      <c r="Q545" s="56"/>
      <c r="R545" s="56"/>
      <c r="S545" s="56"/>
      <c r="T545" s="56"/>
      <c r="U545" s="56"/>
      <c r="V545" s="56"/>
      <c r="W545" s="56"/>
      <c r="X545" s="56"/>
      <c r="Y545" s="56"/>
      <c r="Z545" s="56"/>
      <c r="AA545" s="56"/>
      <c r="AB545" s="56"/>
    </row>
    <row r="546">
      <c r="A546" s="56"/>
      <c r="B546" s="56"/>
      <c r="C546" s="58"/>
      <c r="D546" s="87"/>
      <c r="E546" s="79"/>
      <c r="F546" s="58"/>
      <c r="G546" s="58"/>
      <c r="H546" s="58"/>
      <c r="I546" s="58"/>
      <c r="J546" s="58"/>
      <c r="K546" s="56"/>
      <c r="L546" s="56"/>
      <c r="M546" s="56"/>
      <c r="N546" s="56"/>
      <c r="O546" s="56"/>
      <c r="P546" s="56"/>
      <c r="Q546" s="56"/>
      <c r="R546" s="56"/>
      <c r="S546" s="56"/>
      <c r="T546" s="56"/>
      <c r="U546" s="56"/>
      <c r="V546" s="56"/>
      <c r="W546" s="56"/>
      <c r="X546" s="56"/>
      <c r="Y546" s="56"/>
      <c r="Z546" s="56"/>
      <c r="AA546" s="56"/>
      <c r="AB546" s="56"/>
    </row>
    <row r="547">
      <c r="A547" s="56"/>
      <c r="B547" s="56"/>
      <c r="C547" s="58"/>
      <c r="D547" s="87"/>
      <c r="E547" s="79"/>
      <c r="F547" s="58"/>
      <c r="G547" s="58"/>
      <c r="H547" s="58"/>
      <c r="I547" s="58"/>
      <c r="J547" s="58"/>
      <c r="K547" s="56"/>
      <c r="L547" s="56"/>
      <c r="M547" s="56"/>
      <c r="N547" s="56"/>
      <c r="O547" s="56"/>
      <c r="P547" s="56"/>
      <c r="Q547" s="56"/>
      <c r="R547" s="56"/>
      <c r="S547" s="56"/>
      <c r="T547" s="56"/>
      <c r="U547" s="56"/>
      <c r="V547" s="56"/>
      <c r="W547" s="56"/>
      <c r="X547" s="56"/>
      <c r="Y547" s="56"/>
      <c r="Z547" s="56"/>
      <c r="AA547" s="56"/>
      <c r="AB547" s="56"/>
    </row>
    <row r="548">
      <c r="A548" s="56"/>
      <c r="B548" s="56"/>
      <c r="C548" s="58"/>
      <c r="D548" s="87"/>
      <c r="E548" s="79"/>
      <c r="F548" s="58"/>
      <c r="G548" s="58"/>
      <c r="H548" s="58"/>
      <c r="I548" s="58"/>
      <c r="J548" s="58"/>
      <c r="K548" s="56"/>
      <c r="L548" s="56"/>
      <c r="M548" s="56"/>
      <c r="N548" s="56"/>
      <c r="O548" s="56"/>
      <c r="P548" s="56"/>
      <c r="Q548" s="56"/>
      <c r="R548" s="56"/>
      <c r="S548" s="56"/>
      <c r="T548" s="56"/>
      <c r="U548" s="56"/>
      <c r="V548" s="56"/>
      <c r="W548" s="56"/>
      <c r="X548" s="56"/>
      <c r="Y548" s="56"/>
      <c r="Z548" s="56"/>
      <c r="AA548" s="56"/>
      <c r="AB548" s="56"/>
    </row>
    <row r="549">
      <c r="A549" s="56"/>
      <c r="B549" s="56"/>
      <c r="C549" s="58"/>
      <c r="D549" s="87"/>
      <c r="E549" s="79"/>
      <c r="F549" s="58"/>
      <c r="G549" s="58"/>
      <c r="H549" s="58"/>
      <c r="I549" s="58"/>
      <c r="J549" s="58"/>
      <c r="K549" s="56"/>
      <c r="L549" s="56"/>
      <c r="M549" s="56"/>
      <c r="N549" s="56"/>
      <c r="O549" s="56"/>
      <c r="P549" s="56"/>
      <c r="Q549" s="56"/>
      <c r="R549" s="56"/>
      <c r="S549" s="56"/>
      <c r="T549" s="56"/>
      <c r="U549" s="56"/>
      <c r="V549" s="56"/>
      <c r="W549" s="56"/>
      <c r="X549" s="56"/>
      <c r="Y549" s="56"/>
      <c r="Z549" s="56"/>
      <c r="AA549" s="56"/>
      <c r="AB549" s="56"/>
    </row>
    <row r="550">
      <c r="A550" s="56"/>
      <c r="B550" s="56"/>
      <c r="C550" s="58"/>
      <c r="D550" s="87"/>
      <c r="E550" s="79"/>
      <c r="F550" s="58"/>
      <c r="G550" s="58"/>
      <c r="H550" s="58"/>
      <c r="I550" s="58"/>
      <c r="J550" s="58"/>
      <c r="K550" s="56"/>
      <c r="L550" s="56"/>
      <c r="M550" s="56"/>
      <c r="N550" s="56"/>
      <c r="O550" s="56"/>
      <c r="P550" s="56"/>
      <c r="Q550" s="56"/>
      <c r="R550" s="56"/>
      <c r="S550" s="56"/>
      <c r="T550" s="56"/>
      <c r="U550" s="56"/>
      <c r="V550" s="56"/>
      <c r="W550" s="56"/>
      <c r="X550" s="56"/>
      <c r="Y550" s="56"/>
      <c r="Z550" s="56"/>
      <c r="AA550" s="56"/>
      <c r="AB550" s="56"/>
    </row>
    <row r="551">
      <c r="A551" s="56"/>
      <c r="B551" s="56"/>
      <c r="C551" s="58"/>
      <c r="D551" s="87"/>
      <c r="E551" s="79"/>
      <c r="F551" s="58"/>
      <c r="G551" s="58"/>
      <c r="H551" s="58"/>
      <c r="I551" s="58"/>
      <c r="J551" s="58"/>
      <c r="K551" s="56"/>
      <c r="L551" s="56"/>
      <c r="M551" s="56"/>
      <c r="N551" s="56"/>
      <c r="O551" s="56"/>
      <c r="P551" s="56"/>
      <c r="Q551" s="56"/>
      <c r="R551" s="56"/>
      <c r="S551" s="56"/>
      <c r="T551" s="56"/>
      <c r="U551" s="56"/>
      <c r="V551" s="56"/>
      <c r="W551" s="56"/>
      <c r="X551" s="56"/>
      <c r="Y551" s="56"/>
      <c r="Z551" s="56"/>
      <c r="AA551" s="56"/>
      <c r="AB551" s="56"/>
    </row>
    <row r="552">
      <c r="A552" s="56"/>
      <c r="B552" s="56"/>
      <c r="C552" s="58"/>
      <c r="D552" s="87"/>
      <c r="E552" s="79"/>
      <c r="F552" s="58"/>
      <c r="G552" s="58"/>
      <c r="H552" s="58"/>
      <c r="I552" s="58"/>
      <c r="J552" s="58"/>
      <c r="K552" s="56"/>
      <c r="L552" s="56"/>
      <c r="M552" s="56"/>
      <c r="N552" s="56"/>
      <c r="O552" s="56"/>
      <c r="P552" s="56"/>
      <c r="Q552" s="56"/>
      <c r="R552" s="56"/>
      <c r="S552" s="56"/>
      <c r="T552" s="56"/>
      <c r="U552" s="56"/>
      <c r="V552" s="56"/>
      <c r="W552" s="56"/>
      <c r="X552" s="56"/>
      <c r="Y552" s="56"/>
      <c r="Z552" s="56"/>
      <c r="AA552" s="56"/>
      <c r="AB552" s="56"/>
    </row>
    <row r="553">
      <c r="A553" s="56"/>
      <c r="B553" s="56"/>
      <c r="C553" s="58"/>
      <c r="D553" s="87"/>
      <c r="E553" s="79"/>
      <c r="F553" s="58"/>
      <c r="G553" s="58"/>
      <c r="H553" s="58"/>
      <c r="I553" s="58"/>
      <c r="J553" s="58"/>
      <c r="K553" s="56"/>
      <c r="L553" s="56"/>
      <c r="M553" s="56"/>
      <c r="N553" s="56"/>
      <c r="O553" s="56"/>
      <c r="P553" s="56"/>
      <c r="Q553" s="56"/>
      <c r="R553" s="56"/>
      <c r="S553" s="56"/>
      <c r="T553" s="56"/>
      <c r="U553" s="56"/>
      <c r="V553" s="56"/>
      <c r="W553" s="56"/>
      <c r="X553" s="56"/>
      <c r="Y553" s="56"/>
      <c r="Z553" s="56"/>
      <c r="AA553" s="56"/>
      <c r="AB553" s="56"/>
    </row>
    <row r="554">
      <c r="A554" s="56"/>
      <c r="B554" s="56"/>
      <c r="C554" s="58"/>
      <c r="D554" s="87"/>
      <c r="E554" s="79"/>
      <c r="F554" s="58"/>
      <c r="G554" s="58"/>
      <c r="H554" s="58"/>
      <c r="I554" s="58"/>
      <c r="J554" s="58"/>
      <c r="K554" s="56"/>
      <c r="L554" s="56"/>
      <c r="M554" s="56"/>
      <c r="N554" s="56"/>
      <c r="O554" s="56"/>
      <c r="P554" s="56"/>
      <c r="Q554" s="56"/>
      <c r="R554" s="56"/>
      <c r="S554" s="56"/>
      <c r="T554" s="56"/>
      <c r="U554" s="56"/>
      <c r="V554" s="56"/>
      <c r="W554" s="56"/>
      <c r="X554" s="56"/>
      <c r="Y554" s="56"/>
      <c r="Z554" s="56"/>
      <c r="AA554" s="56"/>
      <c r="AB554" s="56"/>
    </row>
    <row r="555">
      <c r="A555" s="56"/>
      <c r="B555" s="56"/>
      <c r="C555" s="58"/>
      <c r="D555" s="87"/>
      <c r="E555" s="79"/>
      <c r="F555" s="58"/>
      <c r="G555" s="58"/>
      <c r="H555" s="58"/>
      <c r="I555" s="58"/>
      <c r="J555" s="58"/>
      <c r="K555" s="56"/>
      <c r="L555" s="56"/>
      <c r="M555" s="56"/>
      <c r="N555" s="56"/>
      <c r="O555" s="56"/>
      <c r="P555" s="56"/>
      <c r="Q555" s="56"/>
      <c r="R555" s="56"/>
      <c r="S555" s="56"/>
      <c r="T555" s="56"/>
      <c r="U555" s="56"/>
      <c r="V555" s="56"/>
      <c r="W555" s="56"/>
      <c r="X555" s="56"/>
      <c r="Y555" s="56"/>
      <c r="Z555" s="56"/>
      <c r="AA555" s="56"/>
      <c r="AB555" s="56"/>
    </row>
    <row r="556">
      <c r="A556" s="56"/>
      <c r="B556" s="56"/>
      <c r="C556" s="58"/>
      <c r="D556" s="87"/>
      <c r="E556" s="79"/>
      <c r="F556" s="58"/>
      <c r="G556" s="58"/>
      <c r="H556" s="58"/>
      <c r="I556" s="58"/>
      <c r="J556" s="58"/>
      <c r="K556" s="56"/>
      <c r="L556" s="56"/>
      <c r="M556" s="56"/>
      <c r="N556" s="56"/>
      <c r="O556" s="56"/>
      <c r="P556" s="56"/>
      <c r="Q556" s="56"/>
      <c r="R556" s="56"/>
      <c r="S556" s="56"/>
      <c r="T556" s="56"/>
      <c r="U556" s="56"/>
      <c r="V556" s="56"/>
      <c r="W556" s="56"/>
      <c r="X556" s="56"/>
      <c r="Y556" s="56"/>
      <c r="Z556" s="56"/>
      <c r="AA556" s="56"/>
      <c r="AB556" s="56"/>
    </row>
    <row r="557">
      <c r="A557" s="56"/>
      <c r="B557" s="56"/>
      <c r="C557" s="58"/>
      <c r="D557" s="87"/>
      <c r="E557" s="79"/>
      <c r="F557" s="58"/>
      <c r="G557" s="58"/>
      <c r="H557" s="58"/>
      <c r="I557" s="58"/>
      <c r="J557" s="58"/>
      <c r="K557" s="56"/>
      <c r="L557" s="56"/>
      <c r="M557" s="56"/>
      <c r="N557" s="56"/>
      <c r="O557" s="56"/>
      <c r="P557" s="56"/>
      <c r="Q557" s="56"/>
      <c r="R557" s="56"/>
      <c r="S557" s="56"/>
      <c r="T557" s="56"/>
      <c r="U557" s="56"/>
      <c r="V557" s="56"/>
      <c r="W557" s="56"/>
      <c r="X557" s="56"/>
      <c r="Y557" s="56"/>
      <c r="Z557" s="56"/>
      <c r="AA557" s="56"/>
      <c r="AB557" s="56"/>
    </row>
    <row r="558">
      <c r="A558" s="56"/>
      <c r="B558" s="56"/>
      <c r="C558" s="58"/>
      <c r="D558" s="87"/>
      <c r="E558" s="79"/>
      <c r="F558" s="58"/>
      <c r="G558" s="58"/>
      <c r="H558" s="58"/>
      <c r="I558" s="58"/>
      <c r="J558" s="58"/>
      <c r="K558" s="56"/>
      <c r="L558" s="56"/>
      <c r="M558" s="56"/>
      <c r="N558" s="56"/>
      <c r="O558" s="56"/>
      <c r="P558" s="56"/>
      <c r="Q558" s="56"/>
      <c r="R558" s="56"/>
      <c r="S558" s="56"/>
      <c r="T558" s="56"/>
      <c r="U558" s="56"/>
      <c r="V558" s="56"/>
      <c r="W558" s="56"/>
      <c r="X558" s="56"/>
      <c r="Y558" s="56"/>
      <c r="Z558" s="56"/>
      <c r="AA558" s="56"/>
      <c r="AB558" s="56"/>
    </row>
    <row r="559">
      <c r="A559" s="56"/>
      <c r="B559" s="56"/>
      <c r="C559" s="58"/>
      <c r="D559" s="87"/>
      <c r="E559" s="79"/>
      <c r="F559" s="58"/>
      <c r="G559" s="58"/>
      <c r="H559" s="58"/>
      <c r="I559" s="58"/>
      <c r="J559" s="58"/>
      <c r="K559" s="56"/>
      <c r="L559" s="56"/>
      <c r="M559" s="56"/>
      <c r="N559" s="56"/>
      <c r="O559" s="56"/>
      <c r="P559" s="56"/>
      <c r="Q559" s="56"/>
      <c r="R559" s="56"/>
      <c r="S559" s="56"/>
      <c r="T559" s="56"/>
      <c r="U559" s="56"/>
      <c r="V559" s="56"/>
      <c r="W559" s="56"/>
      <c r="X559" s="56"/>
      <c r="Y559" s="56"/>
      <c r="Z559" s="56"/>
      <c r="AA559" s="56"/>
      <c r="AB559" s="56"/>
    </row>
    <row r="560">
      <c r="A560" s="56"/>
      <c r="B560" s="56"/>
      <c r="C560" s="58"/>
      <c r="D560" s="87"/>
      <c r="E560" s="79"/>
      <c r="F560" s="58"/>
      <c r="G560" s="58"/>
      <c r="H560" s="58"/>
      <c r="I560" s="58"/>
      <c r="J560" s="58"/>
      <c r="K560" s="56"/>
      <c r="L560" s="56"/>
      <c r="M560" s="56"/>
      <c r="N560" s="56"/>
      <c r="O560" s="56"/>
      <c r="P560" s="56"/>
      <c r="Q560" s="56"/>
      <c r="R560" s="56"/>
      <c r="S560" s="56"/>
      <c r="T560" s="56"/>
      <c r="U560" s="56"/>
      <c r="V560" s="56"/>
      <c r="W560" s="56"/>
      <c r="X560" s="56"/>
      <c r="Y560" s="56"/>
      <c r="Z560" s="56"/>
      <c r="AA560" s="56"/>
      <c r="AB560" s="56"/>
    </row>
    <row r="561">
      <c r="A561" s="56"/>
      <c r="B561" s="56"/>
      <c r="C561" s="58"/>
      <c r="D561" s="87"/>
      <c r="E561" s="79"/>
      <c r="F561" s="58"/>
      <c r="G561" s="58"/>
      <c r="H561" s="58"/>
      <c r="I561" s="58"/>
      <c r="J561" s="58"/>
      <c r="K561" s="56"/>
      <c r="L561" s="56"/>
      <c r="M561" s="56"/>
      <c r="N561" s="56"/>
      <c r="O561" s="56"/>
      <c r="P561" s="56"/>
      <c r="Q561" s="56"/>
      <c r="R561" s="56"/>
      <c r="S561" s="56"/>
      <c r="T561" s="56"/>
      <c r="U561" s="56"/>
      <c r="V561" s="56"/>
      <c r="W561" s="56"/>
      <c r="X561" s="56"/>
      <c r="Y561" s="56"/>
      <c r="Z561" s="56"/>
      <c r="AA561" s="56"/>
      <c r="AB561" s="56"/>
    </row>
    <row r="562">
      <c r="A562" s="56"/>
      <c r="B562" s="56"/>
      <c r="C562" s="58"/>
      <c r="D562" s="87"/>
      <c r="E562" s="79"/>
      <c r="F562" s="58"/>
      <c r="G562" s="58"/>
      <c r="H562" s="58"/>
      <c r="I562" s="58"/>
      <c r="J562" s="58"/>
      <c r="K562" s="56"/>
      <c r="L562" s="56"/>
      <c r="M562" s="56"/>
      <c r="N562" s="56"/>
      <c r="O562" s="56"/>
      <c r="P562" s="56"/>
      <c r="Q562" s="56"/>
      <c r="R562" s="56"/>
      <c r="S562" s="56"/>
      <c r="T562" s="56"/>
      <c r="U562" s="56"/>
      <c r="V562" s="56"/>
      <c r="W562" s="56"/>
      <c r="X562" s="56"/>
      <c r="Y562" s="56"/>
      <c r="Z562" s="56"/>
      <c r="AA562" s="56"/>
      <c r="AB562" s="56"/>
    </row>
    <row r="563">
      <c r="A563" s="56"/>
      <c r="B563" s="56"/>
      <c r="C563" s="58"/>
      <c r="D563" s="87"/>
      <c r="E563" s="79"/>
      <c r="F563" s="58"/>
      <c r="G563" s="58"/>
      <c r="H563" s="58"/>
      <c r="I563" s="58"/>
      <c r="J563" s="58"/>
      <c r="K563" s="56"/>
      <c r="L563" s="56"/>
      <c r="M563" s="56"/>
      <c r="N563" s="56"/>
      <c r="O563" s="56"/>
      <c r="P563" s="56"/>
      <c r="Q563" s="56"/>
      <c r="R563" s="56"/>
      <c r="S563" s="56"/>
      <c r="T563" s="56"/>
      <c r="U563" s="56"/>
      <c r="V563" s="56"/>
      <c r="W563" s="56"/>
      <c r="X563" s="56"/>
      <c r="Y563" s="56"/>
      <c r="Z563" s="56"/>
      <c r="AA563" s="56"/>
      <c r="AB563" s="56"/>
    </row>
    <row r="564">
      <c r="A564" s="56"/>
      <c r="B564" s="56"/>
      <c r="C564" s="58"/>
      <c r="D564" s="87"/>
      <c r="E564" s="79"/>
      <c r="F564" s="58"/>
      <c r="G564" s="58"/>
      <c r="H564" s="58"/>
      <c r="I564" s="58"/>
      <c r="J564" s="58"/>
      <c r="K564" s="56"/>
      <c r="L564" s="56"/>
      <c r="M564" s="56"/>
      <c r="N564" s="56"/>
      <c r="O564" s="56"/>
      <c r="P564" s="56"/>
      <c r="Q564" s="56"/>
      <c r="R564" s="56"/>
      <c r="S564" s="56"/>
      <c r="T564" s="56"/>
      <c r="U564" s="56"/>
      <c r="V564" s="56"/>
      <c r="W564" s="56"/>
      <c r="X564" s="56"/>
      <c r="Y564" s="56"/>
      <c r="Z564" s="56"/>
      <c r="AA564" s="56"/>
      <c r="AB564" s="56"/>
    </row>
    <row r="565">
      <c r="A565" s="56"/>
      <c r="B565" s="56"/>
      <c r="C565" s="58"/>
      <c r="D565" s="87"/>
      <c r="E565" s="79"/>
      <c r="F565" s="58"/>
      <c r="G565" s="58"/>
      <c r="H565" s="58"/>
      <c r="I565" s="58"/>
      <c r="J565" s="58"/>
      <c r="K565" s="56"/>
      <c r="L565" s="56"/>
      <c r="M565" s="56"/>
      <c r="N565" s="56"/>
      <c r="O565" s="56"/>
      <c r="P565" s="56"/>
      <c r="Q565" s="56"/>
      <c r="R565" s="56"/>
      <c r="S565" s="56"/>
      <c r="T565" s="56"/>
      <c r="U565" s="56"/>
      <c r="V565" s="56"/>
      <c r="W565" s="56"/>
      <c r="X565" s="56"/>
      <c r="Y565" s="56"/>
      <c r="Z565" s="56"/>
      <c r="AA565" s="56"/>
      <c r="AB565" s="56"/>
    </row>
    <row r="566">
      <c r="A566" s="56"/>
      <c r="B566" s="56"/>
      <c r="C566" s="58"/>
      <c r="D566" s="87"/>
      <c r="E566" s="79"/>
      <c r="F566" s="58"/>
      <c r="G566" s="58"/>
      <c r="H566" s="58"/>
      <c r="I566" s="58"/>
      <c r="J566" s="58"/>
      <c r="K566" s="56"/>
      <c r="L566" s="56"/>
      <c r="M566" s="56"/>
      <c r="N566" s="56"/>
      <c r="O566" s="56"/>
      <c r="P566" s="56"/>
      <c r="Q566" s="56"/>
      <c r="R566" s="56"/>
      <c r="S566" s="56"/>
      <c r="T566" s="56"/>
      <c r="U566" s="56"/>
      <c r="V566" s="56"/>
      <c r="W566" s="56"/>
      <c r="X566" s="56"/>
      <c r="Y566" s="56"/>
      <c r="Z566" s="56"/>
      <c r="AA566" s="56"/>
      <c r="AB566" s="56"/>
    </row>
    <row r="567">
      <c r="A567" s="56"/>
      <c r="B567" s="56"/>
      <c r="C567" s="58"/>
      <c r="D567" s="87"/>
      <c r="E567" s="79"/>
      <c r="F567" s="58"/>
      <c r="G567" s="58"/>
      <c r="H567" s="58"/>
      <c r="I567" s="58"/>
      <c r="J567" s="58"/>
      <c r="K567" s="56"/>
      <c r="L567" s="56"/>
      <c r="M567" s="56"/>
      <c r="N567" s="56"/>
      <c r="O567" s="56"/>
      <c r="P567" s="56"/>
      <c r="Q567" s="56"/>
      <c r="R567" s="56"/>
      <c r="S567" s="56"/>
      <c r="T567" s="56"/>
      <c r="U567" s="56"/>
      <c r="V567" s="56"/>
      <c r="W567" s="56"/>
      <c r="X567" s="56"/>
      <c r="Y567" s="56"/>
      <c r="Z567" s="56"/>
      <c r="AA567" s="56"/>
      <c r="AB567" s="56"/>
    </row>
    <row r="568">
      <c r="A568" s="56"/>
      <c r="B568" s="56"/>
      <c r="C568" s="58"/>
      <c r="D568" s="87"/>
      <c r="E568" s="79"/>
      <c r="F568" s="58"/>
      <c r="G568" s="58"/>
      <c r="H568" s="58"/>
      <c r="I568" s="58"/>
      <c r="J568" s="58"/>
      <c r="K568" s="56"/>
      <c r="L568" s="56"/>
      <c r="M568" s="56"/>
      <c r="N568" s="56"/>
      <c r="O568" s="56"/>
      <c r="P568" s="56"/>
      <c r="Q568" s="56"/>
      <c r="R568" s="56"/>
      <c r="S568" s="56"/>
      <c r="T568" s="56"/>
      <c r="U568" s="56"/>
      <c r="V568" s="56"/>
      <c r="W568" s="56"/>
      <c r="X568" s="56"/>
      <c r="Y568" s="56"/>
      <c r="Z568" s="56"/>
      <c r="AA568" s="56"/>
      <c r="AB568" s="56"/>
    </row>
    <row r="569">
      <c r="A569" s="56"/>
      <c r="B569" s="56"/>
      <c r="C569" s="58"/>
      <c r="D569" s="87"/>
      <c r="E569" s="79"/>
      <c r="F569" s="58"/>
      <c r="G569" s="58"/>
      <c r="H569" s="58"/>
      <c r="I569" s="58"/>
      <c r="J569" s="58"/>
      <c r="K569" s="56"/>
      <c r="L569" s="56"/>
      <c r="M569" s="56"/>
      <c r="N569" s="56"/>
      <c r="O569" s="56"/>
      <c r="P569" s="56"/>
      <c r="Q569" s="56"/>
      <c r="R569" s="56"/>
      <c r="S569" s="56"/>
      <c r="T569" s="56"/>
      <c r="U569" s="56"/>
      <c r="V569" s="56"/>
      <c r="W569" s="56"/>
      <c r="X569" s="56"/>
      <c r="Y569" s="56"/>
      <c r="Z569" s="56"/>
      <c r="AA569" s="56"/>
      <c r="AB569" s="56"/>
    </row>
    <row r="570">
      <c r="A570" s="56"/>
      <c r="B570" s="56"/>
      <c r="C570" s="58"/>
      <c r="D570" s="87"/>
      <c r="E570" s="79"/>
      <c r="F570" s="58"/>
      <c r="G570" s="58"/>
      <c r="H570" s="58"/>
      <c r="I570" s="58"/>
      <c r="J570" s="58"/>
      <c r="K570" s="56"/>
      <c r="L570" s="56"/>
      <c r="M570" s="56"/>
      <c r="N570" s="56"/>
      <c r="O570" s="56"/>
      <c r="P570" s="56"/>
      <c r="Q570" s="56"/>
      <c r="R570" s="56"/>
      <c r="S570" s="56"/>
      <c r="T570" s="56"/>
      <c r="U570" s="56"/>
      <c r="V570" s="56"/>
      <c r="W570" s="56"/>
      <c r="X570" s="56"/>
      <c r="Y570" s="56"/>
      <c r="Z570" s="56"/>
      <c r="AA570" s="56"/>
      <c r="AB570" s="56"/>
    </row>
    <row r="571">
      <c r="A571" s="56"/>
      <c r="B571" s="56"/>
      <c r="C571" s="58"/>
      <c r="D571" s="87"/>
      <c r="E571" s="79"/>
      <c r="F571" s="58"/>
      <c r="G571" s="58"/>
      <c r="H571" s="58"/>
      <c r="I571" s="58"/>
      <c r="J571" s="58"/>
      <c r="K571" s="56"/>
      <c r="L571" s="56"/>
      <c r="M571" s="56"/>
      <c r="N571" s="56"/>
      <c r="O571" s="56"/>
      <c r="P571" s="56"/>
      <c r="Q571" s="56"/>
      <c r="R571" s="56"/>
      <c r="S571" s="56"/>
      <c r="T571" s="56"/>
      <c r="U571" s="56"/>
      <c r="V571" s="56"/>
      <c r="W571" s="56"/>
      <c r="X571" s="56"/>
      <c r="Y571" s="56"/>
      <c r="Z571" s="56"/>
      <c r="AA571" s="56"/>
      <c r="AB571" s="56"/>
    </row>
    <row r="572">
      <c r="A572" s="56"/>
      <c r="B572" s="56"/>
      <c r="C572" s="58"/>
      <c r="D572" s="87"/>
      <c r="E572" s="79"/>
      <c r="F572" s="58"/>
      <c r="G572" s="58"/>
      <c r="H572" s="58"/>
      <c r="I572" s="58"/>
      <c r="J572" s="58"/>
      <c r="K572" s="56"/>
      <c r="L572" s="56"/>
      <c r="M572" s="56"/>
      <c r="N572" s="56"/>
      <c r="O572" s="56"/>
      <c r="P572" s="56"/>
      <c r="Q572" s="56"/>
      <c r="R572" s="56"/>
      <c r="S572" s="56"/>
      <c r="T572" s="56"/>
      <c r="U572" s="56"/>
      <c r="V572" s="56"/>
      <c r="W572" s="56"/>
      <c r="X572" s="56"/>
      <c r="Y572" s="56"/>
      <c r="Z572" s="56"/>
      <c r="AA572" s="56"/>
      <c r="AB572" s="56"/>
    </row>
    <row r="573">
      <c r="A573" s="56"/>
      <c r="B573" s="56"/>
      <c r="C573" s="58"/>
      <c r="D573" s="87"/>
      <c r="E573" s="79"/>
      <c r="F573" s="58"/>
      <c r="G573" s="58"/>
      <c r="H573" s="58"/>
      <c r="I573" s="58"/>
      <c r="J573" s="58"/>
      <c r="K573" s="56"/>
      <c r="L573" s="56"/>
      <c r="M573" s="56"/>
      <c r="N573" s="56"/>
      <c r="O573" s="56"/>
      <c r="P573" s="56"/>
      <c r="Q573" s="56"/>
      <c r="R573" s="56"/>
      <c r="S573" s="56"/>
      <c r="T573" s="56"/>
      <c r="U573" s="56"/>
      <c r="V573" s="56"/>
      <c r="W573" s="56"/>
      <c r="X573" s="56"/>
      <c r="Y573" s="56"/>
      <c r="Z573" s="56"/>
      <c r="AA573" s="56"/>
      <c r="AB573" s="56"/>
    </row>
    <row r="574">
      <c r="A574" s="56"/>
      <c r="B574" s="56"/>
      <c r="C574" s="58"/>
      <c r="D574" s="87"/>
      <c r="E574" s="79"/>
      <c r="F574" s="58"/>
      <c r="G574" s="58"/>
      <c r="H574" s="58"/>
      <c r="I574" s="58"/>
      <c r="J574" s="58"/>
      <c r="K574" s="56"/>
      <c r="L574" s="56"/>
      <c r="M574" s="56"/>
      <c r="N574" s="56"/>
      <c r="O574" s="56"/>
      <c r="P574" s="56"/>
      <c r="Q574" s="56"/>
      <c r="R574" s="56"/>
      <c r="S574" s="56"/>
      <c r="T574" s="56"/>
      <c r="U574" s="56"/>
      <c r="V574" s="56"/>
      <c r="W574" s="56"/>
      <c r="X574" s="56"/>
      <c r="Y574" s="56"/>
      <c r="Z574" s="56"/>
      <c r="AA574" s="56"/>
      <c r="AB574" s="56"/>
    </row>
    <row r="575">
      <c r="A575" s="56"/>
      <c r="B575" s="56"/>
      <c r="C575" s="58"/>
      <c r="D575" s="87"/>
      <c r="E575" s="79"/>
      <c r="F575" s="58"/>
      <c r="G575" s="58"/>
      <c r="H575" s="58"/>
      <c r="I575" s="58"/>
      <c r="J575" s="58"/>
      <c r="K575" s="56"/>
      <c r="L575" s="56"/>
      <c r="M575" s="56"/>
      <c r="N575" s="56"/>
      <c r="O575" s="56"/>
      <c r="P575" s="56"/>
      <c r="Q575" s="56"/>
      <c r="R575" s="56"/>
      <c r="S575" s="56"/>
      <c r="T575" s="56"/>
      <c r="U575" s="56"/>
      <c r="V575" s="56"/>
      <c r="W575" s="56"/>
      <c r="X575" s="56"/>
      <c r="Y575" s="56"/>
      <c r="Z575" s="56"/>
      <c r="AA575" s="56"/>
      <c r="AB575" s="56"/>
    </row>
    <row r="576">
      <c r="A576" s="56"/>
      <c r="B576" s="56"/>
      <c r="C576" s="58"/>
      <c r="D576" s="87"/>
      <c r="E576" s="79"/>
      <c r="F576" s="58"/>
      <c r="G576" s="58"/>
      <c r="H576" s="58"/>
      <c r="I576" s="58"/>
      <c r="J576" s="58"/>
      <c r="K576" s="56"/>
      <c r="L576" s="56"/>
      <c r="M576" s="56"/>
      <c r="N576" s="56"/>
      <c r="O576" s="56"/>
      <c r="P576" s="56"/>
      <c r="Q576" s="56"/>
      <c r="R576" s="56"/>
      <c r="S576" s="56"/>
      <c r="T576" s="56"/>
      <c r="U576" s="56"/>
      <c r="V576" s="56"/>
      <c r="W576" s="56"/>
      <c r="X576" s="56"/>
      <c r="Y576" s="56"/>
      <c r="Z576" s="56"/>
      <c r="AA576" s="56"/>
      <c r="AB576" s="56"/>
    </row>
    <row r="577">
      <c r="A577" s="56"/>
      <c r="B577" s="56"/>
      <c r="C577" s="58"/>
      <c r="D577" s="87"/>
      <c r="E577" s="79"/>
      <c r="F577" s="58"/>
      <c r="G577" s="58"/>
      <c r="H577" s="58"/>
      <c r="I577" s="58"/>
      <c r="J577" s="58"/>
      <c r="K577" s="56"/>
      <c r="L577" s="56"/>
      <c r="M577" s="56"/>
      <c r="N577" s="56"/>
      <c r="O577" s="56"/>
      <c r="P577" s="56"/>
      <c r="Q577" s="56"/>
      <c r="R577" s="56"/>
      <c r="S577" s="56"/>
      <c r="T577" s="56"/>
      <c r="U577" s="56"/>
      <c r="V577" s="56"/>
      <c r="W577" s="56"/>
      <c r="X577" s="56"/>
      <c r="Y577" s="56"/>
      <c r="Z577" s="56"/>
      <c r="AA577" s="56"/>
      <c r="AB577" s="56"/>
    </row>
    <row r="578">
      <c r="A578" s="56"/>
      <c r="B578" s="56"/>
      <c r="C578" s="58"/>
      <c r="D578" s="87"/>
      <c r="E578" s="79"/>
      <c r="F578" s="58"/>
      <c r="G578" s="58"/>
      <c r="H578" s="58"/>
      <c r="I578" s="58"/>
      <c r="J578" s="58"/>
      <c r="K578" s="56"/>
      <c r="L578" s="56"/>
      <c r="M578" s="56"/>
      <c r="N578" s="56"/>
      <c r="O578" s="56"/>
      <c r="P578" s="56"/>
      <c r="Q578" s="56"/>
      <c r="R578" s="56"/>
      <c r="S578" s="56"/>
      <c r="T578" s="56"/>
      <c r="U578" s="56"/>
      <c r="V578" s="56"/>
      <c r="W578" s="56"/>
      <c r="X578" s="56"/>
      <c r="Y578" s="56"/>
      <c r="Z578" s="56"/>
      <c r="AA578" s="56"/>
      <c r="AB578" s="56"/>
    </row>
    <row r="579">
      <c r="A579" s="56"/>
      <c r="B579" s="56"/>
      <c r="C579" s="58"/>
      <c r="D579" s="87"/>
      <c r="E579" s="79"/>
      <c r="F579" s="58"/>
      <c r="G579" s="58"/>
      <c r="H579" s="58"/>
      <c r="I579" s="58"/>
      <c r="J579" s="58"/>
      <c r="K579" s="56"/>
      <c r="L579" s="56"/>
      <c r="M579" s="56"/>
      <c r="N579" s="56"/>
      <c r="O579" s="56"/>
      <c r="P579" s="56"/>
      <c r="Q579" s="56"/>
      <c r="R579" s="56"/>
      <c r="S579" s="56"/>
      <c r="T579" s="56"/>
      <c r="U579" s="56"/>
      <c r="V579" s="56"/>
      <c r="W579" s="56"/>
      <c r="X579" s="56"/>
      <c r="Y579" s="56"/>
      <c r="Z579" s="56"/>
      <c r="AA579" s="56"/>
      <c r="AB579" s="56"/>
    </row>
    <row r="580">
      <c r="A580" s="56"/>
      <c r="B580" s="56"/>
      <c r="C580" s="58"/>
      <c r="D580" s="87"/>
      <c r="E580" s="79"/>
      <c r="F580" s="58"/>
      <c r="G580" s="58"/>
      <c r="H580" s="58"/>
      <c r="I580" s="58"/>
      <c r="J580" s="58"/>
      <c r="K580" s="56"/>
      <c r="L580" s="56"/>
      <c r="M580" s="56"/>
      <c r="N580" s="56"/>
      <c r="O580" s="56"/>
      <c r="P580" s="56"/>
      <c r="Q580" s="56"/>
      <c r="R580" s="56"/>
      <c r="S580" s="56"/>
      <c r="T580" s="56"/>
      <c r="U580" s="56"/>
      <c r="V580" s="56"/>
      <c r="W580" s="56"/>
      <c r="X580" s="56"/>
      <c r="Y580" s="56"/>
      <c r="Z580" s="56"/>
      <c r="AA580" s="56"/>
      <c r="AB580" s="56"/>
    </row>
    <row r="581">
      <c r="A581" s="56"/>
      <c r="B581" s="56"/>
      <c r="C581" s="58"/>
      <c r="D581" s="87"/>
      <c r="E581" s="79"/>
      <c r="F581" s="58"/>
      <c r="G581" s="58"/>
      <c r="H581" s="58"/>
      <c r="I581" s="58"/>
      <c r="J581" s="58"/>
      <c r="K581" s="56"/>
      <c r="L581" s="56"/>
      <c r="M581" s="56"/>
      <c r="N581" s="56"/>
      <c r="O581" s="56"/>
      <c r="P581" s="56"/>
      <c r="Q581" s="56"/>
      <c r="R581" s="56"/>
      <c r="S581" s="56"/>
      <c r="T581" s="56"/>
      <c r="U581" s="56"/>
      <c r="V581" s="56"/>
      <c r="W581" s="56"/>
      <c r="X581" s="56"/>
      <c r="Y581" s="56"/>
      <c r="Z581" s="56"/>
      <c r="AA581" s="56"/>
      <c r="AB581" s="56"/>
    </row>
    <row r="582">
      <c r="A582" s="56"/>
      <c r="B582" s="56"/>
      <c r="C582" s="58"/>
      <c r="D582" s="87"/>
      <c r="E582" s="79"/>
      <c r="F582" s="58"/>
      <c r="G582" s="58"/>
      <c r="H582" s="58"/>
      <c r="I582" s="58"/>
      <c r="J582" s="58"/>
      <c r="K582" s="56"/>
      <c r="L582" s="56"/>
      <c r="M582" s="56"/>
      <c r="N582" s="56"/>
      <c r="O582" s="56"/>
      <c r="P582" s="56"/>
      <c r="Q582" s="56"/>
      <c r="R582" s="56"/>
      <c r="S582" s="56"/>
      <c r="T582" s="56"/>
      <c r="U582" s="56"/>
      <c r="V582" s="56"/>
      <c r="W582" s="56"/>
      <c r="X582" s="56"/>
      <c r="Y582" s="56"/>
      <c r="Z582" s="56"/>
      <c r="AA582" s="56"/>
      <c r="AB582" s="56"/>
    </row>
    <row r="583">
      <c r="A583" s="56"/>
      <c r="B583" s="56"/>
      <c r="C583" s="58"/>
      <c r="D583" s="87"/>
      <c r="E583" s="79"/>
      <c r="F583" s="58"/>
      <c r="G583" s="58"/>
      <c r="H583" s="58"/>
      <c r="I583" s="58"/>
      <c r="J583" s="58"/>
      <c r="K583" s="56"/>
      <c r="L583" s="56"/>
      <c r="M583" s="56"/>
      <c r="N583" s="56"/>
      <c r="O583" s="56"/>
      <c r="P583" s="56"/>
      <c r="Q583" s="56"/>
      <c r="R583" s="56"/>
      <c r="S583" s="56"/>
      <c r="T583" s="56"/>
      <c r="U583" s="56"/>
      <c r="V583" s="56"/>
      <c r="W583" s="56"/>
      <c r="X583" s="56"/>
      <c r="Y583" s="56"/>
      <c r="Z583" s="56"/>
      <c r="AA583" s="56"/>
      <c r="AB583" s="56"/>
    </row>
    <row r="584">
      <c r="A584" s="56"/>
      <c r="B584" s="56"/>
      <c r="C584" s="58"/>
      <c r="D584" s="87"/>
      <c r="E584" s="79"/>
      <c r="F584" s="58"/>
      <c r="G584" s="58"/>
      <c r="H584" s="58"/>
      <c r="I584" s="58"/>
      <c r="J584" s="58"/>
      <c r="K584" s="56"/>
      <c r="L584" s="56"/>
      <c r="M584" s="56"/>
      <c r="N584" s="56"/>
      <c r="O584" s="56"/>
      <c r="P584" s="56"/>
      <c r="Q584" s="56"/>
      <c r="R584" s="56"/>
      <c r="S584" s="56"/>
      <c r="T584" s="56"/>
      <c r="U584" s="56"/>
      <c r="V584" s="56"/>
      <c r="W584" s="56"/>
      <c r="X584" s="56"/>
      <c r="Y584" s="56"/>
      <c r="Z584" s="56"/>
      <c r="AA584" s="56"/>
      <c r="AB584" s="56"/>
    </row>
    <row r="585">
      <c r="A585" s="56"/>
      <c r="B585" s="56"/>
      <c r="C585" s="58"/>
      <c r="D585" s="87"/>
      <c r="E585" s="79"/>
      <c r="F585" s="58"/>
      <c r="G585" s="58"/>
      <c r="H585" s="58"/>
      <c r="I585" s="58"/>
      <c r="J585" s="58"/>
      <c r="K585" s="56"/>
      <c r="L585" s="56"/>
      <c r="M585" s="56"/>
      <c r="N585" s="56"/>
      <c r="O585" s="56"/>
      <c r="P585" s="56"/>
      <c r="Q585" s="56"/>
      <c r="R585" s="56"/>
      <c r="S585" s="56"/>
      <c r="T585" s="56"/>
      <c r="U585" s="56"/>
      <c r="V585" s="56"/>
      <c r="W585" s="56"/>
      <c r="X585" s="56"/>
      <c r="Y585" s="56"/>
      <c r="Z585" s="56"/>
      <c r="AA585" s="56"/>
      <c r="AB585" s="56"/>
    </row>
    <row r="586">
      <c r="A586" s="56"/>
      <c r="B586" s="56"/>
      <c r="C586" s="58"/>
      <c r="D586" s="87"/>
      <c r="E586" s="79"/>
      <c r="F586" s="58"/>
      <c r="G586" s="58"/>
      <c r="H586" s="58"/>
      <c r="I586" s="58"/>
      <c r="J586" s="58"/>
      <c r="K586" s="56"/>
      <c r="L586" s="56"/>
      <c r="M586" s="56"/>
      <c r="N586" s="56"/>
      <c r="O586" s="56"/>
      <c r="P586" s="56"/>
      <c r="Q586" s="56"/>
      <c r="R586" s="56"/>
      <c r="S586" s="56"/>
      <c r="T586" s="56"/>
      <c r="U586" s="56"/>
      <c r="V586" s="56"/>
      <c r="W586" s="56"/>
      <c r="X586" s="56"/>
      <c r="Y586" s="56"/>
      <c r="Z586" s="56"/>
      <c r="AA586" s="56"/>
      <c r="AB586" s="56"/>
    </row>
    <row r="587">
      <c r="A587" s="56"/>
      <c r="B587" s="56"/>
      <c r="C587" s="58"/>
      <c r="D587" s="87"/>
      <c r="E587" s="79"/>
      <c r="F587" s="58"/>
      <c r="G587" s="58"/>
      <c r="H587" s="58"/>
      <c r="I587" s="58"/>
      <c r="J587" s="58"/>
      <c r="K587" s="56"/>
      <c r="L587" s="56"/>
      <c r="M587" s="56"/>
      <c r="N587" s="56"/>
      <c r="O587" s="56"/>
      <c r="P587" s="56"/>
      <c r="Q587" s="56"/>
      <c r="R587" s="56"/>
      <c r="S587" s="56"/>
      <c r="T587" s="56"/>
      <c r="U587" s="56"/>
      <c r="V587" s="56"/>
      <c r="W587" s="56"/>
      <c r="X587" s="56"/>
      <c r="Y587" s="56"/>
      <c r="Z587" s="56"/>
      <c r="AA587" s="56"/>
      <c r="AB587" s="56"/>
    </row>
    <row r="588">
      <c r="A588" s="56"/>
      <c r="B588" s="56"/>
      <c r="C588" s="58"/>
      <c r="D588" s="87"/>
      <c r="E588" s="79"/>
      <c r="F588" s="58"/>
      <c r="G588" s="58"/>
      <c r="H588" s="58"/>
      <c r="I588" s="58"/>
      <c r="J588" s="58"/>
      <c r="K588" s="56"/>
      <c r="L588" s="56"/>
      <c r="M588" s="56"/>
      <c r="N588" s="56"/>
      <c r="O588" s="56"/>
      <c r="P588" s="56"/>
      <c r="Q588" s="56"/>
      <c r="R588" s="56"/>
      <c r="S588" s="56"/>
      <c r="T588" s="56"/>
      <c r="U588" s="56"/>
      <c r="V588" s="56"/>
      <c r="W588" s="56"/>
      <c r="X588" s="56"/>
      <c r="Y588" s="56"/>
      <c r="Z588" s="56"/>
      <c r="AA588" s="56"/>
      <c r="AB588" s="56"/>
    </row>
    <row r="589">
      <c r="A589" s="56"/>
      <c r="B589" s="56"/>
      <c r="C589" s="58"/>
      <c r="D589" s="87"/>
      <c r="E589" s="79"/>
      <c r="F589" s="58"/>
      <c r="G589" s="58"/>
      <c r="H589" s="58"/>
      <c r="I589" s="58"/>
      <c r="J589" s="58"/>
      <c r="K589" s="56"/>
      <c r="L589" s="56"/>
      <c r="M589" s="56"/>
      <c r="N589" s="56"/>
      <c r="O589" s="56"/>
      <c r="P589" s="56"/>
      <c r="Q589" s="56"/>
      <c r="R589" s="56"/>
      <c r="S589" s="56"/>
      <c r="T589" s="56"/>
      <c r="U589" s="56"/>
      <c r="V589" s="56"/>
      <c r="W589" s="56"/>
      <c r="X589" s="56"/>
      <c r="Y589" s="56"/>
      <c r="Z589" s="56"/>
      <c r="AA589" s="56"/>
      <c r="AB589" s="56"/>
    </row>
    <row r="590">
      <c r="A590" s="56"/>
      <c r="B590" s="56"/>
      <c r="C590" s="58"/>
      <c r="D590" s="87"/>
      <c r="E590" s="79"/>
      <c r="F590" s="58"/>
      <c r="G590" s="58"/>
      <c r="H590" s="58"/>
      <c r="I590" s="58"/>
      <c r="J590" s="58"/>
      <c r="K590" s="56"/>
      <c r="L590" s="56"/>
      <c r="M590" s="56"/>
      <c r="N590" s="56"/>
      <c r="O590" s="56"/>
      <c r="P590" s="56"/>
      <c r="Q590" s="56"/>
      <c r="R590" s="56"/>
      <c r="S590" s="56"/>
      <c r="T590" s="56"/>
      <c r="U590" s="56"/>
      <c r="V590" s="56"/>
      <c r="W590" s="56"/>
      <c r="X590" s="56"/>
      <c r="Y590" s="56"/>
      <c r="Z590" s="56"/>
      <c r="AA590" s="56"/>
      <c r="AB590" s="56"/>
    </row>
    <row r="591">
      <c r="A591" s="56"/>
      <c r="B591" s="56"/>
      <c r="C591" s="58"/>
      <c r="D591" s="87"/>
      <c r="E591" s="79"/>
      <c r="F591" s="58"/>
      <c r="G591" s="58"/>
      <c r="H591" s="58"/>
      <c r="I591" s="58"/>
      <c r="J591" s="58"/>
      <c r="K591" s="56"/>
      <c r="L591" s="56"/>
      <c r="M591" s="56"/>
      <c r="N591" s="56"/>
      <c r="O591" s="56"/>
      <c r="P591" s="56"/>
      <c r="Q591" s="56"/>
      <c r="R591" s="56"/>
      <c r="S591" s="56"/>
      <c r="T591" s="56"/>
      <c r="U591" s="56"/>
      <c r="V591" s="56"/>
      <c r="W591" s="56"/>
      <c r="X591" s="56"/>
      <c r="Y591" s="56"/>
      <c r="Z591" s="56"/>
      <c r="AA591" s="56"/>
      <c r="AB591" s="56"/>
    </row>
    <row r="592">
      <c r="A592" s="56"/>
      <c r="B592" s="56"/>
      <c r="C592" s="58"/>
      <c r="D592" s="87"/>
      <c r="E592" s="79"/>
      <c r="F592" s="58"/>
      <c r="G592" s="58"/>
      <c r="H592" s="58"/>
      <c r="I592" s="58"/>
      <c r="J592" s="58"/>
      <c r="K592" s="56"/>
      <c r="L592" s="56"/>
      <c r="M592" s="56"/>
      <c r="N592" s="56"/>
      <c r="O592" s="56"/>
      <c r="P592" s="56"/>
      <c r="Q592" s="56"/>
      <c r="R592" s="56"/>
      <c r="S592" s="56"/>
      <c r="T592" s="56"/>
      <c r="U592" s="56"/>
      <c r="V592" s="56"/>
      <c r="W592" s="56"/>
      <c r="X592" s="56"/>
      <c r="Y592" s="56"/>
      <c r="Z592" s="56"/>
      <c r="AA592" s="56"/>
      <c r="AB592" s="56"/>
    </row>
    <row r="593">
      <c r="A593" s="56"/>
      <c r="B593" s="56"/>
      <c r="C593" s="58"/>
      <c r="D593" s="87"/>
      <c r="E593" s="79"/>
      <c r="F593" s="58"/>
      <c r="G593" s="58"/>
      <c r="H593" s="58"/>
      <c r="I593" s="58"/>
      <c r="J593" s="58"/>
      <c r="K593" s="56"/>
      <c r="L593" s="56"/>
      <c r="M593" s="56"/>
      <c r="N593" s="56"/>
      <c r="O593" s="56"/>
      <c r="P593" s="56"/>
      <c r="Q593" s="56"/>
      <c r="R593" s="56"/>
      <c r="S593" s="56"/>
      <c r="T593" s="56"/>
      <c r="U593" s="56"/>
      <c r="V593" s="56"/>
      <c r="W593" s="56"/>
      <c r="X593" s="56"/>
      <c r="Y593" s="56"/>
      <c r="Z593" s="56"/>
      <c r="AA593" s="56"/>
      <c r="AB593" s="56"/>
    </row>
    <row r="594">
      <c r="A594" s="56"/>
      <c r="B594" s="56"/>
      <c r="C594" s="58"/>
      <c r="D594" s="87"/>
      <c r="E594" s="79"/>
      <c r="F594" s="58"/>
      <c r="G594" s="58"/>
      <c r="H594" s="58"/>
      <c r="I594" s="58"/>
      <c r="J594" s="58"/>
      <c r="K594" s="56"/>
      <c r="L594" s="56"/>
      <c r="M594" s="56"/>
      <c r="N594" s="56"/>
      <c r="O594" s="56"/>
      <c r="P594" s="56"/>
      <c r="Q594" s="56"/>
      <c r="R594" s="56"/>
      <c r="S594" s="56"/>
      <c r="T594" s="56"/>
      <c r="U594" s="56"/>
      <c r="V594" s="56"/>
      <c r="W594" s="56"/>
      <c r="X594" s="56"/>
      <c r="Y594" s="56"/>
      <c r="Z594" s="56"/>
      <c r="AA594" s="56"/>
      <c r="AB594" s="56"/>
    </row>
    <row r="595">
      <c r="A595" s="56"/>
      <c r="B595" s="56"/>
      <c r="C595" s="58"/>
      <c r="D595" s="87"/>
      <c r="E595" s="79"/>
      <c r="F595" s="58"/>
      <c r="G595" s="58"/>
      <c r="H595" s="58"/>
      <c r="I595" s="58"/>
      <c r="J595" s="58"/>
      <c r="K595" s="56"/>
      <c r="L595" s="56"/>
      <c r="M595" s="56"/>
      <c r="N595" s="56"/>
      <c r="O595" s="56"/>
      <c r="P595" s="56"/>
      <c r="Q595" s="56"/>
      <c r="R595" s="56"/>
      <c r="S595" s="56"/>
      <c r="T595" s="56"/>
      <c r="U595" s="56"/>
      <c r="V595" s="56"/>
      <c r="W595" s="56"/>
      <c r="X595" s="56"/>
      <c r="Y595" s="56"/>
      <c r="Z595" s="56"/>
      <c r="AA595" s="56"/>
      <c r="AB595" s="56"/>
    </row>
    <row r="596">
      <c r="A596" s="56"/>
      <c r="B596" s="56"/>
      <c r="C596" s="58"/>
      <c r="D596" s="87"/>
      <c r="E596" s="79"/>
      <c r="F596" s="58"/>
      <c r="G596" s="58"/>
      <c r="H596" s="58"/>
      <c r="I596" s="58"/>
      <c r="J596" s="58"/>
      <c r="K596" s="56"/>
      <c r="L596" s="56"/>
      <c r="M596" s="56"/>
      <c r="N596" s="56"/>
      <c r="O596" s="56"/>
      <c r="P596" s="56"/>
      <c r="Q596" s="56"/>
      <c r="R596" s="56"/>
      <c r="S596" s="56"/>
      <c r="T596" s="56"/>
      <c r="U596" s="56"/>
      <c r="V596" s="56"/>
      <c r="W596" s="56"/>
      <c r="X596" s="56"/>
      <c r="Y596" s="56"/>
      <c r="Z596" s="56"/>
      <c r="AA596" s="56"/>
      <c r="AB596" s="56"/>
    </row>
    <row r="597">
      <c r="A597" s="56"/>
      <c r="B597" s="56"/>
      <c r="C597" s="58"/>
      <c r="D597" s="87"/>
      <c r="E597" s="79"/>
      <c r="F597" s="58"/>
      <c r="G597" s="58"/>
      <c r="H597" s="58"/>
      <c r="I597" s="58"/>
      <c r="J597" s="58"/>
      <c r="K597" s="56"/>
      <c r="L597" s="56"/>
      <c r="M597" s="56"/>
      <c r="N597" s="56"/>
      <c r="O597" s="56"/>
      <c r="P597" s="56"/>
      <c r="Q597" s="56"/>
      <c r="R597" s="56"/>
      <c r="S597" s="56"/>
      <c r="T597" s="56"/>
      <c r="U597" s="56"/>
      <c r="V597" s="56"/>
      <c r="W597" s="56"/>
      <c r="X597" s="56"/>
      <c r="Y597" s="56"/>
      <c r="Z597" s="56"/>
      <c r="AA597" s="56"/>
      <c r="AB597" s="56"/>
    </row>
    <row r="598">
      <c r="A598" s="56"/>
      <c r="B598" s="56"/>
      <c r="C598" s="58"/>
      <c r="D598" s="87"/>
      <c r="E598" s="79"/>
      <c r="F598" s="58"/>
      <c r="G598" s="58"/>
      <c r="H598" s="58"/>
      <c r="I598" s="58"/>
      <c r="J598" s="58"/>
      <c r="K598" s="56"/>
      <c r="L598" s="56"/>
      <c r="M598" s="56"/>
      <c r="N598" s="56"/>
      <c r="O598" s="56"/>
      <c r="P598" s="56"/>
      <c r="Q598" s="56"/>
      <c r="R598" s="56"/>
      <c r="S598" s="56"/>
      <c r="T598" s="56"/>
      <c r="U598" s="56"/>
      <c r="V598" s="56"/>
      <c r="W598" s="56"/>
      <c r="X598" s="56"/>
      <c r="Y598" s="56"/>
      <c r="Z598" s="56"/>
      <c r="AA598" s="56"/>
      <c r="AB598" s="56"/>
    </row>
    <row r="599">
      <c r="A599" s="56"/>
      <c r="B599" s="56"/>
      <c r="C599" s="58"/>
      <c r="D599" s="87"/>
      <c r="E599" s="79"/>
      <c r="F599" s="58"/>
      <c r="G599" s="58"/>
      <c r="H599" s="58"/>
      <c r="I599" s="58"/>
      <c r="J599" s="58"/>
      <c r="K599" s="56"/>
      <c r="L599" s="56"/>
      <c r="M599" s="56"/>
      <c r="N599" s="56"/>
      <c r="O599" s="56"/>
      <c r="P599" s="56"/>
      <c r="Q599" s="56"/>
      <c r="R599" s="56"/>
      <c r="S599" s="56"/>
      <c r="T599" s="56"/>
      <c r="U599" s="56"/>
      <c r="V599" s="56"/>
      <c r="W599" s="56"/>
      <c r="X599" s="56"/>
      <c r="Y599" s="56"/>
      <c r="Z599" s="56"/>
      <c r="AA599" s="56"/>
      <c r="AB599" s="56"/>
    </row>
    <row r="600">
      <c r="A600" s="56"/>
      <c r="B600" s="56"/>
      <c r="C600" s="58"/>
      <c r="D600" s="87"/>
      <c r="E600" s="79"/>
      <c r="F600" s="58"/>
      <c r="G600" s="58"/>
      <c r="H600" s="58"/>
      <c r="I600" s="58"/>
      <c r="J600" s="58"/>
      <c r="K600" s="56"/>
      <c r="L600" s="56"/>
      <c r="M600" s="56"/>
      <c r="N600" s="56"/>
      <c r="O600" s="56"/>
      <c r="P600" s="56"/>
      <c r="Q600" s="56"/>
      <c r="R600" s="56"/>
      <c r="S600" s="56"/>
      <c r="T600" s="56"/>
      <c r="U600" s="56"/>
      <c r="V600" s="56"/>
      <c r="W600" s="56"/>
      <c r="X600" s="56"/>
      <c r="Y600" s="56"/>
      <c r="Z600" s="56"/>
      <c r="AA600" s="56"/>
      <c r="AB600" s="56"/>
    </row>
    <row r="601">
      <c r="A601" s="56"/>
      <c r="B601" s="56"/>
      <c r="C601" s="58"/>
      <c r="D601" s="87"/>
      <c r="E601" s="79"/>
      <c r="F601" s="58"/>
      <c r="G601" s="58"/>
      <c r="H601" s="58"/>
      <c r="I601" s="58"/>
      <c r="J601" s="58"/>
      <c r="K601" s="56"/>
      <c r="L601" s="56"/>
      <c r="M601" s="56"/>
      <c r="N601" s="56"/>
      <c r="O601" s="56"/>
      <c r="P601" s="56"/>
      <c r="Q601" s="56"/>
      <c r="R601" s="56"/>
      <c r="S601" s="56"/>
      <c r="T601" s="56"/>
      <c r="U601" s="56"/>
      <c r="V601" s="56"/>
      <c r="W601" s="56"/>
      <c r="X601" s="56"/>
      <c r="Y601" s="56"/>
      <c r="Z601" s="56"/>
      <c r="AA601" s="56"/>
      <c r="AB601" s="56"/>
    </row>
    <row r="602">
      <c r="A602" s="56"/>
      <c r="B602" s="56"/>
      <c r="C602" s="58"/>
      <c r="D602" s="87"/>
      <c r="E602" s="79"/>
      <c r="F602" s="58"/>
      <c r="G602" s="58"/>
      <c r="H602" s="58"/>
      <c r="I602" s="58"/>
      <c r="J602" s="58"/>
      <c r="K602" s="56"/>
      <c r="L602" s="56"/>
      <c r="M602" s="56"/>
      <c r="N602" s="56"/>
      <c r="O602" s="56"/>
      <c r="P602" s="56"/>
      <c r="Q602" s="56"/>
      <c r="R602" s="56"/>
      <c r="S602" s="56"/>
      <c r="T602" s="56"/>
      <c r="U602" s="56"/>
      <c r="V602" s="56"/>
      <c r="W602" s="56"/>
      <c r="X602" s="56"/>
      <c r="Y602" s="56"/>
      <c r="Z602" s="56"/>
      <c r="AA602" s="56"/>
      <c r="AB602" s="56"/>
    </row>
    <row r="603">
      <c r="A603" s="56"/>
      <c r="B603" s="56"/>
      <c r="C603" s="58"/>
      <c r="D603" s="87"/>
      <c r="E603" s="79"/>
      <c r="F603" s="58"/>
      <c r="G603" s="58"/>
      <c r="H603" s="58"/>
      <c r="I603" s="58"/>
      <c r="J603" s="58"/>
      <c r="K603" s="56"/>
      <c r="L603" s="56"/>
      <c r="M603" s="56"/>
      <c r="N603" s="56"/>
      <c r="O603" s="56"/>
      <c r="P603" s="56"/>
      <c r="Q603" s="56"/>
      <c r="R603" s="56"/>
      <c r="S603" s="56"/>
      <c r="T603" s="56"/>
      <c r="U603" s="56"/>
      <c r="V603" s="56"/>
      <c r="W603" s="56"/>
      <c r="X603" s="56"/>
      <c r="Y603" s="56"/>
      <c r="Z603" s="56"/>
      <c r="AA603" s="56"/>
      <c r="AB603" s="56"/>
    </row>
    <row r="604">
      <c r="A604" s="56"/>
      <c r="B604" s="56"/>
      <c r="C604" s="58"/>
      <c r="D604" s="87"/>
      <c r="E604" s="79"/>
      <c r="F604" s="58"/>
      <c r="G604" s="58"/>
      <c r="H604" s="58"/>
      <c r="I604" s="58"/>
      <c r="J604" s="58"/>
      <c r="K604" s="56"/>
      <c r="L604" s="56"/>
      <c r="M604" s="56"/>
      <c r="N604" s="56"/>
      <c r="O604" s="56"/>
      <c r="P604" s="56"/>
      <c r="Q604" s="56"/>
      <c r="R604" s="56"/>
      <c r="S604" s="56"/>
      <c r="T604" s="56"/>
      <c r="U604" s="56"/>
      <c r="V604" s="56"/>
      <c r="W604" s="56"/>
      <c r="X604" s="56"/>
      <c r="Y604" s="56"/>
      <c r="Z604" s="56"/>
      <c r="AA604" s="56"/>
      <c r="AB604" s="56"/>
    </row>
    <row r="605">
      <c r="A605" s="56"/>
      <c r="B605" s="56"/>
      <c r="C605" s="58"/>
      <c r="D605" s="87"/>
      <c r="E605" s="79"/>
      <c r="F605" s="58"/>
      <c r="G605" s="58"/>
      <c r="H605" s="58"/>
      <c r="I605" s="58"/>
      <c r="J605" s="58"/>
      <c r="K605" s="56"/>
      <c r="L605" s="56"/>
      <c r="M605" s="56"/>
      <c r="N605" s="56"/>
      <c r="O605" s="56"/>
      <c r="P605" s="56"/>
      <c r="Q605" s="56"/>
      <c r="R605" s="56"/>
      <c r="S605" s="56"/>
      <c r="T605" s="56"/>
      <c r="U605" s="56"/>
      <c r="V605" s="56"/>
      <c r="W605" s="56"/>
      <c r="X605" s="56"/>
      <c r="Y605" s="56"/>
      <c r="Z605" s="56"/>
      <c r="AA605" s="56"/>
      <c r="AB605" s="56"/>
    </row>
    <row r="606">
      <c r="A606" s="56"/>
      <c r="B606" s="56"/>
      <c r="C606" s="58"/>
      <c r="D606" s="87"/>
      <c r="E606" s="79"/>
      <c r="F606" s="58"/>
      <c r="G606" s="58"/>
      <c r="H606" s="58"/>
      <c r="I606" s="58"/>
      <c r="J606" s="58"/>
      <c r="K606" s="56"/>
      <c r="L606" s="56"/>
      <c r="M606" s="56"/>
      <c r="N606" s="56"/>
      <c r="O606" s="56"/>
      <c r="P606" s="56"/>
      <c r="Q606" s="56"/>
      <c r="R606" s="56"/>
      <c r="S606" s="56"/>
      <c r="T606" s="56"/>
      <c r="U606" s="56"/>
      <c r="V606" s="56"/>
      <c r="W606" s="56"/>
      <c r="X606" s="56"/>
      <c r="Y606" s="56"/>
      <c r="Z606" s="56"/>
      <c r="AA606" s="56"/>
      <c r="AB606" s="56"/>
    </row>
    <row r="607">
      <c r="A607" s="56"/>
      <c r="B607" s="56"/>
      <c r="C607" s="58"/>
      <c r="D607" s="87"/>
      <c r="E607" s="79"/>
      <c r="F607" s="58"/>
      <c r="G607" s="58"/>
      <c r="H607" s="58"/>
      <c r="I607" s="58"/>
      <c r="J607" s="58"/>
      <c r="K607" s="56"/>
      <c r="L607" s="56"/>
      <c r="M607" s="56"/>
      <c r="N607" s="56"/>
      <c r="O607" s="56"/>
      <c r="P607" s="56"/>
      <c r="Q607" s="56"/>
      <c r="R607" s="56"/>
      <c r="S607" s="56"/>
      <c r="T607" s="56"/>
      <c r="U607" s="56"/>
      <c r="V607" s="56"/>
      <c r="W607" s="56"/>
      <c r="X607" s="56"/>
      <c r="Y607" s="56"/>
      <c r="Z607" s="56"/>
      <c r="AA607" s="56"/>
      <c r="AB607" s="56"/>
    </row>
    <row r="608">
      <c r="A608" s="56"/>
      <c r="B608" s="56"/>
      <c r="C608" s="58"/>
      <c r="D608" s="87"/>
      <c r="E608" s="79"/>
      <c r="F608" s="58"/>
      <c r="G608" s="58"/>
      <c r="H608" s="58"/>
      <c r="I608" s="58"/>
      <c r="J608" s="58"/>
      <c r="K608" s="56"/>
      <c r="L608" s="56"/>
      <c r="M608" s="56"/>
      <c r="N608" s="56"/>
      <c r="O608" s="56"/>
      <c r="P608" s="56"/>
      <c r="Q608" s="56"/>
      <c r="R608" s="56"/>
      <c r="S608" s="56"/>
      <c r="T608" s="56"/>
      <c r="U608" s="56"/>
      <c r="V608" s="56"/>
      <c r="W608" s="56"/>
      <c r="X608" s="56"/>
      <c r="Y608" s="56"/>
      <c r="Z608" s="56"/>
      <c r="AA608" s="56"/>
      <c r="AB608" s="56"/>
    </row>
    <row r="609">
      <c r="A609" s="56"/>
      <c r="B609" s="56"/>
      <c r="C609" s="58"/>
      <c r="D609" s="87"/>
      <c r="E609" s="79"/>
      <c r="F609" s="58"/>
      <c r="G609" s="58"/>
      <c r="H609" s="58"/>
      <c r="I609" s="58"/>
      <c r="J609" s="58"/>
      <c r="K609" s="56"/>
      <c r="L609" s="56"/>
      <c r="M609" s="56"/>
      <c r="N609" s="56"/>
      <c r="O609" s="56"/>
      <c r="P609" s="56"/>
      <c r="Q609" s="56"/>
      <c r="R609" s="56"/>
      <c r="S609" s="56"/>
      <c r="T609" s="56"/>
      <c r="U609" s="56"/>
      <c r="V609" s="56"/>
      <c r="W609" s="56"/>
      <c r="X609" s="56"/>
      <c r="Y609" s="56"/>
      <c r="Z609" s="56"/>
      <c r="AA609" s="56"/>
      <c r="AB609" s="56"/>
    </row>
    <row r="610">
      <c r="A610" s="56"/>
      <c r="B610" s="56"/>
      <c r="C610" s="58"/>
      <c r="D610" s="87"/>
      <c r="E610" s="79"/>
      <c r="F610" s="58"/>
      <c r="G610" s="58"/>
      <c r="H610" s="58"/>
      <c r="I610" s="58"/>
      <c r="J610" s="58"/>
      <c r="K610" s="56"/>
      <c r="L610" s="56"/>
      <c r="M610" s="56"/>
      <c r="N610" s="56"/>
      <c r="O610" s="56"/>
      <c r="P610" s="56"/>
      <c r="Q610" s="56"/>
      <c r="R610" s="56"/>
      <c r="S610" s="56"/>
      <c r="T610" s="56"/>
      <c r="U610" s="56"/>
      <c r="V610" s="56"/>
      <c r="W610" s="56"/>
      <c r="X610" s="56"/>
      <c r="Y610" s="56"/>
      <c r="Z610" s="56"/>
      <c r="AA610" s="56"/>
      <c r="AB610" s="56"/>
    </row>
    <row r="611">
      <c r="A611" s="56"/>
      <c r="B611" s="56"/>
      <c r="C611" s="58"/>
      <c r="D611" s="87"/>
      <c r="E611" s="79"/>
      <c r="F611" s="58"/>
      <c r="G611" s="58"/>
      <c r="H611" s="58"/>
      <c r="I611" s="58"/>
      <c r="J611" s="58"/>
      <c r="K611" s="56"/>
      <c r="L611" s="56"/>
      <c r="M611" s="56"/>
      <c r="N611" s="56"/>
      <c r="O611" s="56"/>
      <c r="P611" s="56"/>
      <c r="Q611" s="56"/>
      <c r="R611" s="56"/>
      <c r="S611" s="56"/>
      <c r="T611" s="56"/>
      <c r="U611" s="56"/>
      <c r="V611" s="56"/>
      <c r="W611" s="56"/>
      <c r="X611" s="56"/>
      <c r="Y611" s="56"/>
      <c r="Z611" s="56"/>
      <c r="AA611" s="56"/>
      <c r="AB611" s="56"/>
    </row>
    <row r="612">
      <c r="A612" s="56"/>
      <c r="B612" s="56"/>
      <c r="C612" s="58"/>
      <c r="D612" s="87"/>
      <c r="E612" s="79"/>
      <c r="F612" s="58"/>
      <c r="G612" s="58"/>
      <c r="H612" s="58"/>
      <c r="I612" s="58"/>
      <c r="J612" s="58"/>
      <c r="K612" s="56"/>
      <c r="L612" s="56"/>
      <c r="M612" s="56"/>
      <c r="N612" s="56"/>
      <c r="O612" s="56"/>
      <c r="P612" s="56"/>
      <c r="Q612" s="56"/>
      <c r="R612" s="56"/>
      <c r="S612" s="56"/>
      <c r="T612" s="56"/>
      <c r="U612" s="56"/>
      <c r="V612" s="56"/>
      <c r="W612" s="56"/>
      <c r="X612" s="56"/>
      <c r="Y612" s="56"/>
      <c r="Z612" s="56"/>
      <c r="AA612" s="56"/>
      <c r="AB612" s="56"/>
    </row>
    <row r="613">
      <c r="A613" s="56"/>
      <c r="B613" s="56"/>
      <c r="C613" s="58"/>
      <c r="D613" s="87"/>
      <c r="E613" s="79"/>
      <c r="F613" s="58"/>
      <c r="G613" s="58"/>
      <c r="H613" s="58"/>
      <c r="I613" s="58"/>
      <c r="J613" s="58"/>
      <c r="K613" s="56"/>
      <c r="L613" s="56"/>
      <c r="M613" s="56"/>
      <c r="N613" s="56"/>
      <c r="O613" s="56"/>
      <c r="P613" s="56"/>
      <c r="Q613" s="56"/>
      <c r="R613" s="56"/>
      <c r="S613" s="56"/>
      <c r="T613" s="56"/>
      <c r="U613" s="56"/>
      <c r="V613" s="56"/>
      <c r="W613" s="56"/>
      <c r="X613" s="56"/>
      <c r="Y613" s="56"/>
      <c r="Z613" s="56"/>
      <c r="AA613" s="56"/>
      <c r="AB613" s="56"/>
    </row>
    <row r="614">
      <c r="A614" s="56"/>
      <c r="B614" s="56"/>
      <c r="C614" s="58"/>
      <c r="D614" s="87"/>
      <c r="E614" s="79"/>
      <c r="F614" s="58"/>
      <c r="G614" s="58"/>
      <c r="H614" s="58"/>
      <c r="I614" s="58"/>
      <c r="J614" s="58"/>
      <c r="K614" s="56"/>
      <c r="L614" s="56"/>
      <c r="M614" s="56"/>
      <c r="N614" s="56"/>
      <c r="O614" s="56"/>
      <c r="P614" s="56"/>
      <c r="Q614" s="56"/>
      <c r="R614" s="56"/>
      <c r="S614" s="56"/>
      <c r="T614" s="56"/>
      <c r="U614" s="56"/>
      <c r="V614" s="56"/>
      <c r="W614" s="56"/>
      <c r="X614" s="56"/>
      <c r="Y614" s="56"/>
      <c r="Z614" s="56"/>
      <c r="AA614" s="56"/>
      <c r="AB614" s="56"/>
    </row>
    <row r="615">
      <c r="A615" s="56"/>
      <c r="B615" s="56"/>
      <c r="C615" s="58"/>
      <c r="D615" s="87"/>
      <c r="E615" s="79"/>
      <c r="F615" s="58"/>
      <c r="G615" s="58"/>
      <c r="H615" s="58"/>
      <c r="I615" s="58"/>
      <c r="J615" s="58"/>
      <c r="K615" s="56"/>
      <c r="L615" s="56"/>
      <c r="M615" s="56"/>
      <c r="N615" s="56"/>
      <c r="O615" s="56"/>
      <c r="P615" s="56"/>
      <c r="Q615" s="56"/>
      <c r="R615" s="56"/>
      <c r="S615" s="56"/>
      <c r="T615" s="56"/>
      <c r="U615" s="56"/>
      <c r="V615" s="56"/>
      <c r="W615" s="56"/>
      <c r="X615" s="56"/>
      <c r="Y615" s="56"/>
      <c r="Z615" s="56"/>
      <c r="AA615" s="56"/>
      <c r="AB615" s="56"/>
    </row>
    <row r="616">
      <c r="A616" s="56"/>
      <c r="B616" s="56"/>
      <c r="C616" s="58"/>
      <c r="D616" s="87"/>
      <c r="E616" s="79"/>
      <c r="F616" s="58"/>
      <c r="G616" s="58"/>
      <c r="H616" s="58"/>
      <c r="I616" s="58"/>
      <c r="J616" s="58"/>
      <c r="K616" s="56"/>
      <c r="L616" s="56"/>
      <c r="M616" s="56"/>
      <c r="N616" s="56"/>
      <c r="O616" s="56"/>
      <c r="P616" s="56"/>
      <c r="Q616" s="56"/>
      <c r="R616" s="56"/>
      <c r="S616" s="56"/>
      <c r="T616" s="56"/>
      <c r="U616" s="56"/>
      <c r="V616" s="56"/>
      <c r="W616" s="56"/>
      <c r="X616" s="56"/>
      <c r="Y616" s="56"/>
      <c r="Z616" s="56"/>
      <c r="AA616" s="56"/>
      <c r="AB616" s="56"/>
    </row>
    <row r="617">
      <c r="A617" s="56"/>
      <c r="B617" s="56"/>
      <c r="C617" s="58"/>
      <c r="D617" s="87"/>
      <c r="E617" s="79"/>
      <c r="F617" s="58"/>
      <c r="G617" s="58"/>
      <c r="H617" s="58"/>
      <c r="I617" s="58"/>
      <c r="J617" s="58"/>
      <c r="K617" s="56"/>
      <c r="L617" s="56"/>
      <c r="M617" s="56"/>
      <c r="N617" s="56"/>
      <c r="O617" s="56"/>
      <c r="P617" s="56"/>
      <c r="Q617" s="56"/>
      <c r="R617" s="56"/>
      <c r="S617" s="56"/>
      <c r="T617" s="56"/>
      <c r="U617" s="56"/>
      <c r="V617" s="56"/>
      <c r="W617" s="56"/>
      <c r="X617" s="56"/>
      <c r="Y617" s="56"/>
      <c r="Z617" s="56"/>
      <c r="AA617" s="56"/>
      <c r="AB617" s="56"/>
    </row>
    <row r="618">
      <c r="A618" s="56"/>
      <c r="B618" s="56"/>
      <c r="C618" s="58"/>
      <c r="D618" s="87"/>
      <c r="E618" s="79"/>
      <c r="F618" s="58"/>
      <c r="G618" s="58"/>
      <c r="H618" s="58"/>
      <c r="I618" s="58"/>
      <c r="J618" s="58"/>
      <c r="K618" s="56"/>
      <c r="L618" s="56"/>
      <c r="M618" s="56"/>
      <c r="N618" s="56"/>
      <c r="O618" s="56"/>
      <c r="P618" s="56"/>
      <c r="Q618" s="56"/>
      <c r="R618" s="56"/>
      <c r="S618" s="56"/>
      <c r="T618" s="56"/>
      <c r="U618" s="56"/>
      <c r="V618" s="56"/>
      <c r="W618" s="56"/>
      <c r="X618" s="56"/>
      <c r="Y618" s="56"/>
      <c r="Z618" s="56"/>
      <c r="AA618" s="56"/>
      <c r="AB618" s="56"/>
    </row>
    <row r="619">
      <c r="A619" s="56"/>
      <c r="B619" s="56"/>
      <c r="C619" s="58"/>
      <c r="D619" s="87"/>
      <c r="E619" s="79"/>
      <c r="F619" s="58"/>
      <c r="G619" s="58"/>
      <c r="H619" s="58"/>
      <c r="I619" s="58"/>
      <c r="J619" s="58"/>
      <c r="K619" s="56"/>
      <c r="L619" s="56"/>
      <c r="M619" s="56"/>
      <c r="N619" s="56"/>
      <c r="O619" s="56"/>
      <c r="P619" s="56"/>
      <c r="Q619" s="56"/>
      <c r="R619" s="56"/>
      <c r="S619" s="56"/>
      <c r="T619" s="56"/>
      <c r="U619" s="56"/>
      <c r="V619" s="56"/>
      <c r="W619" s="56"/>
      <c r="X619" s="56"/>
      <c r="Y619" s="56"/>
      <c r="Z619" s="56"/>
      <c r="AA619" s="56"/>
      <c r="AB619" s="56"/>
    </row>
    <row r="620">
      <c r="A620" s="56"/>
      <c r="B620" s="56"/>
      <c r="C620" s="58"/>
      <c r="D620" s="87"/>
      <c r="E620" s="79"/>
      <c r="F620" s="58"/>
      <c r="G620" s="58"/>
      <c r="H620" s="58"/>
      <c r="I620" s="58"/>
      <c r="J620" s="58"/>
      <c r="K620" s="56"/>
      <c r="L620" s="56"/>
      <c r="M620" s="56"/>
      <c r="N620" s="56"/>
      <c r="O620" s="56"/>
      <c r="P620" s="56"/>
      <c r="Q620" s="56"/>
      <c r="R620" s="56"/>
      <c r="S620" s="56"/>
      <c r="T620" s="56"/>
      <c r="U620" s="56"/>
      <c r="V620" s="56"/>
      <c r="W620" s="56"/>
      <c r="X620" s="56"/>
      <c r="Y620" s="56"/>
      <c r="Z620" s="56"/>
      <c r="AA620" s="56"/>
      <c r="AB620" s="56"/>
    </row>
    <row r="621">
      <c r="A621" s="56"/>
      <c r="B621" s="56"/>
      <c r="C621" s="58"/>
      <c r="D621" s="87"/>
      <c r="E621" s="79"/>
      <c r="F621" s="58"/>
      <c r="G621" s="58"/>
      <c r="H621" s="58"/>
      <c r="I621" s="58"/>
      <c r="J621" s="58"/>
      <c r="K621" s="56"/>
      <c r="L621" s="56"/>
      <c r="M621" s="56"/>
      <c r="N621" s="56"/>
      <c r="O621" s="56"/>
      <c r="P621" s="56"/>
      <c r="Q621" s="56"/>
      <c r="R621" s="56"/>
      <c r="S621" s="56"/>
      <c r="T621" s="56"/>
      <c r="U621" s="56"/>
      <c r="V621" s="56"/>
      <c r="W621" s="56"/>
      <c r="X621" s="56"/>
      <c r="Y621" s="56"/>
      <c r="Z621" s="56"/>
      <c r="AA621" s="56"/>
      <c r="AB621" s="56"/>
    </row>
    <row r="622">
      <c r="A622" s="56"/>
      <c r="B622" s="56"/>
      <c r="C622" s="58"/>
      <c r="D622" s="87"/>
      <c r="E622" s="79"/>
      <c r="F622" s="58"/>
      <c r="G622" s="58"/>
      <c r="H622" s="58"/>
      <c r="I622" s="58"/>
      <c r="J622" s="58"/>
      <c r="K622" s="56"/>
      <c r="L622" s="56"/>
      <c r="M622" s="56"/>
      <c r="N622" s="56"/>
      <c r="O622" s="56"/>
      <c r="P622" s="56"/>
      <c r="Q622" s="56"/>
      <c r="R622" s="56"/>
      <c r="S622" s="56"/>
      <c r="T622" s="56"/>
      <c r="U622" s="56"/>
      <c r="V622" s="56"/>
      <c r="W622" s="56"/>
      <c r="X622" s="56"/>
      <c r="Y622" s="56"/>
      <c r="Z622" s="56"/>
      <c r="AA622" s="56"/>
      <c r="AB622" s="56"/>
    </row>
    <row r="623">
      <c r="A623" s="56"/>
      <c r="B623" s="56"/>
      <c r="C623" s="58"/>
      <c r="D623" s="87"/>
      <c r="E623" s="79"/>
      <c r="F623" s="58"/>
      <c r="G623" s="58"/>
      <c r="H623" s="58"/>
      <c r="I623" s="58"/>
      <c r="J623" s="58"/>
      <c r="K623" s="56"/>
      <c r="L623" s="56"/>
      <c r="M623" s="56"/>
      <c r="N623" s="56"/>
      <c r="O623" s="56"/>
      <c r="P623" s="56"/>
      <c r="Q623" s="56"/>
      <c r="R623" s="56"/>
      <c r="S623" s="56"/>
      <c r="T623" s="56"/>
      <c r="U623" s="56"/>
      <c r="V623" s="56"/>
      <c r="W623" s="56"/>
      <c r="X623" s="56"/>
      <c r="Y623" s="56"/>
      <c r="Z623" s="56"/>
      <c r="AA623" s="56"/>
      <c r="AB623" s="56"/>
    </row>
    <row r="624">
      <c r="A624" s="56"/>
      <c r="B624" s="56"/>
      <c r="C624" s="58"/>
      <c r="D624" s="87"/>
      <c r="E624" s="79"/>
      <c r="F624" s="58"/>
      <c r="G624" s="58"/>
      <c r="H624" s="58"/>
      <c r="I624" s="58"/>
      <c r="J624" s="58"/>
      <c r="K624" s="56"/>
      <c r="L624" s="56"/>
      <c r="M624" s="56"/>
      <c r="N624" s="56"/>
      <c r="O624" s="56"/>
      <c r="P624" s="56"/>
      <c r="Q624" s="56"/>
      <c r="R624" s="56"/>
      <c r="S624" s="56"/>
      <c r="T624" s="56"/>
      <c r="U624" s="56"/>
      <c r="V624" s="56"/>
      <c r="W624" s="56"/>
      <c r="X624" s="56"/>
      <c r="Y624" s="56"/>
      <c r="Z624" s="56"/>
      <c r="AA624" s="56"/>
      <c r="AB624" s="56"/>
    </row>
    <row r="625">
      <c r="A625" s="56"/>
      <c r="B625" s="56"/>
      <c r="C625" s="58"/>
      <c r="D625" s="87"/>
      <c r="E625" s="79"/>
      <c r="F625" s="58"/>
      <c r="G625" s="58"/>
      <c r="H625" s="58"/>
      <c r="I625" s="58"/>
      <c r="J625" s="58"/>
      <c r="K625" s="56"/>
      <c r="L625" s="56"/>
      <c r="M625" s="56"/>
      <c r="N625" s="56"/>
      <c r="O625" s="56"/>
      <c r="P625" s="56"/>
      <c r="Q625" s="56"/>
      <c r="R625" s="56"/>
      <c r="S625" s="56"/>
      <c r="T625" s="56"/>
      <c r="U625" s="56"/>
      <c r="V625" s="56"/>
      <c r="W625" s="56"/>
      <c r="X625" s="56"/>
      <c r="Y625" s="56"/>
      <c r="Z625" s="56"/>
      <c r="AA625" s="56"/>
      <c r="AB625" s="56"/>
    </row>
    <row r="626">
      <c r="A626" s="56"/>
      <c r="B626" s="56"/>
      <c r="C626" s="58"/>
      <c r="D626" s="87"/>
      <c r="E626" s="79"/>
      <c r="F626" s="58"/>
      <c r="G626" s="58"/>
      <c r="H626" s="58"/>
      <c r="I626" s="58"/>
      <c r="J626" s="58"/>
      <c r="K626" s="56"/>
      <c r="L626" s="56"/>
      <c r="M626" s="56"/>
      <c r="N626" s="56"/>
      <c r="O626" s="56"/>
      <c r="P626" s="56"/>
      <c r="Q626" s="56"/>
      <c r="R626" s="56"/>
      <c r="S626" s="56"/>
      <c r="T626" s="56"/>
      <c r="U626" s="56"/>
      <c r="V626" s="56"/>
      <c r="W626" s="56"/>
      <c r="X626" s="56"/>
      <c r="Y626" s="56"/>
      <c r="Z626" s="56"/>
      <c r="AA626" s="56"/>
      <c r="AB626" s="56"/>
    </row>
    <row r="627">
      <c r="A627" s="56"/>
      <c r="B627" s="56"/>
      <c r="C627" s="58"/>
      <c r="D627" s="87"/>
      <c r="E627" s="79"/>
      <c r="F627" s="58"/>
      <c r="G627" s="58"/>
      <c r="H627" s="58"/>
      <c r="I627" s="58"/>
      <c r="J627" s="58"/>
      <c r="K627" s="56"/>
      <c r="L627" s="56"/>
      <c r="M627" s="56"/>
      <c r="N627" s="56"/>
      <c r="O627" s="56"/>
      <c r="P627" s="56"/>
      <c r="Q627" s="56"/>
      <c r="R627" s="56"/>
      <c r="S627" s="56"/>
      <c r="T627" s="56"/>
      <c r="U627" s="56"/>
      <c r="V627" s="56"/>
      <c r="W627" s="56"/>
      <c r="X627" s="56"/>
      <c r="Y627" s="56"/>
      <c r="Z627" s="56"/>
      <c r="AA627" s="56"/>
      <c r="AB627" s="56"/>
    </row>
    <row r="628">
      <c r="A628" s="56"/>
      <c r="B628" s="56"/>
      <c r="C628" s="58"/>
      <c r="D628" s="87"/>
      <c r="E628" s="79"/>
      <c r="F628" s="58"/>
      <c r="G628" s="58"/>
      <c r="H628" s="58"/>
      <c r="I628" s="58"/>
      <c r="J628" s="58"/>
      <c r="K628" s="56"/>
      <c r="L628" s="56"/>
      <c r="M628" s="56"/>
      <c r="N628" s="56"/>
      <c r="O628" s="56"/>
      <c r="P628" s="56"/>
      <c r="Q628" s="56"/>
      <c r="R628" s="56"/>
      <c r="S628" s="56"/>
      <c r="T628" s="56"/>
      <c r="U628" s="56"/>
      <c r="V628" s="56"/>
      <c r="W628" s="56"/>
      <c r="X628" s="56"/>
      <c r="Y628" s="56"/>
      <c r="Z628" s="56"/>
      <c r="AA628" s="56"/>
      <c r="AB628" s="56"/>
    </row>
    <row r="629">
      <c r="A629" s="56"/>
      <c r="B629" s="56"/>
      <c r="C629" s="58"/>
      <c r="D629" s="87"/>
      <c r="E629" s="79"/>
      <c r="F629" s="58"/>
      <c r="G629" s="58"/>
      <c r="H629" s="58"/>
      <c r="I629" s="58"/>
      <c r="J629" s="58"/>
      <c r="K629" s="56"/>
      <c r="L629" s="56"/>
      <c r="M629" s="56"/>
      <c r="N629" s="56"/>
      <c r="O629" s="56"/>
      <c r="P629" s="56"/>
      <c r="Q629" s="56"/>
      <c r="R629" s="56"/>
      <c r="S629" s="56"/>
      <c r="T629" s="56"/>
      <c r="U629" s="56"/>
      <c r="V629" s="56"/>
      <c r="W629" s="56"/>
      <c r="X629" s="56"/>
      <c r="Y629" s="56"/>
      <c r="Z629" s="56"/>
      <c r="AA629" s="56"/>
      <c r="AB629" s="56"/>
    </row>
    <row r="630">
      <c r="A630" s="56"/>
      <c r="B630" s="56"/>
      <c r="C630" s="58"/>
      <c r="D630" s="87"/>
      <c r="E630" s="79"/>
      <c r="F630" s="58"/>
      <c r="G630" s="58"/>
      <c r="H630" s="58"/>
      <c r="I630" s="58"/>
      <c r="J630" s="58"/>
      <c r="K630" s="56"/>
      <c r="L630" s="56"/>
      <c r="M630" s="56"/>
      <c r="N630" s="56"/>
      <c r="O630" s="56"/>
      <c r="P630" s="56"/>
      <c r="Q630" s="56"/>
      <c r="R630" s="56"/>
      <c r="S630" s="56"/>
      <c r="T630" s="56"/>
      <c r="U630" s="56"/>
      <c r="V630" s="56"/>
      <c r="W630" s="56"/>
      <c r="X630" s="56"/>
      <c r="Y630" s="56"/>
      <c r="Z630" s="56"/>
      <c r="AA630" s="56"/>
      <c r="AB630" s="56"/>
    </row>
    <row r="631">
      <c r="A631" s="56"/>
      <c r="B631" s="56"/>
      <c r="C631" s="58"/>
      <c r="D631" s="87"/>
      <c r="E631" s="79"/>
      <c r="F631" s="58"/>
      <c r="G631" s="58"/>
      <c r="H631" s="58"/>
      <c r="I631" s="58"/>
      <c r="J631" s="58"/>
      <c r="K631" s="56"/>
      <c r="L631" s="56"/>
      <c r="M631" s="56"/>
      <c r="N631" s="56"/>
      <c r="O631" s="56"/>
      <c r="P631" s="56"/>
      <c r="Q631" s="56"/>
      <c r="R631" s="56"/>
      <c r="S631" s="56"/>
      <c r="T631" s="56"/>
      <c r="U631" s="56"/>
      <c r="V631" s="56"/>
      <c r="W631" s="56"/>
      <c r="X631" s="56"/>
      <c r="Y631" s="56"/>
      <c r="Z631" s="56"/>
      <c r="AA631" s="56"/>
      <c r="AB631" s="56"/>
    </row>
    <row r="632">
      <c r="A632" s="56"/>
      <c r="B632" s="56"/>
      <c r="C632" s="58"/>
      <c r="D632" s="87"/>
      <c r="E632" s="79"/>
      <c r="F632" s="58"/>
      <c r="G632" s="58"/>
      <c r="H632" s="58"/>
      <c r="I632" s="58"/>
      <c r="J632" s="58"/>
      <c r="K632" s="56"/>
      <c r="L632" s="56"/>
      <c r="M632" s="56"/>
      <c r="N632" s="56"/>
      <c r="O632" s="56"/>
      <c r="P632" s="56"/>
      <c r="Q632" s="56"/>
      <c r="R632" s="56"/>
      <c r="S632" s="56"/>
      <c r="T632" s="56"/>
      <c r="U632" s="56"/>
      <c r="V632" s="56"/>
      <c r="W632" s="56"/>
      <c r="X632" s="56"/>
      <c r="Y632" s="56"/>
      <c r="Z632" s="56"/>
      <c r="AA632" s="56"/>
      <c r="AB632" s="56"/>
    </row>
    <row r="633">
      <c r="A633" s="56"/>
      <c r="B633" s="56"/>
      <c r="C633" s="58"/>
      <c r="D633" s="87"/>
      <c r="E633" s="79"/>
      <c r="F633" s="58"/>
      <c r="G633" s="58"/>
      <c r="H633" s="58"/>
      <c r="I633" s="58"/>
      <c r="J633" s="58"/>
      <c r="K633" s="56"/>
      <c r="L633" s="56"/>
      <c r="M633" s="56"/>
      <c r="N633" s="56"/>
      <c r="O633" s="56"/>
      <c r="P633" s="56"/>
      <c r="Q633" s="56"/>
      <c r="R633" s="56"/>
      <c r="S633" s="56"/>
      <c r="T633" s="56"/>
      <c r="U633" s="56"/>
      <c r="V633" s="56"/>
      <c r="W633" s="56"/>
      <c r="X633" s="56"/>
      <c r="Y633" s="56"/>
      <c r="Z633" s="56"/>
      <c r="AA633" s="56"/>
      <c r="AB633" s="56"/>
    </row>
    <row r="634">
      <c r="A634" s="56"/>
      <c r="B634" s="56"/>
      <c r="C634" s="58"/>
      <c r="D634" s="87"/>
      <c r="E634" s="79"/>
      <c r="F634" s="58"/>
      <c r="G634" s="58"/>
      <c r="H634" s="58"/>
      <c r="I634" s="58"/>
      <c r="J634" s="58"/>
      <c r="K634" s="56"/>
      <c r="L634" s="56"/>
      <c r="M634" s="56"/>
      <c r="N634" s="56"/>
      <c r="O634" s="56"/>
      <c r="P634" s="56"/>
      <c r="Q634" s="56"/>
      <c r="R634" s="56"/>
      <c r="S634" s="56"/>
      <c r="T634" s="56"/>
      <c r="U634" s="56"/>
      <c r="V634" s="56"/>
      <c r="W634" s="56"/>
      <c r="X634" s="56"/>
      <c r="Y634" s="56"/>
      <c r="Z634" s="56"/>
      <c r="AA634" s="56"/>
      <c r="AB634" s="56"/>
    </row>
    <row r="635">
      <c r="A635" s="56"/>
      <c r="B635" s="56"/>
      <c r="C635" s="58"/>
      <c r="D635" s="87"/>
      <c r="E635" s="79"/>
      <c r="F635" s="58"/>
      <c r="G635" s="58"/>
      <c r="H635" s="58"/>
      <c r="I635" s="58"/>
      <c r="J635" s="58"/>
      <c r="K635" s="56"/>
      <c r="L635" s="56"/>
      <c r="M635" s="56"/>
      <c r="N635" s="56"/>
      <c r="O635" s="56"/>
      <c r="P635" s="56"/>
      <c r="Q635" s="56"/>
      <c r="R635" s="56"/>
      <c r="S635" s="56"/>
      <c r="T635" s="56"/>
      <c r="U635" s="56"/>
      <c r="V635" s="56"/>
      <c r="W635" s="56"/>
      <c r="X635" s="56"/>
      <c r="Y635" s="56"/>
      <c r="Z635" s="56"/>
      <c r="AA635" s="56"/>
      <c r="AB635" s="56"/>
    </row>
    <row r="636">
      <c r="A636" s="56"/>
      <c r="B636" s="56"/>
      <c r="C636" s="58"/>
      <c r="D636" s="87"/>
      <c r="E636" s="79"/>
      <c r="F636" s="58"/>
      <c r="G636" s="58"/>
      <c r="H636" s="58"/>
      <c r="I636" s="58"/>
      <c r="J636" s="58"/>
      <c r="K636" s="56"/>
      <c r="L636" s="56"/>
      <c r="M636" s="56"/>
      <c r="N636" s="56"/>
      <c r="O636" s="56"/>
      <c r="P636" s="56"/>
      <c r="Q636" s="56"/>
      <c r="R636" s="56"/>
      <c r="S636" s="56"/>
      <c r="T636" s="56"/>
      <c r="U636" s="56"/>
      <c r="V636" s="56"/>
      <c r="W636" s="56"/>
      <c r="X636" s="56"/>
      <c r="Y636" s="56"/>
      <c r="Z636" s="56"/>
      <c r="AA636" s="56"/>
      <c r="AB636" s="56"/>
    </row>
    <row r="637">
      <c r="A637" s="56"/>
      <c r="B637" s="56"/>
      <c r="C637" s="58"/>
      <c r="D637" s="87"/>
      <c r="E637" s="79"/>
      <c r="F637" s="58"/>
      <c r="G637" s="58"/>
      <c r="H637" s="58"/>
      <c r="I637" s="58"/>
      <c r="J637" s="58"/>
      <c r="K637" s="56"/>
      <c r="L637" s="56"/>
      <c r="M637" s="56"/>
      <c r="N637" s="56"/>
      <c r="O637" s="56"/>
      <c r="P637" s="56"/>
      <c r="Q637" s="56"/>
      <c r="R637" s="56"/>
      <c r="S637" s="56"/>
      <c r="T637" s="56"/>
      <c r="U637" s="56"/>
      <c r="V637" s="56"/>
      <c r="W637" s="56"/>
      <c r="X637" s="56"/>
      <c r="Y637" s="56"/>
      <c r="Z637" s="56"/>
      <c r="AA637" s="56"/>
      <c r="AB637" s="56"/>
    </row>
    <row r="638">
      <c r="A638" s="56"/>
      <c r="B638" s="56"/>
      <c r="C638" s="58"/>
      <c r="D638" s="87"/>
      <c r="E638" s="79"/>
      <c r="F638" s="58"/>
      <c r="G638" s="58"/>
      <c r="H638" s="58"/>
      <c r="I638" s="58"/>
      <c r="J638" s="58"/>
      <c r="K638" s="56"/>
      <c r="L638" s="56"/>
      <c r="M638" s="56"/>
      <c r="N638" s="56"/>
      <c r="O638" s="56"/>
      <c r="P638" s="56"/>
      <c r="Q638" s="56"/>
      <c r="R638" s="56"/>
      <c r="S638" s="56"/>
      <c r="T638" s="56"/>
      <c r="U638" s="56"/>
      <c r="V638" s="56"/>
      <c r="W638" s="56"/>
      <c r="X638" s="56"/>
      <c r="Y638" s="56"/>
      <c r="Z638" s="56"/>
      <c r="AA638" s="56"/>
      <c r="AB638" s="56"/>
    </row>
    <row r="639">
      <c r="A639" s="56"/>
      <c r="B639" s="56"/>
      <c r="C639" s="58"/>
      <c r="D639" s="87"/>
      <c r="E639" s="79"/>
      <c r="F639" s="58"/>
      <c r="G639" s="58"/>
      <c r="H639" s="58"/>
      <c r="I639" s="58"/>
      <c r="J639" s="58"/>
      <c r="K639" s="56"/>
      <c r="L639" s="56"/>
      <c r="M639" s="56"/>
      <c r="N639" s="56"/>
      <c r="O639" s="56"/>
      <c r="P639" s="56"/>
      <c r="Q639" s="56"/>
      <c r="R639" s="56"/>
      <c r="S639" s="56"/>
      <c r="T639" s="56"/>
      <c r="U639" s="56"/>
      <c r="V639" s="56"/>
      <c r="W639" s="56"/>
      <c r="X639" s="56"/>
      <c r="Y639" s="56"/>
      <c r="Z639" s="56"/>
      <c r="AA639" s="56"/>
      <c r="AB639" s="56"/>
    </row>
    <row r="640">
      <c r="A640" s="56"/>
      <c r="B640" s="56"/>
      <c r="C640" s="58"/>
      <c r="D640" s="87"/>
      <c r="E640" s="79"/>
      <c r="F640" s="58"/>
      <c r="G640" s="58"/>
      <c r="H640" s="58"/>
      <c r="I640" s="58"/>
      <c r="J640" s="58"/>
      <c r="K640" s="56"/>
      <c r="L640" s="56"/>
      <c r="M640" s="56"/>
      <c r="N640" s="56"/>
      <c r="O640" s="56"/>
      <c r="P640" s="56"/>
      <c r="Q640" s="56"/>
      <c r="R640" s="56"/>
      <c r="S640" s="56"/>
      <c r="T640" s="56"/>
      <c r="U640" s="56"/>
      <c r="V640" s="56"/>
      <c r="W640" s="56"/>
      <c r="X640" s="56"/>
      <c r="Y640" s="56"/>
      <c r="Z640" s="56"/>
      <c r="AA640" s="56"/>
      <c r="AB640" s="56"/>
    </row>
    <row r="641">
      <c r="A641" s="56"/>
      <c r="B641" s="56"/>
      <c r="C641" s="58"/>
      <c r="D641" s="87"/>
      <c r="E641" s="79"/>
      <c r="F641" s="58"/>
      <c r="G641" s="58"/>
      <c r="H641" s="58"/>
      <c r="I641" s="58"/>
      <c r="J641" s="58"/>
      <c r="K641" s="56"/>
      <c r="L641" s="56"/>
      <c r="M641" s="56"/>
      <c r="N641" s="56"/>
      <c r="O641" s="56"/>
      <c r="P641" s="56"/>
      <c r="Q641" s="56"/>
      <c r="R641" s="56"/>
      <c r="S641" s="56"/>
      <c r="T641" s="56"/>
      <c r="U641" s="56"/>
      <c r="V641" s="56"/>
      <c r="W641" s="56"/>
      <c r="X641" s="56"/>
      <c r="Y641" s="56"/>
      <c r="Z641" s="56"/>
      <c r="AA641" s="56"/>
      <c r="AB641" s="56"/>
    </row>
    <row r="642">
      <c r="A642" s="56"/>
      <c r="B642" s="56"/>
      <c r="C642" s="58"/>
      <c r="D642" s="87"/>
      <c r="E642" s="79"/>
      <c r="F642" s="58"/>
      <c r="G642" s="58"/>
      <c r="H642" s="58"/>
      <c r="I642" s="58"/>
      <c r="J642" s="58"/>
      <c r="K642" s="56"/>
      <c r="L642" s="56"/>
      <c r="M642" s="56"/>
      <c r="N642" s="56"/>
      <c r="O642" s="56"/>
      <c r="P642" s="56"/>
      <c r="Q642" s="56"/>
      <c r="R642" s="56"/>
      <c r="S642" s="56"/>
      <c r="T642" s="56"/>
      <c r="U642" s="56"/>
      <c r="V642" s="56"/>
      <c r="W642" s="56"/>
      <c r="X642" s="56"/>
      <c r="Y642" s="56"/>
      <c r="Z642" s="56"/>
      <c r="AA642" s="56"/>
      <c r="AB642" s="56"/>
    </row>
    <row r="643">
      <c r="A643" s="56"/>
      <c r="B643" s="56"/>
      <c r="C643" s="58"/>
      <c r="D643" s="87"/>
      <c r="E643" s="79"/>
      <c r="F643" s="58"/>
      <c r="G643" s="58"/>
      <c r="H643" s="58"/>
      <c r="I643" s="58"/>
      <c r="J643" s="58"/>
      <c r="K643" s="56"/>
      <c r="L643" s="56"/>
      <c r="M643" s="56"/>
      <c r="N643" s="56"/>
      <c r="O643" s="56"/>
      <c r="P643" s="56"/>
      <c r="Q643" s="56"/>
      <c r="R643" s="56"/>
      <c r="S643" s="56"/>
      <c r="T643" s="56"/>
      <c r="U643" s="56"/>
      <c r="V643" s="56"/>
      <c r="W643" s="56"/>
      <c r="X643" s="56"/>
      <c r="Y643" s="56"/>
      <c r="Z643" s="56"/>
      <c r="AA643" s="56"/>
      <c r="AB643" s="56"/>
    </row>
    <row r="644">
      <c r="A644" s="56"/>
      <c r="B644" s="56"/>
      <c r="C644" s="58"/>
      <c r="D644" s="87"/>
      <c r="E644" s="79"/>
      <c r="F644" s="58"/>
      <c r="G644" s="58"/>
      <c r="H644" s="58"/>
      <c r="I644" s="58"/>
      <c r="J644" s="58"/>
      <c r="K644" s="56"/>
      <c r="L644" s="56"/>
      <c r="M644" s="56"/>
      <c r="N644" s="56"/>
      <c r="O644" s="56"/>
      <c r="P644" s="56"/>
      <c r="Q644" s="56"/>
      <c r="R644" s="56"/>
      <c r="S644" s="56"/>
      <c r="T644" s="56"/>
      <c r="U644" s="56"/>
      <c r="V644" s="56"/>
      <c r="W644" s="56"/>
      <c r="X644" s="56"/>
      <c r="Y644" s="56"/>
      <c r="Z644" s="56"/>
      <c r="AA644" s="56"/>
      <c r="AB644" s="56"/>
    </row>
    <row r="645">
      <c r="A645" s="56"/>
      <c r="B645" s="56"/>
      <c r="C645" s="58"/>
      <c r="D645" s="87"/>
      <c r="E645" s="79"/>
      <c r="F645" s="58"/>
      <c r="G645" s="58"/>
      <c r="H645" s="58"/>
      <c r="I645" s="58"/>
      <c r="J645" s="58"/>
      <c r="K645" s="56"/>
      <c r="L645" s="56"/>
      <c r="M645" s="56"/>
      <c r="N645" s="56"/>
      <c r="O645" s="56"/>
      <c r="P645" s="56"/>
      <c r="Q645" s="56"/>
      <c r="R645" s="56"/>
      <c r="S645" s="56"/>
      <c r="T645" s="56"/>
      <c r="U645" s="56"/>
      <c r="V645" s="56"/>
      <c r="W645" s="56"/>
      <c r="X645" s="56"/>
      <c r="Y645" s="56"/>
      <c r="Z645" s="56"/>
      <c r="AA645" s="56"/>
      <c r="AB645" s="56"/>
    </row>
    <row r="646">
      <c r="A646" s="56"/>
      <c r="B646" s="56"/>
      <c r="C646" s="58"/>
      <c r="D646" s="87"/>
      <c r="E646" s="79"/>
      <c r="F646" s="58"/>
      <c r="G646" s="58"/>
      <c r="H646" s="58"/>
      <c r="I646" s="58"/>
      <c r="J646" s="58"/>
      <c r="K646" s="56"/>
      <c r="L646" s="56"/>
      <c r="M646" s="56"/>
      <c r="N646" s="56"/>
      <c r="O646" s="56"/>
      <c r="P646" s="56"/>
      <c r="Q646" s="56"/>
      <c r="R646" s="56"/>
      <c r="S646" s="56"/>
      <c r="T646" s="56"/>
      <c r="U646" s="56"/>
      <c r="V646" s="56"/>
      <c r="W646" s="56"/>
      <c r="X646" s="56"/>
      <c r="Y646" s="56"/>
      <c r="Z646" s="56"/>
      <c r="AA646" s="56"/>
      <c r="AB646" s="56"/>
    </row>
    <row r="647">
      <c r="A647" s="56"/>
      <c r="B647" s="56"/>
      <c r="C647" s="58"/>
      <c r="D647" s="87"/>
      <c r="E647" s="79"/>
      <c r="F647" s="58"/>
      <c r="G647" s="58"/>
      <c r="H647" s="58"/>
      <c r="I647" s="58"/>
      <c r="J647" s="58"/>
      <c r="K647" s="56"/>
      <c r="L647" s="56"/>
      <c r="M647" s="56"/>
      <c r="N647" s="56"/>
      <c r="O647" s="56"/>
      <c r="P647" s="56"/>
      <c r="Q647" s="56"/>
      <c r="R647" s="56"/>
      <c r="S647" s="56"/>
      <c r="T647" s="56"/>
      <c r="U647" s="56"/>
      <c r="V647" s="56"/>
      <c r="W647" s="56"/>
      <c r="X647" s="56"/>
      <c r="Y647" s="56"/>
      <c r="Z647" s="56"/>
      <c r="AA647" s="56"/>
      <c r="AB647" s="56"/>
    </row>
    <row r="648">
      <c r="A648" s="56"/>
      <c r="B648" s="56"/>
      <c r="C648" s="58"/>
      <c r="D648" s="87"/>
      <c r="E648" s="79"/>
      <c r="F648" s="58"/>
      <c r="G648" s="58"/>
      <c r="H648" s="58"/>
      <c r="I648" s="58"/>
      <c r="J648" s="58"/>
      <c r="K648" s="56"/>
      <c r="L648" s="56"/>
      <c r="M648" s="56"/>
      <c r="N648" s="56"/>
      <c r="O648" s="56"/>
      <c r="P648" s="56"/>
      <c r="Q648" s="56"/>
      <c r="R648" s="56"/>
      <c r="S648" s="56"/>
      <c r="T648" s="56"/>
      <c r="U648" s="56"/>
      <c r="V648" s="56"/>
      <c r="W648" s="56"/>
      <c r="X648" s="56"/>
      <c r="Y648" s="56"/>
      <c r="Z648" s="56"/>
      <c r="AA648" s="56"/>
      <c r="AB648" s="56"/>
    </row>
    <row r="649">
      <c r="A649" s="56"/>
      <c r="B649" s="56"/>
      <c r="C649" s="58"/>
      <c r="D649" s="87"/>
      <c r="E649" s="79"/>
      <c r="F649" s="58"/>
      <c r="G649" s="58"/>
      <c r="H649" s="58"/>
      <c r="I649" s="58"/>
      <c r="J649" s="58"/>
      <c r="K649" s="56"/>
      <c r="L649" s="56"/>
      <c r="M649" s="56"/>
      <c r="N649" s="56"/>
      <c r="O649" s="56"/>
      <c r="P649" s="56"/>
      <c r="Q649" s="56"/>
      <c r="R649" s="56"/>
      <c r="S649" s="56"/>
      <c r="T649" s="56"/>
      <c r="U649" s="56"/>
      <c r="V649" s="56"/>
      <c r="W649" s="56"/>
      <c r="X649" s="56"/>
      <c r="Y649" s="56"/>
      <c r="Z649" s="56"/>
      <c r="AA649" s="56"/>
      <c r="AB649" s="56"/>
    </row>
    <row r="650">
      <c r="A650" s="56"/>
      <c r="B650" s="56"/>
      <c r="C650" s="58"/>
      <c r="D650" s="87"/>
      <c r="E650" s="79"/>
      <c r="F650" s="58"/>
      <c r="G650" s="58"/>
      <c r="H650" s="58"/>
      <c r="I650" s="58"/>
      <c r="J650" s="58"/>
      <c r="K650" s="56"/>
      <c r="L650" s="56"/>
      <c r="M650" s="56"/>
      <c r="N650" s="56"/>
      <c r="O650" s="56"/>
      <c r="P650" s="56"/>
      <c r="Q650" s="56"/>
      <c r="R650" s="56"/>
      <c r="S650" s="56"/>
      <c r="T650" s="56"/>
      <c r="U650" s="56"/>
      <c r="V650" s="56"/>
      <c r="W650" s="56"/>
      <c r="X650" s="56"/>
      <c r="Y650" s="56"/>
      <c r="Z650" s="56"/>
      <c r="AA650" s="56"/>
      <c r="AB650" s="56"/>
    </row>
    <row r="651">
      <c r="A651" s="56"/>
      <c r="B651" s="56"/>
      <c r="C651" s="58"/>
      <c r="D651" s="87"/>
      <c r="E651" s="79"/>
      <c r="F651" s="58"/>
      <c r="G651" s="58"/>
      <c r="H651" s="58"/>
      <c r="I651" s="58"/>
      <c r="J651" s="58"/>
      <c r="K651" s="56"/>
      <c r="L651" s="56"/>
      <c r="M651" s="56"/>
      <c r="N651" s="56"/>
      <c r="O651" s="56"/>
      <c r="P651" s="56"/>
      <c r="Q651" s="56"/>
      <c r="R651" s="56"/>
      <c r="S651" s="56"/>
      <c r="T651" s="56"/>
      <c r="U651" s="56"/>
      <c r="V651" s="56"/>
      <c r="W651" s="56"/>
      <c r="X651" s="56"/>
      <c r="Y651" s="56"/>
      <c r="Z651" s="56"/>
      <c r="AA651" s="56"/>
      <c r="AB651" s="56"/>
    </row>
    <row r="652">
      <c r="A652" s="56"/>
      <c r="B652" s="56"/>
      <c r="C652" s="58"/>
      <c r="D652" s="87"/>
      <c r="E652" s="79"/>
      <c r="F652" s="58"/>
      <c r="G652" s="58"/>
      <c r="H652" s="58"/>
      <c r="I652" s="58"/>
      <c r="J652" s="58"/>
      <c r="K652" s="56"/>
      <c r="L652" s="56"/>
      <c r="M652" s="56"/>
      <c r="N652" s="56"/>
      <c r="O652" s="56"/>
      <c r="P652" s="56"/>
      <c r="Q652" s="56"/>
      <c r="R652" s="56"/>
      <c r="S652" s="56"/>
      <c r="T652" s="56"/>
      <c r="U652" s="56"/>
      <c r="V652" s="56"/>
      <c r="W652" s="56"/>
      <c r="X652" s="56"/>
      <c r="Y652" s="56"/>
      <c r="Z652" s="56"/>
      <c r="AA652" s="56"/>
      <c r="AB652" s="56"/>
    </row>
    <row r="653">
      <c r="A653" s="56"/>
      <c r="B653" s="56"/>
      <c r="C653" s="58"/>
      <c r="D653" s="87"/>
      <c r="E653" s="79"/>
      <c r="F653" s="58"/>
      <c r="G653" s="58"/>
      <c r="H653" s="58"/>
      <c r="I653" s="58"/>
      <c r="J653" s="58"/>
      <c r="K653" s="56"/>
      <c r="L653" s="56"/>
      <c r="M653" s="56"/>
      <c r="N653" s="56"/>
      <c r="O653" s="56"/>
      <c r="P653" s="56"/>
      <c r="Q653" s="56"/>
      <c r="R653" s="56"/>
      <c r="S653" s="56"/>
      <c r="T653" s="56"/>
      <c r="U653" s="56"/>
      <c r="V653" s="56"/>
      <c r="W653" s="56"/>
      <c r="X653" s="56"/>
      <c r="Y653" s="56"/>
      <c r="Z653" s="56"/>
      <c r="AA653" s="56"/>
      <c r="AB653" s="56"/>
    </row>
    <row r="654">
      <c r="A654" s="56"/>
      <c r="B654" s="56"/>
      <c r="C654" s="58"/>
      <c r="D654" s="87"/>
      <c r="E654" s="79"/>
      <c r="F654" s="58"/>
      <c r="G654" s="58"/>
      <c r="H654" s="58"/>
      <c r="I654" s="58"/>
      <c r="J654" s="58"/>
      <c r="K654" s="56"/>
      <c r="L654" s="56"/>
      <c r="M654" s="56"/>
      <c r="N654" s="56"/>
      <c r="O654" s="56"/>
      <c r="P654" s="56"/>
      <c r="Q654" s="56"/>
      <c r="R654" s="56"/>
      <c r="S654" s="56"/>
      <c r="T654" s="56"/>
      <c r="U654" s="56"/>
      <c r="V654" s="56"/>
      <c r="W654" s="56"/>
      <c r="X654" s="56"/>
      <c r="Y654" s="56"/>
      <c r="Z654" s="56"/>
      <c r="AA654" s="56"/>
      <c r="AB654" s="56"/>
    </row>
    <row r="655">
      <c r="A655" s="56"/>
      <c r="B655" s="56"/>
      <c r="C655" s="58"/>
      <c r="D655" s="87"/>
      <c r="E655" s="79"/>
      <c r="F655" s="58"/>
      <c r="G655" s="58"/>
      <c r="H655" s="58"/>
      <c r="I655" s="58"/>
      <c r="J655" s="58"/>
      <c r="K655" s="56"/>
      <c r="L655" s="56"/>
      <c r="M655" s="56"/>
      <c r="N655" s="56"/>
      <c r="O655" s="56"/>
      <c r="P655" s="56"/>
      <c r="Q655" s="56"/>
      <c r="R655" s="56"/>
      <c r="S655" s="56"/>
      <c r="T655" s="56"/>
      <c r="U655" s="56"/>
      <c r="V655" s="56"/>
      <c r="W655" s="56"/>
      <c r="X655" s="56"/>
      <c r="Y655" s="56"/>
      <c r="Z655" s="56"/>
      <c r="AA655" s="56"/>
      <c r="AB655" s="56"/>
    </row>
    <row r="656">
      <c r="A656" s="56"/>
      <c r="B656" s="56"/>
      <c r="C656" s="58"/>
      <c r="D656" s="87"/>
      <c r="E656" s="79"/>
      <c r="F656" s="58"/>
      <c r="G656" s="58"/>
      <c r="H656" s="58"/>
      <c r="I656" s="58"/>
      <c r="J656" s="58"/>
      <c r="K656" s="56"/>
      <c r="L656" s="56"/>
      <c r="M656" s="56"/>
      <c r="N656" s="56"/>
      <c r="O656" s="56"/>
      <c r="P656" s="56"/>
      <c r="Q656" s="56"/>
      <c r="R656" s="56"/>
      <c r="S656" s="56"/>
      <c r="T656" s="56"/>
      <c r="U656" s="56"/>
      <c r="V656" s="56"/>
      <c r="W656" s="56"/>
      <c r="X656" s="56"/>
      <c r="Y656" s="56"/>
      <c r="Z656" s="56"/>
      <c r="AA656" s="56"/>
      <c r="AB656" s="56"/>
    </row>
    <row r="657">
      <c r="A657" s="56"/>
      <c r="B657" s="56"/>
      <c r="C657" s="58"/>
      <c r="D657" s="87"/>
      <c r="E657" s="79"/>
      <c r="F657" s="58"/>
      <c r="G657" s="58"/>
      <c r="H657" s="58"/>
      <c r="I657" s="58"/>
      <c r="J657" s="58"/>
      <c r="K657" s="56"/>
      <c r="L657" s="56"/>
      <c r="M657" s="56"/>
      <c r="N657" s="56"/>
      <c r="O657" s="56"/>
      <c r="P657" s="56"/>
      <c r="Q657" s="56"/>
      <c r="R657" s="56"/>
      <c r="S657" s="56"/>
      <c r="T657" s="56"/>
      <c r="U657" s="56"/>
      <c r="V657" s="56"/>
      <c r="W657" s="56"/>
      <c r="X657" s="56"/>
      <c r="Y657" s="56"/>
      <c r="Z657" s="56"/>
      <c r="AA657" s="56"/>
      <c r="AB657" s="56"/>
    </row>
    <row r="658">
      <c r="A658" s="56"/>
      <c r="B658" s="56"/>
      <c r="C658" s="58"/>
      <c r="D658" s="87"/>
      <c r="E658" s="79"/>
      <c r="F658" s="58"/>
      <c r="G658" s="58"/>
      <c r="H658" s="58"/>
      <c r="I658" s="58"/>
      <c r="J658" s="58"/>
      <c r="K658" s="56"/>
      <c r="L658" s="56"/>
      <c r="M658" s="56"/>
      <c r="N658" s="56"/>
      <c r="O658" s="56"/>
      <c r="P658" s="56"/>
      <c r="Q658" s="56"/>
      <c r="R658" s="56"/>
      <c r="S658" s="56"/>
      <c r="T658" s="56"/>
      <c r="U658" s="56"/>
      <c r="V658" s="56"/>
      <c r="W658" s="56"/>
      <c r="X658" s="56"/>
      <c r="Y658" s="56"/>
      <c r="Z658" s="56"/>
      <c r="AA658" s="56"/>
      <c r="AB658" s="56"/>
    </row>
    <row r="659">
      <c r="A659" s="56"/>
      <c r="B659" s="56"/>
      <c r="C659" s="58"/>
      <c r="D659" s="87"/>
      <c r="E659" s="79"/>
      <c r="F659" s="58"/>
      <c r="G659" s="58"/>
      <c r="H659" s="58"/>
      <c r="I659" s="58"/>
      <c r="J659" s="58"/>
      <c r="K659" s="56"/>
      <c r="L659" s="56"/>
      <c r="M659" s="56"/>
      <c r="N659" s="56"/>
      <c r="O659" s="56"/>
      <c r="P659" s="56"/>
      <c r="Q659" s="56"/>
      <c r="R659" s="56"/>
      <c r="S659" s="56"/>
      <c r="T659" s="56"/>
      <c r="U659" s="56"/>
      <c r="V659" s="56"/>
      <c r="W659" s="56"/>
      <c r="X659" s="56"/>
      <c r="Y659" s="56"/>
      <c r="Z659" s="56"/>
      <c r="AA659" s="56"/>
      <c r="AB659" s="56"/>
    </row>
    <row r="660">
      <c r="A660" s="56"/>
      <c r="B660" s="56"/>
      <c r="C660" s="58"/>
      <c r="D660" s="87"/>
      <c r="E660" s="79"/>
      <c r="F660" s="58"/>
      <c r="G660" s="58"/>
      <c r="H660" s="58"/>
      <c r="I660" s="58"/>
      <c r="J660" s="58"/>
      <c r="K660" s="56"/>
      <c r="L660" s="56"/>
      <c r="M660" s="56"/>
      <c r="N660" s="56"/>
      <c r="O660" s="56"/>
      <c r="P660" s="56"/>
      <c r="Q660" s="56"/>
      <c r="R660" s="56"/>
      <c r="S660" s="56"/>
      <c r="T660" s="56"/>
      <c r="U660" s="56"/>
      <c r="V660" s="56"/>
      <c r="W660" s="56"/>
      <c r="X660" s="56"/>
      <c r="Y660" s="56"/>
      <c r="Z660" s="56"/>
      <c r="AA660" s="56"/>
      <c r="AB660" s="56"/>
    </row>
    <row r="661">
      <c r="A661" s="56"/>
      <c r="B661" s="56"/>
      <c r="C661" s="58"/>
      <c r="D661" s="87"/>
      <c r="E661" s="79"/>
      <c r="F661" s="58"/>
      <c r="G661" s="58"/>
      <c r="H661" s="58"/>
      <c r="I661" s="58"/>
      <c r="J661" s="58"/>
      <c r="K661" s="56"/>
      <c r="L661" s="56"/>
      <c r="M661" s="56"/>
      <c r="N661" s="56"/>
      <c r="O661" s="56"/>
      <c r="P661" s="56"/>
      <c r="Q661" s="56"/>
      <c r="R661" s="56"/>
      <c r="S661" s="56"/>
      <c r="T661" s="56"/>
      <c r="U661" s="56"/>
      <c r="V661" s="56"/>
      <c r="W661" s="56"/>
      <c r="X661" s="56"/>
      <c r="Y661" s="56"/>
      <c r="Z661" s="56"/>
      <c r="AA661" s="56"/>
      <c r="AB661" s="56"/>
    </row>
    <row r="662">
      <c r="A662" s="56"/>
      <c r="B662" s="56"/>
      <c r="C662" s="58"/>
      <c r="D662" s="87"/>
      <c r="E662" s="79"/>
      <c r="F662" s="58"/>
      <c r="G662" s="58"/>
      <c r="H662" s="58"/>
      <c r="I662" s="58"/>
      <c r="J662" s="58"/>
      <c r="K662" s="56"/>
      <c r="L662" s="56"/>
      <c r="M662" s="56"/>
      <c r="N662" s="56"/>
      <c r="O662" s="56"/>
      <c r="P662" s="56"/>
      <c r="Q662" s="56"/>
      <c r="R662" s="56"/>
      <c r="S662" s="56"/>
      <c r="T662" s="56"/>
      <c r="U662" s="56"/>
      <c r="V662" s="56"/>
      <c r="W662" s="56"/>
      <c r="X662" s="56"/>
      <c r="Y662" s="56"/>
      <c r="Z662" s="56"/>
      <c r="AA662" s="56"/>
      <c r="AB662" s="56"/>
    </row>
    <row r="663">
      <c r="A663" s="56"/>
      <c r="B663" s="56"/>
      <c r="C663" s="58"/>
      <c r="D663" s="87"/>
      <c r="E663" s="79"/>
      <c r="F663" s="58"/>
      <c r="G663" s="58"/>
      <c r="H663" s="58"/>
      <c r="I663" s="58"/>
      <c r="J663" s="58"/>
      <c r="K663" s="56"/>
      <c r="L663" s="56"/>
      <c r="M663" s="56"/>
      <c r="N663" s="56"/>
      <c r="O663" s="56"/>
      <c r="P663" s="56"/>
      <c r="Q663" s="56"/>
      <c r="R663" s="56"/>
      <c r="S663" s="56"/>
      <c r="T663" s="56"/>
      <c r="U663" s="56"/>
      <c r="V663" s="56"/>
      <c r="W663" s="56"/>
      <c r="X663" s="56"/>
      <c r="Y663" s="56"/>
      <c r="Z663" s="56"/>
      <c r="AA663" s="56"/>
      <c r="AB663" s="56"/>
    </row>
    <row r="664">
      <c r="A664" s="56"/>
      <c r="B664" s="56"/>
      <c r="C664" s="58"/>
      <c r="D664" s="87"/>
      <c r="E664" s="79"/>
      <c r="F664" s="58"/>
      <c r="G664" s="58"/>
      <c r="H664" s="58"/>
      <c r="I664" s="58"/>
      <c r="J664" s="58"/>
      <c r="K664" s="56"/>
      <c r="L664" s="56"/>
      <c r="M664" s="56"/>
      <c r="N664" s="56"/>
      <c r="O664" s="56"/>
      <c r="P664" s="56"/>
      <c r="Q664" s="56"/>
      <c r="R664" s="56"/>
      <c r="S664" s="56"/>
      <c r="T664" s="56"/>
      <c r="U664" s="56"/>
      <c r="V664" s="56"/>
      <c r="W664" s="56"/>
      <c r="X664" s="56"/>
      <c r="Y664" s="56"/>
      <c r="Z664" s="56"/>
      <c r="AA664" s="56"/>
      <c r="AB664" s="56"/>
    </row>
    <row r="665">
      <c r="A665" s="56"/>
      <c r="B665" s="56"/>
      <c r="C665" s="58"/>
      <c r="D665" s="87"/>
      <c r="E665" s="79"/>
      <c r="F665" s="58"/>
      <c r="G665" s="58"/>
      <c r="H665" s="58"/>
      <c r="I665" s="58"/>
      <c r="J665" s="58"/>
      <c r="K665" s="56"/>
      <c r="L665" s="56"/>
      <c r="M665" s="56"/>
      <c r="N665" s="56"/>
      <c r="O665" s="56"/>
      <c r="P665" s="56"/>
      <c r="Q665" s="56"/>
      <c r="R665" s="56"/>
      <c r="S665" s="56"/>
      <c r="T665" s="56"/>
      <c r="U665" s="56"/>
      <c r="V665" s="56"/>
      <c r="W665" s="56"/>
      <c r="X665" s="56"/>
      <c r="Y665" s="56"/>
      <c r="Z665" s="56"/>
      <c r="AA665" s="56"/>
      <c r="AB665" s="56"/>
    </row>
    <row r="666">
      <c r="A666" s="56"/>
      <c r="B666" s="56"/>
      <c r="C666" s="58"/>
      <c r="D666" s="87"/>
      <c r="E666" s="79"/>
      <c r="F666" s="58"/>
      <c r="G666" s="58"/>
      <c r="H666" s="58"/>
      <c r="I666" s="58"/>
      <c r="J666" s="58"/>
      <c r="K666" s="56"/>
      <c r="L666" s="56"/>
      <c r="M666" s="56"/>
      <c r="N666" s="56"/>
      <c r="O666" s="56"/>
      <c r="P666" s="56"/>
      <c r="Q666" s="56"/>
      <c r="R666" s="56"/>
      <c r="S666" s="56"/>
      <c r="T666" s="56"/>
      <c r="U666" s="56"/>
      <c r="V666" s="56"/>
      <c r="W666" s="56"/>
      <c r="X666" s="56"/>
      <c r="Y666" s="56"/>
      <c r="Z666" s="56"/>
      <c r="AA666" s="56"/>
      <c r="AB666" s="56"/>
    </row>
    <row r="667">
      <c r="A667" s="56"/>
      <c r="B667" s="56"/>
      <c r="C667" s="58"/>
      <c r="D667" s="87"/>
      <c r="E667" s="79"/>
      <c r="F667" s="58"/>
      <c r="G667" s="58"/>
      <c r="H667" s="58"/>
      <c r="I667" s="58"/>
      <c r="J667" s="58"/>
      <c r="K667" s="56"/>
      <c r="L667" s="56"/>
      <c r="M667" s="56"/>
      <c r="N667" s="56"/>
      <c r="O667" s="56"/>
      <c r="P667" s="56"/>
      <c r="Q667" s="56"/>
      <c r="R667" s="56"/>
      <c r="S667" s="56"/>
      <c r="T667" s="56"/>
      <c r="U667" s="56"/>
      <c r="V667" s="56"/>
      <c r="W667" s="56"/>
      <c r="X667" s="56"/>
      <c r="Y667" s="56"/>
      <c r="Z667" s="56"/>
      <c r="AA667" s="56"/>
      <c r="AB667" s="56"/>
    </row>
    <row r="668">
      <c r="A668" s="56"/>
      <c r="B668" s="56"/>
      <c r="C668" s="58"/>
      <c r="D668" s="87"/>
      <c r="E668" s="79"/>
      <c r="F668" s="58"/>
      <c r="G668" s="58"/>
      <c r="H668" s="58"/>
      <c r="I668" s="58"/>
      <c r="J668" s="58"/>
      <c r="K668" s="56"/>
      <c r="L668" s="56"/>
      <c r="M668" s="56"/>
      <c r="N668" s="56"/>
      <c r="O668" s="56"/>
      <c r="P668" s="56"/>
      <c r="Q668" s="56"/>
      <c r="R668" s="56"/>
      <c r="S668" s="56"/>
      <c r="T668" s="56"/>
      <c r="U668" s="56"/>
      <c r="V668" s="56"/>
      <c r="W668" s="56"/>
      <c r="X668" s="56"/>
      <c r="Y668" s="56"/>
      <c r="Z668" s="56"/>
      <c r="AA668" s="56"/>
      <c r="AB668" s="56"/>
    </row>
    <row r="669">
      <c r="A669" s="56"/>
      <c r="B669" s="56"/>
      <c r="C669" s="58"/>
      <c r="D669" s="87"/>
      <c r="E669" s="79"/>
      <c r="F669" s="58"/>
      <c r="G669" s="58"/>
      <c r="H669" s="58"/>
      <c r="I669" s="58"/>
      <c r="J669" s="58"/>
      <c r="K669" s="56"/>
      <c r="L669" s="56"/>
      <c r="M669" s="56"/>
      <c r="N669" s="56"/>
      <c r="O669" s="56"/>
      <c r="P669" s="56"/>
      <c r="Q669" s="56"/>
      <c r="R669" s="56"/>
      <c r="S669" s="56"/>
      <c r="T669" s="56"/>
      <c r="U669" s="56"/>
      <c r="V669" s="56"/>
      <c r="W669" s="56"/>
      <c r="X669" s="56"/>
      <c r="Y669" s="56"/>
      <c r="Z669" s="56"/>
      <c r="AA669" s="56"/>
      <c r="AB669" s="56"/>
    </row>
    <row r="670">
      <c r="A670" s="56"/>
      <c r="B670" s="56"/>
      <c r="C670" s="58"/>
      <c r="D670" s="87"/>
      <c r="E670" s="79"/>
      <c r="F670" s="58"/>
      <c r="G670" s="58"/>
      <c r="H670" s="58"/>
      <c r="I670" s="58"/>
      <c r="J670" s="58"/>
      <c r="K670" s="56"/>
      <c r="L670" s="56"/>
      <c r="M670" s="56"/>
      <c r="N670" s="56"/>
      <c r="O670" s="56"/>
      <c r="P670" s="56"/>
      <c r="Q670" s="56"/>
      <c r="R670" s="56"/>
      <c r="S670" s="56"/>
      <c r="T670" s="56"/>
      <c r="U670" s="56"/>
      <c r="V670" s="56"/>
      <c r="W670" s="56"/>
      <c r="X670" s="56"/>
      <c r="Y670" s="56"/>
      <c r="Z670" s="56"/>
      <c r="AA670" s="56"/>
      <c r="AB670" s="56"/>
    </row>
    <row r="671">
      <c r="A671" s="56"/>
      <c r="B671" s="56"/>
      <c r="C671" s="58"/>
      <c r="D671" s="87"/>
      <c r="E671" s="79"/>
      <c r="F671" s="58"/>
      <c r="G671" s="58"/>
      <c r="H671" s="58"/>
      <c r="I671" s="58"/>
      <c r="J671" s="58"/>
      <c r="K671" s="56"/>
      <c r="L671" s="56"/>
      <c r="M671" s="56"/>
      <c r="N671" s="56"/>
      <c r="O671" s="56"/>
      <c r="P671" s="56"/>
      <c r="Q671" s="56"/>
      <c r="R671" s="56"/>
      <c r="S671" s="56"/>
      <c r="T671" s="56"/>
      <c r="U671" s="56"/>
      <c r="V671" s="56"/>
      <c r="W671" s="56"/>
      <c r="X671" s="56"/>
      <c r="Y671" s="56"/>
      <c r="Z671" s="56"/>
      <c r="AA671" s="56"/>
      <c r="AB671" s="56"/>
    </row>
    <row r="672">
      <c r="A672" s="56"/>
      <c r="B672" s="56"/>
      <c r="C672" s="58"/>
      <c r="D672" s="87"/>
      <c r="E672" s="79"/>
      <c r="F672" s="58"/>
      <c r="G672" s="58"/>
      <c r="H672" s="58"/>
      <c r="I672" s="58"/>
      <c r="J672" s="58"/>
      <c r="K672" s="56"/>
      <c r="L672" s="56"/>
      <c r="M672" s="56"/>
      <c r="N672" s="56"/>
      <c r="O672" s="56"/>
      <c r="P672" s="56"/>
      <c r="Q672" s="56"/>
      <c r="R672" s="56"/>
      <c r="S672" s="56"/>
      <c r="T672" s="56"/>
      <c r="U672" s="56"/>
      <c r="V672" s="56"/>
      <c r="W672" s="56"/>
      <c r="X672" s="56"/>
      <c r="Y672" s="56"/>
      <c r="Z672" s="56"/>
      <c r="AA672" s="56"/>
      <c r="AB672" s="56"/>
    </row>
    <row r="673">
      <c r="A673" s="56"/>
      <c r="B673" s="56"/>
      <c r="C673" s="58"/>
      <c r="D673" s="87"/>
      <c r="E673" s="79"/>
      <c r="F673" s="58"/>
      <c r="G673" s="58"/>
      <c r="H673" s="58"/>
      <c r="I673" s="58"/>
      <c r="J673" s="58"/>
      <c r="K673" s="56"/>
      <c r="L673" s="56"/>
      <c r="M673" s="56"/>
      <c r="N673" s="56"/>
      <c r="O673" s="56"/>
      <c r="P673" s="56"/>
      <c r="Q673" s="56"/>
      <c r="R673" s="56"/>
      <c r="S673" s="56"/>
      <c r="T673" s="56"/>
      <c r="U673" s="56"/>
      <c r="V673" s="56"/>
      <c r="W673" s="56"/>
      <c r="X673" s="56"/>
      <c r="Y673" s="56"/>
      <c r="Z673" s="56"/>
      <c r="AA673" s="56"/>
      <c r="AB673" s="56"/>
    </row>
    <row r="674">
      <c r="A674" s="56"/>
      <c r="B674" s="56"/>
      <c r="C674" s="58"/>
      <c r="D674" s="87"/>
      <c r="E674" s="79"/>
      <c r="F674" s="58"/>
      <c r="G674" s="58"/>
      <c r="H674" s="58"/>
      <c r="I674" s="58"/>
      <c r="J674" s="58"/>
      <c r="K674" s="56"/>
      <c r="L674" s="56"/>
      <c r="M674" s="56"/>
      <c r="N674" s="56"/>
      <c r="O674" s="56"/>
      <c r="P674" s="56"/>
      <c r="Q674" s="56"/>
      <c r="R674" s="56"/>
      <c r="S674" s="56"/>
      <c r="T674" s="56"/>
      <c r="U674" s="56"/>
      <c r="V674" s="56"/>
      <c r="W674" s="56"/>
      <c r="X674" s="56"/>
      <c r="Y674" s="56"/>
      <c r="Z674" s="56"/>
      <c r="AA674" s="56"/>
      <c r="AB674" s="56"/>
    </row>
    <row r="675">
      <c r="A675" s="56"/>
      <c r="B675" s="56"/>
      <c r="C675" s="58"/>
      <c r="D675" s="87"/>
      <c r="E675" s="79"/>
      <c r="F675" s="58"/>
      <c r="G675" s="58"/>
      <c r="H675" s="58"/>
      <c r="I675" s="58"/>
      <c r="J675" s="58"/>
      <c r="K675" s="56"/>
      <c r="L675" s="56"/>
      <c r="M675" s="56"/>
      <c r="N675" s="56"/>
      <c r="O675" s="56"/>
      <c r="P675" s="56"/>
      <c r="Q675" s="56"/>
      <c r="R675" s="56"/>
      <c r="S675" s="56"/>
      <c r="T675" s="56"/>
      <c r="U675" s="56"/>
      <c r="V675" s="56"/>
      <c r="W675" s="56"/>
      <c r="X675" s="56"/>
      <c r="Y675" s="56"/>
      <c r="Z675" s="56"/>
      <c r="AA675" s="56"/>
      <c r="AB675" s="56"/>
    </row>
    <row r="676">
      <c r="A676" s="56"/>
      <c r="B676" s="56"/>
      <c r="C676" s="58"/>
      <c r="D676" s="87"/>
      <c r="E676" s="79"/>
      <c r="F676" s="58"/>
      <c r="G676" s="58"/>
      <c r="H676" s="58"/>
      <c r="I676" s="58"/>
      <c r="J676" s="58"/>
      <c r="K676" s="56"/>
      <c r="L676" s="56"/>
      <c r="M676" s="56"/>
      <c r="N676" s="56"/>
      <c r="O676" s="56"/>
      <c r="P676" s="56"/>
      <c r="Q676" s="56"/>
      <c r="R676" s="56"/>
      <c r="S676" s="56"/>
      <c r="T676" s="56"/>
      <c r="U676" s="56"/>
      <c r="V676" s="56"/>
      <c r="W676" s="56"/>
      <c r="X676" s="56"/>
      <c r="Y676" s="56"/>
      <c r="Z676" s="56"/>
      <c r="AA676" s="56"/>
      <c r="AB676" s="56"/>
    </row>
    <row r="677">
      <c r="A677" s="56"/>
      <c r="B677" s="56"/>
      <c r="C677" s="58"/>
      <c r="D677" s="87"/>
      <c r="E677" s="79"/>
      <c r="F677" s="58"/>
      <c r="G677" s="58"/>
      <c r="H677" s="58"/>
      <c r="I677" s="58"/>
      <c r="J677" s="58"/>
      <c r="K677" s="56"/>
      <c r="L677" s="56"/>
      <c r="M677" s="56"/>
      <c r="N677" s="56"/>
      <c r="O677" s="56"/>
      <c r="P677" s="56"/>
      <c r="Q677" s="56"/>
      <c r="R677" s="56"/>
      <c r="S677" s="56"/>
      <c r="T677" s="56"/>
      <c r="U677" s="56"/>
      <c r="V677" s="56"/>
      <c r="W677" s="56"/>
      <c r="X677" s="56"/>
      <c r="Y677" s="56"/>
      <c r="Z677" s="56"/>
      <c r="AA677" s="56"/>
      <c r="AB677" s="56"/>
    </row>
    <row r="678">
      <c r="A678" s="56"/>
      <c r="B678" s="56"/>
      <c r="C678" s="58"/>
      <c r="D678" s="87"/>
      <c r="E678" s="79"/>
      <c r="F678" s="58"/>
      <c r="G678" s="58"/>
      <c r="H678" s="58"/>
      <c r="I678" s="58"/>
      <c r="J678" s="58"/>
      <c r="K678" s="56"/>
      <c r="L678" s="56"/>
      <c r="M678" s="56"/>
      <c r="N678" s="56"/>
      <c r="O678" s="56"/>
      <c r="P678" s="56"/>
      <c r="Q678" s="56"/>
      <c r="R678" s="56"/>
      <c r="S678" s="56"/>
      <c r="T678" s="56"/>
      <c r="U678" s="56"/>
      <c r="V678" s="56"/>
      <c r="W678" s="56"/>
      <c r="X678" s="56"/>
      <c r="Y678" s="56"/>
      <c r="Z678" s="56"/>
      <c r="AA678" s="56"/>
      <c r="AB678" s="56"/>
    </row>
    <row r="679">
      <c r="A679" s="56"/>
      <c r="B679" s="56"/>
      <c r="C679" s="58"/>
      <c r="D679" s="87"/>
      <c r="E679" s="79"/>
      <c r="F679" s="58"/>
      <c r="G679" s="58"/>
      <c r="H679" s="58"/>
      <c r="I679" s="58"/>
      <c r="J679" s="58"/>
      <c r="K679" s="56"/>
      <c r="L679" s="56"/>
      <c r="M679" s="56"/>
      <c r="N679" s="56"/>
      <c r="O679" s="56"/>
      <c r="P679" s="56"/>
      <c r="Q679" s="56"/>
      <c r="R679" s="56"/>
      <c r="S679" s="56"/>
      <c r="T679" s="56"/>
      <c r="U679" s="56"/>
      <c r="V679" s="56"/>
      <c r="W679" s="56"/>
      <c r="X679" s="56"/>
      <c r="Y679" s="56"/>
      <c r="Z679" s="56"/>
      <c r="AA679" s="56"/>
      <c r="AB679" s="56"/>
    </row>
    <row r="680">
      <c r="A680" s="56"/>
      <c r="B680" s="56"/>
      <c r="C680" s="58"/>
      <c r="D680" s="87"/>
      <c r="E680" s="79"/>
      <c r="F680" s="58"/>
      <c r="G680" s="58"/>
      <c r="H680" s="58"/>
      <c r="I680" s="58"/>
      <c r="J680" s="58"/>
      <c r="K680" s="56"/>
      <c r="L680" s="56"/>
      <c r="M680" s="56"/>
      <c r="N680" s="56"/>
      <c r="O680" s="56"/>
      <c r="P680" s="56"/>
      <c r="Q680" s="56"/>
      <c r="R680" s="56"/>
      <c r="S680" s="56"/>
      <c r="T680" s="56"/>
      <c r="U680" s="56"/>
      <c r="V680" s="56"/>
      <c r="W680" s="56"/>
      <c r="X680" s="56"/>
      <c r="Y680" s="56"/>
      <c r="Z680" s="56"/>
      <c r="AA680" s="56"/>
      <c r="AB680" s="56"/>
    </row>
    <row r="681">
      <c r="A681" s="56"/>
      <c r="B681" s="56"/>
      <c r="C681" s="58"/>
      <c r="D681" s="87"/>
      <c r="E681" s="79"/>
      <c r="F681" s="58"/>
      <c r="G681" s="58"/>
      <c r="H681" s="58"/>
      <c r="I681" s="58"/>
      <c r="J681" s="58"/>
      <c r="K681" s="56"/>
      <c r="L681" s="56"/>
      <c r="M681" s="56"/>
      <c r="N681" s="56"/>
      <c r="O681" s="56"/>
      <c r="P681" s="56"/>
      <c r="Q681" s="56"/>
      <c r="R681" s="56"/>
      <c r="S681" s="56"/>
      <c r="T681" s="56"/>
      <c r="U681" s="56"/>
      <c r="V681" s="56"/>
      <c r="W681" s="56"/>
      <c r="X681" s="56"/>
      <c r="Y681" s="56"/>
      <c r="Z681" s="56"/>
      <c r="AA681" s="56"/>
      <c r="AB681" s="56"/>
    </row>
    <row r="682">
      <c r="A682" s="56"/>
      <c r="B682" s="56"/>
      <c r="C682" s="58"/>
      <c r="D682" s="87"/>
      <c r="E682" s="79"/>
      <c r="F682" s="58"/>
      <c r="G682" s="58"/>
      <c r="H682" s="58"/>
      <c r="I682" s="58"/>
      <c r="J682" s="58"/>
      <c r="K682" s="56"/>
      <c r="L682" s="56"/>
      <c r="M682" s="56"/>
      <c r="N682" s="56"/>
      <c r="O682" s="56"/>
      <c r="P682" s="56"/>
      <c r="Q682" s="56"/>
      <c r="R682" s="56"/>
      <c r="S682" s="56"/>
      <c r="T682" s="56"/>
      <c r="U682" s="56"/>
      <c r="V682" s="56"/>
      <c r="W682" s="56"/>
      <c r="X682" s="56"/>
      <c r="Y682" s="56"/>
      <c r="Z682" s="56"/>
      <c r="AA682" s="56"/>
      <c r="AB682" s="56"/>
    </row>
    <row r="683">
      <c r="A683" s="56"/>
      <c r="B683" s="56"/>
      <c r="C683" s="58"/>
      <c r="D683" s="87"/>
      <c r="E683" s="79"/>
      <c r="F683" s="58"/>
      <c r="G683" s="58"/>
      <c r="H683" s="58"/>
      <c r="I683" s="58"/>
      <c r="J683" s="58"/>
      <c r="K683" s="56"/>
      <c r="L683" s="56"/>
      <c r="M683" s="56"/>
      <c r="N683" s="56"/>
      <c r="O683" s="56"/>
      <c r="P683" s="56"/>
      <c r="Q683" s="56"/>
      <c r="R683" s="56"/>
      <c r="S683" s="56"/>
      <c r="T683" s="56"/>
      <c r="U683" s="56"/>
      <c r="V683" s="56"/>
      <c r="W683" s="56"/>
      <c r="X683" s="56"/>
      <c r="Y683" s="56"/>
      <c r="Z683" s="56"/>
      <c r="AA683" s="56"/>
      <c r="AB683" s="56"/>
    </row>
    <row r="684">
      <c r="A684" s="56"/>
      <c r="B684" s="56"/>
      <c r="C684" s="58"/>
      <c r="D684" s="87"/>
      <c r="E684" s="79"/>
      <c r="F684" s="58"/>
      <c r="G684" s="58"/>
      <c r="H684" s="58"/>
      <c r="I684" s="58"/>
      <c r="J684" s="58"/>
      <c r="K684" s="56"/>
      <c r="L684" s="56"/>
      <c r="M684" s="56"/>
      <c r="N684" s="56"/>
      <c r="O684" s="56"/>
      <c r="P684" s="56"/>
      <c r="Q684" s="56"/>
      <c r="R684" s="56"/>
      <c r="S684" s="56"/>
      <c r="T684" s="56"/>
      <c r="U684" s="56"/>
      <c r="V684" s="56"/>
      <c r="W684" s="56"/>
      <c r="X684" s="56"/>
      <c r="Y684" s="56"/>
      <c r="Z684" s="56"/>
      <c r="AA684" s="56"/>
      <c r="AB684" s="56"/>
    </row>
    <row r="685">
      <c r="A685" s="56"/>
      <c r="B685" s="56"/>
      <c r="C685" s="58"/>
      <c r="D685" s="87"/>
      <c r="E685" s="79"/>
      <c r="F685" s="58"/>
      <c r="G685" s="58"/>
      <c r="H685" s="58"/>
      <c r="I685" s="58"/>
      <c r="J685" s="58"/>
      <c r="K685" s="56"/>
      <c r="L685" s="56"/>
      <c r="M685" s="56"/>
      <c r="N685" s="56"/>
      <c r="O685" s="56"/>
      <c r="P685" s="56"/>
      <c r="Q685" s="56"/>
      <c r="R685" s="56"/>
      <c r="S685" s="56"/>
      <c r="T685" s="56"/>
      <c r="U685" s="56"/>
      <c r="V685" s="56"/>
      <c r="W685" s="56"/>
      <c r="X685" s="56"/>
      <c r="Y685" s="56"/>
      <c r="Z685" s="56"/>
      <c r="AA685" s="56"/>
      <c r="AB685" s="56"/>
    </row>
    <row r="686">
      <c r="A686" s="56"/>
      <c r="B686" s="56"/>
      <c r="C686" s="58"/>
      <c r="D686" s="87"/>
      <c r="E686" s="79"/>
      <c r="F686" s="58"/>
      <c r="G686" s="58"/>
      <c r="H686" s="58"/>
      <c r="I686" s="58"/>
      <c r="J686" s="58"/>
      <c r="K686" s="56"/>
      <c r="L686" s="56"/>
      <c r="M686" s="56"/>
      <c r="N686" s="56"/>
      <c r="O686" s="56"/>
      <c r="P686" s="56"/>
      <c r="Q686" s="56"/>
      <c r="R686" s="56"/>
      <c r="S686" s="56"/>
      <c r="T686" s="56"/>
      <c r="U686" s="56"/>
      <c r="V686" s="56"/>
      <c r="W686" s="56"/>
      <c r="X686" s="56"/>
      <c r="Y686" s="56"/>
      <c r="Z686" s="56"/>
      <c r="AA686" s="56"/>
      <c r="AB686" s="56"/>
    </row>
    <row r="687">
      <c r="A687" s="56"/>
      <c r="B687" s="56"/>
      <c r="C687" s="58"/>
      <c r="D687" s="87"/>
      <c r="E687" s="79"/>
      <c r="F687" s="58"/>
      <c r="G687" s="58"/>
      <c r="H687" s="58"/>
      <c r="I687" s="58"/>
      <c r="J687" s="58"/>
      <c r="K687" s="56"/>
      <c r="L687" s="56"/>
      <c r="M687" s="56"/>
      <c r="N687" s="56"/>
      <c r="O687" s="56"/>
      <c r="P687" s="56"/>
      <c r="Q687" s="56"/>
      <c r="R687" s="56"/>
      <c r="S687" s="56"/>
      <c r="T687" s="56"/>
      <c r="U687" s="56"/>
      <c r="V687" s="56"/>
      <c r="W687" s="56"/>
      <c r="X687" s="56"/>
      <c r="Y687" s="56"/>
      <c r="Z687" s="56"/>
      <c r="AA687" s="56"/>
      <c r="AB687" s="56"/>
    </row>
    <row r="688">
      <c r="A688" s="56"/>
      <c r="B688" s="56"/>
      <c r="C688" s="58"/>
      <c r="D688" s="87"/>
      <c r="E688" s="79"/>
      <c r="F688" s="58"/>
      <c r="G688" s="58"/>
      <c r="H688" s="58"/>
      <c r="I688" s="58"/>
      <c r="J688" s="58"/>
      <c r="K688" s="56"/>
      <c r="L688" s="56"/>
      <c r="M688" s="56"/>
      <c r="N688" s="56"/>
      <c r="O688" s="56"/>
      <c r="P688" s="56"/>
      <c r="Q688" s="56"/>
      <c r="R688" s="56"/>
      <c r="S688" s="56"/>
      <c r="T688" s="56"/>
      <c r="U688" s="56"/>
      <c r="V688" s="56"/>
      <c r="W688" s="56"/>
      <c r="X688" s="56"/>
      <c r="Y688" s="56"/>
      <c r="Z688" s="56"/>
      <c r="AA688" s="56"/>
      <c r="AB688" s="56"/>
    </row>
    <row r="689">
      <c r="A689" s="56"/>
      <c r="B689" s="56"/>
      <c r="C689" s="58"/>
      <c r="D689" s="87"/>
      <c r="E689" s="79"/>
      <c r="F689" s="58"/>
      <c r="G689" s="58"/>
      <c r="H689" s="58"/>
      <c r="I689" s="58"/>
      <c r="J689" s="58"/>
      <c r="K689" s="56"/>
      <c r="L689" s="56"/>
      <c r="M689" s="56"/>
      <c r="N689" s="56"/>
      <c r="O689" s="56"/>
      <c r="P689" s="56"/>
      <c r="Q689" s="56"/>
      <c r="R689" s="56"/>
      <c r="S689" s="56"/>
      <c r="T689" s="56"/>
      <c r="U689" s="56"/>
      <c r="V689" s="56"/>
      <c r="W689" s="56"/>
      <c r="X689" s="56"/>
      <c r="Y689" s="56"/>
      <c r="Z689" s="56"/>
      <c r="AA689" s="56"/>
      <c r="AB689" s="56"/>
    </row>
    <row r="690">
      <c r="A690" s="56"/>
      <c r="B690" s="56"/>
      <c r="C690" s="58"/>
      <c r="D690" s="87"/>
      <c r="E690" s="79"/>
      <c r="F690" s="58"/>
      <c r="G690" s="58"/>
      <c r="H690" s="58"/>
      <c r="I690" s="58"/>
      <c r="J690" s="58"/>
      <c r="K690" s="56"/>
      <c r="L690" s="56"/>
      <c r="M690" s="56"/>
      <c r="N690" s="56"/>
      <c r="O690" s="56"/>
      <c r="P690" s="56"/>
      <c r="Q690" s="56"/>
      <c r="R690" s="56"/>
      <c r="S690" s="56"/>
      <c r="T690" s="56"/>
      <c r="U690" s="56"/>
      <c r="V690" s="56"/>
      <c r="W690" s="56"/>
      <c r="X690" s="56"/>
      <c r="Y690" s="56"/>
      <c r="Z690" s="56"/>
      <c r="AA690" s="56"/>
      <c r="AB690" s="56"/>
    </row>
    <row r="691">
      <c r="A691" s="56"/>
      <c r="B691" s="56"/>
      <c r="C691" s="58"/>
      <c r="D691" s="87"/>
      <c r="E691" s="79"/>
      <c r="F691" s="58"/>
      <c r="G691" s="58"/>
      <c r="H691" s="58"/>
      <c r="I691" s="58"/>
      <c r="J691" s="58"/>
      <c r="K691" s="56"/>
      <c r="L691" s="56"/>
      <c r="M691" s="56"/>
      <c r="N691" s="56"/>
      <c r="O691" s="56"/>
      <c r="P691" s="56"/>
      <c r="Q691" s="56"/>
      <c r="R691" s="56"/>
      <c r="S691" s="56"/>
      <c r="T691" s="56"/>
      <c r="U691" s="56"/>
      <c r="V691" s="56"/>
      <c r="W691" s="56"/>
      <c r="X691" s="56"/>
      <c r="Y691" s="56"/>
      <c r="Z691" s="56"/>
      <c r="AA691" s="56"/>
      <c r="AB691" s="56"/>
    </row>
    <row r="692">
      <c r="A692" s="56"/>
      <c r="B692" s="56"/>
      <c r="C692" s="58"/>
      <c r="D692" s="87"/>
      <c r="E692" s="79"/>
      <c r="F692" s="58"/>
      <c r="G692" s="58"/>
      <c r="H692" s="58"/>
      <c r="I692" s="58"/>
      <c r="J692" s="58"/>
      <c r="K692" s="56"/>
      <c r="L692" s="56"/>
      <c r="M692" s="56"/>
      <c r="N692" s="56"/>
      <c r="O692" s="56"/>
      <c r="P692" s="56"/>
      <c r="Q692" s="56"/>
      <c r="R692" s="56"/>
      <c r="S692" s="56"/>
      <c r="T692" s="56"/>
      <c r="U692" s="56"/>
      <c r="V692" s="56"/>
      <c r="W692" s="56"/>
      <c r="X692" s="56"/>
      <c r="Y692" s="56"/>
      <c r="Z692" s="56"/>
      <c r="AA692" s="56"/>
      <c r="AB692" s="56"/>
    </row>
    <row r="693">
      <c r="A693" s="56"/>
      <c r="B693" s="56"/>
      <c r="C693" s="58"/>
      <c r="D693" s="87"/>
      <c r="E693" s="79"/>
      <c r="F693" s="58"/>
      <c r="G693" s="58"/>
      <c r="H693" s="58"/>
      <c r="I693" s="58"/>
      <c r="J693" s="58"/>
      <c r="K693" s="56"/>
      <c r="L693" s="56"/>
      <c r="M693" s="56"/>
      <c r="N693" s="56"/>
      <c r="O693" s="56"/>
      <c r="P693" s="56"/>
      <c r="Q693" s="56"/>
      <c r="R693" s="56"/>
      <c r="S693" s="56"/>
      <c r="T693" s="56"/>
      <c r="U693" s="56"/>
      <c r="V693" s="56"/>
      <c r="W693" s="56"/>
      <c r="X693" s="56"/>
      <c r="Y693" s="56"/>
      <c r="Z693" s="56"/>
      <c r="AA693" s="56"/>
      <c r="AB693" s="56"/>
    </row>
    <row r="694">
      <c r="A694" s="56"/>
      <c r="B694" s="56"/>
      <c r="C694" s="58"/>
      <c r="D694" s="87"/>
      <c r="E694" s="79"/>
      <c r="F694" s="58"/>
      <c r="G694" s="58"/>
      <c r="H694" s="58"/>
      <c r="I694" s="58"/>
      <c r="J694" s="58"/>
      <c r="K694" s="56"/>
      <c r="L694" s="56"/>
      <c r="M694" s="56"/>
      <c r="N694" s="56"/>
      <c r="O694" s="56"/>
      <c r="P694" s="56"/>
      <c r="Q694" s="56"/>
      <c r="R694" s="56"/>
      <c r="S694" s="56"/>
      <c r="T694" s="56"/>
      <c r="U694" s="56"/>
      <c r="V694" s="56"/>
      <c r="W694" s="56"/>
      <c r="X694" s="56"/>
      <c r="Y694" s="56"/>
      <c r="Z694" s="56"/>
      <c r="AA694" s="56"/>
      <c r="AB694" s="56"/>
    </row>
    <row r="695">
      <c r="A695" s="56"/>
      <c r="B695" s="56"/>
      <c r="C695" s="58"/>
      <c r="D695" s="87"/>
      <c r="E695" s="79"/>
      <c r="F695" s="58"/>
      <c r="G695" s="58"/>
      <c r="H695" s="58"/>
      <c r="I695" s="58"/>
      <c r="J695" s="58"/>
      <c r="K695" s="56"/>
      <c r="L695" s="56"/>
      <c r="M695" s="56"/>
      <c r="N695" s="56"/>
      <c r="O695" s="56"/>
      <c r="P695" s="56"/>
      <c r="Q695" s="56"/>
      <c r="R695" s="56"/>
      <c r="S695" s="56"/>
      <c r="T695" s="56"/>
      <c r="U695" s="56"/>
      <c r="V695" s="56"/>
      <c r="W695" s="56"/>
      <c r="X695" s="56"/>
      <c r="Y695" s="56"/>
      <c r="Z695" s="56"/>
      <c r="AA695" s="56"/>
      <c r="AB695" s="56"/>
    </row>
    <row r="696">
      <c r="A696" s="56"/>
      <c r="B696" s="56"/>
      <c r="C696" s="58"/>
      <c r="D696" s="87"/>
      <c r="E696" s="79"/>
      <c r="F696" s="58"/>
      <c r="G696" s="58"/>
      <c r="H696" s="58"/>
      <c r="I696" s="58"/>
      <c r="J696" s="58"/>
      <c r="K696" s="56"/>
      <c r="L696" s="56"/>
      <c r="M696" s="56"/>
      <c r="N696" s="56"/>
      <c r="O696" s="56"/>
      <c r="P696" s="56"/>
      <c r="Q696" s="56"/>
      <c r="R696" s="56"/>
      <c r="S696" s="56"/>
      <c r="T696" s="56"/>
      <c r="U696" s="56"/>
      <c r="V696" s="56"/>
      <c r="W696" s="56"/>
      <c r="X696" s="56"/>
      <c r="Y696" s="56"/>
      <c r="Z696" s="56"/>
      <c r="AA696" s="56"/>
      <c r="AB696" s="56"/>
    </row>
    <row r="697">
      <c r="A697" s="56"/>
      <c r="B697" s="56"/>
      <c r="C697" s="58"/>
      <c r="D697" s="87"/>
      <c r="E697" s="79"/>
      <c r="F697" s="58"/>
      <c r="G697" s="58"/>
      <c r="H697" s="58"/>
      <c r="I697" s="58"/>
      <c r="J697" s="58"/>
      <c r="K697" s="56"/>
      <c r="L697" s="56"/>
      <c r="M697" s="56"/>
      <c r="N697" s="56"/>
      <c r="O697" s="56"/>
      <c r="P697" s="56"/>
      <c r="Q697" s="56"/>
      <c r="R697" s="56"/>
      <c r="S697" s="56"/>
      <c r="T697" s="56"/>
      <c r="U697" s="56"/>
      <c r="V697" s="56"/>
      <c r="W697" s="56"/>
      <c r="X697" s="56"/>
      <c r="Y697" s="56"/>
      <c r="Z697" s="56"/>
      <c r="AA697" s="56"/>
      <c r="AB697" s="56"/>
    </row>
    <row r="698">
      <c r="A698" s="56"/>
      <c r="B698" s="56"/>
      <c r="C698" s="58"/>
      <c r="D698" s="87"/>
      <c r="E698" s="79"/>
      <c r="F698" s="58"/>
      <c r="G698" s="58"/>
      <c r="H698" s="58"/>
      <c r="I698" s="58"/>
      <c r="J698" s="58"/>
      <c r="K698" s="56"/>
      <c r="L698" s="56"/>
      <c r="M698" s="56"/>
      <c r="N698" s="56"/>
      <c r="O698" s="56"/>
      <c r="P698" s="56"/>
      <c r="Q698" s="56"/>
      <c r="R698" s="56"/>
      <c r="S698" s="56"/>
      <c r="T698" s="56"/>
      <c r="U698" s="56"/>
      <c r="V698" s="56"/>
      <c r="W698" s="56"/>
      <c r="X698" s="56"/>
      <c r="Y698" s="56"/>
      <c r="Z698" s="56"/>
      <c r="AA698" s="56"/>
      <c r="AB698" s="56"/>
    </row>
    <row r="699">
      <c r="A699" s="56"/>
      <c r="B699" s="56"/>
      <c r="C699" s="58"/>
      <c r="D699" s="87"/>
      <c r="E699" s="79"/>
      <c r="F699" s="58"/>
      <c r="G699" s="58"/>
      <c r="H699" s="58"/>
      <c r="I699" s="58"/>
      <c r="J699" s="58"/>
      <c r="K699" s="56"/>
      <c r="L699" s="56"/>
      <c r="M699" s="56"/>
      <c r="N699" s="56"/>
      <c r="O699" s="56"/>
      <c r="P699" s="56"/>
      <c r="Q699" s="56"/>
      <c r="R699" s="56"/>
      <c r="S699" s="56"/>
      <c r="T699" s="56"/>
      <c r="U699" s="56"/>
      <c r="V699" s="56"/>
      <c r="W699" s="56"/>
      <c r="X699" s="56"/>
      <c r="Y699" s="56"/>
      <c r="Z699" s="56"/>
      <c r="AA699" s="56"/>
      <c r="AB699" s="56"/>
    </row>
    <row r="700">
      <c r="A700" s="56"/>
      <c r="B700" s="56"/>
      <c r="C700" s="58"/>
      <c r="D700" s="87"/>
      <c r="E700" s="79"/>
      <c r="F700" s="58"/>
      <c r="G700" s="58"/>
      <c r="H700" s="58"/>
      <c r="I700" s="58"/>
      <c r="J700" s="58"/>
      <c r="K700" s="56"/>
      <c r="L700" s="56"/>
      <c r="M700" s="56"/>
      <c r="N700" s="56"/>
      <c r="O700" s="56"/>
      <c r="P700" s="56"/>
      <c r="Q700" s="56"/>
      <c r="R700" s="56"/>
      <c r="S700" s="56"/>
      <c r="T700" s="56"/>
      <c r="U700" s="56"/>
      <c r="V700" s="56"/>
      <c r="W700" s="56"/>
      <c r="X700" s="56"/>
      <c r="Y700" s="56"/>
      <c r="Z700" s="56"/>
      <c r="AA700" s="56"/>
      <c r="AB700" s="56"/>
    </row>
    <row r="701">
      <c r="A701" s="56"/>
      <c r="B701" s="56"/>
      <c r="C701" s="58"/>
      <c r="D701" s="87"/>
      <c r="E701" s="79"/>
      <c r="F701" s="58"/>
      <c r="G701" s="58"/>
      <c r="H701" s="58"/>
      <c r="I701" s="58"/>
      <c r="J701" s="58"/>
      <c r="K701" s="56"/>
      <c r="L701" s="56"/>
      <c r="M701" s="56"/>
      <c r="N701" s="56"/>
      <c r="O701" s="56"/>
      <c r="P701" s="56"/>
      <c r="Q701" s="56"/>
      <c r="R701" s="56"/>
      <c r="S701" s="56"/>
      <c r="T701" s="56"/>
      <c r="U701" s="56"/>
      <c r="V701" s="56"/>
      <c r="W701" s="56"/>
      <c r="X701" s="56"/>
      <c r="Y701" s="56"/>
      <c r="Z701" s="56"/>
      <c r="AA701" s="56"/>
      <c r="AB701" s="56"/>
    </row>
    <row r="702">
      <c r="A702" s="56"/>
      <c r="B702" s="56"/>
      <c r="C702" s="58"/>
      <c r="D702" s="87"/>
      <c r="E702" s="79"/>
      <c r="F702" s="58"/>
      <c r="G702" s="58"/>
      <c r="H702" s="58"/>
      <c r="I702" s="58"/>
      <c r="J702" s="58"/>
      <c r="K702" s="56"/>
      <c r="L702" s="56"/>
      <c r="M702" s="56"/>
      <c r="N702" s="56"/>
      <c r="O702" s="56"/>
      <c r="P702" s="56"/>
      <c r="Q702" s="56"/>
      <c r="R702" s="56"/>
      <c r="S702" s="56"/>
      <c r="T702" s="56"/>
      <c r="U702" s="56"/>
      <c r="V702" s="56"/>
      <c r="W702" s="56"/>
      <c r="X702" s="56"/>
      <c r="Y702" s="56"/>
      <c r="Z702" s="56"/>
      <c r="AA702" s="56"/>
      <c r="AB702" s="56"/>
    </row>
    <row r="703">
      <c r="A703" s="56"/>
      <c r="B703" s="56"/>
      <c r="C703" s="58"/>
      <c r="D703" s="87"/>
      <c r="E703" s="79"/>
      <c r="F703" s="58"/>
      <c r="G703" s="58"/>
      <c r="H703" s="58"/>
      <c r="I703" s="58"/>
      <c r="J703" s="58"/>
      <c r="K703" s="56"/>
      <c r="L703" s="56"/>
      <c r="M703" s="56"/>
      <c r="N703" s="56"/>
      <c r="O703" s="56"/>
      <c r="P703" s="56"/>
      <c r="Q703" s="56"/>
      <c r="R703" s="56"/>
      <c r="S703" s="56"/>
      <c r="T703" s="56"/>
      <c r="U703" s="56"/>
      <c r="V703" s="56"/>
      <c r="W703" s="56"/>
      <c r="X703" s="56"/>
      <c r="Y703" s="56"/>
      <c r="Z703" s="56"/>
      <c r="AA703" s="56"/>
      <c r="AB703" s="56"/>
    </row>
    <row r="704">
      <c r="A704" s="56"/>
      <c r="B704" s="56"/>
      <c r="C704" s="58"/>
      <c r="D704" s="87"/>
      <c r="E704" s="79"/>
      <c r="F704" s="58"/>
      <c r="G704" s="58"/>
      <c r="H704" s="58"/>
      <c r="I704" s="58"/>
      <c r="J704" s="58"/>
      <c r="K704" s="56"/>
      <c r="L704" s="56"/>
      <c r="M704" s="56"/>
      <c r="N704" s="56"/>
      <c r="O704" s="56"/>
      <c r="P704" s="56"/>
      <c r="Q704" s="56"/>
      <c r="R704" s="56"/>
      <c r="S704" s="56"/>
      <c r="T704" s="56"/>
      <c r="U704" s="56"/>
      <c r="V704" s="56"/>
      <c r="W704" s="56"/>
      <c r="X704" s="56"/>
      <c r="Y704" s="56"/>
      <c r="Z704" s="56"/>
      <c r="AA704" s="56"/>
      <c r="AB704" s="56"/>
    </row>
    <row r="705">
      <c r="A705" s="56"/>
      <c r="B705" s="56"/>
      <c r="C705" s="58"/>
      <c r="D705" s="87"/>
      <c r="E705" s="79"/>
      <c r="F705" s="58"/>
      <c r="G705" s="58"/>
      <c r="H705" s="58"/>
      <c r="I705" s="58"/>
      <c r="J705" s="58"/>
      <c r="K705" s="56"/>
      <c r="L705" s="56"/>
      <c r="M705" s="56"/>
      <c r="N705" s="56"/>
      <c r="O705" s="56"/>
      <c r="P705" s="56"/>
      <c r="Q705" s="56"/>
      <c r="R705" s="56"/>
      <c r="S705" s="56"/>
      <c r="T705" s="56"/>
      <c r="U705" s="56"/>
      <c r="V705" s="56"/>
      <c r="W705" s="56"/>
      <c r="X705" s="56"/>
      <c r="Y705" s="56"/>
      <c r="Z705" s="56"/>
      <c r="AA705" s="56"/>
      <c r="AB705" s="56"/>
    </row>
    <row r="706">
      <c r="A706" s="56"/>
      <c r="B706" s="56"/>
      <c r="C706" s="58"/>
      <c r="D706" s="87"/>
      <c r="E706" s="79"/>
      <c r="F706" s="58"/>
      <c r="G706" s="58"/>
      <c r="H706" s="58"/>
      <c r="I706" s="58"/>
      <c r="J706" s="58"/>
      <c r="K706" s="56"/>
      <c r="L706" s="56"/>
      <c r="M706" s="56"/>
      <c r="N706" s="56"/>
      <c r="O706" s="56"/>
      <c r="P706" s="56"/>
      <c r="Q706" s="56"/>
      <c r="R706" s="56"/>
      <c r="S706" s="56"/>
      <c r="T706" s="56"/>
      <c r="U706" s="56"/>
      <c r="V706" s="56"/>
      <c r="W706" s="56"/>
      <c r="X706" s="56"/>
      <c r="Y706" s="56"/>
      <c r="Z706" s="56"/>
      <c r="AA706" s="56"/>
      <c r="AB706" s="56"/>
    </row>
    <row r="707">
      <c r="A707" s="56"/>
      <c r="B707" s="56"/>
      <c r="C707" s="58"/>
      <c r="D707" s="87"/>
      <c r="E707" s="79"/>
      <c r="F707" s="58"/>
      <c r="G707" s="58"/>
      <c r="H707" s="58"/>
      <c r="I707" s="58"/>
      <c r="J707" s="58"/>
      <c r="K707" s="56"/>
      <c r="L707" s="56"/>
      <c r="M707" s="56"/>
      <c r="N707" s="56"/>
      <c r="O707" s="56"/>
      <c r="P707" s="56"/>
      <c r="Q707" s="56"/>
      <c r="R707" s="56"/>
      <c r="S707" s="56"/>
      <c r="T707" s="56"/>
      <c r="U707" s="56"/>
      <c r="V707" s="56"/>
      <c r="W707" s="56"/>
      <c r="X707" s="56"/>
      <c r="Y707" s="56"/>
      <c r="Z707" s="56"/>
      <c r="AA707" s="56"/>
      <c r="AB707" s="56"/>
    </row>
    <row r="708">
      <c r="A708" s="56"/>
      <c r="B708" s="56"/>
      <c r="C708" s="58"/>
      <c r="D708" s="87"/>
      <c r="E708" s="79"/>
      <c r="F708" s="58"/>
      <c r="G708" s="58"/>
      <c r="H708" s="58"/>
      <c r="I708" s="58"/>
      <c r="J708" s="58"/>
      <c r="K708" s="56"/>
      <c r="L708" s="56"/>
      <c r="M708" s="56"/>
      <c r="N708" s="56"/>
      <c r="O708" s="56"/>
      <c r="P708" s="56"/>
      <c r="Q708" s="56"/>
      <c r="R708" s="56"/>
      <c r="S708" s="56"/>
      <c r="T708" s="56"/>
      <c r="U708" s="56"/>
      <c r="V708" s="56"/>
      <c r="W708" s="56"/>
      <c r="X708" s="56"/>
      <c r="Y708" s="56"/>
      <c r="Z708" s="56"/>
      <c r="AA708" s="56"/>
      <c r="AB708" s="56"/>
    </row>
    <row r="709">
      <c r="A709" s="56"/>
      <c r="B709" s="56"/>
      <c r="C709" s="58"/>
      <c r="D709" s="87"/>
      <c r="E709" s="79"/>
      <c r="F709" s="58"/>
      <c r="G709" s="58"/>
      <c r="H709" s="58"/>
      <c r="I709" s="58"/>
      <c r="J709" s="58"/>
      <c r="K709" s="56"/>
      <c r="L709" s="56"/>
      <c r="M709" s="56"/>
      <c r="N709" s="56"/>
      <c r="O709" s="56"/>
      <c r="P709" s="56"/>
      <c r="Q709" s="56"/>
      <c r="R709" s="56"/>
      <c r="S709" s="56"/>
      <c r="T709" s="56"/>
      <c r="U709" s="56"/>
      <c r="V709" s="56"/>
      <c r="W709" s="56"/>
      <c r="X709" s="56"/>
      <c r="Y709" s="56"/>
      <c r="Z709" s="56"/>
      <c r="AA709" s="56"/>
      <c r="AB709" s="56"/>
    </row>
    <row r="710">
      <c r="A710" s="56"/>
      <c r="B710" s="56"/>
      <c r="C710" s="58"/>
      <c r="D710" s="87"/>
      <c r="E710" s="79"/>
      <c r="F710" s="58"/>
      <c r="G710" s="58"/>
      <c r="H710" s="58"/>
      <c r="I710" s="58"/>
      <c r="J710" s="58"/>
      <c r="K710" s="56"/>
      <c r="L710" s="56"/>
      <c r="M710" s="56"/>
      <c r="N710" s="56"/>
      <c r="O710" s="56"/>
      <c r="P710" s="56"/>
      <c r="Q710" s="56"/>
      <c r="R710" s="56"/>
      <c r="S710" s="56"/>
      <c r="T710" s="56"/>
      <c r="U710" s="56"/>
      <c r="V710" s="56"/>
      <c r="W710" s="56"/>
      <c r="X710" s="56"/>
      <c r="Y710" s="56"/>
      <c r="Z710" s="56"/>
      <c r="AA710" s="56"/>
      <c r="AB710" s="56"/>
    </row>
    <row r="711">
      <c r="A711" s="56"/>
      <c r="B711" s="56"/>
      <c r="C711" s="58"/>
      <c r="D711" s="87"/>
      <c r="E711" s="79"/>
      <c r="F711" s="58"/>
      <c r="G711" s="58"/>
      <c r="H711" s="58"/>
      <c r="I711" s="58"/>
      <c r="J711" s="58"/>
      <c r="K711" s="56"/>
      <c r="L711" s="56"/>
      <c r="M711" s="56"/>
      <c r="N711" s="56"/>
      <c r="O711" s="56"/>
      <c r="P711" s="56"/>
      <c r="Q711" s="56"/>
      <c r="R711" s="56"/>
      <c r="S711" s="56"/>
      <c r="T711" s="56"/>
      <c r="U711" s="56"/>
      <c r="V711" s="56"/>
      <c r="W711" s="56"/>
      <c r="X711" s="56"/>
      <c r="Y711" s="56"/>
      <c r="Z711" s="56"/>
      <c r="AA711" s="56"/>
      <c r="AB711" s="56"/>
    </row>
    <row r="712">
      <c r="A712" s="56"/>
      <c r="B712" s="56"/>
      <c r="C712" s="58"/>
      <c r="D712" s="87"/>
      <c r="E712" s="79"/>
      <c r="F712" s="58"/>
      <c r="G712" s="58"/>
      <c r="H712" s="58"/>
      <c r="I712" s="58"/>
      <c r="J712" s="58"/>
      <c r="K712" s="56"/>
      <c r="L712" s="56"/>
      <c r="M712" s="56"/>
      <c r="N712" s="56"/>
      <c r="O712" s="56"/>
      <c r="P712" s="56"/>
      <c r="Q712" s="56"/>
      <c r="R712" s="56"/>
      <c r="S712" s="56"/>
      <c r="T712" s="56"/>
      <c r="U712" s="56"/>
      <c r="V712" s="56"/>
      <c r="W712" s="56"/>
      <c r="X712" s="56"/>
      <c r="Y712" s="56"/>
      <c r="Z712" s="56"/>
      <c r="AA712" s="56"/>
      <c r="AB712" s="56"/>
    </row>
    <row r="713">
      <c r="A713" s="56"/>
      <c r="B713" s="56"/>
      <c r="C713" s="58"/>
      <c r="D713" s="87"/>
      <c r="E713" s="79"/>
      <c r="F713" s="58"/>
      <c r="G713" s="58"/>
      <c r="H713" s="58"/>
      <c r="I713" s="58"/>
      <c r="J713" s="58"/>
      <c r="K713" s="56"/>
      <c r="L713" s="56"/>
      <c r="M713" s="56"/>
      <c r="N713" s="56"/>
      <c r="O713" s="56"/>
      <c r="P713" s="56"/>
      <c r="Q713" s="56"/>
      <c r="R713" s="56"/>
      <c r="S713" s="56"/>
      <c r="T713" s="56"/>
      <c r="U713" s="56"/>
      <c r="V713" s="56"/>
      <c r="W713" s="56"/>
      <c r="X713" s="56"/>
      <c r="Y713" s="56"/>
      <c r="Z713" s="56"/>
      <c r="AA713" s="56"/>
      <c r="AB713" s="56"/>
    </row>
    <row r="714">
      <c r="A714" s="56"/>
      <c r="B714" s="56"/>
      <c r="C714" s="58"/>
      <c r="D714" s="87"/>
      <c r="E714" s="79"/>
      <c r="F714" s="58"/>
      <c r="G714" s="58"/>
      <c r="H714" s="58"/>
      <c r="I714" s="58"/>
      <c r="J714" s="58"/>
      <c r="K714" s="56"/>
      <c r="L714" s="56"/>
      <c r="M714" s="56"/>
      <c r="N714" s="56"/>
      <c r="O714" s="56"/>
      <c r="P714" s="56"/>
      <c r="Q714" s="56"/>
      <c r="R714" s="56"/>
      <c r="S714" s="56"/>
      <c r="T714" s="56"/>
      <c r="U714" s="56"/>
      <c r="V714" s="56"/>
      <c r="W714" s="56"/>
      <c r="X714" s="56"/>
      <c r="Y714" s="56"/>
      <c r="Z714" s="56"/>
      <c r="AA714" s="56"/>
      <c r="AB714" s="56"/>
    </row>
    <row r="715">
      <c r="A715" s="56"/>
      <c r="B715" s="56"/>
      <c r="C715" s="58"/>
      <c r="D715" s="87"/>
      <c r="E715" s="79"/>
      <c r="F715" s="58"/>
      <c r="G715" s="58"/>
      <c r="H715" s="58"/>
      <c r="I715" s="58"/>
      <c r="J715" s="58"/>
      <c r="K715" s="56"/>
      <c r="L715" s="56"/>
      <c r="M715" s="56"/>
      <c r="N715" s="56"/>
      <c r="O715" s="56"/>
      <c r="P715" s="56"/>
      <c r="Q715" s="56"/>
      <c r="R715" s="56"/>
      <c r="S715" s="56"/>
      <c r="T715" s="56"/>
      <c r="U715" s="56"/>
      <c r="V715" s="56"/>
      <c r="W715" s="56"/>
      <c r="X715" s="56"/>
      <c r="Y715" s="56"/>
      <c r="Z715" s="56"/>
      <c r="AA715" s="56"/>
      <c r="AB715" s="56"/>
    </row>
    <row r="716">
      <c r="A716" s="56"/>
      <c r="B716" s="56"/>
      <c r="C716" s="58"/>
      <c r="D716" s="87"/>
      <c r="E716" s="79"/>
      <c r="F716" s="58"/>
      <c r="G716" s="58"/>
      <c r="H716" s="58"/>
      <c r="I716" s="58"/>
      <c r="J716" s="58"/>
      <c r="K716" s="56"/>
      <c r="L716" s="56"/>
      <c r="M716" s="56"/>
      <c r="N716" s="56"/>
      <c r="O716" s="56"/>
      <c r="P716" s="56"/>
      <c r="Q716" s="56"/>
      <c r="R716" s="56"/>
      <c r="S716" s="56"/>
      <c r="T716" s="56"/>
      <c r="U716" s="56"/>
      <c r="V716" s="56"/>
      <c r="W716" s="56"/>
      <c r="X716" s="56"/>
      <c r="Y716" s="56"/>
      <c r="Z716" s="56"/>
      <c r="AA716" s="56"/>
      <c r="AB716" s="56"/>
    </row>
    <row r="717">
      <c r="A717" s="56"/>
      <c r="B717" s="56"/>
      <c r="C717" s="58"/>
      <c r="D717" s="87"/>
      <c r="E717" s="79"/>
      <c r="F717" s="58"/>
      <c r="G717" s="58"/>
      <c r="H717" s="58"/>
      <c r="I717" s="58"/>
      <c r="J717" s="58"/>
      <c r="K717" s="56"/>
      <c r="L717" s="56"/>
      <c r="M717" s="56"/>
      <c r="N717" s="56"/>
      <c r="O717" s="56"/>
      <c r="P717" s="56"/>
      <c r="Q717" s="56"/>
      <c r="R717" s="56"/>
      <c r="S717" s="56"/>
      <c r="T717" s="56"/>
      <c r="U717" s="56"/>
      <c r="V717" s="56"/>
      <c r="W717" s="56"/>
      <c r="X717" s="56"/>
      <c r="Y717" s="56"/>
      <c r="Z717" s="56"/>
      <c r="AA717" s="56"/>
      <c r="AB717" s="56"/>
    </row>
    <row r="718">
      <c r="A718" s="56"/>
      <c r="B718" s="56"/>
      <c r="C718" s="58"/>
      <c r="D718" s="87"/>
      <c r="E718" s="79"/>
      <c r="F718" s="58"/>
      <c r="G718" s="58"/>
      <c r="H718" s="58"/>
      <c r="I718" s="58"/>
      <c r="J718" s="58"/>
      <c r="K718" s="56"/>
      <c r="L718" s="56"/>
      <c r="M718" s="56"/>
      <c r="N718" s="56"/>
      <c r="O718" s="56"/>
      <c r="P718" s="56"/>
      <c r="Q718" s="56"/>
      <c r="R718" s="56"/>
      <c r="S718" s="56"/>
      <c r="T718" s="56"/>
      <c r="U718" s="56"/>
      <c r="V718" s="56"/>
      <c r="W718" s="56"/>
      <c r="X718" s="56"/>
      <c r="Y718" s="56"/>
      <c r="Z718" s="56"/>
      <c r="AA718" s="56"/>
      <c r="AB718" s="56"/>
    </row>
    <row r="719">
      <c r="A719" s="56"/>
      <c r="B719" s="56"/>
      <c r="C719" s="58"/>
      <c r="D719" s="87"/>
      <c r="E719" s="79"/>
      <c r="F719" s="58"/>
      <c r="G719" s="58"/>
      <c r="H719" s="58"/>
      <c r="I719" s="58"/>
      <c r="J719" s="58"/>
      <c r="K719" s="56"/>
      <c r="L719" s="56"/>
      <c r="M719" s="56"/>
      <c r="N719" s="56"/>
      <c r="O719" s="56"/>
      <c r="P719" s="56"/>
      <c r="Q719" s="56"/>
      <c r="R719" s="56"/>
      <c r="S719" s="56"/>
      <c r="T719" s="56"/>
      <c r="U719" s="56"/>
      <c r="V719" s="56"/>
      <c r="W719" s="56"/>
      <c r="X719" s="56"/>
      <c r="Y719" s="56"/>
      <c r="Z719" s="56"/>
      <c r="AA719" s="56"/>
      <c r="AB719" s="56"/>
    </row>
    <row r="720">
      <c r="A720" s="56"/>
      <c r="B720" s="56"/>
      <c r="C720" s="58"/>
      <c r="D720" s="87"/>
      <c r="E720" s="79"/>
      <c r="F720" s="58"/>
      <c r="G720" s="58"/>
      <c r="H720" s="58"/>
      <c r="I720" s="58"/>
      <c r="J720" s="58"/>
      <c r="K720" s="56"/>
      <c r="L720" s="56"/>
      <c r="M720" s="56"/>
      <c r="N720" s="56"/>
      <c r="O720" s="56"/>
      <c r="P720" s="56"/>
      <c r="Q720" s="56"/>
      <c r="R720" s="56"/>
      <c r="S720" s="56"/>
      <c r="T720" s="56"/>
      <c r="U720" s="56"/>
      <c r="V720" s="56"/>
      <c r="W720" s="56"/>
      <c r="X720" s="56"/>
      <c r="Y720" s="56"/>
      <c r="Z720" s="56"/>
      <c r="AA720" s="56"/>
      <c r="AB720" s="56"/>
    </row>
    <row r="721">
      <c r="A721" s="56"/>
      <c r="B721" s="56"/>
      <c r="C721" s="58"/>
      <c r="D721" s="87"/>
      <c r="E721" s="79"/>
      <c r="F721" s="58"/>
      <c r="G721" s="58"/>
      <c r="H721" s="58"/>
      <c r="I721" s="58"/>
      <c r="J721" s="58"/>
      <c r="K721" s="56"/>
      <c r="L721" s="56"/>
      <c r="M721" s="56"/>
      <c r="N721" s="56"/>
      <c r="O721" s="56"/>
      <c r="P721" s="56"/>
      <c r="Q721" s="56"/>
      <c r="R721" s="56"/>
      <c r="S721" s="56"/>
      <c r="T721" s="56"/>
      <c r="U721" s="56"/>
      <c r="V721" s="56"/>
      <c r="W721" s="56"/>
      <c r="X721" s="56"/>
      <c r="Y721" s="56"/>
      <c r="Z721" s="56"/>
      <c r="AA721" s="56"/>
      <c r="AB721" s="56"/>
    </row>
    <row r="722">
      <c r="A722" s="56"/>
      <c r="B722" s="56"/>
      <c r="C722" s="58"/>
      <c r="D722" s="87"/>
      <c r="E722" s="79"/>
      <c r="F722" s="58"/>
      <c r="G722" s="58"/>
      <c r="H722" s="58"/>
      <c r="I722" s="58"/>
      <c r="J722" s="58"/>
      <c r="K722" s="56"/>
      <c r="L722" s="56"/>
      <c r="M722" s="56"/>
      <c r="N722" s="56"/>
      <c r="O722" s="56"/>
      <c r="P722" s="56"/>
      <c r="Q722" s="56"/>
      <c r="R722" s="56"/>
      <c r="S722" s="56"/>
      <c r="T722" s="56"/>
      <c r="U722" s="56"/>
      <c r="V722" s="56"/>
      <c r="W722" s="56"/>
      <c r="X722" s="56"/>
      <c r="Y722" s="56"/>
      <c r="Z722" s="56"/>
      <c r="AA722" s="56"/>
      <c r="AB722" s="56"/>
    </row>
    <row r="723">
      <c r="A723" s="56"/>
      <c r="B723" s="56"/>
      <c r="C723" s="58"/>
      <c r="D723" s="87"/>
      <c r="E723" s="79"/>
      <c r="F723" s="58"/>
      <c r="G723" s="58"/>
      <c r="H723" s="58"/>
      <c r="I723" s="58"/>
      <c r="J723" s="58"/>
      <c r="K723" s="56"/>
      <c r="L723" s="56"/>
      <c r="M723" s="56"/>
      <c r="N723" s="56"/>
      <c r="O723" s="56"/>
      <c r="P723" s="56"/>
      <c r="Q723" s="56"/>
      <c r="R723" s="56"/>
      <c r="S723" s="56"/>
      <c r="T723" s="56"/>
      <c r="U723" s="56"/>
      <c r="V723" s="56"/>
      <c r="W723" s="56"/>
      <c r="X723" s="56"/>
      <c r="Y723" s="56"/>
      <c r="Z723" s="56"/>
      <c r="AA723" s="56"/>
      <c r="AB723" s="56"/>
    </row>
    <row r="724">
      <c r="A724" s="56"/>
      <c r="B724" s="56"/>
      <c r="C724" s="58"/>
      <c r="D724" s="87"/>
      <c r="E724" s="79"/>
      <c r="F724" s="58"/>
      <c r="G724" s="58"/>
      <c r="H724" s="58"/>
      <c r="I724" s="58"/>
      <c r="J724" s="58"/>
      <c r="K724" s="56"/>
      <c r="L724" s="56"/>
      <c r="M724" s="56"/>
      <c r="N724" s="56"/>
      <c r="O724" s="56"/>
      <c r="P724" s="56"/>
      <c r="Q724" s="56"/>
      <c r="R724" s="56"/>
      <c r="S724" s="56"/>
      <c r="T724" s="56"/>
      <c r="U724" s="56"/>
      <c r="V724" s="56"/>
      <c r="W724" s="56"/>
      <c r="X724" s="56"/>
      <c r="Y724" s="56"/>
      <c r="Z724" s="56"/>
      <c r="AA724" s="56"/>
      <c r="AB724" s="56"/>
    </row>
    <row r="725">
      <c r="A725" s="56"/>
      <c r="B725" s="56"/>
      <c r="C725" s="58"/>
      <c r="D725" s="87"/>
      <c r="E725" s="79"/>
      <c r="F725" s="58"/>
      <c r="G725" s="58"/>
      <c r="H725" s="58"/>
      <c r="I725" s="58"/>
      <c r="J725" s="58"/>
      <c r="K725" s="56"/>
      <c r="L725" s="56"/>
      <c r="M725" s="56"/>
      <c r="N725" s="56"/>
      <c r="O725" s="56"/>
      <c r="P725" s="56"/>
      <c r="Q725" s="56"/>
      <c r="R725" s="56"/>
      <c r="S725" s="56"/>
      <c r="T725" s="56"/>
      <c r="U725" s="56"/>
      <c r="V725" s="56"/>
      <c r="W725" s="56"/>
      <c r="X725" s="56"/>
      <c r="Y725" s="56"/>
      <c r="Z725" s="56"/>
      <c r="AA725" s="56"/>
      <c r="AB725" s="56"/>
    </row>
    <row r="726">
      <c r="A726" s="56"/>
      <c r="B726" s="56"/>
      <c r="C726" s="58"/>
      <c r="D726" s="87"/>
      <c r="E726" s="79"/>
      <c r="F726" s="58"/>
      <c r="G726" s="58"/>
      <c r="H726" s="58"/>
      <c r="I726" s="58"/>
      <c r="J726" s="58"/>
      <c r="K726" s="56"/>
      <c r="L726" s="56"/>
      <c r="M726" s="56"/>
      <c r="N726" s="56"/>
      <c r="O726" s="56"/>
      <c r="P726" s="56"/>
      <c r="Q726" s="56"/>
      <c r="R726" s="56"/>
      <c r="S726" s="56"/>
      <c r="T726" s="56"/>
      <c r="U726" s="56"/>
      <c r="V726" s="56"/>
      <c r="W726" s="56"/>
      <c r="X726" s="56"/>
      <c r="Y726" s="56"/>
      <c r="Z726" s="56"/>
      <c r="AA726" s="56"/>
      <c r="AB726" s="56"/>
    </row>
    <row r="727">
      <c r="A727" s="56"/>
      <c r="B727" s="56"/>
      <c r="C727" s="58"/>
      <c r="D727" s="87"/>
      <c r="E727" s="79"/>
      <c r="F727" s="58"/>
      <c r="G727" s="58"/>
      <c r="H727" s="58"/>
      <c r="I727" s="58"/>
      <c r="J727" s="58"/>
      <c r="K727" s="56"/>
      <c r="L727" s="56"/>
      <c r="M727" s="56"/>
      <c r="N727" s="56"/>
      <c r="O727" s="56"/>
      <c r="P727" s="56"/>
      <c r="Q727" s="56"/>
      <c r="R727" s="56"/>
      <c r="S727" s="56"/>
      <c r="T727" s="56"/>
      <c r="U727" s="56"/>
      <c r="V727" s="56"/>
      <c r="W727" s="56"/>
      <c r="X727" s="56"/>
      <c r="Y727" s="56"/>
      <c r="Z727" s="56"/>
      <c r="AA727" s="56"/>
      <c r="AB727" s="56"/>
    </row>
    <row r="728">
      <c r="A728" s="56"/>
      <c r="B728" s="56"/>
      <c r="C728" s="58"/>
      <c r="D728" s="87"/>
      <c r="E728" s="79"/>
      <c r="F728" s="58"/>
      <c r="G728" s="58"/>
      <c r="H728" s="58"/>
      <c r="I728" s="58"/>
      <c r="J728" s="58"/>
      <c r="K728" s="56"/>
      <c r="L728" s="56"/>
      <c r="M728" s="56"/>
      <c r="N728" s="56"/>
      <c r="O728" s="56"/>
      <c r="P728" s="56"/>
      <c r="Q728" s="56"/>
      <c r="R728" s="56"/>
      <c r="S728" s="56"/>
      <c r="T728" s="56"/>
      <c r="U728" s="56"/>
      <c r="V728" s="56"/>
      <c r="W728" s="56"/>
      <c r="X728" s="56"/>
      <c r="Y728" s="56"/>
      <c r="Z728" s="56"/>
      <c r="AA728" s="56"/>
      <c r="AB728" s="56"/>
    </row>
    <row r="729">
      <c r="A729" s="56"/>
      <c r="B729" s="56"/>
      <c r="C729" s="58"/>
      <c r="D729" s="87"/>
      <c r="E729" s="79"/>
      <c r="F729" s="58"/>
      <c r="G729" s="58"/>
      <c r="H729" s="58"/>
      <c r="I729" s="58"/>
      <c r="J729" s="58"/>
      <c r="K729" s="56"/>
      <c r="L729" s="56"/>
      <c r="M729" s="56"/>
      <c r="N729" s="56"/>
      <c r="O729" s="56"/>
      <c r="P729" s="56"/>
      <c r="Q729" s="56"/>
      <c r="R729" s="56"/>
      <c r="S729" s="56"/>
      <c r="T729" s="56"/>
      <c r="U729" s="56"/>
      <c r="V729" s="56"/>
      <c r="W729" s="56"/>
      <c r="X729" s="56"/>
      <c r="Y729" s="56"/>
      <c r="Z729" s="56"/>
      <c r="AA729" s="56"/>
      <c r="AB729" s="56"/>
    </row>
    <row r="730">
      <c r="A730" s="56"/>
      <c r="B730" s="56"/>
      <c r="C730" s="58"/>
      <c r="D730" s="87"/>
      <c r="E730" s="79"/>
      <c r="F730" s="58"/>
      <c r="G730" s="58"/>
      <c r="H730" s="58"/>
      <c r="I730" s="58"/>
      <c r="J730" s="58"/>
      <c r="K730" s="56"/>
      <c r="L730" s="56"/>
      <c r="M730" s="56"/>
      <c r="N730" s="56"/>
      <c r="O730" s="56"/>
      <c r="P730" s="56"/>
      <c r="Q730" s="56"/>
      <c r="R730" s="56"/>
      <c r="S730" s="56"/>
      <c r="T730" s="56"/>
      <c r="U730" s="56"/>
      <c r="V730" s="56"/>
      <c r="W730" s="56"/>
      <c r="X730" s="56"/>
      <c r="Y730" s="56"/>
      <c r="Z730" s="56"/>
      <c r="AA730" s="56"/>
      <c r="AB730" s="56"/>
    </row>
    <row r="731">
      <c r="A731" s="56"/>
      <c r="B731" s="56"/>
      <c r="C731" s="58"/>
      <c r="D731" s="87"/>
      <c r="E731" s="79"/>
      <c r="F731" s="58"/>
      <c r="G731" s="58"/>
      <c r="H731" s="58"/>
      <c r="I731" s="58"/>
      <c r="J731" s="58"/>
      <c r="K731" s="56"/>
      <c r="L731" s="56"/>
      <c r="M731" s="56"/>
      <c r="N731" s="56"/>
      <c r="O731" s="56"/>
      <c r="P731" s="56"/>
      <c r="Q731" s="56"/>
      <c r="R731" s="56"/>
      <c r="S731" s="56"/>
      <c r="T731" s="56"/>
      <c r="U731" s="56"/>
      <c r="V731" s="56"/>
      <c r="W731" s="56"/>
      <c r="X731" s="56"/>
      <c r="Y731" s="56"/>
      <c r="Z731" s="56"/>
      <c r="AA731" s="56"/>
      <c r="AB731" s="56"/>
    </row>
    <row r="732">
      <c r="A732" s="56"/>
      <c r="B732" s="56"/>
      <c r="C732" s="58"/>
      <c r="D732" s="87"/>
      <c r="E732" s="79"/>
      <c r="F732" s="58"/>
      <c r="G732" s="58"/>
      <c r="H732" s="58"/>
      <c r="I732" s="58"/>
      <c r="J732" s="58"/>
      <c r="K732" s="56"/>
      <c r="L732" s="56"/>
      <c r="M732" s="56"/>
      <c r="N732" s="56"/>
      <c r="O732" s="56"/>
      <c r="P732" s="56"/>
      <c r="Q732" s="56"/>
      <c r="R732" s="56"/>
      <c r="S732" s="56"/>
      <c r="T732" s="56"/>
      <c r="U732" s="56"/>
      <c r="V732" s="56"/>
      <c r="W732" s="56"/>
      <c r="X732" s="56"/>
      <c r="Y732" s="56"/>
      <c r="Z732" s="56"/>
      <c r="AA732" s="56"/>
      <c r="AB732" s="56"/>
    </row>
    <row r="733">
      <c r="A733" s="56"/>
      <c r="B733" s="56"/>
      <c r="C733" s="58"/>
      <c r="D733" s="87"/>
      <c r="E733" s="79"/>
      <c r="F733" s="58"/>
      <c r="G733" s="58"/>
      <c r="H733" s="58"/>
      <c r="I733" s="58"/>
      <c r="J733" s="58"/>
      <c r="K733" s="56"/>
      <c r="L733" s="56"/>
      <c r="M733" s="56"/>
      <c r="N733" s="56"/>
      <c r="O733" s="56"/>
      <c r="P733" s="56"/>
      <c r="Q733" s="56"/>
      <c r="R733" s="56"/>
      <c r="S733" s="56"/>
      <c r="T733" s="56"/>
      <c r="U733" s="56"/>
      <c r="V733" s="56"/>
      <c r="W733" s="56"/>
      <c r="X733" s="56"/>
      <c r="Y733" s="56"/>
      <c r="Z733" s="56"/>
      <c r="AA733" s="56"/>
      <c r="AB733" s="56"/>
    </row>
    <row r="734">
      <c r="A734" s="56"/>
      <c r="B734" s="56"/>
      <c r="C734" s="58"/>
      <c r="D734" s="87"/>
      <c r="E734" s="79"/>
      <c r="F734" s="58"/>
      <c r="G734" s="58"/>
      <c r="H734" s="58"/>
      <c r="I734" s="58"/>
      <c r="J734" s="58"/>
      <c r="K734" s="56"/>
      <c r="L734" s="56"/>
      <c r="M734" s="56"/>
      <c r="N734" s="56"/>
      <c r="O734" s="56"/>
      <c r="P734" s="56"/>
      <c r="Q734" s="56"/>
      <c r="R734" s="56"/>
      <c r="S734" s="56"/>
      <c r="T734" s="56"/>
      <c r="U734" s="56"/>
      <c r="V734" s="56"/>
      <c r="W734" s="56"/>
      <c r="X734" s="56"/>
      <c r="Y734" s="56"/>
      <c r="Z734" s="56"/>
      <c r="AA734" s="56"/>
      <c r="AB734" s="56"/>
    </row>
    <row r="735">
      <c r="A735" s="56"/>
      <c r="B735" s="56"/>
      <c r="C735" s="58"/>
      <c r="D735" s="87"/>
      <c r="E735" s="79"/>
      <c r="F735" s="58"/>
      <c r="G735" s="58"/>
      <c r="H735" s="58"/>
      <c r="I735" s="58"/>
      <c r="J735" s="58"/>
      <c r="K735" s="56"/>
      <c r="L735" s="56"/>
      <c r="M735" s="56"/>
      <c r="N735" s="56"/>
      <c r="O735" s="56"/>
      <c r="P735" s="56"/>
      <c r="Q735" s="56"/>
      <c r="R735" s="56"/>
      <c r="S735" s="56"/>
      <c r="T735" s="56"/>
      <c r="U735" s="56"/>
      <c r="V735" s="56"/>
      <c r="W735" s="56"/>
      <c r="X735" s="56"/>
      <c r="Y735" s="56"/>
      <c r="Z735" s="56"/>
      <c r="AA735" s="56"/>
      <c r="AB735" s="56"/>
    </row>
    <row r="736">
      <c r="A736" s="56"/>
      <c r="B736" s="56"/>
      <c r="C736" s="58"/>
      <c r="D736" s="87"/>
      <c r="E736" s="79"/>
      <c r="F736" s="58"/>
      <c r="G736" s="58"/>
      <c r="H736" s="58"/>
      <c r="I736" s="58"/>
      <c r="J736" s="58"/>
      <c r="K736" s="56"/>
      <c r="L736" s="56"/>
      <c r="M736" s="56"/>
      <c r="N736" s="56"/>
      <c r="O736" s="56"/>
      <c r="P736" s="56"/>
      <c r="Q736" s="56"/>
      <c r="R736" s="56"/>
      <c r="S736" s="56"/>
      <c r="T736" s="56"/>
      <c r="U736" s="56"/>
      <c r="V736" s="56"/>
      <c r="W736" s="56"/>
      <c r="X736" s="56"/>
      <c r="Y736" s="56"/>
      <c r="Z736" s="56"/>
      <c r="AA736" s="56"/>
      <c r="AB736" s="56"/>
    </row>
    <row r="737">
      <c r="A737" s="56"/>
      <c r="B737" s="56"/>
      <c r="C737" s="58"/>
      <c r="D737" s="87"/>
      <c r="E737" s="79"/>
      <c r="F737" s="58"/>
      <c r="G737" s="58"/>
      <c r="H737" s="58"/>
      <c r="I737" s="58"/>
      <c r="J737" s="58"/>
      <c r="K737" s="56"/>
      <c r="L737" s="56"/>
      <c r="M737" s="56"/>
      <c r="N737" s="56"/>
      <c r="O737" s="56"/>
      <c r="P737" s="56"/>
      <c r="Q737" s="56"/>
      <c r="R737" s="56"/>
      <c r="S737" s="56"/>
      <c r="T737" s="56"/>
      <c r="U737" s="56"/>
      <c r="V737" s="56"/>
      <c r="W737" s="56"/>
      <c r="X737" s="56"/>
      <c r="Y737" s="56"/>
      <c r="Z737" s="56"/>
      <c r="AA737" s="56"/>
      <c r="AB737" s="56"/>
    </row>
    <row r="738">
      <c r="A738" s="56"/>
      <c r="B738" s="56"/>
      <c r="C738" s="58"/>
      <c r="D738" s="87"/>
      <c r="E738" s="79"/>
      <c r="F738" s="58"/>
      <c r="G738" s="58"/>
      <c r="H738" s="58"/>
      <c r="I738" s="58"/>
      <c r="J738" s="58"/>
      <c r="K738" s="56"/>
      <c r="L738" s="56"/>
      <c r="M738" s="56"/>
      <c r="N738" s="56"/>
      <c r="O738" s="56"/>
      <c r="P738" s="56"/>
      <c r="Q738" s="56"/>
      <c r="R738" s="56"/>
      <c r="S738" s="56"/>
      <c r="T738" s="56"/>
      <c r="U738" s="56"/>
      <c r="V738" s="56"/>
      <c r="W738" s="56"/>
      <c r="X738" s="56"/>
      <c r="Y738" s="56"/>
      <c r="Z738" s="56"/>
      <c r="AA738" s="56"/>
      <c r="AB738" s="56"/>
    </row>
    <row r="739">
      <c r="A739" s="56"/>
      <c r="B739" s="56"/>
      <c r="C739" s="58"/>
      <c r="D739" s="87"/>
      <c r="E739" s="79"/>
      <c r="F739" s="58"/>
      <c r="G739" s="58"/>
      <c r="H739" s="58"/>
      <c r="I739" s="58"/>
      <c r="J739" s="58"/>
      <c r="K739" s="56"/>
      <c r="L739" s="56"/>
      <c r="M739" s="56"/>
      <c r="N739" s="56"/>
      <c r="O739" s="56"/>
      <c r="P739" s="56"/>
      <c r="Q739" s="56"/>
      <c r="R739" s="56"/>
      <c r="S739" s="56"/>
      <c r="T739" s="56"/>
      <c r="U739" s="56"/>
      <c r="V739" s="56"/>
      <c r="W739" s="56"/>
      <c r="X739" s="56"/>
      <c r="Y739" s="56"/>
      <c r="Z739" s="56"/>
      <c r="AA739" s="56"/>
      <c r="AB739" s="56"/>
    </row>
    <row r="740">
      <c r="A740" s="56"/>
      <c r="B740" s="56"/>
      <c r="C740" s="58"/>
      <c r="D740" s="87"/>
      <c r="E740" s="79"/>
      <c r="F740" s="58"/>
      <c r="G740" s="58"/>
      <c r="H740" s="58"/>
      <c r="I740" s="58"/>
      <c r="J740" s="58"/>
      <c r="K740" s="56"/>
      <c r="L740" s="56"/>
      <c r="M740" s="56"/>
      <c r="N740" s="56"/>
      <c r="O740" s="56"/>
      <c r="P740" s="56"/>
      <c r="Q740" s="56"/>
      <c r="R740" s="56"/>
      <c r="S740" s="56"/>
      <c r="T740" s="56"/>
      <c r="U740" s="56"/>
      <c r="V740" s="56"/>
      <c r="W740" s="56"/>
      <c r="X740" s="56"/>
      <c r="Y740" s="56"/>
      <c r="Z740" s="56"/>
      <c r="AA740" s="56"/>
      <c r="AB740" s="56"/>
    </row>
    <row r="741">
      <c r="A741" s="56"/>
      <c r="B741" s="56"/>
      <c r="C741" s="58"/>
      <c r="D741" s="87"/>
      <c r="E741" s="79"/>
      <c r="F741" s="58"/>
      <c r="G741" s="58"/>
      <c r="H741" s="58"/>
      <c r="I741" s="58"/>
      <c r="J741" s="58"/>
      <c r="K741" s="56"/>
      <c r="L741" s="56"/>
      <c r="M741" s="56"/>
      <c r="N741" s="56"/>
      <c r="O741" s="56"/>
      <c r="P741" s="56"/>
      <c r="Q741" s="56"/>
      <c r="R741" s="56"/>
      <c r="S741" s="56"/>
      <c r="T741" s="56"/>
      <c r="U741" s="56"/>
      <c r="V741" s="56"/>
      <c r="W741" s="56"/>
      <c r="X741" s="56"/>
      <c r="Y741" s="56"/>
      <c r="Z741" s="56"/>
      <c r="AA741" s="56"/>
      <c r="AB741" s="56"/>
    </row>
    <row r="742">
      <c r="A742" s="56"/>
      <c r="B742" s="56"/>
      <c r="C742" s="58"/>
      <c r="D742" s="87"/>
      <c r="E742" s="79"/>
      <c r="F742" s="58"/>
      <c r="G742" s="58"/>
      <c r="H742" s="58"/>
      <c r="I742" s="58"/>
      <c r="J742" s="58"/>
      <c r="K742" s="56"/>
      <c r="L742" s="56"/>
      <c r="M742" s="56"/>
      <c r="N742" s="56"/>
      <c r="O742" s="56"/>
      <c r="P742" s="56"/>
      <c r="Q742" s="56"/>
      <c r="R742" s="56"/>
      <c r="S742" s="56"/>
      <c r="T742" s="56"/>
      <c r="U742" s="56"/>
      <c r="V742" s="56"/>
      <c r="W742" s="56"/>
      <c r="X742" s="56"/>
      <c r="Y742" s="56"/>
      <c r="Z742" s="56"/>
      <c r="AA742" s="56"/>
      <c r="AB742" s="56"/>
    </row>
    <row r="743">
      <c r="A743" s="56"/>
      <c r="B743" s="56"/>
      <c r="C743" s="58"/>
      <c r="D743" s="87"/>
      <c r="E743" s="79"/>
      <c r="F743" s="58"/>
      <c r="G743" s="58"/>
      <c r="H743" s="58"/>
      <c r="I743" s="58"/>
      <c r="J743" s="58"/>
      <c r="K743" s="56"/>
      <c r="L743" s="56"/>
      <c r="M743" s="56"/>
      <c r="N743" s="56"/>
      <c r="O743" s="56"/>
      <c r="P743" s="56"/>
      <c r="Q743" s="56"/>
      <c r="R743" s="56"/>
      <c r="S743" s="56"/>
      <c r="T743" s="56"/>
      <c r="U743" s="56"/>
      <c r="V743" s="56"/>
      <c r="W743" s="56"/>
      <c r="X743" s="56"/>
      <c r="Y743" s="56"/>
      <c r="Z743" s="56"/>
      <c r="AA743" s="56"/>
      <c r="AB743" s="56"/>
    </row>
    <row r="744">
      <c r="A744" s="56"/>
      <c r="B744" s="56"/>
      <c r="C744" s="58"/>
      <c r="D744" s="87"/>
      <c r="E744" s="79"/>
      <c r="F744" s="58"/>
      <c r="G744" s="58"/>
      <c r="H744" s="58"/>
      <c r="I744" s="58"/>
      <c r="J744" s="58"/>
      <c r="K744" s="56"/>
      <c r="L744" s="56"/>
      <c r="M744" s="56"/>
      <c r="N744" s="56"/>
      <c r="O744" s="56"/>
      <c r="P744" s="56"/>
      <c r="Q744" s="56"/>
      <c r="R744" s="56"/>
      <c r="S744" s="56"/>
      <c r="T744" s="56"/>
      <c r="U744" s="56"/>
      <c r="V744" s="56"/>
      <c r="W744" s="56"/>
      <c r="X744" s="56"/>
      <c r="Y744" s="56"/>
      <c r="Z744" s="56"/>
      <c r="AA744" s="56"/>
      <c r="AB744" s="56"/>
    </row>
    <row r="745">
      <c r="A745" s="56"/>
      <c r="B745" s="56"/>
      <c r="C745" s="58"/>
      <c r="D745" s="87"/>
      <c r="E745" s="79"/>
      <c r="F745" s="58"/>
      <c r="G745" s="58"/>
      <c r="H745" s="58"/>
      <c r="I745" s="58"/>
      <c r="J745" s="58"/>
      <c r="K745" s="56"/>
      <c r="L745" s="56"/>
      <c r="M745" s="56"/>
      <c r="N745" s="56"/>
      <c r="O745" s="56"/>
      <c r="P745" s="56"/>
      <c r="Q745" s="56"/>
      <c r="R745" s="56"/>
      <c r="S745" s="56"/>
      <c r="T745" s="56"/>
      <c r="U745" s="56"/>
      <c r="V745" s="56"/>
      <c r="W745" s="56"/>
      <c r="X745" s="56"/>
      <c r="Y745" s="56"/>
      <c r="Z745" s="56"/>
      <c r="AA745" s="56"/>
      <c r="AB745" s="56"/>
    </row>
    <row r="746">
      <c r="A746" s="56"/>
      <c r="B746" s="56"/>
      <c r="C746" s="58"/>
      <c r="D746" s="87"/>
      <c r="E746" s="79"/>
      <c r="F746" s="58"/>
      <c r="G746" s="58"/>
      <c r="H746" s="58"/>
      <c r="I746" s="58"/>
      <c r="J746" s="58"/>
      <c r="K746" s="56"/>
      <c r="L746" s="56"/>
      <c r="M746" s="56"/>
      <c r="N746" s="56"/>
      <c r="O746" s="56"/>
      <c r="P746" s="56"/>
      <c r="Q746" s="56"/>
      <c r="R746" s="56"/>
      <c r="S746" s="56"/>
      <c r="T746" s="56"/>
      <c r="U746" s="56"/>
      <c r="V746" s="56"/>
      <c r="W746" s="56"/>
      <c r="X746" s="56"/>
      <c r="Y746" s="56"/>
      <c r="Z746" s="56"/>
      <c r="AA746" s="56"/>
      <c r="AB746" s="56"/>
    </row>
    <row r="747">
      <c r="A747" s="56"/>
      <c r="B747" s="56"/>
      <c r="C747" s="58"/>
      <c r="D747" s="87"/>
      <c r="E747" s="79"/>
      <c r="F747" s="58"/>
      <c r="G747" s="58"/>
      <c r="H747" s="58"/>
      <c r="I747" s="58"/>
      <c r="J747" s="58"/>
      <c r="K747" s="56"/>
      <c r="L747" s="56"/>
      <c r="M747" s="56"/>
      <c r="N747" s="56"/>
      <c r="O747" s="56"/>
      <c r="P747" s="56"/>
      <c r="Q747" s="56"/>
      <c r="R747" s="56"/>
      <c r="S747" s="56"/>
      <c r="T747" s="56"/>
      <c r="U747" s="56"/>
      <c r="V747" s="56"/>
      <c r="W747" s="56"/>
      <c r="X747" s="56"/>
      <c r="Y747" s="56"/>
      <c r="Z747" s="56"/>
      <c r="AA747" s="56"/>
      <c r="AB747" s="56"/>
    </row>
    <row r="748">
      <c r="A748" s="56"/>
      <c r="B748" s="56"/>
      <c r="C748" s="58"/>
      <c r="D748" s="87"/>
      <c r="E748" s="79"/>
      <c r="F748" s="58"/>
      <c r="G748" s="58"/>
      <c r="H748" s="58"/>
      <c r="I748" s="58"/>
      <c r="J748" s="58"/>
      <c r="K748" s="56"/>
      <c r="L748" s="56"/>
      <c r="M748" s="56"/>
      <c r="N748" s="56"/>
      <c r="O748" s="56"/>
      <c r="P748" s="56"/>
      <c r="Q748" s="56"/>
      <c r="R748" s="56"/>
      <c r="S748" s="56"/>
      <c r="T748" s="56"/>
      <c r="U748" s="56"/>
      <c r="V748" s="56"/>
      <c r="W748" s="56"/>
      <c r="X748" s="56"/>
      <c r="Y748" s="56"/>
      <c r="Z748" s="56"/>
      <c r="AA748" s="56"/>
      <c r="AB748" s="56"/>
    </row>
    <row r="749">
      <c r="A749" s="56"/>
      <c r="B749" s="56"/>
      <c r="C749" s="58"/>
      <c r="D749" s="87"/>
      <c r="E749" s="79"/>
      <c r="F749" s="58"/>
      <c r="G749" s="58"/>
      <c r="H749" s="58"/>
      <c r="I749" s="58"/>
      <c r="J749" s="58"/>
      <c r="K749" s="56"/>
      <c r="L749" s="56"/>
      <c r="M749" s="56"/>
      <c r="N749" s="56"/>
      <c r="O749" s="56"/>
      <c r="P749" s="56"/>
      <c r="Q749" s="56"/>
      <c r="R749" s="56"/>
      <c r="S749" s="56"/>
      <c r="T749" s="56"/>
      <c r="U749" s="56"/>
      <c r="V749" s="56"/>
      <c r="W749" s="56"/>
      <c r="X749" s="56"/>
      <c r="Y749" s="56"/>
      <c r="Z749" s="56"/>
      <c r="AA749" s="56"/>
      <c r="AB749" s="56"/>
    </row>
    <row r="750">
      <c r="A750" s="56"/>
      <c r="B750" s="56"/>
      <c r="C750" s="58"/>
      <c r="D750" s="87"/>
      <c r="E750" s="79"/>
      <c r="F750" s="58"/>
      <c r="G750" s="58"/>
      <c r="H750" s="58"/>
      <c r="I750" s="58"/>
      <c r="J750" s="58"/>
      <c r="K750" s="56"/>
      <c r="L750" s="56"/>
      <c r="M750" s="56"/>
      <c r="N750" s="56"/>
      <c r="O750" s="56"/>
      <c r="P750" s="56"/>
      <c r="Q750" s="56"/>
      <c r="R750" s="56"/>
      <c r="S750" s="56"/>
      <c r="T750" s="56"/>
      <c r="U750" s="56"/>
      <c r="V750" s="56"/>
      <c r="W750" s="56"/>
      <c r="X750" s="56"/>
      <c r="Y750" s="56"/>
      <c r="Z750" s="56"/>
      <c r="AA750" s="56"/>
      <c r="AB750" s="56"/>
    </row>
    <row r="751">
      <c r="A751" s="56"/>
      <c r="B751" s="56"/>
      <c r="C751" s="58"/>
      <c r="D751" s="87"/>
      <c r="E751" s="79"/>
      <c r="F751" s="58"/>
      <c r="G751" s="58"/>
      <c r="H751" s="58"/>
      <c r="I751" s="58"/>
      <c r="J751" s="58"/>
      <c r="K751" s="56"/>
      <c r="L751" s="56"/>
      <c r="M751" s="56"/>
      <c r="N751" s="56"/>
      <c r="O751" s="56"/>
      <c r="P751" s="56"/>
      <c r="Q751" s="56"/>
      <c r="R751" s="56"/>
      <c r="S751" s="56"/>
      <c r="T751" s="56"/>
      <c r="U751" s="56"/>
      <c r="V751" s="56"/>
      <c r="W751" s="56"/>
      <c r="X751" s="56"/>
      <c r="Y751" s="56"/>
      <c r="Z751" s="56"/>
      <c r="AA751" s="56"/>
      <c r="AB751" s="56"/>
    </row>
    <row r="752">
      <c r="A752" s="56"/>
      <c r="B752" s="56"/>
      <c r="C752" s="58"/>
      <c r="D752" s="87"/>
      <c r="E752" s="79"/>
      <c r="F752" s="58"/>
      <c r="G752" s="58"/>
      <c r="H752" s="58"/>
      <c r="I752" s="58"/>
      <c r="J752" s="58"/>
      <c r="K752" s="56"/>
      <c r="L752" s="56"/>
      <c r="M752" s="56"/>
      <c r="N752" s="56"/>
      <c r="O752" s="56"/>
      <c r="P752" s="56"/>
      <c r="Q752" s="56"/>
      <c r="R752" s="56"/>
      <c r="S752" s="56"/>
      <c r="T752" s="56"/>
      <c r="U752" s="56"/>
      <c r="V752" s="56"/>
      <c r="W752" s="56"/>
      <c r="X752" s="56"/>
      <c r="Y752" s="56"/>
      <c r="Z752" s="56"/>
      <c r="AA752" s="56"/>
      <c r="AB752" s="56"/>
    </row>
    <row r="753">
      <c r="A753" s="56"/>
      <c r="B753" s="56"/>
      <c r="C753" s="58"/>
      <c r="D753" s="87"/>
      <c r="E753" s="79"/>
      <c r="F753" s="58"/>
      <c r="G753" s="58"/>
      <c r="H753" s="58"/>
      <c r="I753" s="58"/>
      <c r="J753" s="58"/>
      <c r="K753" s="56"/>
      <c r="L753" s="56"/>
      <c r="M753" s="56"/>
      <c r="N753" s="56"/>
      <c r="O753" s="56"/>
      <c r="P753" s="56"/>
      <c r="Q753" s="56"/>
      <c r="R753" s="56"/>
      <c r="S753" s="56"/>
      <c r="T753" s="56"/>
      <c r="U753" s="56"/>
      <c r="V753" s="56"/>
      <c r="W753" s="56"/>
      <c r="X753" s="56"/>
      <c r="Y753" s="56"/>
      <c r="Z753" s="56"/>
      <c r="AA753" s="56"/>
      <c r="AB753" s="56"/>
    </row>
    <row r="754">
      <c r="A754" s="56"/>
      <c r="B754" s="56"/>
      <c r="C754" s="58"/>
      <c r="D754" s="87"/>
      <c r="E754" s="79"/>
      <c r="F754" s="58"/>
      <c r="G754" s="58"/>
      <c r="H754" s="58"/>
      <c r="I754" s="58"/>
      <c r="J754" s="58"/>
      <c r="K754" s="56"/>
      <c r="L754" s="56"/>
      <c r="M754" s="56"/>
      <c r="N754" s="56"/>
      <c r="O754" s="56"/>
      <c r="P754" s="56"/>
      <c r="Q754" s="56"/>
      <c r="R754" s="56"/>
      <c r="S754" s="56"/>
      <c r="T754" s="56"/>
      <c r="U754" s="56"/>
      <c r="V754" s="56"/>
      <c r="W754" s="56"/>
      <c r="X754" s="56"/>
      <c r="Y754" s="56"/>
      <c r="Z754" s="56"/>
      <c r="AA754" s="56"/>
      <c r="AB754" s="56"/>
    </row>
    <row r="755">
      <c r="A755" s="56"/>
      <c r="B755" s="56"/>
      <c r="C755" s="58"/>
      <c r="D755" s="87"/>
      <c r="E755" s="79"/>
      <c r="F755" s="58"/>
      <c r="G755" s="58"/>
      <c r="H755" s="58"/>
      <c r="I755" s="58"/>
      <c r="J755" s="58"/>
      <c r="K755" s="56"/>
      <c r="L755" s="56"/>
      <c r="M755" s="56"/>
      <c r="N755" s="56"/>
      <c r="O755" s="56"/>
      <c r="P755" s="56"/>
      <c r="Q755" s="56"/>
      <c r="R755" s="56"/>
      <c r="S755" s="56"/>
      <c r="T755" s="56"/>
      <c r="U755" s="56"/>
      <c r="V755" s="56"/>
      <c r="W755" s="56"/>
      <c r="X755" s="56"/>
      <c r="Y755" s="56"/>
      <c r="Z755" s="56"/>
      <c r="AA755" s="56"/>
      <c r="AB755" s="56"/>
    </row>
    <row r="756">
      <c r="A756" s="56"/>
      <c r="B756" s="56"/>
      <c r="C756" s="58"/>
      <c r="D756" s="87"/>
      <c r="E756" s="79"/>
      <c r="F756" s="58"/>
      <c r="G756" s="58"/>
      <c r="H756" s="58"/>
      <c r="I756" s="58"/>
      <c r="J756" s="58"/>
      <c r="K756" s="56"/>
      <c r="L756" s="56"/>
      <c r="M756" s="56"/>
      <c r="N756" s="56"/>
      <c r="O756" s="56"/>
      <c r="P756" s="56"/>
      <c r="Q756" s="56"/>
      <c r="R756" s="56"/>
      <c r="S756" s="56"/>
      <c r="T756" s="56"/>
      <c r="U756" s="56"/>
      <c r="V756" s="56"/>
      <c r="W756" s="56"/>
      <c r="X756" s="56"/>
      <c r="Y756" s="56"/>
      <c r="Z756" s="56"/>
      <c r="AA756" s="56"/>
      <c r="AB756" s="56"/>
    </row>
    <row r="757">
      <c r="A757" s="56"/>
      <c r="B757" s="56"/>
      <c r="C757" s="58"/>
      <c r="D757" s="87"/>
      <c r="E757" s="79"/>
      <c r="F757" s="58"/>
      <c r="G757" s="58"/>
      <c r="H757" s="58"/>
      <c r="I757" s="58"/>
      <c r="J757" s="58"/>
      <c r="K757" s="56"/>
      <c r="L757" s="56"/>
      <c r="M757" s="56"/>
      <c r="N757" s="56"/>
      <c r="O757" s="56"/>
      <c r="P757" s="56"/>
      <c r="Q757" s="56"/>
      <c r="R757" s="56"/>
      <c r="S757" s="56"/>
      <c r="T757" s="56"/>
      <c r="U757" s="56"/>
      <c r="V757" s="56"/>
      <c r="W757" s="56"/>
      <c r="X757" s="56"/>
      <c r="Y757" s="56"/>
      <c r="Z757" s="56"/>
      <c r="AA757" s="56"/>
      <c r="AB757" s="56"/>
    </row>
    <row r="758">
      <c r="A758" s="56"/>
      <c r="B758" s="56"/>
      <c r="C758" s="58"/>
      <c r="D758" s="87"/>
      <c r="E758" s="79"/>
      <c r="F758" s="58"/>
      <c r="G758" s="58"/>
      <c r="H758" s="58"/>
      <c r="I758" s="58"/>
      <c r="J758" s="58"/>
      <c r="K758" s="56"/>
      <c r="L758" s="56"/>
      <c r="M758" s="56"/>
      <c r="N758" s="56"/>
      <c r="O758" s="56"/>
      <c r="P758" s="56"/>
      <c r="Q758" s="56"/>
      <c r="R758" s="56"/>
      <c r="S758" s="56"/>
      <c r="T758" s="56"/>
      <c r="U758" s="56"/>
      <c r="V758" s="56"/>
      <c r="W758" s="56"/>
      <c r="X758" s="56"/>
      <c r="Y758" s="56"/>
      <c r="Z758" s="56"/>
      <c r="AA758" s="56"/>
      <c r="AB758" s="56"/>
    </row>
    <row r="759">
      <c r="A759" s="56"/>
      <c r="B759" s="56"/>
      <c r="C759" s="58"/>
      <c r="D759" s="87"/>
      <c r="E759" s="79"/>
      <c r="F759" s="58"/>
      <c r="G759" s="58"/>
      <c r="H759" s="58"/>
      <c r="I759" s="58"/>
      <c r="J759" s="58"/>
      <c r="K759" s="56"/>
      <c r="L759" s="56"/>
      <c r="M759" s="56"/>
      <c r="N759" s="56"/>
      <c r="O759" s="56"/>
      <c r="P759" s="56"/>
      <c r="Q759" s="56"/>
      <c r="R759" s="56"/>
      <c r="S759" s="56"/>
      <c r="T759" s="56"/>
      <c r="U759" s="56"/>
      <c r="V759" s="56"/>
      <c r="W759" s="56"/>
      <c r="X759" s="56"/>
      <c r="Y759" s="56"/>
      <c r="Z759" s="56"/>
      <c r="AA759" s="56"/>
      <c r="AB759" s="56"/>
    </row>
    <row r="760">
      <c r="A760" s="56"/>
      <c r="B760" s="56"/>
      <c r="C760" s="58"/>
      <c r="D760" s="87"/>
      <c r="E760" s="79"/>
      <c r="F760" s="58"/>
      <c r="G760" s="58"/>
      <c r="H760" s="58"/>
      <c r="I760" s="58"/>
      <c r="J760" s="58"/>
      <c r="K760" s="56"/>
      <c r="L760" s="56"/>
      <c r="M760" s="56"/>
      <c r="N760" s="56"/>
      <c r="O760" s="56"/>
      <c r="P760" s="56"/>
      <c r="Q760" s="56"/>
      <c r="R760" s="56"/>
      <c r="S760" s="56"/>
      <c r="T760" s="56"/>
      <c r="U760" s="56"/>
      <c r="V760" s="56"/>
      <c r="W760" s="56"/>
      <c r="X760" s="56"/>
      <c r="Y760" s="56"/>
      <c r="Z760" s="56"/>
      <c r="AA760" s="56"/>
      <c r="AB760" s="56"/>
    </row>
    <row r="761">
      <c r="A761" s="56"/>
      <c r="B761" s="56"/>
      <c r="C761" s="58"/>
      <c r="D761" s="87"/>
      <c r="E761" s="79"/>
      <c r="F761" s="58"/>
      <c r="G761" s="58"/>
      <c r="H761" s="58"/>
      <c r="I761" s="58"/>
      <c r="J761" s="58"/>
      <c r="K761" s="56"/>
      <c r="L761" s="56"/>
      <c r="M761" s="56"/>
      <c r="N761" s="56"/>
      <c r="O761" s="56"/>
      <c r="P761" s="56"/>
      <c r="Q761" s="56"/>
      <c r="R761" s="56"/>
      <c r="S761" s="56"/>
      <c r="T761" s="56"/>
      <c r="U761" s="56"/>
      <c r="V761" s="56"/>
      <c r="W761" s="56"/>
      <c r="X761" s="56"/>
      <c r="Y761" s="56"/>
      <c r="Z761" s="56"/>
      <c r="AA761" s="56"/>
      <c r="AB761" s="56"/>
    </row>
    <row r="762">
      <c r="A762" s="56"/>
      <c r="B762" s="56"/>
      <c r="C762" s="58"/>
      <c r="D762" s="87"/>
      <c r="E762" s="79"/>
      <c r="F762" s="58"/>
      <c r="G762" s="58"/>
      <c r="H762" s="58"/>
      <c r="I762" s="58"/>
      <c r="J762" s="58"/>
      <c r="K762" s="56"/>
      <c r="L762" s="56"/>
      <c r="M762" s="56"/>
      <c r="N762" s="56"/>
      <c r="O762" s="56"/>
      <c r="P762" s="56"/>
      <c r="Q762" s="56"/>
      <c r="R762" s="56"/>
      <c r="S762" s="56"/>
      <c r="T762" s="56"/>
      <c r="U762" s="56"/>
      <c r="V762" s="56"/>
      <c r="W762" s="56"/>
      <c r="X762" s="56"/>
      <c r="Y762" s="56"/>
      <c r="Z762" s="56"/>
      <c r="AA762" s="56"/>
      <c r="AB762" s="56"/>
    </row>
    <row r="763">
      <c r="A763" s="56"/>
      <c r="B763" s="56"/>
      <c r="C763" s="58"/>
      <c r="D763" s="87"/>
      <c r="E763" s="79"/>
      <c r="F763" s="58"/>
      <c r="G763" s="58"/>
      <c r="H763" s="58"/>
      <c r="I763" s="58"/>
      <c r="J763" s="58"/>
      <c r="K763" s="56"/>
      <c r="L763" s="56"/>
      <c r="M763" s="56"/>
      <c r="N763" s="56"/>
      <c r="O763" s="56"/>
      <c r="P763" s="56"/>
      <c r="Q763" s="56"/>
      <c r="R763" s="56"/>
      <c r="S763" s="56"/>
      <c r="T763" s="56"/>
      <c r="U763" s="56"/>
      <c r="V763" s="56"/>
      <c r="W763" s="56"/>
      <c r="X763" s="56"/>
      <c r="Y763" s="56"/>
      <c r="Z763" s="56"/>
      <c r="AA763" s="56"/>
      <c r="AB763" s="56"/>
    </row>
    <row r="764">
      <c r="A764" s="56"/>
      <c r="B764" s="56"/>
      <c r="C764" s="58"/>
      <c r="D764" s="87"/>
      <c r="E764" s="79"/>
      <c r="F764" s="58"/>
      <c r="G764" s="58"/>
      <c r="H764" s="58"/>
      <c r="I764" s="58"/>
      <c r="J764" s="58"/>
      <c r="K764" s="56"/>
      <c r="L764" s="56"/>
      <c r="M764" s="56"/>
      <c r="N764" s="56"/>
      <c r="O764" s="56"/>
      <c r="P764" s="56"/>
      <c r="Q764" s="56"/>
      <c r="R764" s="56"/>
      <c r="S764" s="56"/>
      <c r="T764" s="56"/>
      <c r="U764" s="56"/>
      <c r="V764" s="56"/>
      <c r="W764" s="56"/>
      <c r="X764" s="56"/>
      <c r="Y764" s="56"/>
      <c r="Z764" s="56"/>
      <c r="AA764" s="56"/>
      <c r="AB764" s="56"/>
    </row>
    <row r="765">
      <c r="A765" s="56"/>
      <c r="B765" s="56"/>
      <c r="C765" s="58"/>
      <c r="D765" s="87"/>
      <c r="E765" s="79"/>
      <c r="F765" s="58"/>
      <c r="G765" s="58"/>
      <c r="H765" s="58"/>
      <c r="I765" s="58"/>
      <c r="J765" s="58"/>
      <c r="K765" s="56"/>
      <c r="L765" s="56"/>
      <c r="M765" s="56"/>
      <c r="N765" s="56"/>
      <c r="O765" s="56"/>
      <c r="P765" s="56"/>
      <c r="Q765" s="56"/>
      <c r="R765" s="56"/>
      <c r="S765" s="56"/>
      <c r="T765" s="56"/>
      <c r="U765" s="56"/>
      <c r="V765" s="56"/>
      <c r="W765" s="56"/>
      <c r="X765" s="56"/>
      <c r="Y765" s="56"/>
      <c r="Z765" s="56"/>
      <c r="AA765" s="56"/>
      <c r="AB765" s="56"/>
    </row>
    <row r="766">
      <c r="A766" s="56"/>
      <c r="B766" s="56"/>
      <c r="C766" s="58"/>
      <c r="D766" s="87"/>
      <c r="E766" s="79"/>
      <c r="F766" s="58"/>
      <c r="G766" s="58"/>
      <c r="H766" s="58"/>
      <c r="I766" s="58"/>
      <c r="J766" s="58"/>
      <c r="K766" s="56"/>
      <c r="L766" s="56"/>
      <c r="M766" s="56"/>
      <c r="N766" s="56"/>
      <c r="O766" s="56"/>
      <c r="P766" s="56"/>
      <c r="Q766" s="56"/>
      <c r="R766" s="56"/>
      <c r="S766" s="56"/>
      <c r="T766" s="56"/>
      <c r="U766" s="56"/>
      <c r="V766" s="56"/>
      <c r="W766" s="56"/>
      <c r="X766" s="56"/>
      <c r="Y766" s="56"/>
      <c r="Z766" s="56"/>
      <c r="AA766" s="56"/>
      <c r="AB766" s="56"/>
    </row>
    <row r="767">
      <c r="A767" s="56"/>
      <c r="B767" s="56"/>
      <c r="C767" s="58"/>
      <c r="D767" s="87"/>
      <c r="E767" s="79"/>
      <c r="F767" s="58"/>
      <c r="G767" s="58"/>
      <c r="H767" s="58"/>
      <c r="I767" s="58"/>
      <c r="J767" s="58"/>
      <c r="K767" s="56"/>
      <c r="L767" s="56"/>
      <c r="M767" s="56"/>
      <c r="N767" s="56"/>
      <c r="O767" s="56"/>
      <c r="P767" s="56"/>
      <c r="Q767" s="56"/>
      <c r="R767" s="56"/>
      <c r="S767" s="56"/>
      <c r="T767" s="56"/>
      <c r="U767" s="56"/>
      <c r="V767" s="56"/>
      <c r="W767" s="56"/>
      <c r="X767" s="56"/>
      <c r="Y767" s="56"/>
      <c r="Z767" s="56"/>
      <c r="AA767" s="56"/>
      <c r="AB767" s="56"/>
    </row>
    <row r="768">
      <c r="A768" s="56"/>
      <c r="B768" s="56"/>
      <c r="C768" s="58"/>
      <c r="D768" s="87"/>
      <c r="E768" s="79"/>
      <c r="F768" s="58"/>
      <c r="G768" s="58"/>
      <c r="H768" s="58"/>
      <c r="I768" s="58"/>
      <c r="J768" s="58"/>
      <c r="K768" s="56"/>
      <c r="L768" s="56"/>
      <c r="M768" s="56"/>
      <c r="N768" s="56"/>
      <c r="O768" s="56"/>
      <c r="P768" s="56"/>
      <c r="Q768" s="56"/>
      <c r="R768" s="56"/>
      <c r="S768" s="56"/>
      <c r="T768" s="56"/>
      <c r="U768" s="56"/>
      <c r="V768" s="56"/>
      <c r="W768" s="56"/>
      <c r="X768" s="56"/>
      <c r="Y768" s="56"/>
      <c r="Z768" s="56"/>
      <c r="AA768" s="56"/>
      <c r="AB768" s="56"/>
    </row>
    <row r="769">
      <c r="A769" s="56"/>
      <c r="B769" s="56"/>
      <c r="C769" s="58"/>
      <c r="D769" s="87"/>
      <c r="E769" s="79"/>
      <c r="F769" s="58"/>
      <c r="G769" s="58"/>
      <c r="H769" s="58"/>
      <c r="I769" s="58"/>
      <c r="J769" s="58"/>
      <c r="K769" s="56"/>
      <c r="L769" s="56"/>
      <c r="M769" s="56"/>
      <c r="N769" s="56"/>
      <c r="O769" s="56"/>
      <c r="P769" s="56"/>
      <c r="Q769" s="56"/>
      <c r="R769" s="56"/>
      <c r="S769" s="56"/>
      <c r="T769" s="56"/>
      <c r="U769" s="56"/>
      <c r="V769" s="56"/>
      <c r="W769" s="56"/>
      <c r="X769" s="56"/>
      <c r="Y769" s="56"/>
      <c r="Z769" s="56"/>
      <c r="AA769" s="56"/>
      <c r="AB769" s="56"/>
    </row>
    <row r="770">
      <c r="A770" s="56"/>
      <c r="B770" s="56"/>
      <c r="C770" s="58"/>
      <c r="D770" s="87"/>
      <c r="E770" s="79"/>
      <c r="F770" s="58"/>
      <c r="G770" s="58"/>
      <c r="H770" s="58"/>
      <c r="I770" s="58"/>
      <c r="J770" s="58"/>
      <c r="K770" s="56"/>
      <c r="L770" s="56"/>
      <c r="M770" s="56"/>
      <c r="N770" s="56"/>
      <c r="O770" s="56"/>
      <c r="P770" s="56"/>
      <c r="Q770" s="56"/>
      <c r="R770" s="56"/>
      <c r="S770" s="56"/>
      <c r="T770" s="56"/>
      <c r="U770" s="56"/>
      <c r="V770" s="56"/>
      <c r="W770" s="56"/>
      <c r="X770" s="56"/>
      <c r="Y770" s="56"/>
      <c r="Z770" s="56"/>
      <c r="AA770" s="56"/>
      <c r="AB770" s="56"/>
    </row>
    <row r="771">
      <c r="A771" s="56"/>
      <c r="B771" s="56"/>
      <c r="C771" s="58"/>
      <c r="D771" s="87"/>
      <c r="E771" s="79"/>
      <c r="F771" s="58"/>
      <c r="G771" s="58"/>
      <c r="H771" s="58"/>
      <c r="I771" s="58"/>
      <c r="J771" s="58"/>
      <c r="K771" s="56"/>
      <c r="L771" s="56"/>
      <c r="M771" s="56"/>
      <c r="N771" s="56"/>
      <c r="O771" s="56"/>
      <c r="P771" s="56"/>
      <c r="Q771" s="56"/>
      <c r="R771" s="56"/>
      <c r="S771" s="56"/>
      <c r="T771" s="56"/>
      <c r="U771" s="56"/>
      <c r="V771" s="56"/>
      <c r="W771" s="56"/>
      <c r="X771" s="56"/>
      <c r="Y771" s="56"/>
      <c r="Z771" s="56"/>
      <c r="AA771" s="56"/>
      <c r="AB771" s="56"/>
    </row>
    <row r="772">
      <c r="A772" s="56"/>
      <c r="B772" s="56"/>
      <c r="C772" s="58"/>
      <c r="D772" s="87"/>
      <c r="E772" s="79"/>
      <c r="F772" s="58"/>
      <c r="G772" s="58"/>
      <c r="H772" s="58"/>
      <c r="I772" s="58"/>
      <c r="J772" s="58"/>
      <c r="K772" s="56"/>
      <c r="L772" s="56"/>
      <c r="M772" s="56"/>
      <c r="N772" s="56"/>
      <c r="O772" s="56"/>
      <c r="P772" s="56"/>
      <c r="Q772" s="56"/>
      <c r="R772" s="56"/>
      <c r="S772" s="56"/>
      <c r="T772" s="56"/>
      <c r="U772" s="56"/>
      <c r="V772" s="56"/>
      <c r="W772" s="56"/>
      <c r="X772" s="56"/>
      <c r="Y772" s="56"/>
      <c r="Z772" s="56"/>
      <c r="AA772" s="56"/>
      <c r="AB772" s="56"/>
    </row>
    <row r="773">
      <c r="A773" s="56"/>
      <c r="B773" s="56"/>
      <c r="C773" s="58"/>
      <c r="D773" s="87"/>
      <c r="E773" s="79"/>
      <c r="F773" s="58"/>
      <c r="G773" s="58"/>
      <c r="H773" s="58"/>
      <c r="I773" s="58"/>
      <c r="J773" s="58"/>
      <c r="K773" s="56"/>
      <c r="L773" s="56"/>
      <c r="M773" s="56"/>
      <c r="N773" s="56"/>
      <c r="O773" s="56"/>
      <c r="P773" s="56"/>
      <c r="Q773" s="56"/>
      <c r="R773" s="56"/>
      <c r="S773" s="56"/>
      <c r="T773" s="56"/>
      <c r="U773" s="56"/>
      <c r="V773" s="56"/>
      <c r="W773" s="56"/>
      <c r="X773" s="56"/>
      <c r="Y773" s="56"/>
      <c r="Z773" s="56"/>
      <c r="AA773" s="56"/>
      <c r="AB773" s="56"/>
    </row>
    <row r="774">
      <c r="A774" s="56"/>
      <c r="B774" s="56"/>
      <c r="C774" s="58"/>
      <c r="D774" s="87"/>
      <c r="E774" s="79"/>
      <c r="F774" s="58"/>
      <c r="G774" s="58"/>
      <c r="H774" s="58"/>
      <c r="I774" s="58"/>
      <c r="J774" s="58"/>
      <c r="K774" s="56"/>
      <c r="L774" s="56"/>
      <c r="M774" s="56"/>
      <c r="N774" s="56"/>
      <c r="O774" s="56"/>
      <c r="P774" s="56"/>
      <c r="Q774" s="56"/>
      <c r="R774" s="56"/>
      <c r="S774" s="56"/>
      <c r="T774" s="56"/>
      <c r="U774" s="56"/>
      <c r="V774" s="56"/>
      <c r="W774" s="56"/>
      <c r="X774" s="56"/>
      <c r="Y774" s="56"/>
      <c r="Z774" s="56"/>
      <c r="AA774" s="56"/>
      <c r="AB774" s="56"/>
    </row>
    <row r="775">
      <c r="A775" s="56"/>
      <c r="B775" s="56"/>
      <c r="C775" s="58"/>
      <c r="D775" s="87"/>
      <c r="E775" s="79"/>
      <c r="F775" s="58"/>
      <c r="G775" s="58"/>
      <c r="H775" s="58"/>
      <c r="I775" s="58"/>
      <c r="J775" s="58"/>
      <c r="K775" s="56"/>
      <c r="L775" s="56"/>
      <c r="M775" s="56"/>
      <c r="N775" s="56"/>
      <c r="O775" s="56"/>
      <c r="P775" s="56"/>
      <c r="Q775" s="56"/>
      <c r="R775" s="56"/>
      <c r="S775" s="56"/>
      <c r="T775" s="56"/>
      <c r="U775" s="56"/>
      <c r="V775" s="56"/>
      <c r="W775" s="56"/>
      <c r="X775" s="56"/>
      <c r="Y775" s="56"/>
      <c r="Z775" s="56"/>
      <c r="AA775" s="56"/>
      <c r="AB775" s="56"/>
    </row>
    <row r="776">
      <c r="A776" s="56"/>
      <c r="B776" s="56"/>
      <c r="C776" s="58"/>
      <c r="D776" s="87"/>
      <c r="E776" s="79"/>
      <c r="F776" s="58"/>
      <c r="G776" s="58"/>
      <c r="H776" s="58"/>
      <c r="I776" s="58"/>
      <c r="J776" s="58"/>
      <c r="K776" s="56"/>
      <c r="L776" s="56"/>
      <c r="M776" s="56"/>
      <c r="N776" s="56"/>
      <c r="O776" s="56"/>
      <c r="P776" s="56"/>
      <c r="Q776" s="56"/>
      <c r="R776" s="56"/>
      <c r="S776" s="56"/>
      <c r="T776" s="56"/>
      <c r="U776" s="56"/>
      <c r="V776" s="56"/>
      <c r="W776" s="56"/>
      <c r="X776" s="56"/>
      <c r="Y776" s="56"/>
      <c r="Z776" s="56"/>
      <c r="AA776" s="56"/>
      <c r="AB776" s="56"/>
    </row>
    <row r="777">
      <c r="A777" s="56"/>
      <c r="B777" s="56"/>
      <c r="C777" s="58"/>
      <c r="D777" s="87"/>
      <c r="E777" s="79"/>
      <c r="F777" s="58"/>
      <c r="G777" s="58"/>
      <c r="H777" s="58"/>
      <c r="I777" s="58"/>
      <c r="J777" s="58"/>
      <c r="K777" s="56"/>
      <c r="L777" s="56"/>
      <c r="M777" s="56"/>
      <c r="N777" s="56"/>
      <c r="O777" s="56"/>
      <c r="P777" s="56"/>
      <c r="Q777" s="56"/>
      <c r="R777" s="56"/>
      <c r="S777" s="56"/>
      <c r="T777" s="56"/>
      <c r="U777" s="56"/>
      <c r="V777" s="56"/>
      <c r="W777" s="56"/>
      <c r="X777" s="56"/>
      <c r="Y777" s="56"/>
      <c r="Z777" s="56"/>
      <c r="AA777" s="56"/>
      <c r="AB777" s="56"/>
    </row>
    <row r="778">
      <c r="A778" s="56"/>
      <c r="B778" s="56"/>
      <c r="C778" s="58"/>
      <c r="D778" s="87"/>
      <c r="E778" s="79"/>
      <c r="F778" s="58"/>
      <c r="G778" s="58"/>
      <c r="H778" s="58"/>
      <c r="I778" s="58"/>
      <c r="J778" s="58"/>
      <c r="K778" s="56"/>
      <c r="L778" s="56"/>
      <c r="M778" s="56"/>
      <c r="N778" s="56"/>
      <c r="O778" s="56"/>
      <c r="P778" s="56"/>
      <c r="Q778" s="56"/>
      <c r="R778" s="56"/>
      <c r="S778" s="56"/>
      <c r="T778" s="56"/>
      <c r="U778" s="56"/>
      <c r="V778" s="56"/>
      <c r="W778" s="56"/>
      <c r="X778" s="56"/>
      <c r="Y778" s="56"/>
      <c r="Z778" s="56"/>
      <c r="AA778" s="56"/>
      <c r="AB778" s="56"/>
    </row>
    <row r="779">
      <c r="A779" s="56"/>
      <c r="B779" s="56"/>
      <c r="C779" s="58"/>
      <c r="D779" s="87"/>
      <c r="E779" s="79"/>
      <c r="F779" s="58"/>
      <c r="G779" s="58"/>
      <c r="H779" s="58"/>
      <c r="I779" s="58"/>
      <c r="J779" s="58"/>
      <c r="K779" s="56"/>
      <c r="L779" s="56"/>
      <c r="M779" s="56"/>
      <c r="N779" s="56"/>
      <c r="O779" s="56"/>
      <c r="P779" s="56"/>
      <c r="Q779" s="56"/>
      <c r="R779" s="56"/>
      <c r="S779" s="56"/>
      <c r="T779" s="56"/>
      <c r="U779" s="56"/>
      <c r="V779" s="56"/>
      <c r="W779" s="56"/>
      <c r="X779" s="56"/>
      <c r="Y779" s="56"/>
      <c r="Z779" s="56"/>
      <c r="AA779" s="56"/>
      <c r="AB779" s="56"/>
    </row>
    <row r="780">
      <c r="A780" s="56"/>
      <c r="B780" s="56"/>
      <c r="C780" s="58"/>
      <c r="D780" s="87"/>
      <c r="E780" s="79"/>
      <c r="F780" s="58"/>
      <c r="G780" s="58"/>
      <c r="H780" s="58"/>
      <c r="I780" s="58"/>
      <c r="J780" s="58"/>
      <c r="K780" s="56"/>
      <c r="L780" s="56"/>
      <c r="M780" s="56"/>
      <c r="N780" s="56"/>
      <c r="O780" s="56"/>
      <c r="P780" s="56"/>
      <c r="Q780" s="56"/>
      <c r="R780" s="56"/>
      <c r="S780" s="56"/>
      <c r="T780" s="56"/>
      <c r="U780" s="56"/>
      <c r="V780" s="56"/>
      <c r="W780" s="56"/>
      <c r="X780" s="56"/>
      <c r="Y780" s="56"/>
      <c r="Z780" s="56"/>
      <c r="AA780" s="56"/>
      <c r="AB780" s="56"/>
    </row>
    <row r="781">
      <c r="A781" s="56"/>
      <c r="B781" s="56"/>
      <c r="C781" s="58"/>
      <c r="D781" s="87"/>
      <c r="E781" s="79"/>
      <c r="F781" s="58"/>
      <c r="G781" s="58"/>
      <c r="H781" s="58"/>
      <c r="I781" s="58"/>
      <c r="J781" s="58"/>
      <c r="K781" s="56"/>
      <c r="L781" s="56"/>
      <c r="M781" s="56"/>
      <c r="N781" s="56"/>
      <c r="O781" s="56"/>
      <c r="P781" s="56"/>
      <c r="Q781" s="56"/>
      <c r="R781" s="56"/>
      <c r="S781" s="56"/>
      <c r="T781" s="56"/>
      <c r="U781" s="56"/>
      <c r="V781" s="56"/>
      <c r="W781" s="56"/>
      <c r="X781" s="56"/>
      <c r="Y781" s="56"/>
      <c r="Z781" s="56"/>
      <c r="AA781" s="56"/>
      <c r="AB781" s="56"/>
    </row>
    <row r="782">
      <c r="A782" s="56"/>
      <c r="B782" s="56"/>
      <c r="C782" s="58"/>
      <c r="D782" s="87"/>
      <c r="E782" s="79"/>
      <c r="F782" s="58"/>
      <c r="G782" s="58"/>
      <c r="H782" s="58"/>
      <c r="I782" s="58"/>
      <c r="J782" s="58"/>
      <c r="K782" s="56"/>
      <c r="L782" s="56"/>
      <c r="M782" s="56"/>
      <c r="N782" s="56"/>
      <c r="O782" s="56"/>
      <c r="P782" s="56"/>
      <c r="Q782" s="56"/>
      <c r="R782" s="56"/>
      <c r="S782" s="56"/>
      <c r="T782" s="56"/>
      <c r="U782" s="56"/>
      <c r="V782" s="56"/>
      <c r="W782" s="56"/>
      <c r="X782" s="56"/>
      <c r="Y782" s="56"/>
      <c r="Z782" s="56"/>
      <c r="AA782" s="56"/>
      <c r="AB782" s="56"/>
    </row>
    <row r="783">
      <c r="A783" s="56"/>
      <c r="B783" s="56"/>
      <c r="C783" s="58"/>
      <c r="D783" s="87"/>
      <c r="E783" s="79"/>
      <c r="F783" s="58"/>
      <c r="G783" s="58"/>
      <c r="H783" s="58"/>
      <c r="I783" s="58"/>
      <c r="J783" s="58"/>
      <c r="K783" s="56"/>
      <c r="L783" s="56"/>
      <c r="M783" s="56"/>
      <c r="N783" s="56"/>
      <c r="O783" s="56"/>
      <c r="P783" s="56"/>
      <c r="Q783" s="56"/>
      <c r="R783" s="56"/>
      <c r="S783" s="56"/>
      <c r="T783" s="56"/>
      <c r="U783" s="56"/>
      <c r="V783" s="56"/>
      <c r="W783" s="56"/>
      <c r="X783" s="56"/>
      <c r="Y783" s="56"/>
      <c r="Z783" s="56"/>
      <c r="AA783" s="56"/>
      <c r="AB783" s="56"/>
    </row>
    <row r="784">
      <c r="A784" s="56"/>
      <c r="B784" s="56"/>
      <c r="C784" s="58"/>
      <c r="D784" s="87"/>
      <c r="E784" s="79"/>
      <c r="F784" s="58"/>
      <c r="G784" s="58"/>
      <c r="H784" s="58"/>
      <c r="I784" s="58"/>
      <c r="J784" s="58"/>
      <c r="K784" s="56"/>
      <c r="L784" s="56"/>
      <c r="M784" s="56"/>
      <c r="N784" s="56"/>
      <c r="O784" s="56"/>
      <c r="P784" s="56"/>
      <c r="Q784" s="56"/>
      <c r="R784" s="56"/>
      <c r="S784" s="56"/>
      <c r="T784" s="56"/>
      <c r="U784" s="56"/>
      <c r="V784" s="56"/>
      <c r="W784" s="56"/>
      <c r="X784" s="56"/>
      <c r="Y784" s="56"/>
      <c r="Z784" s="56"/>
      <c r="AA784" s="56"/>
      <c r="AB784" s="56"/>
    </row>
    <row r="785">
      <c r="A785" s="56"/>
      <c r="B785" s="56"/>
      <c r="C785" s="58"/>
      <c r="D785" s="87"/>
      <c r="E785" s="79"/>
      <c r="F785" s="58"/>
      <c r="G785" s="58"/>
      <c r="H785" s="58"/>
      <c r="I785" s="58"/>
      <c r="J785" s="58"/>
      <c r="K785" s="56"/>
      <c r="L785" s="56"/>
      <c r="M785" s="56"/>
      <c r="N785" s="56"/>
      <c r="O785" s="56"/>
      <c r="P785" s="56"/>
      <c r="Q785" s="56"/>
      <c r="R785" s="56"/>
      <c r="S785" s="56"/>
      <c r="T785" s="56"/>
      <c r="U785" s="56"/>
      <c r="V785" s="56"/>
      <c r="W785" s="56"/>
      <c r="X785" s="56"/>
      <c r="Y785" s="56"/>
      <c r="Z785" s="56"/>
      <c r="AA785" s="56"/>
      <c r="AB785" s="56"/>
    </row>
    <row r="786">
      <c r="A786" s="56"/>
      <c r="B786" s="56"/>
      <c r="C786" s="58"/>
      <c r="D786" s="87"/>
      <c r="E786" s="79"/>
      <c r="F786" s="58"/>
      <c r="G786" s="58"/>
      <c r="H786" s="58"/>
      <c r="I786" s="58"/>
      <c r="J786" s="58"/>
      <c r="K786" s="56"/>
      <c r="L786" s="56"/>
      <c r="M786" s="56"/>
      <c r="N786" s="56"/>
      <c r="O786" s="56"/>
      <c r="P786" s="56"/>
      <c r="Q786" s="56"/>
      <c r="R786" s="56"/>
      <c r="S786" s="56"/>
      <c r="T786" s="56"/>
      <c r="U786" s="56"/>
      <c r="V786" s="56"/>
      <c r="W786" s="56"/>
      <c r="X786" s="56"/>
      <c r="Y786" s="56"/>
      <c r="Z786" s="56"/>
      <c r="AA786" s="56"/>
      <c r="AB786" s="56"/>
    </row>
    <row r="787">
      <c r="A787" s="56"/>
      <c r="B787" s="56"/>
      <c r="C787" s="58"/>
      <c r="D787" s="87"/>
      <c r="E787" s="79"/>
      <c r="F787" s="58"/>
      <c r="G787" s="58"/>
      <c r="H787" s="58"/>
      <c r="I787" s="58"/>
      <c r="J787" s="58"/>
      <c r="K787" s="56"/>
      <c r="L787" s="56"/>
      <c r="M787" s="56"/>
      <c r="N787" s="56"/>
      <c r="O787" s="56"/>
      <c r="P787" s="56"/>
      <c r="Q787" s="56"/>
      <c r="R787" s="56"/>
      <c r="S787" s="56"/>
      <c r="T787" s="56"/>
      <c r="U787" s="56"/>
      <c r="V787" s="56"/>
      <c r="W787" s="56"/>
      <c r="X787" s="56"/>
      <c r="Y787" s="56"/>
      <c r="Z787" s="56"/>
      <c r="AA787" s="56"/>
      <c r="AB787" s="56"/>
    </row>
    <row r="788">
      <c r="A788" s="56"/>
      <c r="B788" s="56"/>
      <c r="C788" s="58"/>
      <c r="D788" s="87"/>
      <c r="E788" s="79"/>
      <c r="F788" s="58"/>
      <c r="G788" s="58"/>
      <c r="H788" s="58"/>
      <c r="I788" s="58"/>
      <c r="J788" s="58"/>
      <c r="K788" s="56"/>
      <c r="L788" s="56"/>
      <c r="M788" s="56"/>
      <c r="N788" s="56"/>
      <c r="O788" s="56"/>
      <c r="P788" s="56"/>
      <c r="Q788" s="56"/>
      <c r="R788" s="56"/>
      <c r="S788" s="56"/>
      <c r="T788" s="56"/>
      <c r="U788" s="56"/>
      <c r="V788" s="56"/>
      <c r="W788" s="56"/>
      <c r="X788" s="56"/>
      <c r="Y788" s="56"/>
      <c r="Z788" s="56"/>
      <c r="AA788" s="56"/>
      <c r="AB788" s="56"/>
    </row>
    <row r="789">
      <c r="A789" s="56"/>
      <c r="B789" s="56"/>
      <c r="C789" s="58"/>
      <c r="D789" s="87"/>
      <c r="E789" s="79"/>
      <c r="F789" s="58"/>
      <c r="G789" s="58"/>
      <c r="H789" s="58"/>
      <c r="I789" s="58"/>
      <c r="J789" s="58"/>
      <c r="K789" s="56"/>
      <c r="L789" s="56"/>
      <c r="M789" s="56"/>
      <c r="N789" s="56"/>
      <c r="O789" s="56"/>
      <c r="P789" s="56"/>
      <c r="Q789" s="56"/>
      <c r="R789" s="56"/>
      <c r="S789" s="56"/>
      <c r="T789" s="56"/>
      <c r="U789" s="56"/>
      <c r="V789" s="56"/>
      <c r="W789" s="56"/>
      <c r="X789" s="56"/>
      <c r="Y789" s="56"/>
      <c r="Z789" s="56"/>
      <c r="AA789" s="56"/>
      <c r="AB789" s="56"/>
    </row>
    <row r="790">
      <c r="A790" s="56"/>
      <c r="B790" s="56"/>
      <c r="C790" s="58"/>
      <c r="D790" s="87"/>
      <c r="E790" s="79"/>
      <c r="F790" s="58"/>
      <c r="G790" s="58"/>
      <c r="H790" s="58"/>
      <c r="I790" s="58"/>
      <c r="J790" s="58"/>
      <c r="K790" s="56"/>
      <c r="L790" s="56"/>
      <c r="M790" s="56"/>
      <c r="N790" s="56"/>
      <c r="O790" s="56"/>
      <c r="P790" s="56"/>
      <c r="Q790" s="56"/>
      <c r="R790" s="56"/>
      <c r="S790" s="56"/>
      <c r="T790" s="56"/>
      <c r="U790" s="56"/>
      <c r="V790" s="56"/>
      <c r="W790" s="56"/>
      <c r="X790" s="56"/>
      <c r="Y790" s="56"/>
      <c r="Z790" s="56"/>
      <c r="AA790" s="56"/>
      <c r="AB790" s="56"/>
    </row>
    <row r="791">
      <c r="A791" s="56"/>
      <c r="B791" s="56"/>
      <c r="C791" s="58"/>
      <c r="D791" s="87"/>
      <c r="E791" s="79"/>
      <c r="F791" s="58"/>
      <c r="G791" s="58"/>
      <c r="H791" s="58"/>
      <c r="I791" s="58"/>
      <c r="J791" s="58"/>
      <c r="K791" s="56"/>
      <c r="L791" s="56"/>
      <c r="M791" s="56"/>
      <c r="N791" s="56"/>
      <c r="O791" s="56"/>
      <c r="P791" s="56"/>
      <c r="Q791" s="56"/>
      <c r="R791" s="56"/>
      <c r="S791" s="56"/>
      <c r="T791" s="56"/>
      <c r="U791" s="56"/>
      <c r="V791" s="56"/>
      <c r="W791" s="56"/>
      <c r="X791" s="56"/>
      <c r="Y791" s="56"/>
      <c r="Z791" s="56"/>
      <c r="AA791" s="56"/>
      <c r="AB791" s="56"/>
    </row>
    <row r="792">
      <c r="A792" s="56"/>
      <c r="B792" s="56"/>
      <c r="C792" s="58"/>
      <c r="D792" s="87"/>
      <c r="E792" s="79"/>
      <c r="F792" s="58"/>
      <c r="G792" s="58"/>
      <c r="H792" s="58"/>
      <c r="I792" s="58"/>
      <c r="J792" s="58"/>
      <c r="K792" s="56"/>
      <c r="L792" s="56"/>
      <c r="M792" s="56"/>
      <c r="N792" s="56"/>
      <c r="O792" s="56"/>
      <c r="P792" s="56"/>
      <c r="Q792" s="56"/>
      <c r="R792" s="56"/>
      <c r="S792" s="56"/>
      <c r="T792" s="56"/>
      <c r="U792" s="56"/>
      <c r="V792" s="56"/>
      <c r="W792" s="56"/>
      <c r="X792" s="56"/>
      <c r="Y792" s="56"/>
      <c r="Z792" s="56"/>
      <c r="AA792" s="56"/>
      <c r="AB792" s="56"/>
    </row>
    <row r="793">
      <c r="A793" s="56"/>
      <c r="B793" s="56"/>
      <c r="C793" s="58"/>
      <c r="D793" s="87"/>
      <c r="E793" s="79"/>
      <c r="F793" s="58"/>
      <c r="G793" s="58"/>
      <c r="H793" s="58"/>
      <c r="I793" s="58"/>
      <c r="J793" s="58"/>
      <c r="K793" s="56"/>
      <c r="L793" s="56"/>
      <c r="M793" s="56"/>
      <c r="N793" s="56"/>
      <c r="O793" s="56"/>
      <c r="P793" s="56"/>
      <c r="Q793" s="56"/>
      <c r="R793" s="56"/>
      <c r="S793" s="56"/>
      <c r="T793" s="56"/>
      <c r="U793" s="56"/>
      <c r="V793" s="56"/>
      <c r="W793" s="56"/>
      <c r="X793" s="56"/>
      <c r="Y793" s="56"/>
      <c r="Z793" s="56"/>
      <c r="AA793" s="56"/>
      <c r="AB793" s="56"/>
    </row>
    <row r="794">
      <c r="A794" s="56"/>
      <c r="B794" s="56"/>
      <c r="C794" s="58"/>
      <c r="D794" s="87"/>
      <c r="E794" s="79"/>
      <c r="F794" s="58"/>
      <c r="G794" s="58"/>
      <c r="H794" s="58"/>
      <c r="I794" s="58"/>
      <c r="J794" s="58"/>
      <c r="K794" s="56"/>
      <c r="L794" s="56"/>
      <c r="M794" s="56"/>
      <c r="N794" s="56"/>
      <c r="O794" s="56"/>
      <c r="P794" s="56"/>
      <c r="Q794" s="56"/>
      <c r="R794" s="56"/>
      <c r="S794" s="56"/>
      <c r="T794" s="56"/>
      <c r="U794" s="56"/>
      <c r="V794" s="56"/>
      <c r="W794" s="56"/>
      <c r="X794" s="56"/>
      <c r="Y794" s="56"/>
      <c r="Z794" s="56"/>
      <c r="AA794" s="56"/>
      <c r="AB794" s="56"/>
    </row>
    <row r="795">
      <c r="A795" s="56"/>
      <c r="B795" s="56"/>
      <c r="C795" s="58"/>
      <c r="D795" s="87"/>
      <c r="E795" s="79"/>
      <c r="F795" s="58"/>
      <c r="G795" s="58"/>
      <c r="H795" s="58"/>
      <c r="I795" s="58"/>
      <c r="J795" s="58"/>
      <c r="K795" s="56"/>
      <c r="L795" s="56"/>
      <c r="M795" s="56"/>
      <c r="N795" s="56"/>
      <c r="O795" s="56"/>
      <c r="P795" s="56"/>
      <c r="Q795" s="56"/>
      <c r="R795" s="56"/>
      <c r="S795" s="56"/>
      <c r="T795" s="56"/>
      <c r="U795" s="56"/>
      <c r="V795" s="56"/>
      <c r="W795" s="56"/>
      <c r="X795" s="56"/>
      <c r="Y795" s="56"/>
      <c r="Z795" s="56"/>
      <c r="AA795" s="56"/>
      <c r="AB795" s="56"/>
    </row>
    <row r="796">
      <c r="A796" s="56"/>
      <c r="B796" s="56"/>
      <c r="C796" s="58"/>
      <c r="D796" s="87"/>
      <c r="E796" s="79"/>
      <c r="F796" s="58"/>
      <c r="G796" s="58"/>
      <c r="H796" s="58"/>
      <c r="I796" s="58"/>
      <c r="J796" s="58"/>
      <c r="K796" s="56"/>
      <c r="L796" s="56"/>
      <c r="M796" s="56"/>
      <c r="N796" s="56"/>
      <c r="O796" s="56"/>
      <c r="P796" s="56"/>
      <c r="Q796" s="56"/>
      <c r="R796" s="56"/>
      <c r="S796" s="56"/>
      <c r="T796" s="56"/>
      <c r="U796" s="56"/>
      <c r="V796" s="56"/>
      <c r="W796" s="56"/>
      <c r="X796" s="56"/>
      <c r="Y796" s="56"/>
      <c r="Z796" s="56"/>
      <c r="AA796" s="56"/>
      <c r="AB796" s="56"/>
    </row>
    <row r="797">
      <c r="A797" s="56"/>
      <c r="B797" s="56"/>
      <c r="C797" s="58"/>
      <c r="D797" s="87"/>
      <c r="E797" s="79"/>
      <c r="F797" s="58"/>
      <c r="G797" s="58"/>
      <c r="H797" s="58"/>
      <c r="I797" s="58"/>
      <c r="J797" s="58"/>
      <c r="K797" s="56"/>
      <c r="L797" s="56"/>
      <c r="M797" s="56"/>
      <c r="N797" s="56"/>
      <c r="O797" s="56"/>
      <c r="P797" s="56"/>
      <c r="Q797" s="56"/>
      <c r="R797" s="56"/>
      <c r="S797" s="56"/>
      <c r="T797" s="56"/>
      <c r="U797" s="56"/>
      <c r="V797" s="56"/>
      <c r="W797" s="56"/>
      <c r="X797" s="56"/>
      <c r="Y797" s="56"/>
      <c r="Z797" s="56"/>
      <c r="AA797" s="56"/>
      <c r="AB797" s="56"/>
    </row>
    <row r="798">
      <c r="A798" s="56"/>
      <c r="B798" s="56"/>
      <c r="C798" s="58"/>
      <c r="D798" s="87"/>
      <c r="E798" s="79"/>
      <c r="F798" s="58"/>
      <c r="G798" s="58"/>
      <c r="H798" s="58"/>
      <c r="I798" s="58"/>
      <c r="J798" s="58"/>
      <c r="K798" s="56"/>
      <c r="L798" s="56"/>
      <c r="M798" s="56"/>
      <c r="N798" s="56"/>
      <c r="O798" s="56"/>
      <c r="P798" s="56"/>
      <c r="Q798" s="56"/>
      <c r="R798" s="56"/>
      <c r="S798" s="56"/>
      <c r="T798" s="56"/>
      <c r="U798" s="56"/>
      <c r="V798" s="56"/>
      <c r="W798" s="56"/>
      <c r="X798" s="56"/>
      <c r="Y798" s="56"/>
      <c r="Z798" s="56"/>
      <c r="AA798" s="56"/>
      <c r="AB798" s="56"/>
    </row>
    <row r="799">
      <c r="A799" s="56"/>
      <c r="B799" s="56"/>
      <c r="C799" s="58"/>
      <c r="D799" s="87"/>
      <c r="E799" s="79"/>
      <c r="F799" s="58"/>
      <c r="G799" s="58"/>
      <c r="H799" s="58"/>
      <c r="I799" s="58"/>
      <c r="J799" s="58"/>
      <c r="K799" s="56"/>
      <c r="L799" s="56"/>
      <c r="M799" s="56"/>
      <c r="N799" s="56"/>
      <c r="O799" s="56"/>
      <c r="P799" s="56"/>
      <c r="Q799" s="56"/>
      <c r="R799" s="56"/>
      <c r="S799" s="56"/>
      <c r="T799" s="56"/>
      <c r="U799" s="56"/>
      <c r="V799" s="56"/>
      <c r="W799" s="56"/>
      <c r="X799" s="56"/>
      <c r="Y799" s="56"/>
      <c r="Z799" s="56"/>
      <c r="AA799" s="56"/>
      <c r="AB799" s="56"/>
    </row>
    <row r="800">
      <c r="A800" s="56"/>
      <c r="B800" s="56"/>
      <c r="C800" s="58"/>
      <c r="D800" s="87"/>
      <c r="E800" s="79"/>
      <c r="F800" s="58"/>
      <c r="G800" s="58"/>
      <c r="H800" s="58"/>
      <c r="I800" s="58"/>
      <c r="J800" s="58"/>
      <c r="K800" s="56"/>
      <c r="L800" s="56"/>
      <c r="M800" s="56"/>
      <c r="N800" s="56"/>
      <c r="O800" s="56"/>
      <c r="P800" s="56"/>
      <c r="Q800" s="56"/>
      <c r="R800" s="56"/>
      <c r="S800" s="56"/>
      <c r="T800" s="56"/>
      <c r="U800" s="56"/>
      <c r="V800" s="56"/>
      <c r="W800" s="56"/>
      <c r="X800" s="56"/>
      <c r="Y800" s="56"/>
      <c r="Z800" s="56"/>
      <c r="AA800" s="56"/>
      <c r="AB800" s="56"/>
    </row>
    <row r="801">
      <c r="A801" s="56"/>
      <c r="B801" s="56"/>
      <c r="C801" s="58"/>
      <c r="D801" s="87"/>
      <c r="E801" s="79"/>
      <c r="F801" s="58"/>
      <c r="G801" s="58"/>
      <c r="H801" s="58"/>
      <c r="I801" s="58"/>
      <c r="J801" s="58"/>
      <c r="K801" s="56"/>
      <c r="L801" s="56"/>
      <c r="M801" s="56"/>
      <c r="N801" s="56"/>
      <c r="O801" s="56"/>
      <c r="P801" s="56"/>
      <c r="Q801" s="56"/>
      <c r="R801" s="56"/>
      <c r="S801" s="56"/>
      <c r="T801" s="56"/>
      <c r="U801" s="56"/>
      <c r="V801" s="56"/>
      <c r="W801" s="56"/>
      <c r="X801" s="56"/>
      <c r="Y801" s="56"/>
      <c r="Z801" s="56"/>
      <c r="AA801" s="56"/>
      <c r="AB801" s="56"/>
    </row>
    <row r="802">
      <c r="A802" s="56"/>
      <c r="B802" s="56"/>
      <c r="C802" s="58"/>
      <c r="D802" s="87"/>
      <c r="E802" s="79"/>
      <c r="F802" s="58"/>
      <c r="G802" s="58"/>
      <c r="H802" s="58"/>
      <c r="I802" s="58"/>
      <c r="J802" s="58"/>
      <c r="K802" s="56"/>
      <c r="L802" s="56"/>
      <c r="M802" s="56"/>
      <c r="N802" s="56"/>
      <c r="O802" s="56"/>
      <c r="P802" s="56"/>
      <c r="Q802" s="56"/>
      <c r="R802" s="56"/>
      <c r="S802" s="56"/>
      <c r="T802" s="56"/>
      <c r="U802" s="56"/>
      <c r="V802" s="56"/>
      <c r="W802" s="56"/>
      <c r="X802" s="56"/>
      <c r="Y802" s="56"/>
      <c r="Z802" s="56"/>
      <c r="AA802" s="56"/>
      <c r="AB802" s="56"/>
    </row>
    <row r="803">
      <c r="A803" s="56"/>
      <c r="B803" s="56"/>
      <c r="C803" s="58"/>
      <c r="D803" s="87"/>
      <c r="E803" s="79"/>
      <c r="F803" s="58"/>
      <c r="G803" s="58"/>
      <c r="H803" s="58"/>
      <c r="I803" s="58"/>
      <c r="J803" s="58"/>
      <c r="K803" s="56"/>
      <c r="L803" s="56"/>
      <c r="M803" s="56"/>
      <c r="N803" s="56"/>
      <c r="O803" s="56"/>
      <c r="P803" s="56"/>
      <c r="Q803" s="56"/>
      <c r="R803" s="56"/>
      <c r="S803" s="56"/>
      <c r="T803" s="56"/>
      <c r="U803" s="56"/>
      <c r="V803" s="56"/>
      <c r="W803" s="56"/>
      <c r="X803" s="56"/>
      <c r="Y803" s="56"/>
      <c r="Z803" s="56"/>
      <c r="AA803" s="56"/>
      <c r="AB803" s="56"/>
    </row>
    <row r="804">
      <c r="A804" s="56"/>
      <c r="B804" s="56"/>
      <c r="C804" s="58"/>
      <c r="D804" s="87"/>
      <c r="E804" s="79"/>
      <c r="F804" s="58"/>
      <c r="G804" s="58"/>
      <c r="H804" s="58"/>
      <c r="I804" s="58"/>
      <c r="J804" s="58"/>
      <c r="K804" s="56"/>
      <c r="L804" s="56"/>
      <c r="M804" s="56"/>
      <c r="N804" s="56"/>
      <c r="O804" s="56"/>
      <c r="P804" s="56"/>
      <c r="Q804" s="56"/>
      <c r="R804" s="56"/>
      <c r="S804" s="56"/>
      <c r="T804" s="56"/>
      <c r="U804" s="56"/>
      <c r="V804" s="56"/>
      <c r="W804" s="56"/>
      <c r="X804" s="56"/>
      <c r="Y804" s="56"/>
      <c r="Z804" s="56"/>
      <c r="AA804" s="56"/>
      <c r="AB804" s="56"/>
    </row>
    <row r="805">
      <c r="A805" s="56"/>
      <c r="B805" s="56"/>
      <c r="C805" s="58"/>
      <c r="D805" s="87"/>
      <c r="E805" s="79"/>
      <c r="F805" s="58"/>
      <c r="G805" s="58"/>
      <c r="H805" s="58"/>
      <c r="I805" s="58"/>
      <c r="J805" s="58"/>
      <c r="K805" s="56"/>
      <c r="L805" s="56"/>
      <c r="M805" s="56"/>
      <c r="N805" s="56"/>
      <c r="O805" s="56"/>
      <c r="P805" s="56"/>
      <c r="Q805" s="56"/>
      <c r="R805" s="56"/>
      <c r="S805" s="56"/>
      <c r="T805" s="56"/>
      <c r="U805" s="56"/>
      <c r="V805" s="56"/>
      <c r="W805" s="56"/>
      <c r="X805" s="56"/>
      <c r="Y805" s="56"/>
      <c r="Z805" s="56"/>
      <c r="AA805" s="56"/>
      <c r="AB805" s="56"/>
    </row>
    <row r="806">
      <c r="A806" s="56"/>
      <c r="B806" s="56"/>
      <c r="C806" s="58"/>
      <c r="D806" s="87"/>
      <c r="E806" s="79"/>
      <c r="F806" s="58"/>
      <c r="G806" s="58"/>
      <c r="H806" s="58"/>
      <c r="I806" s="58"/>
      <c r="J806" s="58"/>
      <c r="K806" s="56"/>
      <c r="L806" s="56"/>
      <c r="M806" s="56"/>
      <c r="N806" s="56"/>
      <c r="O806" s="56"/>
      <c r="P806" s="56"/>
      <c r="Q806" s="56"/>
      <c r="R806" s="56"/>
      <c r="S806" s="56"/>
      <c r="T806" s="56"/>
      <c r="U806" s="56"/>
      <c r="V806" s="56"/>
      <c r="W806" s="56"/>
      <c r="X806" s="56"/>
      <c r="Y806" s="56"/>
      <c r="Z806" s="56"/>
      <c r="AA806" s="56"/>
      <c r="AB806" s="56"/>
    </row>
    <row r="807">
      <c r="A807" s="56"/>
      <c r="B807" s="56"/>
      <c r="C807" s="58"/>
      <c r="D807" s="87"/>
      <c r="E807" s="79"/>
      <c r="F807" s="58"/>
      <c r="G807" s="58"/>
      <c r="H807" s="58"/>
      <c r="I807" s="58"/>
      <c r="J807" s="58"/>
      <c r="K807" s="56"/>
      <c r="L807" s="56"/>
      <c r="M807" s="56"/>
      <c r="N807" s="56"/>
      <c r="O807" s="56"/>
      <c r="P807" s="56"/>
      <c r="Q807" s="56"/>
      <c r="R807" s="56"/>
      <c r="S807" s="56"/>
      <c r="T807" s="56"/>
      <c r="U807" s="56"/>
      <c r="V807" s="56"/>
      <c r="W807" s="56"/>
      <c r="X807" s="56"/>
      <c r="Y807" s="56"/>
      <c r="Z807" s="56"/>
      <c r="AA807" s="56"/>
      <c r="AB807" s="56"/>
    </row>
    <row r="808">
      <c r="A808" s="56"/>
      <c r="B808" s="56"/>
      <c r="C808" s="58"/>
      <c r="D808" s="87"/>
      <c r="E808" s="79"/>
      <c r="F808" s="58"/>
      <c r="G808" s="58"/>
      <c r="H808" s="58"/>
      <c r="I808" s="58"/>
      <c r="J808" s="58"/>
      <c r="K808" s="56"/>
      <c r="L808" s="56"/>
      <c r="M808" s="56"/>
      <c r="N808" s="56"/>
      <c r="O808" s="56"/>
      <c r="P808" s="56"/>
      <c r="Q808" s="56"/>
      <c r="R808" s="56"/>
      <c r="S808" s="56"/>
      <c r="T808" s="56"/>
      <c r="U808" s="56"/>
      <c r="V808" s="56"/>
      <c r="W808" s="56"/>
      <c r="X808" s="56"/>
      <c r="Y808" s="56"/>
      <c r="Z808" s="56"/>
      <c r="AA808" s="56"/>
      <c r="AB808" s="56"/>
    </row>
    <row r="809">
      <c r="A809" s="56"/>
      <c r="B809" s="56"/>
      <c r="C809" s="58"/>
      <c r="D809" s="87"/>
      <c r="E809" s="79"/>
      <c r="F809" s="58"/>
      <c r="G809" s="58"/>
      <c r="H809" s="58"/>
      <c r="I809" s="58"/>
      <c r="J809" s="58"/>
      <c r="K809" s="56"/>
      <c r="L809" s="56"/>
      <c r="M809" s="56"/>
      <c r="N809" s="56"/>
      <c r="O809" s="56"/>
      <c r="P809" s="56"/>
      <c r="Q809" s="56"/>
      <c r="R809" s="56"/>
      <c r="S809" s="56"/>
      <c r="T809" s="56"/>
      <c r="U809" s="56"/>
      <c r="V809" s="56"/>
      <c r="W809" s="56"/>
      <c r="X809" s="56"/>
      <c r="Y809" s="56"/>
      <c r="Z809" s="56"/>
      <c r="AA809" s="56"/>
      <c r="AB809" s="56"/>
    </row>
    <row r="810">
      <c r="A810" s="56"/>
      <c r="B810" s="56"/>
      <c r="C810" s="58"/>
      <c r="D810" s="87"/>
      <c r="E810" s="79"/>
      <c r="F810" s="58"/>
      <c r="G810" s="58"/>
      <c r="H810" s="58"/>
      <c r="I810" s="58"/>
      <c r="J810" s="58"/>
      <c r="K810" s="56"/>
      <c r="L810" s="56"/>
      <c r="M810" s="56"/>
      <c r="N810" s="56"/>
      <c r="O810" s="56"/>
      <c r="P810" s="56"/>
      <c r="Q810" s="56"/>
      <c r="R810" s="56"/>
      <c r="S810" s="56"/>
      <c r="T810" s="56"/>
      <c r="U810" s="56"/>
      <c r="V810" s="56"/>
      <c r="W810" s="56"/>
      <c r="X810" s="56"/>
      <c r="Y810" s="56"/>
      <c r="Z810" s="56"/>
      <c r="AA810" s="56"/>
      <c r="AB810" s="56"/>
    </row>
    <row r="811">
      <c r="A811" s="56"/>
      <c r="B811" s="56"/>
      <c r="C811" s="58"/>
      <c r="D811" s="87"/>
      <c r="E811" s="79"/>
      <c r="F811" s="58"/>
      <c r="G811" s="58"/>
      <c r="H811" s="58"/>
      <c r="I811" s="58"/>
      <c r="J811" s="58"/>
      <c r="K811" s="56"/>
      <c r="L811" s="56"/>
      <c r="M811" s="56"/>
      <c r="N811" s="56"/>
      <c r="O811" s="56"/>
      <c r="P811" s="56"/>
      <c r="Q811" s="56"/>
      <c r="R811" s="56"/>
      <c r="S811" s="56"/>
      <c r="T811" s="56"/>
      <c r="U811" s="56"/>
      <c r="V811" s="56"/>
      <c r="W811" s="56"/>
      <c r="X811" s="56"/>
      <c r="Y811" s="56"/>
      <c r="Z811" s="56"/>
      <c r="AA811" s="56"/>
      <c r="AB811" s="56"/>
    </row>
    <row r="812">
      <c r="A812" s="56"/>
      <c r="B812" s="56"/>
      <c r="C812" s="58"/>
      <c r="D812" s="87"/>
      <c r="E812" s="79"/>
      <c r="F812" s="58"/>
      <c r="G812" s="58"/>
      <c r="H812" s="58"/>
      <c r="I812" s="58"/>
      <c r="J812" s="58"/>
      <c r="K812" s="56"/>
      <c r="L812" s="56"/>
      <c r="M812" s="56"/>
      <c r="N812" s="56"/>
      <c r="O812" s="56"/>
      <c r="P812" s="56"/>
      <c r="Q812" s="56"/>
      <c r="R812" s="56"/>
      <c r="S812" s="56"/>
      <c r="T812" s="56"/>
      <c r="U812" s="56"/>
      <c r="V812" s="56"/>
      <c r="W812" s="56"/>
      <c r="X812" s="56"/>
      <c r="Y812" s="56"/>
      <c r="Z812" s="56"/>
      <c r="AA812" s="56"/>
      <c r="AB812" s="56"/>
    </row>
    <row r="813">
      <c r="A813" s="56"/>
      <c r="B813" s="56"/>
      <c r="C813" s="58"/>
      <c r="D813" s="87"/>
      <c r="E813" s="79"/>
      <c r="F813" s="58"/>
      <c r="G813" s="58"/>
      <c r="H813" s="58"/>
      <c r="I813" s="58"/>
      <c r="J813" s="58"/>
      <c r="K813" s="56"/>
      <c r="L813" s="56"/>
      <c r="M813" s="56"/>
      <c r="N813" s="56"/>
      <c r="O813" s="56"/>
      <c r="P813" s="56"/>
      <c r="Q813" s="56"/>
      <c r="R813" s="56"/>
      <c r="S813" s="56"/>
      <c r="T813" s="56"/>
      <c r="U813" s="56"/>
      <c r="V813" s="56"/>
      <c r="W813" s="56"/>
      <c r="X813" s="56"/>
      <c r="Y813" s="56"/>
      <c r="Z813" s="56"/>
      <c r="AA813" s="56"/>
      <c r="AB813" s="56"/>
    </row>
    <row r="814">
      <c r="A814" s="56"/>
      <c r="B814" s="56"/>
      <c r="C814" s="58"/>
      <c r="D814" s="87"/>
      <c r="E814" s="79"/>
      <c r="F814" s="58"/>
      <c r="G814" s="58"/>
      <c r="H814" s="58"/>
      <c r="I814" s="58"/>
      <c r="J814" s="58"/>
      <c r="K814" s="56"/>
      <c r="L814" s="56"/>
      <c r="M814" s="56"/>
      <c r="N814" s="56"/>
      <c r="O814" s="56"/>
      <c r="P814" s="56"/>
      <c r="Q814" s="56"/>
      <c r="R814" s="56"/>
      <c r="S814" s="56"/>
      <c r="T814" s="56"/>
      <c r="U814" s="56"/>
      <c r="V814" s="56"/>
      <c r="W814" s="56"/>
      <c r="X814" s="56"/>
      <c r="Y814" s="56"/>
      <c r="Z814" s="56"/>
      <c r="AA814" s="56"/>
      <c r="AB814" s="56"/>
    </row>
    <row r="815">
      <c r="A815" s="56"/>
      <c r="B815" s="56"/>
      <c r="C815" s="58"/>
      <c r="D815" s="87"/>
      <c r="E815" s="79"/>
      <c r="F815" s="58"/>
      <c r="G815" s="58"/>
      <c r="H815" s="58"/>
      <c r="I815" s="58"/>
      <c r="J815" s="58"/>
      <c r="K815" s="56"/>
      <c r="L815" s="56"/>
      <c r="M815" s="56"/>
      <c r="N815" s="56"/>
      <c r="O815" s="56"/>
      <c r="P815" s="56"/>
      <c r="Q815" s="56"/>
      <c r="R815" s="56"/>
      <c r="S815" s="56"/>
      <c r="T815" s="56"/>
      <c r="U815" s="56"/>
      <c r="V815" s="56"/>
      <c r="W815" s="56"/>
      <c r="X815" s="56"/>
      <c r="Y815" s="56"/>
      <c r="Z815" s="56"/>
      <c r="AA815" s="56"/>
      <c r="AB815" s="56"/>
    </row>
    <row r="816">
      <c r="A816" s="56"/>
      <c r="B816" s="56"/>
      <c r="C816" s="58"/>
      <c r="D816" s="87"/>
      <c r="E816" s="79"/>
      <c r="F816" s="58"/>
      <c r="G816" s="58"/>
      <c r="H816" s="58"/>
      <c r="I816" s="58"/>
      <c r="J816" s="58"/>
      <c r="K816" s="56"/>
      <c r="L816" s="56"/>
      <c r="M816" s="56"/>
      <c r="N816" s="56"/>
      <c r="O816" s="56"/>
      <c r="P816" s="56"/>
      <c r="Q816" s="56"/>
      <c r="R816" s="56"/>
      <c r="S816" s="56"/>
      <c r="T816" s="56"/>
      <c r="U816" s="56"/>
      <c r="V816" s="56"/>
      <c r="W816" s="56"/>
      <c r="X816" s="56"/>
      <c r="Y816" s="56"/>
      <c r="Z816" s="56"/>
      <c r="AA816" s="56"/>
      <c r="AB816" s="56"/>
    </row>
    <row r="817">
      <c r="A817" s="56"/>
      <c r="B817" s="56"/>
      <c r="C817" s="58"/>
      <c r="D817" s="87"/>
      <c r="E817" s="79"/>
      <c r="F817" s="58"/>
      <c r="G817" s="58"/>
      <c r="H817" s="58"/>
      <c r="I817" s="58"/>
      <c r="J817" s="58"/>
      <c r="K817" s="56"/>
      <c r="L817" s="56"/>
      <c r="M817" s="56"/>
      <c r="N817" s="56"/>
      <c r="O817" s="56"/>
      <c r="P817" s="56"/>
      <c r="Q817" s="56"/>
      <c r="R817" s="56"/>
      <c r="S817" s="56"/>
      <c r="T817" s="56"/>
      <c r="U817" s="56"/>
      <c r="V817" s="56"/>
      <c r="W817" s="56"/>
      <c r="X817" s="56"/>
      <c r="Y817" s="56"/>
      <c r="Z817" s="56"/>
      <c r="AA817" s="56"/>
      <c r="AB817" s="56"/>
    </row>
    <row r="818">
      <c r="A818" s="56"/>
      <c r="B818" s="56"/>
      <c r="C818" s="58"/>
      <c r="D818" s="87"/>
      <c r="E818" s="79"/>
      <c r="F818" s="58"/>
      <c r="G818" s="58"/>
      <c r="H818" s="58"/>
      <c r="I818" s="58"/>
      <c r="J818" s="58"/>
      <c r="K818" s="56"/>
      <c r="L818" s="56"/>
      <c r="M818" s="56"/>
      <c r="N818" s="56"/>
      <c r="O818" s="56"/>
      <c r="P818" s="56"/>
      <c r="Q818" s="56"/>
      <c r="R818" s="56"/>
      <c r="S818" s="56"/>
      <c r="T818" s="56"/>
      <c r="U818" s="56"/>
      <c r="V818" s="56"/>
      <c r="W818" s="56"/>
      <c r="X818" s="56"/>
      <c r="Y818" s="56"/>
      <c r="Z818" s="56"/>
      <c r="AA818" s="56"/>
      <c r="AB818" s="56"/>
    </row>
    <row r="819">
      <c r="A819" s="56"/>
      <c r="B819" s="56"/>
      <c r="C819" s="58"/>
      <c r="D819" s="87"/>
      <c r="E819" s="79"/>
      <c r="F819" s="58"/>
      <c r="G819" s="58"/>
      <c r="H819" s="58"/>
      <c r="I819" s="58"/>
      <c r="J819" s="58"/>
      <c r="K819" s="56"/>
      <c r="L819" s="56"/>
      <c r="M819" s="56"/>
      <c r="N819" s="56"/>
      <c r="O819" s="56"/>
      <c r="P819" s="56"/>
      <c r="Q819" s="56"/>
      <c r="R819" s="56"/>
      <c r="S819" s="56"/>
      <c r="T819" s="56"/>
      <c r="U819" s="56"/>
      <c r="V819" s="56"/>
      <c r="W819" s="56"/>
      <c r="X819" s="56"/>
      <c r="Y819" s="56"/>
      <c r="Z819" s="56"/>
      <c r="AA819" s="56"/>
      <c r="AB819" s="56"/>
    </row>
    <row r="820">
      <c r="A820" s="56"/>
      <c r="B820" s="56"/>
      <c r="C820" s="58"/>
      <c r="D820" s="87"/>
      <c r="E820" s="79"/>
      <c r="F820" s="58"/>
      <c r="G820" s="58"/>
      <c r="H820" s="58"/>
      <c r="I820" s="58"/>
      <c r="J820" s="58"/>
      <c r="K820" s="56"/>
      <c r="L820" s="56"/>
      <c r="M820" s="56"/>
      <c r="N820" s="56"/>
      <c r="O820" s="56"/>
      <c r="P820" s="56"/>
      <c r="Q820" s="56"/>
      <c r="R820" s="56"/>
      <c r="S820" s="56"/>
      <c r="T820" s="56"/>
      <c r="U820" s="56"/>
      <c r="V820" s="56"/>
      <c r="W820" s="56"/>
      <c r="X820" s="56"/>
      <c r="Y820" s="56"/>
      <c r="Z820" s="56"/>
      <c r="AA820" s="56"/>
      <c r="AB820" s="56"/>
    </row>
    <row r="821">
      <c r="A821" s="56"/>
      <c r="B821" s="56"/>
      <c r="C821" s="58"/>
      <c r="D821" s="87"/>
      <c r="E821" s="79"/>
      <c r="F821" s="58"/>
      <c r="G821" s="58"/>
      <c r="H821" s="58"/>
      <c r="I821" s="58"/>
      <c r="J821" s="58"/>
      <c r="K821" s="56"/>
      <c r="L821" s="56"/>
      <c r="M821" s="56"/>
      <c r="N821" s="56"/>
      <c r="O821" s="56"/>
      <c r="P821" s="56"/>
      <c r="Q821" s="56"/>
      <c r="R821" s="56"/>
      <c r="S821" s="56"/>
      <c r="T821" s="56"/>
      <c r="U821" s="56"/>
      <c r="V821" s="56"/>
      <c r="W821" s="56"/>
      <c r="X821" s="56"/>
      <c r="Y821" s="56"/>
      <c r="Z821" s="56"/>
      <c r="AA821" s="56"/>
      <c r="AB821" s="56"/>
    </row>
    <row r="822">
      <c r="A822" s="56"/>
      <c r="B822" s="56"/>
      <c r="C822" s="58"/>
      <c r="D822" s="87"/>
      <c r="E822" s="79"/>
      <c r="F822" s="58"/>
      <c r="G822" s="58"/>
      <c r="H822" s="58"/>
      <c r="I822" s="58"/>
      <c r="J822" s="58"/>
      <c r="K822" s="56"/>
      <c r="L822" s="56"/>
      <c r="M822" s="56"/>
      <c r="N822" s="56"/>
      <c r="O822" s="56"/>
      <c r="P822" s="56"/>
      <c r="Q822" s="56"/>
      <c r="R822" s="56"/>
      <c r="S822" s="56"/>
      <c r="T822" s="56"/>
      <c r="U822" s="56"/>
      <c r="V822" s="56"/>
      <c r="W822" s="56"/>
      <c r="X822" s="56"/>
      <c r="Y822" s="56"/>
      <c r="Z822" s="56"/>
      <c r="AA822" s="56"/>
      <c r="AB822" s="56"/>
    </row>
    <row r="823">
      <c r="A823" s="56"/>
      <c r="B823" s="56"/>
      <c r="C823" s="58"/>
      <c r="D823" s="87"/>
      <c r="E823" s="79"/>
      <c r="F823" s="58"/>
      <c r="G823" s="58"/>
      <c r="H823" s="58"/>
      <c r="I823" s="58"/>
      <c r="J823" s="58"/>
      <c r="K823" s="56"/>
      <c r="L823" s="56"/>
      <c r="M823" s="56"/>
      <c r="N823" s="56"/>
      <c r="O823" s="56"/>
      <c r="P823" s="56"/>
      <c r="Q823" s="56"/>
      <c r="R823" s="56"/>
      <c r="S823" s="56"/>
      <c r="T823" s="56"/>
      <c r="U823" s="56"/>
      <c r="V823" s="56"/>
      <c r="W823" s="56"/>
      <c r="X823" s="56"/>
      <c r="Y823" s="56"/>
      <c r="Z823" s="56"/>
      <c r="AA823" s="56"/>
      <c r="AB823" s="56"/>
    </row>
    <row r="824">
      <c r="A824" s="56"/>
      <c r="B824" s="56"/>
      <c r="C824" s="58"/>
      <c r="D824" s="87"/>
      <c r="E824" s="79"/>
      <c r="F824" s="58"/>
      <c r="G824" s="58"/>
      <c r="H824" s="58"/>
      <c r="I824" s="58"/>
      <c r="J824" s="58"/>
      <c r="K824" s="56"/>
      <c r="L824" s="56"/>
      <c r="M824" s="56"/>
      <c r="N824" s="56"/>
      <c r="O824" s="56"/>
      <c r="P824" s="56"/>
      <c r="Q824" s="56"/>
      <c r="R824" s="56"/>
      <c r="S824" s="56"/>
      <c r="T824" s="56"/>
      <c r="U824" s="56"/>
      <c r="V824" s="56"/>
      <c r="W824" s="56"/>
      <c r="X824" s="56"/>
      <c r="Y824" s="56"/>
      <c r="Z824" s="56"/>
      <c r="AA824" s="56"/>
      <c r="AB824" s="56"/>
    </row>
    <row r="825">
      <c r="A825" s="56"/>
      <c r="B825" s="56"/>
      <c r="C825" s="58"/>
      <c r="D825" s="87"/>
      <c r="E825" s="79"/>
      <c r="F825" s="58"/>
      <c r="G825" s="58"/>
      <c r="H825" s="58"/>
      <c r="I825" s="58"/>
      <c r="J825" s="58"/>
      <c r="K825" s="56"/>
      <c r="L825" s="56"/>
      <c r="M825" s="56"/>
      <c r="N825" s="56"/>
      <c r="O825" s="56"/>
      <c r="P825" s="56"/>
      <c r="Q825" s="56"/>
      <c r="R825" s="56"/>
      <c r="S825" s="56"/>
      <c r="T825" s="56"/>
      <c r="U825" s="56"/>
      <c r="V825" s="56"/>
      <c r="W825" s="56"/>
      <c r="X825" s="56"/>
      <c r="Y825" s="56"/>
      <c r="Z825" s="56"/>
      <c r="AA825" s="56"/>
      <c r="AB825" s="56"/>
    </row>
    <row r="826">
      <c r="A826" s="56"/>
      <c r="B826" s="56"/>
      <c r="C826" s="58"/>
      <c r="D826" s="87"/>
      <c r="E826" s="79"/>
      <c r="F826" s="58"/>
      <c r="G826" s="58"/>
      <c r="H826" s="58"/>
      <c r="I826" s="58"/>
      <c r="J826" s="58"/>
      <c r="K826" s="56"/>
      <c r="L826" s="56"/>
      <c r="M826" s="56"/>
      <c r="N826" s="56"/>
      <c r="O826" s="56"/>
      <c r="P826" s="56"/>
      <c r="Q826" s="56"/>
      <c r="R826" s="56"/>
      <c r="S826" s="56"/>
      <c r="T826" s="56"/>
      <c r="U826" s="56"/>
      <c r="V826" s="56"/>
      <c r="W826" s="56"/>
      <c r="X826" s="56"/>
      <c r="Y826" s="56"/>
      <c r="Z826" s="56"/>
      <c r="AA826" s="56"/>
      <c r="AB826" s="56"/>
    </row>
    <row r="827">
      <c r="A827" s="56"/>
      <c r="B827" s="56"/>
      <c r="C827" s="58"/>
      <c r="D827" s="87"/>
      <c r="E827" s="79"/>
      <c r="F827" s="58"/>
      <c r="G827" s="58"/>
      <c r="H827" s="58"/>
      <c r="I827" s="58"/>
      <c r="J827" s="58"/>
      <c r="K827" s="56"/>
      <c r="L827" s="56"/>
      <c r="M827" s="56"/>
      <c r="N827" s="56"/>
      <c r="O827" s="56"/>
      <c r="P827" s="56"/>
      <c r="Q827" s="56"/>
      <c r="R827" s="56"/>
      <c r="S827" s="56"/>
      <c r="T827" s="56"/>
      <c r="U827" s="56"/>
      <c r="V827" s="56"/>
      <c r="W827" s="56"/>
      <c r="X827" s="56"/>
      <c r="Y827" s="56"/>
      <c r="Z827" s="56"/>
      <c r="AA827" s="56"/>
      <c r="AB827" s="56"/>
    </row>
    <row r="828">
      <c r="A828" s="56"/>
      <c r="B828" s="56"/>
      <c r="C828" s="58"/>
      <c r="D828" s="87"/>
      <c r="E828" s="79"/>
      <c r="F828" s="58"/>
      <c r="G828" s="58"/>
      <c r="H828" s="58"/>
      <c r="I828" s="58"/>
      <c r="J828" s="58"/>
      <c r="K828" s="56"/>
      <c r="L828" s="56"/>
      <c r="M828" s="56"/>
      <c r="N828" s="56"/>
      <c r="O828" s="56"/>
      <c r="P828" s="56"/>
      <c r="Q828" s="56"/>
      <c r="R828" s="56"/>
      <c r="S828" s="56"/>
      <c r="T828" s="56"/>
      <c r="U828" s="56"/>
      <c r="V828" s="56"/>
      <c r="W828" s="56"/>
      <c r="X828" s="56"/>
      <c r="Y828" s="56"/>
      <c r="Z828" s="56"/>
      <c r="AA828" s="56"/>
      <c r="AB828" s="56"/>
    </row>
    <row r="829">
      <c r="A829" s="56"/>
      <c r="B829" s="56"/>
      <c r="C829" s="58"/>
      <c r="D829" s="87"/>
      <c r="E829" s="79"/>
      <c r="F829" s="58"/>
      <c r="G829" s="58"/>
      <c r="H829" s="58"/>
      <c r="I829" s="58"/>
      <c r="J829" s="58"/>
      <c r="K829" s="56"/>
      <c r="L829" s="56"/>
      <c r="M829" s="56"/>
      <c r="N829" s="56"/>
      <c r="O829" s="56"/>
      <c r="P829" s="56"/>
      <c r="Q829" s="56"/>
      <c r="R829" s="56"/>
      <c r="S829" s="56"/>
      <c r="T829" s="56"/>
      <c r="U829" s="56"/>
      <c r="V829" s="56"/>
      <c r="W829" s="56"/>
      <c r="X829" s="56"/>
      <c r="Y829" s="56"/>
      <c r="Z829" s="56"/>
      <c r="AA829" s="56"/>
      <c r="AB829" s="56"/>
    </row>
    <row r="830">
      <c r="A830" s="56"/>
      <c r="B830" s="56"/>
      <c r="C830" s="58"/>
      <c r="D830" s="87"/>
      <c r="E830" s="79"/>
      <c r="F830" s="58"/>
      <c r="G830" s="58"/>
      <c r="H830" s="58"/>
      <c r="I830" s="58"/>
      <c r="J830" s="58"/>
      <c r="K830" s="56"/>
      <c r="L830" s="56"/>
      <c r="M830" s="56"/>
      <c r="N830" s="56"/>
      <c r="O830" s="56"/>
      <c r="P830" s="56"/>
      <c r="Q830" s="56"/>
      <c r="R830" s="56"/>
      <c r="S830" s="56"/>
      <c r="T830" s="56"/>
      <c r="U830" s="56"/>
      <c r="V830" s="56"/>
      <c r="W830" s="56"/>
      <c r="X830" s="56"/>
      <c r="Y830" s="56"/>
      <c r="Z830" s="56"/>
      <c r="AA830" s="56"/>
      <c r="AB830" s="56"/>
    </row>
    <row r="831">
      <c r="A831" s="56"/>
      <c r="B831" s="56"/>
      <c r="C831" s="58"/>
      <c r="D831" s="87"/>
      <c r="E831" s="79"/>
      <c r="F831" s="58"/>
      <c r="G831" s="58"/>
      <c r="H831" s="58"/>
      <c r="I831" s="58"/>
      <c r="J831" s="58"/>
      <c r="K831" s="56"/>
      <c r="L831" s="56"/>
      <c r="M831" s="56"/>
      <c r="N831" s="56"/>
      <c r="O831" s="56"/>
      <c r="P831" s="56"/>
      <c r="Q831" s="56"/>
      <c r="R831" s="56"/>
      <c r="S831" s="56"/>
      <c r="T831" s="56"/>
      <c r="U831" s="56"/>
      <c r="V831" s="56"/>
      <c r="W831" s="56"/>
      <c r="X831" s="56"/>
      <c r="Y831" s="56"/>
      <c r="Z831" s="56"/>
      <c r="AA831" s="56"/>
      <c r="AB831" s="56"/>
    </row>
    <row r="832">
      <c r="A832" s="56"/>
      <c r="B832" s="56"/>
      <c r="C832" s="58"/>
      <c r="D832" s="87"/>
      <c r="E832" s="79"/>
      <c r="F832" s="58"/>
      <c r="G832" s="58"/>
      <c r="H832" s="58"/>
      <c r="I832" s="58"/>
      <c r="J832" s="58"/>
      <c r="K832" s="56"/>
      <c r="L832" s="56"/>
      <c r="M832" s="56"/>
      <c r="N832" s="56"/>
      <c r="O832" s="56"/>
      <c r="P832" s="56"/>
      <c r="Q832" s="56"/>
      <c r="R832" s="56"/>
      <c r="S832" s="56"/>
      <c r="T832" s="56"/>
      <c r="U832" s="56"/>
      <c r="V832" s="56"/>
      <c r="W832" s="56"/>
      <c r="X832" s="56"/>
      <c r="Y832" s="56"/>
      <c r="Z832" s="56"/>
      <c r="AA832" s="56"/>
      <c r="AB832" s="56"/>
    </row>
    <row r="833">
      <c r="A833" s="56"/>
      <c r="B833" s="56"/>
      <c r="C833" s="58"/>
      <c r="D833" s="87"/>
      <c r="E833" s="79"/>
      <c r="F833" s="58"/>
      <c r="G833" s="58"/>
      <c r="H833" s="58"/>
      <c r="I833" s="58"/>
      <c r="J833" s="58"/>
      <c r="K833" s="56"/>
      <c r="L833" s="56"/>
      <c r="M833" s="56"/>
      <c r="N833" s="56"/>
      <c r="O833" s="56"/>
      <c r="P833" s="56"/>
      <c r="Q833" s="56"/>
      <c r="R833" s="56"/>
      <c r="S833" s="56"/>
      <c r="T833" s="56"/>
      <c r="U833" s="56"/>
      <c r="V833" s="56"/>
      <c r="W833" s="56"/>
      <c r="X833" s="56"/>
      <c r="Y833" s="56"/>
      <c r="Z833" s="56"/>
      <c r="AA833" s="56"/>
      <c r="AB833" s="56"/>
    </row>
    <row r="834">
      <c r="A834" s="56"/>
      <c r="B834" s="56"/>
      <c r="C834" s="58"/>
      <c r="D834" s="87"/>
      <c r="E834" s="79"/>
      <c r="F834" s="58"/>
      <c r="G834" s="58"/>
      <c r="H834" s="58"/>
      <c r="I834" s="58"/>
      <c r="J834" s="58"/>
      <c r="K834" s="56"/>
      <c r="L834" s="56"/>
      <c r="M834" s="56"/>
      <c r="N834" s="56"/>
      <c r="O834" s="56"/>
      <c r="P834" s="56"/>
      <c r="Q834" s="56"/>
      <c r="R834" s="56"/>
      <c r="S834" s="56"/>
      <c r="T834" s="56"/>
      <c r="U834" s="56"/>
      <c r="V834" s="56"/>
      <c r="W834" s="56"/>
      <c r="X834" s="56"/>
      <c r="Y834" s="56"/>
      <c r="Z834" s="56"/>
      <c r="AA834" s="56"/>
      <c r="AB834" s="56"/>
    </row>
    <row r="835">
      <c r="A835" s="56"/>
      <c r="B835" s="56"/>
      <c r="C835" s="58"/>
      <c r="D835" s="87"/>
      <c r="E835" s="79"/>
      <c r="F835" s="58"/>
      <c r="G835" s="58"/>
      <c r="H835" s="58"/>
      <c r="I835" s="58"/>
      <c r="J835" s="58"/>
      <c r="K835" s="56"/>
      <c r="L835" s="56"/>
      <c r="M835" s="56"/>
      <c r="N835" s="56"/>
      <c r="O835" s="56"/>
      <c r="P835" s="56"/>
      <c r="Q835" s="56"/>
      <c r="R835" s="56"/>
      <c r="S835" s="56"/>
      <c r="T835" s="56"/>
      <c r="U835" s="56"/>
      <c r="V835" s="56"/>
      <c r="W835" s="56"/>
      <c r="X835" s="56"/>
      <c r="Y835" s="56"/>
      <c r="Z835" s="56"/>
      <c r="AA835" s="56"/>
      <c r="AB835" s="56"/>
    </row>
    <row r="836">
      <c r="A836" s="56"/>
      <c r="B836" s="56"/>
      <c r="C836" s="58"/>
      <c r="D836" s="87"/>
      <c r="E836" s="79"/>
      <c r="F836" s="58"/>
      <c r="G836" s="58"/>
      <c r="H836" s="58"/>
      <c r="I836" s="58"/>
      <c r="J836" s="58"/>
      <c r="K836" s="56"/>
      <c r="L836" s="56"/>
      <c r="M836" s="56"/>
      <c r="N836" s="56"/>
      <c r="O836" s="56"/>
      <c r="P836" s="56"/>
      <c r="Q836" s="56"/>
      <c r="R836" s="56"/>
      <c r="S836" s="56"/>
      <c r="T836" s="56"/>
      <c r="U836" s="56"/>
      <c r="V836" s="56"/>
      <c r="W836" s="56"/>
      <c r="X836" s="56"/>
      <c r="Y836" s="56"/>
      <c r="Z836" s="56"/>
      <c r="AA836" s="56"/>
      <c r="AB836" s="56"/>
    </row>
    <row r="837">
      <c r="A837" s="56"/>
      <c r="B837" s="56"/>
      <c r="C837" s="58"/>
      <c r="D837" s="87"/>
      <c r="E837" s="79"/>
      <c r="F837" s="58"/>
      <c r="G837" s="58"/>
      <c r="H837" s="58"/>
      <c r="I837" s="58"/>
      <c r="J837" s="58"/>
      <c r="K837" s="56"/>
      <c r="L837" s="56"/>
      <c r="M837" s="56"/>
      <c r="N837" s="56"/>
      <c r="O837" s="56"/>
      <c r="P837" s="56"/>
      <c r="Q837" s="56"/>
      <c r="R837" s="56"/>
      <c r="S837" s="56"/>
      <c r="T837" s="56"/>
      <c r="U837" s="56"/>
      <c r="V837" s="56"/>
      <c r="W837" s="56"/>
      <c r="X837" s="56"/>
      <c r="Y837" s="56"/>
      <c r="Z837" s="56"/>
      <c r="AA837" s="56"/>
      <c r="AB837" s="56"/>
    </row>
    <row r="838">
      <c r="A838" s="56"/>
      <c r="B838" s="56"/>
      <c r="C838" s="58"/>
      <c r="D838" s="87"/>
      <c r="E838" s="79"/>
      <c r="F838" s="58"/>
      <c r="G838" s="58"/>
      <c r="H838" s="58"/>
      <c r="I838" s="58"/>
      <c r="J838" s="58"/>
      <c r="K838" s="56"/>
      <c r="L838" s="56"/>
      <c r="M838" s="56"/>
      <c r="N838" s="56"/>
      <c r="O838" s="56"/>
      <c r="P838" s="56"/>
      <c r="Q838" s="56"/>
      <c r="R838" s="56"/>
      <c r="S838" s="56"/>
      <c r="T838" s="56"/>
      <c r="U838" s="56"/>
      <c r="V838" s="56"/>
      <c r="W838" s="56"/>
      <c r="X838" s="56"/>
      <c r="Y838" s="56"/>
      <c r="Z838" s="56"/>
      <c r="AA838" s="56"/>
      <c r="AB838" s="56"/>
    </row>
    <row r="839">
      <c r="A839" s="56"/>
      <c r="B839" s="56"/>
      <c r="C839" s="58"/>
      <c r="D839" s="87"/>
      <c r="E839" s="79"/>
      <c r="F839" s="58"/>
      <c r="G839" s="58"/>
      <c r="H839" s="58"/>
      <c r="I839" s="58"/>
      <c r="J839" s="58"/>
      <c r="K839" s="56"/>
      <c r="L839" s="56"/>
      <c r="M839" s="56"/>
      <c r="N839" s="56"/>
      <c r="O839" s="56"/>
      <c r="P839" s="56"/>
      <c r="Q839" s="56"/>
      <c r="R839" s="56"/>
      <c r="S839" s="56"/>
      <c r="T839" s="56"/>
      <c r="U839" s="56"/>
      <c r="V839" s="56"/>
      <c r="W839" s="56"/>
      <c r="X839" s="56"/>
      <c r="Y839" s="56"/>
      <c r="Z839" s="56"/>
      <c r="AA839" s="56"/>
      <c r="AB839" s="56"/>
    </row>
    <row r="840">
      <c r="A840" s="56"/>
      <c r="B840" s="56"/>
      <c r="C840" s="58"/>
      <c r="D840" s="87"/>
      <c r="E840" s="79"/>
      <c r="F840" s="58"/>
      <c r="G840" s="58"/>
      <c r="H840" s="58"/>
      <c r="I840" s="58"/>
      <c r="J840" s="58"/>
      <c r="K840" s="56"/>
      <c r="L840" s="56"/>
      <c r="M840" s="56"/>
      <c r="N840" s="56"/>
      <c r="O840" s="56"/>
      <c r="P840" s="56"/>
      <c r="Q840" s="56"/>
      <c r="R840" s="56"/>
      <c r="S840" s="56"/>
      <c r="T840" s="56"/>
      <c r="U840" s="56"/>
      <c r="V840" s="56"/>
      <c r="W840" s="56"/>
      <c r="X840" s="56"/>
      <c r="Y840" s="56"/>
      <c r="Z840" s="56"/>
      <c r="AA840" s="56"/>
      <c r="AB840" s="56"/>
    </row>
    <row r="841">
      <c r="A841" s="56"/>
      <c r="B841" s="56"/>
      <c r="C841" s="58"/>
      <c r="D841" s="87"/>
      <c r="E841" s="79"/>
      <c r="F841" s="58"/>
      <c r="G841" s="58"/>
      <c r="H841" s="58"/>
      <c r="I841" s="58"/>
      <c r="J841" s="58"/>
      <c r="K841" s="56"/>
      <c r="L841" s="56"/>
      <c r="M841" s="56"/>
      <c r="N841" s="56"/>
      <c r="O841" s="56"/>
      <c r="P841" s="56"/>
      <c r="Q841" s="56"/>
      <c r="R841" s="56"/>
      <c r="S841" s="56"/>
      <c r="T841" s="56"/>
      <c r="U841" s="56"/>
      <c r="V841" s="56"/>
      <c r="W841" s="56"/>
      <c r="X841" s="56"/>
      <c r="Y841" s="56"/>
      <c r="Z841" s="56"/>
      <c r="AA841" s="56"/>
      <c r="AB841" s="56"/>
    </row>
    <row r="842">
      <c r="A842" s="56"/>
      <c r="B842" s="56"/>
      <c r="C842" s="58"/>
      <c r="D842" s="87"/>
      <c r="E842" s="79"/>
      <c r="F842" s="58"/>
      <c r="G842" s="58"/>
      <c r="H842" s="58"/>
      <c r="I842" s="58"/>
      <c r="J842" s="58"/>
      <c r="K842" s="56"/>
      <c r="L842" s="56"/>
      <c r="M842" s="56"/>
      <c r="N842" s="56"/>
      <c r="O842" s="56"/>
      <c r="P842" s="56"/>
      <c r="Q842" s="56"/>
      <c r="R842" s="56"/>
      <c r="S842" s="56"/>
      <c r="T842" s="56"/>
      <c r="U842" s="56"/>
      <c r="V842" s="56"/>
      <c r="W842" s="56"/>
      <c r="X842" s="56"/>
      <c r="Y842" s="56"/>
      <c r="Z842" s="56"/>
      <c r="AA842" s="56"/>
      <c r="AB842" s="56"/>
    </row>
    <row r="843">
      <c r="A843" s="56"/>
      <c r="B843" s="56"/>
      <c r="C843" s="58"/>
      <c r="D843" s="87"/>
      <c r="E843" s="79"/>
      <c r="F843" s="58"/>
      <c r="G843" s="58"/>
      <c r="H843" s="58"/>
      <c r="I843" s="58"/>
      <c r="J843" s="58"/>
      <c r="K843" s="56"/>
      <c r="L843" s="56"/>
      <c r="M843" s="56"/>
      <c r="N843" s="56"/>
      <c r="O843" s="56"/>
      <c r="P843" s="56"/>
      <c r="Q843" s="56"/>
      <c r="R843" s="56"/>
      <c r="S843" s="56"/>
      <c r="T843" s="56"/>
      <c r="U843" s="56"/>
      <c r="V843" s="56"/>
      <c r="W843" s="56"/>
      <c r="X843" s="56"/>
      <c r="Y843" s="56"/>
      <c r="Z843" s="56"/>
      <c r="AA843" s="56"/>
      <c r="AB843" s="56"/>
    </row>
    <row r="844">
      <c r="A844" s="56"/>
      <c r="B844" s="56"/>
      <c r="C844" s="58"/>
      <c r="D844" s="87"/>
      <c r="E844" s="79"/>
      <c r="F844" s="58"/>
      <c r="G844" s="58"/>
      <c r="H844" s="58"/>
      <c r="I844" s="58"/>
      <c r="J844" s="58"/>
      <c r="K844" s="56"/>
      <c r="L844" s="56"/>
      <c r="M844" s="56"/>
      <c r="N844" s="56"/>
      <c r="O844" s="56"/>
      <c r="P844" s="56"/>
      <c r="Q844" s="56"/>
      <c r="R844" s="56"/>
      <c r="S844" s="56"/>
      <c r="T844" s="56"/>
      <c r="U844" s="56"/>
      <c r="V844" s="56"/>
      <c r="W844" s="56"/>
      <c r="X844" s="56"/>
      <c r="Y844" s="56"/>
      <c r="Z844" s="56"/>
      <c r="AA844" s="56"/>
      <c r="AB844" s="56"/>
    </row>
    <row r="845">
      <c r="A845" s="56"/>
      <c r="B845" s="56"/>
      <c r="C845" s="58"/>
      <c r="D845" s="87"/>
      <c r="E845" s="79"/>
      <c r="F845" s="58"/>
      <c r="G845" s="58"/>
      <c r="H845" s="58"/>
      <c r="I845" s="58"/>
      <c r="J845" s="58"/>
      <c r="K845" s="56"/>
      <c r="L845" s="56"/>
      <c r="M845" s="56"/>
      <c r="N845" s="56"/>
      <c r="O845" s="56"/>
      <c r="P845" s="56"/>
      <c r="Q845" s="56"/>
      <c r="R845" s="56"/>
      <c r="S845" s="56"/>
      <c r="T845" s="56"/>
      <c r="U845" s="56"/>
      <c r="V845" s="56"/>
      <c r="W845" s="56"/>
      <c r="X845" s="56"/>
      <c r="Y845" s="56"/>
      <c r="Z845" s="56"/>
      <c r="AA845" s="56"/>
      <c r="AB845" s="56"/>
    </row>
    <row r="846">
      <c r="A846" s="56"/>
      <c r="B846" s="56"/>
      <c r="C846" s="58"/>
      <c r="D846" s="87"/>
      <c r="E846" s="79"/>
      <c r="F846" s="58"/>
      <c r="G846" s="58"/>
      <c r="H846" s="58"/>
      <c r="I846" s="58"/>
      <c r="J846" s="58"/>
      <c r="K846" s="56"/>
      <c r="L846" s="56"/>
      <c r="M846" s="56"/>
      <c r="N846" s="56"/>
      <c r="O846" s="56"/>
      <c r="P846" s="56"/>
      <c r="Q846" s="56"/>
      <c r="R846" s="56"/>
      <c r="S846" s="56"/>
      <c r="T846" s="56"/>
      <c r="U846" s="56"/>
      <c r="V846" s="56"/>
      <c r="W846" s="56"/>
      <c r="X846" s="56"/>
      <c r="Y846" s="56"/>
      <c r="Z846" s="56"/>
      <c r="AA846" s="56"/>
      <c r="AB846" s="56"/>
    </row>
    <row r="847">
      <c r="A847" s="56"/>
      <c r="B847" s="56"/>
      <c r="C847" s="58"/>
      <c r="D847" s="87"/>
      <c r="E847" s="79"/>
      <c r="F847" s="58"/>
      <c r="G847" s="58"/>
      <c r="H847" s="58"/>
      <c r="I847" s="58"/>
      <c r="J847" s="58"/>
      <c r="K847" s="56"/>
      <c r="L847" s="56"/>
      <c r="M847" s="56"/>
      <c r="N847" s="56"/>
      <c r="O847" s="56"/>
      <c r="P847" s="56"/>
      <c r="Q847" s="56"/>
      <c r="R847" s="56"/>
      <c r="S847" s="56"/>
      <c r="T847" s="56"/>
      <c r="U847" s="56"/>
      <c r="V847" s="56"/>
      <c r="W847" s="56"/>
      <c r="X847" s="56"/>
      <c r="Y847" s="56"/>
      <c r="Z847" s="56"/>
      <c r="AA847" s="56"/>
      <c r="AB847" s="56"/>
    </row>
    <row r="848">
      <c r="A848" s="56"/>
      <c r="B848" s="56"/>
      <c r="C848" s="58"/>
      <c r="D848" s="87"/>
      <c r="E848" s="79"/>
      <c r="F848" s="58"/>
      <c r="G848" s="58"/>
      <c r="H848" s="58"/>
      <c r="I848" s="58"/>
      <c r="J848" s="58"/>
      <c r="K848" s="56"/>
      <c r="L848" s="56"/>
      <c r="M848" s="56"/>
      <c r="N848" s="56"/>
      <c r="O848" s="56"/>
      <c r="P848" s="56"/>
      <c r="Q848" s="56"/>
      <c r="R848" s="56"/>
      <c r="S848" s="56"/>
      <c r="T848" s="56"/>
      <c r="U848" s="56"/>
      <c r="V848" s="56"/>
      <c r="W848" s="56"/>
      <c r="X848" s="56"/>
      <c r="Y848" s="56"/>
      <c r="Z848" s="56"/>
      <c r="AA848" s="56"/>
      <c r="AB848" s="56"/>
    </row>
    <row r="849">
      <c r="A849" s="56"/>
      <c r="B849" s="56"/>
      <c r="C849" s="58"/>
      <c r="D849" s="87"/>
      <c r="E849" s="79"/>
      <c r="F849" s="58"/>
      <c r="G849" s="58"/>
      <c r="H849" s="58"/>
      <c r="I849" s="58"/>
      <c r="J849" s="58"/>
      <c r="K849" s="56"/>
      <c r="L849" s="56"/>
      <c r="M849" s="56"/>
      <c r="N849" s="56"/>
      <c r="O849" s="56"/>
      <c r="P849" s="56"/>
      <c r="Q849" s="56"/>
      <c r="R849" s="56"/>
      <c r="S849" s="56"/>
      <c r="T849" s="56"/>
      <c r="U849" s="56"/>
      <c r="V849" s="56"/>
      <c r="W849" s="56"/>
      <c r="X849" s="56"/>
      <c r="Y849" s="56"/>
      <c r="Z849" s="56"/>
      <c r="AA849" s="56"/>
      <c r="AB849" s="56"/>
    </row>
    <row r="850">
      <c r="A850" s="56"/>
      <c r="B850" s="56"/>
      <c r="C850" s="58"/>
      <c r="D850" s="87"/>
      <c r="E850" s="79"/>
      <c r="F850" s="58"/>
      <c r="G850" s="58"/>
      <c r="H850" s="58"/>
      <c r="I850" s="58"/>
      <c r="J850" s="58"/>
      <c r="K850" s="56"/>
      <c r="L850" s="56"/>
      <c r="M850" s="56"/>
      <c r="N850" s="56"/>
      <c r="O850" s="56"/>
      <c r="P850" s="56"/>
      <c r="Q850" s="56"/>
      <c r="R850" s="56"/>
      <c r="S850" s="56"/>
      <c r="T850" s="56"/>
      <c r="U850" s="56"/>
      <c r="V850" s="56"/>
      <c r="W850" s="56"/>
      <c r="X850" s="56"/>
      <c r="Y850" s="56"/>
      <c r="Z850" s="56"/>
      <c r="AA850" s="56"/>
      <c r="AB850" s="56"/>
    </row>
    <row r="851">
      <c r="A851" s="56"/>
      <c r="B851" s="56"/>
      <c r="C851" s="58"/>
      <c r="D851" s="87"/>
      <c r="E851" s="79"/>
      <c r="F851" s="58"/>
      <c r="G851" s="58"/>
      <c r="H851" s="58"/>
      <c r="I851" s="58"/>
      <c r="J851" s="58"/>
      <c r="K851" s="56"/>
      <c r="L851" s="56"/>
      <c r="M851" s="56"/>
      <c r="N851" s="56"/>
      <c r="O851" s="56"/>
      <c r="P851" s="56"/>
      <c r="Q851" s="56"/>
      <c r="R851" s="56"/>
      <c r="S851" s="56"/>
      <c r="T851" s="56"/>
      <c r="U851" s="56"/>
      <c r="V851" s="56"/>
      <c r="W851" s="56"/>
      <c r="X851" s="56"/>
      <c r="Y851" s="56"/>
      <c r="Z851" s="56"/>
      <c r="AA851" s="56"/>
      <c r="AB851" s="56"/>
    </row>
    <row r="852">
      <c r="A852" s="56"/>
      <c r="B852" s="56"/>
      <c r="C852" s="58"/>
      <c r="D852" s="87"/>
      <c r="E852" s="79"/>
      <c r="F852" s="58"/>
      <c r="G852" s="58"/>
      <c r="H852" s="58"/>
      <c r="I852" s="58"/>
      <c r="J852" s="58"/>
      <c r="K852" s="56"/>
      <c r="L852" s="56"/>
      <c r="M852" s="56"/>
      <c r="N852" s="56"/>
      <c r="O852" s="56"/>
      <c r="P852" s="56"/>
      <c r="Q852" s="56"/>
      <c r="R852" s="56"/>
      <c r="S852" s="56"/>
      <c r="T852" s="56"/>
      <c r="U852" s="56"/>
      <c r="V852" s="56"/>
      <c r="W852" s="56"/>
      <c r="X852" s="56"/>
      <c r="Y852" s="56"/>
      <c r="Z852" s="56"/>
      <c r="AA852" s="56"/>
      <c r="AB852" s="56"/>
    </row>
    <row r="853">
      <c r="A853" s="56"/>
      <c r="B853" s="56"/>
      <c r="C853" s="58"/>
      <c r="D853" s="87"/>
      <c r="E853" s="79"/>
      <c r="F853" s="58"/>
      <c r="G853" s="58"/>
      <c r="H853" s="58"/>
      <c r="I853" s="58"/>
      <c r="J853" s="58"/>
      <c r="K853" s="56"/>
      <c r="L853" s="56"/>
      <c r="M853" s="56"/>
      <c r="N853" s="56"/>
      <c r="O853" s="56"/>
      <c r="P853" s="56"/>
      <c r="Q853" s="56"/>
      <c r="R853" s="56"/>
      <c r="S853" s="56"/>
      <c r="T853" s="56"/>
      <c r="U853" s="56"/>
      <c r="V853" s="56"/>
      <c r="W853" s="56"/>
      <c r="X853" s="56"/>
      <c r="Y853" s="56"/>
      <c r="Z853" s="56"/>
      <c r="AA853" s="56"/>
      <c r="AB853" s="56"/>
    </row>
    <row r="854">
      <c r="A854" s="56"/>
      <c r="B854" s="56"/>
      <c r="C854" s="58"/>
      <c r="D854" s="87"/>
      <c r="E854" s="79"/>
      <c r="F854" s="58"/>
      <c r="G854" s="58"/>
      <c r="H854" s="58"/>
      <c r="I854" s="58"/>
      <c r="J854" s="58"/>
      <c r="K854" s="56"/>
      <c r="L854" s="56"/>
      <c r="M854" s="56"/>
      <c r="N854" s="56"/>
      <c r="O854" s="56"/>
      <c r="P854" s="56"/>
      <c r="Q854" s="56"/>
      <c r="R854" s="56"/>
      <c r="S854" s="56"/>
      <c r="T854" s="56"/>
      <c r="U854" s="56"/>
      <c r="V854" s="56"/>
      <c r="W854" s="56"/>
      <c r="X854" s="56"/>
      <c r="Y854" s="56"/>
      <c r="Z854" s="56"/>
      <c r="AA854" s="56"/>
      <c r="AB854" s="56"/>
    </row>
    <row r="855">
      <c r="A855" s="56"/>
      <c r="B855" s="56"/>
      <c r="C855" s="58"/>
      <c r="D855" s="87"/>
      <c r="E855" s="79"/>
      <c r="F855" s="58"/>
      <c r="G855" s="58"/>
      <c r="H855" s="58"/>
      <c r="I855" s="58"/>
      <c r="J855" s="58"/>
      <c r="K855" s="56"/>
      <c r="L855" s="56"/>
      <c r="M855" s="56"/>
      <c r="N855" s="56"/>
      <c r="O855" s="56"/>
      <c r="P855" s="56"/>
      <c r="Q855" s="56"/>
      <c r="R855" s="56"/>
      <c r="S855" s="56"/>
      <c r="T855" s="56"/>
      <c r="U855" s="56"/>
      <c r="V855" s="56"/>
      <c r="W855" s="56"/>
      <c r="X855" s="56"/>
      <c r="Y855" s="56"/>
      <c r="Z855" s="56"/>
      <c r="AA855" s="56"/>
      <c r="AB855" s="56"/>
    </row>
    <row r="856">
      <c r="A856" s="56"/>
      <c r="B856" s="56"/>
      <c r="C856" s="58"/>
      <c r="D856" s="87"/>
      <c r="E856" s="79"/>
      <c r="F856" s="58"/>
      <c r="G856" s="58"/>
      <c r="H856" s="58"/>
      <c r="I856" s="58"/>
      <c r="J856" s="58"/>
      <c r="K856" s="56"/>
      <c r="L856" s="56"/>
      <c r="M856" s="56"/>
      <c r="N856" s="56"/>
      <c r="O856" s="56"/>
      <c r="P856" s="56"/>
      <c r="Q856" s="56"/>
      <c r="R856" s="56"/>
      <c r="S856" s="56"/>
      <c r="T856" s="56"/>
      <c r="U856" s="56"/>
      <c r="V856" s="56"/>
      <c r="W856" s="56"/>
      <c r="X856" s="56"/>
      <c r="Y856" s="56"/>
      <c r="Z856" s="56"/>
      <c r="AA856" s="56"/>
      <c r="AB856" s="56"/>
    </row>
    <row r="857">
      <c r="A857" s="56"/>
      <c r="B857" s="56"/>
      <c r="C857" s="58"/>
      <c r="D857" s="87"/>
      <c r="E857" s="79"/>
      <c r="F857" s="58"/>
      <c r="G857" s="58"/>
      <c r="H857" s="58"/>
      <c r="I857" s="58"/>
      <c r="J857" s="58"/>
      <c r="K857" s="56"/>
      <c r="L857" s="56"/>
      <c r="M857" s="56"/>
      <c r="N857" s="56"/>
      <c r="O857" s="56"/>
      <c r="P857" s="56"/>
      <c r="Q857" s="56"/>
      <c r="R857" s="56"/>
      <c r="S857" s="56"/>
      <c r="T857" s="56"/>
      <c r="U857" s="56"/>
      <c r="V857" s="56"/>
      <c r="W857" s="56"/>
      <c r="X857" s="56"/>
      <c r="Y857" s="56"/>
      <c r="Z857" s="56"/>
      <c r="AA857" s="56"/>
      <c r="AB857" s="56"/>
    </row>
    <row r="858">
      <c r="A858" s="56"/>
      <c r="B858" s="56"/>
      <c r="C858" s="58"/>
      <c r="D858" s="87"/>
      <c r="E858" s="79"/>
      <c r="F858" s="58"/>
      <c r="G858" s="58"/>
      <c r="H858" s="58"/>
      <c r="I858" s="58"/>
      <c r="J858" s="58"/>
      <c r="K858" s="56"/>
      <c r="L858" s="56"/>
      <c r="M858" s="56"/>
      <c r="N858" s="56"/>
      <c r="O858" s="56"/>
      <c r="P858" s="56"/>
      <c r="Q858" s="56"/>
      <c r="R858" s="56"/>
      <c r="S858" s="56"/>
      <c r="T858" s="56"/>
      <c r="U858" s="56"/>
      <c r="V858" s="56"/>
      <c r="W858" s="56"/>
      <c r="X858" s="56"/>
      <c r="Y858" s="56"/>
      <c r="Z858" s="56"/>
      <c r="AA858" s="56"/>
      <c r="AB858" s="56"/>
    </row>
    <row r="859">
      <c r="A859" s="56"/>
      <c r="B859" s="56"/>
      <c r="C859" s="58"/>
      <c r="D859" s="87"/>
      <c r="E859" s="79"/>
      <c r="F859" s="58"/>
      <c r="G859" s="58"/>
      <c r="H859" s="58"/>
      <c r="I859" s="58"/>
      <c r="J859" s="58"/>
      <c r="K859" s="56"/>
      <c r="L859" s="56"/>
      <c r="M859" s="56"/>
      <c r="N859" s="56"/>
      <c r="O859" s="56"/>
      <c r="P859" s="56"/>
      <c r="Q859" s="56"/>
      <c r="R859" s="56"/>
      <c r="S859" s="56"/>
      <c r="T859" s="56"/>
      <c r="U859" s="56"/>
      <c r="V859" s="56"/>
      <c r="W859" s="56"/>
      <c r="X859" s="56"/>
      <c r="Y859" s="56"/>
      <c r="Z859" s="56"/>
      <c r="AA859" s="56"/>
      <c r="AB859" s="56"/>
    </row>
    <row r="860">
      <c r="A860" s="56"/>
      <c r="B860" s="56"/>
      <c r="C860" s="58"/>
      <c r="D860" s="87"/>
      <c r="E860" s="79"/>
      <c r="F860" s="58"/>
      <c r="G860" s="58"/>
      <c r="H860" s="58"/>
      <c r="I860" s="58"/>
      <c r="J860" s="58"/>
      <c r="K860" s="56"/>
      <c r="L860" s="56"/>
      <c r="M860" s="56"/>
      <c r="N860" s="56"/>
      <c r="O860" s="56"/>
      <c r="P860" s="56"/>
      <c r="Q860" s="56"/>
      <c r="R860" s="56"/>
      <c r="S860" s="56"/>
      <c r="T860" s="56"/>
      <c r="U860" s="56"/>
      <c r="V860" s="56"/>
      <c r="W860" s="56"/>
      <c r="X860" s="56"/>
      <c r="Y860" s="56"/>
      <c r="Z860" s="56"/>
      <c r="AA860" s="56"/>
      <c r="AB860" s="56"/>
    </row>
    <row r="861">
      <c r="A861" s="56"/>
      <c r="B861" s="56"/>
      <c r="C861" s="58"/>
      <c r="D861" s="87"/>
      <c r="E861" s="79"/>
      <c r="F861" s="58"/>
      <c r="G861" s="58"/>
      <c r="H861" s="58"/>
      <c r="I861" s="58"/>
      <c r="J861" s="58"/>
      <c r="K861" s="56"/>
      <c r="L861" s="56"/>
      <c r="M861" s="56"/>
      <c r="N861" s="56"/>
      <c r="O861" s="56"/>
      <c r="P861" s="56"/>
      <c r="Q861" s="56"/>
      <c r="R861" s="56"/>
      <c r="S861" s="56"/>
      <c r="T861" s="56"/>
      <c r="U861" s="56"/>
      <c r="V861" s="56"/>
      <c r="W861" s="56"/>
      <c r="X861" s="56"/>
      <c r="Y861" s="56"/>
      <c r="Z861" s="56"/>
      <c r="AA861" s="56"/>
      <c r="AB861" s="56"/>
    </row>
    <row r="862">
      <c r="A862" s="56"/>
      <c r="B862" s="56"/>
      <c r="C862" s="58"/>
      <c r="D862" s="87"/>
      <c r="E862" s="79"/>
      <c r="F862" s="58"/>
      <c r="G862" s="58"/>
      <c r="H862" s="58"/>
      <c r="I862" s="58"/>
      <c r="J862" s="58"/>
      <c r="K862" s="56"/>
      <c r="L862" s="56"/>
      <c r="M862" s="56"/>
      <c r="N862" s="56"/>
      <c r="O862" s="56"/>
      <c r="P862" s="56"/>
      <c r="Q862" s="56"/>
      <c r="R862" s="56"/>
      <c r="S862" s="56"/>
      <c r="T862" s="56"/>
      <c r="U862" s="56"/>
      <c r="V862" s="56"/>
      <c r="W862" s="56"/>
      <c r="X862" s="56"/>
      <c r="Y862" s="56"/>
      <c r="Z862" s="56"/>
      <c r="AA862" s="56"/>
      <c r="AB862" s="56"/>
    </row>
    <row r="863">
      <c r="A863" s="56"/>
      <c r="B863" s="56"/>
      <c r="C863" s="58"/>
      <c r="D863" s="87"/>
      <c r="E863" s="79"/>
      <c r="F863" s="58"/>
      <c r="G863" s="58"/>
      <c r="H863" s="58"/>
      <c r="I863" s="58"/>
      <c r="J863" s="58"/>
      <c r="K863" s="56"/>
      <c r="L863" s="56"/>
      <c r="M863" s="56"/>
      <c r="N863" s="56"/>
      <c r="O863" s="56"/>
      <c r="P863" s="56"/>
      <c r="Q863" s="56"/>
      <c r="R863" s="56"/>
      <c r="S863" s="56"/>
      <c r="T863" s="56"/>
      <c r="U863" s="56"/>
      <c r="V863" s="56"/>
      <c r="W863" s="56"/>
      <c r="X863" s="56"/>
      <c r="Y863" s="56"/>
      <c r="Z863" s="56"/>
      <c r="AA863" s="56"/>
      <c r="AB863" s="56"/>
    </row>
    <row r="864">
      <c r="A864" s="56"/>
      <c r="B864" s="56"/>
      <c r="C864" s="58"/>
      <c r="D864" s="87"/>
      <c r="E864" s="79"/>
      <c r="F864" s="58"/>
      <c r="G864" s="58"/>
      <c r="H864" s="58"/>
      <c r="I864" s="58"/>
      <c r="J864" s="58"/>
      <c r="K864" s="56"/>
      <c r="L864" s="56"/>
      <c r="M864" s="56"/>
      <c r="N864" s="56"/>
      <c r="O864" s="56"/>
      <c r="P864" s="56"/>
      <c r="Q864" s="56"/>
      <c r="R864" s="56"/>
      <c r="S864" s="56"/>
      <c r="T864" s="56"/>
      <c r="U864" s="56"/>
      <c r="V864" s="56"/>
      <c r="W864" s="56"/>
      <c r="X864" s="56"/>
      <c r="Y864" s="56"/>
      <c r="Z864" s="56"/>
      <c r="AA864" s="56"/>
      <c r="AB864" s="56"/>
    </row>
    <row r="865">
      <c r="A865" s="56"/>
      <c r="B865" s="56"/>
      <c r="C865" s="58"/>
      <c r="D865" s="87"/>
      <c r="E865" s="79"/>
      <c r="F865" s="58"/>
      <c r="G865" s="58"/>
      <c r="H865" s="58"/>
      <c r="I865" s="58"/>
      <c r="J865" s="58"/>
      <c r="K865" s="56"/>
      <c r="L865" s="56"/>
      <c r="M865" s="56"/>
      <c r="N865" s="56"/>
      <c r="O865" s="56"/>
      <c r="P865" s="56"/>
      <c r="Q865" s="56"/>
      <c r="R865" s="56"/>
      <c r="S865" s="56"/>
      <c r="T865" s="56"/>
      <c r="U865" s="56"/>
      <c r="V865" s="56"/>
      <c r="W865" s="56"/>
      <c r="X865" s="56"/>
      <c r="Y865" s="56"/>
      <c r="Z865" s="56"/>
      <c r="AA865" s="56"/>
      <c r="AB865" s="56"/>
    </row>
    <row r="866">
      <c r="A866" s="56"/>
      <c r="B866" s="56"/>
      <c r="C866" s="58"/>
      <c r="D866" s="87"/>
      <c r="E866" s="79"/>
      <c r="F866" s="58"/>
      <c r="G866" s="58"/>
      <c r="H866" s="58"/>
      <c r="I866" s="58"/>
      <c r="J866" s="58"/>
      <c r="K866" s="56"/>
      <c r="L866" s="56"/>
      <c r="M866" s="56"/>
      <c r="N866" s="56"/>
      <c r="O866" s="56"/>
      <c r="P866" s="56"/>
      <c r="Q866" s="56"/>
      <c r="R866" s="56"/>
      <c r="S866" s="56"/>
      <c r="T866" s="56"/>
      <c r="U866" s="56"/>
      <c r="V866" s="56"/>
      <c r="W866" s="56"/>
      <c r="X866" s="56"/>
      <c r="Y866" s="56"/>
      <c r="Z866" s="56"/>
      <c r="AA866" s="56"/>
      <c r="AB866" s="56"/>
    </row>
    <row r="867">
      <c r="A867" s="56"/>
      <c r="B867" s="56"/>
      <c r="C867" s="58"/>
      <c r="D867" s="87"/>
      <c r="E867" s="79"/>
      <c r="F867" s="58"/>
      <c r="G867" s="58"/>
      <c r="H867" s="58"/>
      <c r="I867" s="58"/>
      <c r="J867" s="58"/>
      <c r="K867" s="56"/>
      <c r="L867" s="56"/>
      <c r="M867" s="56"/>
      <c r="N867" s="56"/>
      <c r="O867" s="56"/>
      <c r="P867" s="56"/>
      <c r="Q867" s="56"/>
      <c r="R867" s="56"/>
      <c r="S867" s="56"/>
      <c r="T867" s="56"/>
      <c r="U867" s="56"/>
      <c r="V867" s="56"/>
      <c r="W867" s="56"/>
      <c r="X867" s="56"/>
      <c r="Y867" s="56"/>
      <c r="Z867" s="56"/>
      <c r="AA867" s="56"/>
      <c r="AB867" s="56"/>
    </row>
    <row r="868">
      <c r="A868" s="56"/>
      <c r="B868" s="56"/>
      <c r="C868" s="58"/>
      <c r="D868" s="87"/>
      <c r="E868" s="79"/>
      <c r="F868" s="58"/>
      <c r="G868" s="58"/>
      <c r="H868" s="58"/>
      <c r="I868" s="58"/>
      <c r="J868" s="58"/>
      <c r="K868" s="56"/>
      <c r="L868" s="56"/>
      <c r="M868" s="56"/>
      <c r="N868" s="56"/>
      <c r="O868" s="56"/>
      <c r="P868" s="56"/>
      <c r="Q868" s="56"/>
      <c r="R868" s="56"/>
      <c r="S868" s="56"/>
      <c r="T868" s="56"/>
      <c r="U868" s="56"/>
      <c r="V868" s="56"/>
      <c r="W868" s="56"/>
      <c r="X868" s="56"/>
      <c r="Y868" s="56"/>
      <c r="Z868" s="56"/>
      <c r="AA868" s="56"/>
      <c r="AB868" s="56"/>
    </row>
    <row r="869">
      <c r="A869" s="56"/>
      <c r="B869" s="56"/>
      <c r="C869" s="58"/>
      <c r="D869" s="87"/>
      <c r="E869" s="79"/>
      <c r="F869" s="58"/>
      <c r="G869" s="58"/>
      <c r="H869" s="58"/>
      <c r="I869" s="58"/>
      <c r="J869" s="58"/>
      <c r="K869" s="56"/>
      <c r="L869" s="56"/>
      <c r="M869" s="56"/>
      <c r="N869" s="56"/>
      <c r="O869" s="56"/>
      <c r="P869" s="56"/>
      <c r="Q869" s="56"/>
      <c r="R869" s="56"/>
      <c r="S869" s="56"/>
      <c r="T869" s="56"/>
      <c r="U869" s="56"/>
      <c r="V869" s="56"/>
      <c r="W869" s="56"/>
      <c r="X869" s="56"/>
      <c r="Y869" s="56"/>
      <c r="Z869" s="56"/>
      <c r="AA869" s="56"/>
      <c r="AB869" s="56"/>
    </row>
    <row r="870">
      <c r="A870" s="56"/>
      <c r="B870" s="56"/>
      <c r="C870" s="58"/>
      <c r="D870" s="87"/>
      <c r="E870" s="79"/>
      <c r="F870" s="58"/>
      <c r="G870" s="58"/>
      <c r="H870" s="58"/>
      <c r="I870" s="58"/>
      <c r="J870" s="58"/>
      <c r="K870" s="56"/>
      <c r="L870" s="56"/>
      <c r="M870" s="56"/>
      <c r="N870" s="56"/>
      <c r="O870" s="56"/>
      <c r="P870" s="56"/>
      <c r="Q870" s="56"/>
      <c r="R870" s="56"/>
      <c r="S870" s="56"/>
      <c r="T870" s="56"/>
      <c r="U870" s="56"/>
      <c r="V870" s="56"/>
      <c r="W870" s="56"/>
      <c r="X870" s="56"/>
      <c r="Y870" s="56"/>
      <c r="Z870" s="56"/>
      <c r="AA870" s="56"/>
      <c r="AB870" s="56"/>
    </row>
    <row r="871">
      <c r="A871" s="56"/>
      <c r="B871" s="56"/>
      <c r="C871" s="58"/>
      <c r="D871" s="87"/>
      <c r="E871" s="79"/>
      <c r="F871" s="58"/>
      <c r="G871" s="58"/>
      <c r="H871" s="58"/>
      <c r="I871" s="58"/>
      <c r="J871" s="58"/>
      <c r="K871" s="56"/>
      <c r="L871" s="56"/>
      <c r="M871" s="56"/>
      <c r="N871" s="56"/>
      <c r="O871" s="56"/>
      <c r="P871" s="56"/>
      <c r="Q871" s="56"/>
      <c r="R871" s="56"/>
      <c r="S871" s="56"/>
      <c r="T871" s="56"/>
      <c r="U871" s="56"/>
      <c r="V871" s="56"/>
      <c r="W871" s="56"/>
      <c r="X871" s="56"/>
      <c r="Y871" s="56"/>
      <c r="Z871" s="56"/>
      <c r="AA871" s="56"/>
      <c r="AB871" s="56"/>
    </row>
    <row r="872">
      <c r="A872" s="56"/>
      <c r="B872" s="56"/>
      <c r="C872" s="58"/>
      <c r="D872" s="87"/>
      <c r="E872" s="79"/>
      <c r="F872" s="58"/>
      <c r="G872" s="58"/>
      <c r="H872" s="58"/>
      <c r="I872" s="58"/>
      <c r="J872" s="58"/>
      <c r="K872" s="56"/>
      <c r="L872" s="56"/>
      <c r="M872" s="56"/>
      <c r="N872" s="56"/>
      <c r="O872" s="56"/>
      <c r="P872" s="56"/>
      <c r="Q872" s="56"/>
      <c r="R872" s="56"/>
      <c r="S872" s="56"/>
      <c r="T872" s="56"/>
      <c r="U872" s="56"/>
      <c r="V872" s="56"/>
      <c r="W872" s="56"/>
      <c r="X872" s="56"/>
      <c r="Y872" s="56"/>
      <c r="Z872" s="56"/>
      <c r="AA872" s="56"/>
      <c r="AB872" s="56"/>
    </row>
    <row r="873">
      <c r="A873" s="56"/>
      <c r="B873" s="56"/>
      <c r="C873" s="58"/>
      <c r="D873" s="87"/>
      <c r="E873" s="79"/>
      <c r="F873" s="58"/>
      <c r="G873" s="58"/>
      <c r="H873" s="58"/>
      <c r="I873" s="58"/>
      <c r="J873" s="58"/>
      <c r="K873" s="56"/>
      <c r="L873" s="56"/>
      <c r="M873" s="56"/>
      <c r="N873" s="56"/>
      <c r="O873" s="56"/>
      <c r="P873" s="56"/>
      <c r="Q873" s="56"/>
      <c r="R873" s="56"/>
      <c r="S873" s="56"/>
      <c r="T873" s="56"/>
      <c r="U873" s="56"/>
      <c r="V873" s="56"/>
      <c r="W873" s="56"/>
      <c r="X873" s="56"/>
      <c r="Y873" s="56"/>
      <c r="Z873" s="56"/>
      <c r="AA873" s="56"/>
      <c r="AB873" s="56"/>
    </row>
    <row r="874">
      <c r="A874" s="56"/>
      <c r="B874" s="56"/>
      <c r="C874" s="58"/>
      <c r="D874" s="87"/>
      <c r="E874" s="79"/>
      <c r="F874" s="58"/>
      <c r="G874" s="58"/>
      <c r="H874" s="58"/>
      <c r="I874" s="58"/>
      <c r="J874" s="58"/>
      <c r="K874" s="56"/>
      <c r="L874" s="56"/>
      <c r="M874" s="56"/>
      <c r="N874" s="56"/>
      <c r="O874" s="56"/>
      <c r="P874" s="56"/>
      <c r="Q874" s="56"/>
      <c r="R874" s="56"/>
      <c r="S874" s="56"/>
      <c r="T874" s="56"/>
      <c r="U874" s="56"/>
      <c r="V874" s="56"/>
      <c r="W874" s="56"/>
      <c r="X874" s="56"/>
      <c r="Y874" s="56"/>
      <c r="Z874" s="56"/>
      <c r="AA874" s="56"/>
      <c r="AB874" s="56"/>
    </row>
    <row r="875">
      <c r="A875" s="56"/>
      <c r="B875" s="56"/>
      <c r="C875" s="58"/>
      <c r="D875" s="87"/>
      <c r="E875" s="79"/>
      <c r="F875" s="58"/>
      <c r="G875" s="58"/>
      <c r="H875" s="58"/>
      <c r="I875" s="58"/>
      <c r="J875" s="58"/>
      <c r="K875" s="56"/>
      <c r="L875" s="56"/>
      <c r="M875" s="56"/>
      <c r="N875" s="56"/>
      <c r="O875" s="56"/>
      <c r="P875" s="56"/>
      <c r="Q875" s="56"/>
      <c r="R875" s="56"/>
      <c r="S875" s="56"/>
      <c r="T875" s="56"/>
      <c r="U875" s="56"/>
      <c r="V875" s="56"/>
      <c r="W875" s="56"/>
      <c r="X875" s="56"/>
      <c r="Y875" s="56"/>
      <c r="Z875" s="56"/>
      <c r="AA875" s="56"/>
      <c r="AB875" s="56"/>
    </row>
    <row r="876">
      <c r="A876" s="56"/>
      <c r="B876" s="56"/>
      <c r="C876" s="58"/>
      <c r="D876" s="87"/>
      <c r="E876" s="79"/>
      <c r="F876" s="58"/>
      <c r="G876" s="58"/>
      <c r="H876" s="58"/>
      <c r="I876" s="58"/>
      <c r="J876" s="58"/>
      <c r="K876" s="56"/>
      <c r="L876" s="56"/>
      <c r="M876" s="56"/>
      <c r="N876" s="56"/>
      <c r="O876" s="56"/>
      <c r="P876" s="56"/>
      <c r="Q876" s="56"/>
      <c r="R876" s="56"/>
      <c r="S876" s="56"/>
      <c r="T876" s="56"/>
      <c r="U876" s="56"/>
      <c r="V876" s="56"/>
      <c r="W876" s="56"/>
      <c r="X876" s="56"/>
      <c r="Y876" s="56"/>
      <c r="Z876" s="56"/>
      <c r="AA876" s="56"/>
      <c r="AB876" s="56"/>
    </row>
    <row r="877">
      <c r="A877" s="56"/>
      <c r="B877" s="56"/>
      <c r="C877" s="58"/>
      <c r="D877" s="87"/>
      <c r="E877" s="79"/>
      <c r="F877" s="58"/>
      <c r="G877" s="58"/>
      <c r="H877" s="58"/>
      <c r="I877" s="58"/>
      <c r="J877" s="58"/>
      <c r="K877" s="56"/>
      <c r="L877" s="56"/>
      <c r="M877" s="56"/>
      <c r="N877" s="56"/>
      <c r="O877" s="56"/>
      <c r="P877" s="56"/>
      <c r="Q877" s="56"/>
      <c r="R877" s="56"/>
      <c r="S877" s="56"/>
      <c r="T877" s="56"/>
      <c r="U877" s="56"/>
      <c r="V877" s="56"/>
      <c r="W877" s="56"/>
      <c r="X877" s="56"/>
      <c r="Y877" s="56"/>
      <c r="Z877" s="56"/>
      <c r="AA877" s="56"/>
      <c r="AB877" s="56"/>
    </row>
    <row r="878">
      <c r="A878" s="56"/>
      <c r="B878" s="56"/>
      <c r="C878" s="58"/>
      <c r="D878" s="87"/>
      <c r="E878" s="79"/>
      <c r="F878" s="58"/>
      <c r="G878" s="58"/>
      <c r="H878" s="58"/>
      <c r="I878" s="58"/>
      <c r="J878" s="58"/>
      <c r="K878" s="56"/>
      <c r="L878" s="56"/>
      <c r="M878" s="56"/>
      <c r="N878" s="56"/>
      <c r="O878" s="56"/>
      <c r="P878" s="56"/>
      <c r="Q878" s="56"/>
      <c r="R878" s="56"/>
      <c r="S878" s="56"/>
      <c r="T878" s="56"/>
      <c r="U878" s="56"/>
      <c r="V878" s="56"/>
      <c r="W878" s="56"/>
      <c r="X878" s="56"/>
      <c r="Y878" s="56"/>
      <c r="Z878" s="56"/>
      <c r="AA878" s="56"/>
      <c r="AB878" s="56"/>
    </row>
    <row r="879">
      <c r="A879" s="56"/>
      <c r="B879" s="56"/>
      <c r="C879" s="58"/>
      <c r="D879" s="87"/>
      <c r="E879" s="79"/>
      <c r="F879" s="58"/>
      <c r="G879" s="58"/>
      <c r="H879" s="58"/>
      <c r="I879" s="58"/>
      <c r="J879" s="58"/>
      <c r="K879" s="56"/>
      <c r="L879" s="56"/>
      <c r="M879" s="56"/>
      <c r="N879" s="56"/>
      <c r="O879" s="56"/>
      <c r="P879" s="56"/>
      <c r="Q879" s="56"/>
      <c r="R879" s="56"/>
      <c r="S879" s="56"/>
      <c r="T879" s="56"/>
      <c r="U879" s="56"/>
      <c r="V879" s="56"/>
      <c r="W879" s="56"/>
      <c r="X879" s="56"/>
      <c r="Y879" s="56"/>
      <c r="Z879" s="56"/>
      <c r="AA879" s="56"/>
      <c r="AB879" s="56"/>
    </row>
    <row r="880">
      <c r="A880" s="56"/>
      <c r="B880" s="56"/>
      <c r="C880" s="58"/>
      <c r="D880" s="87"/>
      <c r="E880" s="79"/>
      <c r="F880" s="58"/>
      <c r="G880" s="58"/>
      <c r="H880" s="58"/>
      <c r="I880" s="58"/>
      <c r="J880" s="58"/>
      <c r="K880" s="56"/>
      <c r="L880" s="56"/>
      <c r="M880" s="56"/>
      <c r="N880" s="56"/>
      <c r="O880" s="56"/>
      <c r="P880" s="56"/>
      <c r="Q880" s="56"/>
      <c r="R880" s="56"/>
      <c r="S880" s="56"/>
      <c r="T880" s="56"/>
      <c r="U880" s="56"/>
      <c r="V880" s="56"/>
      <c r="W880" s="56"/>
      <c r="X880" s="56"/>
      <c r="Y880" s="56"/>
      <c r="Z880" s="56"/>
      <c r="AA880" s="56"/>
      <c r="AB880" s="56"/>
    </row>
    <row r="881">
      <c r="A881" s="56"/>
      <c r="B881" s="56"/>
      <c r="C881" s="58"/>
      <c r="D881" s="87"/>
      <c r="E881" s="79"/>
      <c r="F881" s="58"/>
      <c r="G881" s="58"/>
      <c r="H881" s="58"/>
      <c r="I881" s="58"/>
      <c r="J881" s="58"/>
      <c r="K881" s="56"/>
      <c r="L881" s="56"/>
      <c r="M881" s="56"/>
      <c r="N881" s="56"/>
      <c r="O881" s="56"/>
      <c r="P881" s="56"/>
      <c r="Q881" s="56"/>
      <c r="R881" s="56"/>
      <c r="S881" s="56"/>
      <c r="T881" s="56"/>
      <c r="U881" s="56"/>
      <c r="V881" s="56"/>
      <c r="W881" s="56"/>
      <c r="X881" s="56"/>
      <c r="Y881" s="56"/>
      <c r="Z881" s="56"/>
      <c r="AA881" s="56"/>
      <c r="AB881" s="56"/>
    </row>
    <row r="882">
      <c r="A882" s="56"/>
      <c r="B882" s="56"/>
      <c r="C882" s="58"/>
      <c r="D882" s="87"/>
      <c r="E882" s="79"/>
      <c r="F882" s="58"/>
      <c r="G882" s="58"/>
      <c r="H882" s="58"/>
      <c r="I882" s="58"/>
      <c r="J882" s="58"/>
      <c r="K882" s="56"/>
      <c r="L882" s="56"/>
      <c r="M882" s="56"/>
      <c r="N882" s="56"/>
      <c r="O882" s="56"/>
      <c r="P882" s="56"/>
      <c r="Q882" s="56"/>
      <c r="R882" s="56"/>
      <c r="S882" s="56"/>
      <c r="T882" s="56"/>
      <c r="U882" s="56"/>
      <c r="V882" s="56"/>
      <c r="W882" s="56"/>
      <c r="X882" s="56"/>
      <c r="Y882" s="56"/>
      <c r="Z882" s="56"/>
      <c r="AA882" s="56"/>
      <c r="AB882" s="56"/>
    </row>
    <row r="883">
      <c r="A883" s="56"/>
      <c r="B883" s="56"/>
      <c r="C883" s="58"/>
      <c r="D883" s="87"/>
      <c r="E883" s="79"/>
      <c r="F883" s="58"/>
      <c r="G883" s="58"/>
      <c r="H883" s="58"/>
      <c r="I883" s="58"/>
      <c r="J883" s="58"/>
      <c r="K883" s="56"/>
      <c r="L883" s="56"/>
      <c r="M883" s="56"/>
      <c r="N883" s="56"/>
      <c r="O883" s="56"/>
      <c r="P883" s="56"/>
      <c r="Q883" s="56"/>
      <c r="R883" s="56"/>
      <c r="S883" s="56"/>
      <c r="T883" s="56"/>
      <c r="U883" s="56"/>
      <c r="V883" s="56"/>
      <c r="W883" s="56"/>
      <c r="X883" s="56"/>
      <c r="Y883" s="56"/>
      <c r="Z883" s="56"/>
      <c r="AA883" s="56"/>
      <c r="AB883" s="56"/>
    </row>
    <row r="884">
      <c r="A884" s="56"/>
      <c r="B884" s="56"/>
      <c r="C884" s="58"/>
      <c r="D884" s="87"/>
      <c r="E884" s="79"/>
      <c r="F884" s="58"/>
      <c r="G884" s="58"/>
      <c r="H884" s="58"/>
      <c r="I884" s="58"/>
      <c r="J884" s="58"/>
      <c r="K884" s="56"/>
      <c r="L884" s="56"/>
      <c r="M884" s="56"/>
      <c r="N884" s="56"/>
      <c r="O884" s="56"/>
      <c r="P884" s="56"/>
      <c r="Q884" s="56"/>
      <c r="R884" s="56"/>
      <c r="S884" s="56"/>
      <c r="T884" s="56"/>
      <c r="U884" s="56"/>
      <c r="V884" s="56"/>
      <c r="W884" s="56"/>
      <c r="X884" s="56"/>
      <c r="Y884" s="56"/>
      <c r="Z884" s="56"/>
      <c r="AA884" s="56"/>
      <c r="AB884" s="56"/>
    </row>
    <row r="885">
      <c r="A885" s="56"/>
      <c r="B885" s="56"/>
      <c r="C885" s="58"/>
      <c r="D885" s="87"/>
      <c r="E885" s="79"/>
      <c r="F885" s="58"/>
      <c r="G885" s="58"/>
      <c r="H885" s="58"/>
      <c r="I885" s="58"/>
      <c r="J885" s="58"/>
      <c r="K885" s="56"/>
      <c r="L885" s="56"/>
      <c r="M885" s="56"/>
      <c r="N885" s="56"/>
      <c r="O885" s="56"/>
      <c r="P885" s="56"/>
      <c r="Q885" s="56"/>
      <c r="R885" s="56"/>
      <c r="S885" s="56"/>
      <c r="T885" s="56"/>
      <c r="U885" s="56"/>
      <c r="V885" s="56"/>
      <c r="W885" s="56"/>
      <c r="X885" s="56"/>
      <c r="Y885" s="56"/>
      <c r="Z885" s="56"/>
      <c r="AA885" s="56"/>
      <c r="AB885" s="56"/>
    </row>
    <row r="886">
      <c r="A886" s="56"/>
      <c r="B886" s="56"/>
      <c r="C886" s="58"/>
      <c r="D886" s="87"/>
      <c r="E886" s="79"/>
      <c r="F886" s="58"/>
      <c r="G886" s="58"/>
      <c r="H886" s="58"/>
      <c r="I886" s="58"/>
      <c r="J886" s="58"/>
      <c r="K886" s="56"/>
      <c r="L886" s="56"/>
      <c r="M886" s="56"/>
      <c r="N886" s="56"/>
      <c r="O886" s="56"/>
      <c r="P886" s="56"/>
      <c r="Q886" s="56"/>
      <c r="R886" s="56"/>
      <c r="S886" s="56"/>
      <c r="T886" s="56"/>
      <c r="U886" s="56"/>
      <c r="V886" s="56"/>
      <c r="W886" s="56"/>
      <c r="X886" s="56"/>
      <c r="Y886" s="56"/>
      <c r="Z886" s="56"/>
      <c r="AA886" s="56"/>
      <c r="AB886" s="56"/>
    </row>
    <row r="887">
      <c r="A887" s="56"/>
      <c r="B887" s="56"/>
      <c r="C887" s="58"/>
      <c r="D887" s="87"/>
      <c r="E887" s="79"/>
      <c r="F887" s="58"/>
      <c r="G887" s="58"/>
      <c r="H887" s="58"/>
      <c r="I887" s="58"/>
      <c r="J887" s="58"/>
      <c r="K887" s="56"/>
      <c r="L887" s="56"/>
      <c r="M887" s="56"/>
      <c r="N887" s="56"/>
      <c r="O887" s="56"/>
      <c r="P887" s="56"/>
      <c r="Q887" s="56"/>
      <c r="R887" s="56"/>
      <c r="S887" s="56"/>
      <c r="T887" s="56"/>
      <c r="U887" s="56"/>
      <c r="V887" s="56"/>
      <c r="W887" s="56"/>
      <c r="X887" s="56"/>
      <c r="Y887" s="56"/>
      <c r="Z887" s="56"/>
      <c r="AA887" s="56"/>
      <c r="AB887" s="56"/>
    </row>
    <row r="888">
      <c r="A888" s="56"/>
      <c r="B888" s="56"/>
      <c r="C888" s="58"/>
      <c r="D888" s="87"/>
      <c r="E888" s="79"/>
      <c r="F888" s="58"/>
      <c r="G888" s="58"/>
      <c r="H888" s="58"/>
      <c r="I888" s="58"/>
      <c r="J888" s="58"/>
      <c r="K888" s="56"/>
      <c r="L888" s="56"/>
      <c r="M888" s="56"/>
      <c r="N888" s="56"/>
      <c r="O888" s="56"/>
      <c r="P888" s="56"/>
      <c r="Q888" s="56"/>
      <c r="R888" s="56"/>
      <c r="S888" s="56"/>
      <c r="T888" s="56"/>
      <c r="U888" s="56"/>
      <c r="V888" s="56"/>
      <c r="W888" s="56"/>
      <c r="X888" s="56"/>
      <c r="Y888" s="56"/>
      <c r="Z888" s="56"/>
      <c r="AA888" s="56"/>
      <c r="AB888" s="56"/>
    </row>
    <row r="889">
      <c r="A889" s="56"/>
      <c r="B889" s="56"/>
      <c r="C889" s="58"/>
      <c r="D889" s="87"/>
      <c r="E889" s="79"/>
      <c r="F889" s="58"/>
      <c r="G889" s="58"/>
      <c r="H889" s="58"/>
      <c r="I889" s="58"/>
      <c r="J889" s="58"/>
      <c r="K889" s="56"/>
      <c r="L889" s="56"/>
      <c r="M889" s="56"/>
      <c r="N889" s="56"/>
      <c r="O889" s="56"/>
      <c r="P889" s="56"/>
      <c r="Q889" s="56"/>
      <c r="R889" s="56"/>
      <c r="S889" s="56"/>
      <c r="T889" s="56"/>
      <c r="U889" s="56"/>
      <c r="V889" s="56"/>
      <c r="W889" s="56"/>
      <c r="X889" s="56"/>
      <c r="Y889" s="56"/>
      <c r="Z889" s="56"/>
      <c r="AA889" s="56"/>
      <c r="AB889" s="56"/>
    </row>
    <row r="890">
      <c r="A890" s="56"/>
      <c r="B890" s="56"/>
      <c r="C890" s="58"/>
      <c r="D890" s="87"/>
      <c r="E890" s="79"/>
      <c r="F890" s="58"/>
      <c r="G890" s="58"/>
      <c r="H890" s="58"/>
      <c r="I890" s="58"/>
      <c r="J890" s="58"/>
      <c r="K890" s="56"/>
      <c r="L890" s="56"/>
      <c r="M890" s="56"/>
      <c r="N890" s="56"/>
      <c r="O890" s="56"/>
      <c r="P890" s="56"/>
      <c r="Q890" s="56"/>
      <c r="R890" s="56"/>
      <c r="S890" s="56"/>
      <c r="T890" s="56"/>
      <c r="U890" s="56"/>
      <c r="V890" s="56"/>
      <c r="W890" s="56"/>
      <c r="X890" s="56"/>
      <c r="Y890" s="56"/>
      <c r="Z890" s="56"/>
      <c r="AA890" s="56"/>
      <c r="AB890" s="56"/>
    </row>
    <row r="891">
      <c r="A891" s="56"/>
      <c r="B891" s="56"/>
      <c r="C891" s="58"/>
      <c r="D891" s="87"/>
      <c r="E891" s="79"/>
      <c r="F891" s="58"/>
      <c r="G891" s="58"/>
      <c r="H891" s="58"/>
      <c r="I891" s="58"/>
      <c r="J891" s="58"/>
      <c r="K891" s="56"/>
      <c r="L891" s="56"/>
      <c r="M891" s="56"/>
      <c r="N891" s="56"/>
      <c r="O891" s="56"/>
      <c r="P891" s="56"/>
      <c r="Q891" s="56"/>
      <c r="R891" s="56"/>
      <c r="S891" s="56"/>
      <c r="T891" s="56"/>
      <c r="U891" s="56"/>
      <c r="V891" s="56"/>
      <c r="W891" s="56"/>
      <c r="X891" s="56"/>
      <c r="Y891" s="56"/>
      <c r="Z891" s="56"/>
      <c r="AA891" s="56"/>
      <c r="AB891" s="56"/>
    </row>
    <row r="892">
      <c r="A892" s="56"/>
      <c r="B892" s="56"/>
      <c r="C892" s="58"/>
      <c r="D892" s="87"/>
      <c r="E892" s="79"/>
      <c r="F892" s="58"/>
      <c r="G892" s="58"/>
      <c r="H892" s="58"/>
      <c r="I892" s="58"/>
      <c r="J892" s="58"/>
      <c r="K892" s="56"/>
      <c r="L892" s="56"/>
      <c r="M892" s="56"/>
      <c r="N892" s="56"/>
      <c r="O892" s="56"/>
      <c r="P892" s="56"/>
      <c r="Q892" s="56"/>
      <c r="R892" s="56"/>
      <c r="S892" s="56"/>
      <c r="T892" s="56"/>
      <c r="U892" s="56"/>
      <c r="V892" s="56"/>
      <c r="W892" s="56"/>
      <c r="X892" s="56"/>
      <c r="Y892" s="56"/>
      <c r="Z892" s="56"/>
      <c r="AA892" s="56"/>
      <c r="AB892" s="56"/>
    </row>
    <row r="893">
      <c r="A893" s="56"/>
      <c r="B893" s="56"/>
      <c r="C893" s="58"/>
      <c r="D893" s="87"/>
      <c r="E893" s="79"/>
      <c r="F893" s="58"/>
      <c r="G893" s="58"/>
      <c r="H893" s="58"/>
      <c r="I893" s="58"/>
      <c r="J893" s="58"/>
      <c r="K893" s="56"/>
      <c r="L893" s="56"/>
      <c r="M893" s="56"/>
      <c r="N893" s="56"/>
      <c r="O893" s="56"/>
      <c r="P893" s="56"/>
      <c r="Q893" s="56"/>
      <c r="R893" s="56"/>
      <c r="S893" s="56"/>
      <c r="T893" s="56"/>
      <c r="U893" s="56"/>
      <c r="V893" s="56"/>
      <c r="W893" s="56"/>
      <c r="X893" s="56"/>
      <c r="Y893" s="56"/>
      <c r="Z893" s="56"/>
      <c r="AA893" s="56"/>
      <c r="AB893" s="56"/>
    </row>
    <row r="894">
      <c r="A894" s="56"/>
      <c r="B894" s="56"/>
      <c r="C894" s="58"/>
      <c r="D894" s="87"/>
      <c r="E894" s="79"/>
      <c r="F894" s="58"/>
      <c r="G894" s="58"/>
      <c r="H894" s="58"/>
      <c r="I894" s="58"/>
      <c r="J894" s="58"/>
      <c r="K894" s="56"/>
      <c r="L894" s="56"/>
      <c r="M894" s="56"/>
      <c r="N894" s="56"/>
      <c r="O894" s="56"/>
      <c r="P894" s="56"/>
      <c r="Q894" s="56"/>
      <c r="R894" s="56"/>
      <c r="S894" s="56"/>
      <c r="T894" s="56"/>
      <c r="U894" s="56"/>
      <c r="V894" s="56"/>
      <c r="W894" s="56"/>
      <c r="X894" s="56"/>
      <c r="Y894" s="56"/>
      <c r="Z894" s="56"/>
      <c r="AA894" s="56"/>
      <c r="AB894" s="56"/>
    </row>
    <row r="895">
      <c r="A895" s="56"/>
      <c r="B895" s="56"/>
      <c r="C895" s="58"/>
      <c r="D895" s="87"/>
      <c r="E895" s="79"/>
      <c r="F895" s="58"/>
      <c r="G895" s="58"/>
      <c r="H895" s="58"/>
      <c r="I895" s="58"/>
      <c r="J895" s="58"/>
      <c r="K895" s="56"/>
      <c r="L895" s="56"/>
      <c r="M895" s="56"/>
      <c r="N895" s="56"/>
      <c r="O895" s="56"/>
      <c r="P895" s="56"/>
      <c r="Q895" s="56"/>
      <c r="R895" s="56"/>
      <c r="S895" s="56"/>
      <c r="T895" s="56"/>
      <c r="U895" s="56"/>
      <c r="V895" s="56"/>
      <c r="W895" s="56"/>
      <c r="X895" s="56"/>
      <c r="Y895" s="56"/>
      <c r="Z895" s="56"/>
      <c r="AA895" s="56"/>
      <c r="AB895" s="56"/>
    </row>
    <row r="896">
      <c r="A896" s="56"/>
      <c r="B896" s="56"/>
      <c r="C896" s="58"/>
      <c r="D896" s="87"/>
      <c r="E896" s="79"/>
      <c r="F896" s="58"/>
      <c r="G896" s="58"/>
      <c r="H896" s="58"/>
      <c r="I896" s="58"/>
      <c r="J896" s="58"/>
      <c r="K896" s="56"/>
      <c r="L896" s="56"/>
      <c r="M896" s="56"/>
      <c r="N896" s="56"/>
      <c r="O896" s="56"/>
      <c r="P896" s="56"/>
      <c r="Q896" s="56"/>
      <c r="R896" s="56"/>
      <c r="S896" s="56"/>
      <c r="T896" s="56"/>
      <c r="U896" s="56"/>
      <c r="V896" s="56"/>
      <c r="W896" s="56"/>
      <c r="X896" s="56"/>
      <c r="Y896" s="56"/>
      <c r="Z896" s="56"/>
      <c r="AA896" s="56"/>
      <c r="AB896" s="56"/>
    </row>
    <row r="897">
      <c r="A897" s="56"/>
      <c r="B897" s="56"/>
      <c r="C897" s="58"/>
      <c r="D897" s="87"/>
      <c r="E897" s="79"/>
      <c r="F897" s="58"/>
      <c r="G897" s="58"/>
      <c r="H897" s="58"/>
      <c r="I897" s="58"/>
      <c r="J897" s="58"/>
      <c r="K897" s="56"/>
      <c r="L897" s="56"/>
      <c r="M897" s="56"/>
      <c r="N897" s="56"/>
      <c r="O897" s="56"/>
      <c r="P897" s="56"/>
      <c r="Q897" s="56"/>
      <c r="R897" s="56"/>
      <c r="S897" s="56"/>
      <c r="T897" s="56"/>
      <c r="U897" s="56"/>
      <c r="V897" s="56"/>
      <c r="W897" s="56"/>
      <c r="X897" s="56"/>
      <c r="Y897" s="56"/>
      <c r="Z897" s="56"/>
      <c r="AA897" s="56"/>
      <c r="AB897" s="56"/>
    </row>
    <row r="898">
      <c r="A898" s="56"/>
      <c r="B898" s="56"/>
      <c r="C898" s="58"/>
      <c r="D898" s="87"/>
      <c r="E898" s="79"/>
      <c r="F898" s="58"/>
      <c r="G898" s="58"/>
      <c r="H898" s="58"/>
      <c r="I898" s="58"/>
      <c r="J898" s="58"/>
      <c r="K898" s="56"/>
      <c r="L898" s="56"/>
      <c r="M898" s="56"/>
      <c r="N898" s="56"/>
      <c r="O898" s="56"/>
      <c r="P898" s="56"/>
      <c r="Q898" s="56"/>
      <c r="R898" s="56"/>
      <c r="S898" s="56"/>
      <c r="T898" s="56"/>
      <c r="U898" s="56"/>
      <c r="V898" s="56"/>
      <c r="W898" s="56"/>
      <c r="X898" s="56"/>
      <c r="Y898" s="56"/>
      <c r="Z898" s="56"/>
      <c r="AA898" s="56"/>
      <c r="AB898" s="56"/>
    </row>
    <row r="899">
      <c r="A899" s="56"/>
      <c r="B899" s="56"/>
      <c r="C899" s="58"/>
      <c r="D899" s="87"/>
      <c r="E899" s="79"/>
      <c r="F899" s="58"/>
      <c r="G899" s="58"/>
      <c r="H899" s="58"/>
      <c r="I899" s="58"/>
      <c r="J899" s="58"/>
      <c r="K899" s="56"/>
      <c r="L899" s="56"/>
      <c r="M899" s="56"/>
      <c r="N899" s="56"/>
      <c r="O899" s="56"/>
      <c r="P899" s="56"/>
      <c r="Q899" s="56"/>
      <c r="R899" s="56"/>
      <c r="S899" s="56"/>
      <c r="T899" s="56"/>
      <c r="U899" s="56"/>
      <c r="V899" s="56"/>
      <c r="W899" s="56"/>
      <c r="X899" s="56"/>
      <c r="Y899" s="56"/>
      <c r="Z899" s="56"/>
      <c r="AA899" s="56"/>
      <c r="AB899" s="56"/>
    </row>
    <row r="900">
      <c r="A900" s="56"/>
      <c r="B900" s="56"/>
      <c r="C900" s="58"/>
      <c r="D900" s="87"/>
      <c r="E900" s="79"/>
      <c r="F900" s="58"/>
      <c r="G900" s="58"/>
      <c r="H900" s="58"/>
      <c r="I900" s="58"/>
      <c r="J900" s="58"/>
      <c r="K900" s="56"/>
      <c r="L900" s="56"/>
      <c r="M900" s="56"/>
      <c r="N900" s="56"/>
      <c r="O900" s="56"/>
      <c r="P900" s="56"/>
      <c r="Q900" s="56"/>
      <c r="R900" s="56"/>
      <c r="S900" s="56"/>
      <c r="T900" s="56"/>
      <c r="U900" s="56"/>
      <c r="V900" s="56"/>
      <c r="W900" s="56"/>
      <c r="X900" s="56"/>
      <c r="Y900" s="56"/>
      <c r="Z900" s="56"/>
      <c r="AA900" s="56"/>
      <c r="AB900" s="56"/>
    </row>
    <row r="901">
      <c r="A901" s="56"/>
      <c r="B901" s="56"/>
      <c r="C901" s="58"/>
      <c r="D901" s="87"/>
      <c r="E901" s="79"/>
      <c r="F901" s="58"/>
      <c r="G901" s="58"/>
      <c r="H901" s="58"/>
      <c r="I901" s="58"/>
      <c r="J901" s="58"/>
      <c r="K901" s="56"/>
      <c r="L901" s="56"/>
      <c r="M901" s="56"/>
      <c r="N901" s="56"/>
      <c r="O901" s="56"/>
      <c r="P901" s="56"/>
      <c r="Q901" s="56"/>
      <c r="R901" s="56"/>
      <c r="S901" s="56"/>
      <c r="T901" s="56"/>
      <c r="U901" s="56"/>
      <c r="V901" s="56"/>
      <c r="W901" s="56"/>
      <c r="X901" s="56"/>
      <c r="Y901" s="56"/>
      <c r="Z901" s="56"/>
      <c r="AA901" s="56"/>
      <c r="AB901" s="56"/>
    </row>
    <row r="902">
      <c r="A902" s="56"/>
      <c r="B902" s="56"/>
      <c r="C902" s="58"/>
      <c r="D902" s="87"/>
      <c r="E902" s="79"/>
      <c r="F902" s="58"/>
      <c r="G902" s="58"/>
      <c r="H902" s="58"/>
      <c r="I902" s="58"/>
      <c r="J902" s="58"/>
      <c r="K902" s="56"/>
      <c r="L902" s="56"/>
      <c r="M902" s="56"/>
      <c r="N902" s="56"/>
      <c r="O902" s="56"/>
      <c r="P902" s="56"/>
      <c r="Q902" s="56"/>
      <c r="R902" s="56"/>
      <c r="S902" s="56"/>
      <c r="T902" s="56"/>
      <c r="U902" s="56"/>
      <c r="V902" s="56"/>
      <c r="W902" s="56"/>
      <c r="X902" s="56"/>
      <c r="Y902" s="56"/>
      <c r="Z902" s="56"/>
      <c r="AA902" s="56"/>
      <c r="AB902" s="56"/>
    </row>
    <row r="903">
      <c r="A903" s="56"/>
      <c r="B903" s="56"/>
      <c r="C903" s="58"/>
      <c r="D903" s="87"/>
      <c r="E903" s="79"/>
      <c r="F903" s="58"/>
      <c r="G903" s="58"/>
      <c r="H903" s="58"/>
      <c r="I903" s="58"/>
      <c r="J903" s="58"/>
      <c r="K903" s="56"/>
      <c r="L903" s="56"/>
      <c r="M903" s="56"/>
      <c r="N903" s="56"/>
      <c r="O903" s="56"/>
      <c r="P903" s="56"/>
      <c r="Q903" s="56"/>
      <c r="R903" s="56"/>
      <c r="S903" s="56"/>
      <c r="T903" s="56"/>
      <c r="U903" s="56"/>
      <c r="V903" s="56"/>
      <c r="W903" s="56"/>
      <c r="X903" s="56"/>
      <c r="Y903" s="56"/>
      <c r="Z903" s="56"/>
      <c r="AA903" s="56"/>
      <c r="AB903" s="56"/>
    </row>
    <row r="904">
      <c r="A904" s="56"/>
      <c r="B904" s="56"/>
      <c r="C904" s="58"/>
      <c r="D904" s="87"/>
      <c r="E904" s="79"/>
      <c r="F904" s="58"/>
      <c r="G904" s="58"/>
      <c r="H904" s="58"/>
      <c r="I904" s="58"/>
      <c r="J904" s="58"/>
      <c r="K904" s="56"/>
      <c r="L904" s="56"/>
      <c r="M904" s="56"/>
      <c r="N904" s="56"/>
      <c r="O904" s="56"/>
      <c r="P904" s="56"/>
      <c r="Q904" s="56"/>
      <c r="R904" s="56"/>
      <c r="S904" s="56"/>
      <c r="T904" s="56"/>
      <c r="U904" s="56"/>
      <c r="V904" s="56"/>
      <c r="W904" s="56"/>
      <c r="X904" s="56"/>
      <c r="Y904" s="56"/>
      <c r="Z904" s="56"/>
      <c r="AA904" s="56"/>
      <c r="AB904" s="56"/>
    </row>
    <row r="905">
      <c r="A905" s="56"/>
      <c r="B905" s="56"/>
      <c r="C905" s="58"/>
      <c r="D905" s="87"/>
      <c r="E905" s="79"/>
      <c r="F905" s="58"/>
      <c r="G905" s="58"/>
      <c r="H905" s="58"/>
      <c r="I905" s="58"/>
      <c r="J905" s="58"/>
      <c r="K905" s="56"/>
      <c r="L905" s="56"/>
      <c r="M905" s="56"/>
      <c r="N905" s="56"/>
      <c r="O905" s="56"/>
      <c r="P905" s="56"/>
      <c r="Q905" s="56"/>
      <c r="R905" s="56"/>
      <c r="S905" s="56"/>
      <c r="T905" s="56"/>
      <c r="U905" s="56"/>
      <c r="V905" s="56"/>
      <c r="W905" s="56"/>
      <c r="X905" s="56"/>
      <c r="Y905" s="56"/>
      <c r="Z905" s="56"/>
      <c r="AA905" s="56"/>
      <c r="AB905" s="56"/>
    </row>
    <row r="906">
      <c r="A906" s="56"/>
      <c r="B906" s="56"/>
      <c r="C906" s="58"/>
      <c r="D906" s="87"/>
      <c r="E906" s="79"/>
      <c r="F906" s="58"/>
      <c r="G906" s="58"/>
      <c r="H906" s="58"/>
      <c r="I906" s="58"/>
      <c r="J906" s="58"/>
      <c r="K906" s="56"/>
      <c r="L906" s="56"/>
      <c r="M906" s="56"/>
      <c r="N906" s="56"/>
      <c r="O906" s="56"/>
      <c r="P906" s="56"/>
      <c r="Q906" s="56"/>
      <c r="R906" s="56"/>
      <c r="S906" s="56"/>
      <c r="T906" s="56"/>
      <c r="U906" s="56"/>
      <c r="V906" s="56"/>
      <c r="W906" s="56"/>
      <c r="X906" s="56"/>
      <c r="Y906" s="56"/>
      <c r="Z906" s="56"/>
      <c r="AA906" s="56"/>
      <c r="AB906" s="56"/>
    </row>
    <row r="907">
      <c r="A907" s="56"/>
      <c r="B907" s="56"/>
      <c r="C907" s="58"/>
      <c r="D907" s="87"/>
      <c r="E907" s="79"/>
      <c r="F907" s="58"/>
      <c r="G907" s="58"/>
      <c r="H907" s="58"/>
      <c r="I907" s="58"/>
      <c r="J907" s="58"/>
      <c r="K907" s="56"/>
      <c r="L907" s="56"/>
      <c r="M907" s="56"/>
      <c r="N907" s="56"/>
      <c r="O907" s="56"/>
      <c r="P907" s="56"/>
      <c r="Q907" s="56"/>
      <c r="R907" s="56"/>
      <c r="S907" s="56"/>
      <c r="T907" s="56"/>
      <c r="U907" s="56"/>
      <c r="V907" s="56"/>
      <c r="W907" s="56"/>
      <c r="X907" s="56"/>
      <c r="Y907" s="56"/>
      <c r="Z907" s="56"/>
      <c r="AA907" s="56"/>
      <c r="AB907" s="56"/>
    </row>
    <row r="908">
      <c r="A908" s="56"/>
      <c r="B908" s="56"/>
      <c r="C908" s="58"/>
      <c r="D908" s="87"/>
      <c r="E908" s="79"/>
      <c r="F908" s="58"/>
      <c r="G908" s="58"/>
      <c r="H908" s="58"/>
      <c r="I908" s="58"/>
      <c r="J908" s="58"/>
      <c r="K908" s="56"/>
      <c r="L908" s="56"/>
      <c r="M908" s="56"/>
      <c r="N908" s="56"/>
      <c r="O908" s="56"/>
      <c r="P908" s="56"/>
      <c r="Q908" s="56"/>
      <c r="R908" s="56"/>
      <c r="S908" s="56"/>
      <c r="T908" s="56"/>
      <c r="U908" s="56"/>
      <c r="V908" s="56"/>
      <c r="W908" s="56"/>
      <c r="X908" s="56"/>
      <c r="Y908" s="56"/>
      <c r="Z908" s="56"/>
      <c r="AA908" s="56"/>
      <c r="AB908" s="56"/>
    </row>
    <row r="909">
      <c r="A909" s="56"/>
      <c r="B909" s="56"/>
      <c r="C909" s="58"/>
      <c r="D909" s="87"/>
      <c r="E909" s="79"/>
      <c r="F909" s="58"/>
      <c r="G909" s="58"/>
      <c r="H909" s="58"/>
      <c r="I909" s="58"/>
      <c r="J909" s="58"/>
      <c r="K909" s="56"/>
      <c r="L909" s="56"/>
      <c r="M909" s="56"/>
      <c r="N909" s="56"/>
      <c r="O909" s="56"/>
      <c r="P909" s="56"/>
      <c r="Q909" s="56"/>
      <c r="R909" s="56"/>
      <c r="S909" s="56"/>
      <c r="T909" s="56"/>
      <c r="U909" s="56"/>
      <c r="V909" s="56"/>
      <c r="W909" s="56"/>
      <c r="X909" s="56"/>
      <c r="Y909" s="56"/>
      <c r="Z909" s="56"/>
      <c r="AA909" s="56"/>
      <c r="AB909" s="56"/>
    </row>
    <row r="910">
      <c r="A910" s="56"/>
      <c r="B910" s="56"/>
      <c r="C910" s="58"/>
      <c r="D910" s="87"/>
      <c r="E910" s="79"/>
      <c r="F910" s="58"/>
      <c r="G910" s="58"/>
      <c r="H910" s="58"/>
      <c r="I910" s="58"/>
      <c r="J910" s="58"/>
      <c r="K910" s="56"/>
      <c r="L910" s="56"/>
      <c r="M910" s="56"/>
      <c r="N910" s="56"/>
      <c r="O910" s="56"/>
      <c r="P910" s="56"/>
      <c r="Q910" s="56"/>
      <c r="R910" s="56"/>
      <c r="S910" s="56"/>
      <c r="T910" s="56"/>
      <c r="U910" s="56"/>
      <c r="V910" s="56"/>
      <c r="W910" s="56"/>
      <c r="X910" s="56"/>
      <c r="Y910" s="56"/>
      <c r="Z910" s="56"/>
      <c r="AA910" s="56"/>
      <c r="AB910" s="56"/>
    </row>
    <row r="911">
      <c r="A911" s="56"/>
      <c r="B911" s="56"/>
      <c r="C911" s="58"/>
      <c r="D911" s="87"/>
      <c r="E911" s="79"/>
      <c r="F911" s="58"/>
      <c r="G911" s="58"/>
      <c r="H911" s="58"/>
      <c r="I911" s="58"/>
      <c r="J911" s="58"/>
      <c r="K911" s="56"/>
      <c r="L911" s="56"/>
      <c r="M911" s="56"/>
      <c r="N911" s="56"/>
      <c r="O911" s="56"/>
      <c r="P911" s="56"/>
      <c r="Q911" s="56"/>
      <c r="R911" s="56"/>
      <c r="S911" s="56"/>
      <c r="T911" s="56"/>
      <c r="U911" s="56"/>
      <c r="V911" s="56"/>
      <c r="W911" s="56"/>
      <c r="X911" s="56"/>
      <c r="Y911" s="56"/>
      <c r="Z911" s="56"/>
      <c r="AA911" s="56"/>
      <c r="AB911" s="56"/>
    </row>
    <row r="912">
      <c r="A912" s="56"/>
      <c r="B912" s="56"/>
      <c r="C912" s="58"/>
      <c r="D912" s="87"/>
      <c r="E912" s="79"/>
      <c r="F912" s="58"/>
      <c r="G912" s="58"/>
      <c r="H912" s="58"/>
      <c r="I912" s="58"/>
      <c r="J912" s="58"/>
      <c r="K912" s="56"/>
      <c r="L912" s="56"/>
      <c r="M912" s="56"/>
      <c r="N912" s="56"/>
      <c r="O912" s="56"/>
      <c r="P912" s="56"/>
      <c r="Q912" s="56"/>
      <c r="R912" s="56"/>
      <c r="S912" s="56"/>
      <c r="T912" s="56"/>
      <c r="U912" s="56"/>
      <c r="V912" s="56"/>
      <c r="W912" s="56"/>
      <c r="X912" s="56"/>
      <c r="Y912" s="56"/>
      <c r="Z912" s="56"/>
      <c r="AA912" s="56"/>
      <c r="AB912" s="56"/>
    </row>
    <row r="913">
      <c r="A913" s="56"/>
      <c r="B913" s="56"/>
      <c r="C913" s="58"/>
      <c r="D913" s="87"/>
      <c r="E913" s="79"/>
      <c r="F913" s="58"/>
      <c r="G913" s="58"/>
      <c r="H913" s="58"/>
      <c r="I913" s="58"/>
      <c r="J913" s="58"/>
      <c r="K913" s="56"/>
      <c r="L913" s="56"/>
      <c r="M913" s="56"/>
      <c r="N913" s="56"/>
      <c r="O913" s="56"/>
      <c r="P913" s="56"/>
      <c r="Q913" s="56"/>
      <c r="R913" s="56"/>
      <c r="S913" s="56"/>
      <c r="T913" s="56"/>
      <c r="U913" s="56"/>
      <c r="V913" s="56"/>
      <c r="W913" s="56"/>
      <c r="X913" s="56"/>
      <c r="Y913" s="56"/>
      <c r="Z913" s="56"/>
      <c r="AA913" s="56"/>
      <c r="AB913" s="56"/>
    </row>
    <row r="914">
      <c r="A914" s="56"/>
      <c r="B914" s="56"/>
      <c r="C914" s="58"/>
      <c r="D914" s="87"/>
      <c r="E914" s="79"/>
      <c r="F914" s="58"/>
      <c r="G914" s="58"/>
      <c r="H914" s="58"/>
      <c r="I914" s="58"/>
      <c r="J914" s="58"/>
      <c r="K914" s="56"/>
      <c r="L914" s="56"/>
      <c r="M914" s="56"/>
      <c r="N914" s="56"/>
      <c r="O914" s="56"/>
      <c r="P914" s="56"/>
      <c r="Q914" s="56"/>
      <c r="R914" s="56"/>
      <c r="S914" s="56"/>
      <c r="T914" s="56"/>
      <c r="U914" s="56"/>
      <c r="V914" s="56"/>
      <c r="W914" s="56"/>
      <c r="X914" s="56"/>
      <c r="Y914" s="56"/>
      <c r="Z914" s="56"/>
      <c r="AA914" s="56"/>
      <c r="AB914" s="56"/>
    </row>
    <row r="915">
      <c r="A915" s="56"/>
      <c r="B915" s="56"/>
      <c r="C915" s="58"/>
      <c r="D915" s="87"/>
      <c r="E915" s="79"/>
      <c r="F915" s="58"/>
      <c r="G915" s="58"/>
      <c r="H915" s="58"/>
      <c r="I915" s="58"/>
      <c r="J915" s="58"/>
      <c r="K915" s="56"/>
      <c r="L915" s="56"/>
      <c r="M915" s="56"/>
      <c r="N915" s="56"/>
      <c r="O915" s="56"/>
      <c r="P915" s="56"/>
      <c r="Q915" s="56"/>
      <c r="R915" s="56"/>
      <c r="S915" s="56"/>
      <c r="T915" s="56"/>
      <c r="U915" s="56"/>
      <c r="V915" s="56"/>
      <c r="W915" s="56"/>
      <c r="X915" s="56"/>
      <c r="Y915" s="56"/>
      <c r="Z915" s="56"/>
      <c r="AA915" s="56"/>
      <c r="AB915" s="56"/>
    </row>
    <row r="916">
      <c r="A916" s="56"/>
      <c r="B916" s="56"/>
      <c r="C916" s="58"/>
      <c r="D916" s="87"/>
      <c r="E916" s="79"/>
      <c r="F916" s="58"/>
      <c r="G916" s="58"/>
      <c r="H916" s="58"/>
      <c r="I916" s="58"/>
      <c r="J916" s="58"/>
      <c r="K916" s="56"/>
      <c r="L916" s="56"/>
      <c r="M916" s="56"/>
      <c r="N916" s="56"/>
      <c r="O916" s="56"/>
      <c r="P916" s="56"/>
      <c r="Q916" s="56"/>
      <c r="R916" s="56"/>
      <c r="S916" s="56"/>
      <c r="T916" s="56"/>
      <c r="U916" s="56"/>
      <c r="V916" s="56"/>
      <c r="W916" s="56"/>
      <c r="X916" s="56"/>
      <c r="Y916" s="56"/>
      <c r="Z916" s="56"/>
      <c r="AA916" s="56"/>
      <c r="AB916" s="56"/>
    </row>
    <row r="917">
      <c r="A917" s="56"/>
      <c r="B917" s="56"/>
      <c r="C917" s="58"/>
      <c r="D917" s="87"/>
      <c r="E917" s="79"/>
      <c r="F917" s="58"/>
      <c r="G917" s="58"/>
      <c r="H917" s="58"/>
      <c r="I917" s="58"/>
      <c r="J917" s="58"/>
      <c r="K917" s="56"/>
      <c r="L917" s="56"/>
      <c r="M917" s="56"/>
      <c r="N917" s="56"/>
      <c r="O917" s="56"/>
      <c r="P917" s="56"/>
      <c r="Q917" s="56"/>
      <c r="R917" s="56"/>
      <c r="S917" s="56"/>
      <c r="T917" s="56"/>
      <c r="U917" s="56"/>
      <c r="V917" s="56"/>
      <c r="W917" s="56"/>
      <c r="X917" s="56"/>
      <c r="Y917" s="56"/>
      <c r="Z917" s="56"/>
      <c r="AA917" s="56"/>
      <c r="AB917" s="56"/>
    </row>
    <row r="918">
      <c r="A918" s="56"/>
      <c r="B918" s="56"/>
      <c r="C918" s="58"/>
      <c r="D918" s="87"/>
      <c r="E918" s="79"/>
      <c r="F918" s="58"/>
      <c r="G918" s="58"/>
      <c r="H918" s="58"/>
      <c r="I918" s="58"/>
      <c r="J918" s="58"/>
      <c r="K918" s="56"/>
      <c r="L918" s="56"/>
      <c r="M918" s="56"/>
      <c r="N918" s="56"/>
      <c r="O918" s="56"/>
      <c r="P918" s="56"/>
      <c r="Q918" s="56"/>
      <c r="R918" s="56"/>
      <c r="S918" s="56"/>
      <c r="T918" s="56"/>
      <c r="U918" s="56"/>
      <c r="V918" s="56"/>
      <c r="W918" s="56"/>
      <c r="X918" s="56"/>
      <c r="Y918" s="56"/>
      <c r="Z918" s="56"/>
      <c r="AA918" s="56"/>
      <c r="AB918" s="56"/>
    </row>
    <row r="919">
      <c r="A919" s="56"/>
      <c r="B919" s="56"/>
      <c r="C919" s="58"/>
      <c r="D919" s="87"/>
      <c r="E919" s="79"/>
      <c r="F919" s="58"/>
      <c r="G919" s="58"/>
      <c r="H919" s="58"/>
      <c r="I919" s="58"/>
      <c r="J919" s="58"/>
      <c r="K919" s="56"/>
      <c r="L919" s="56"/>
      <c r="M919" s="56"/>
      <c r="N919" s="56"/>
      <c r="O919" s="56"/>
      <c r="P919" s="56"/>
      <c r="Q919" s="56"/>
      <c r="R919" s="56"/>
      <c r="S919" s="56"/>
      <c r="T919" s="56"/>
      <c r="U919" s="56"/>
      <c r="V919" s="56"/>
      <c r="W919" s="56"/>
      <c r="X919" s="56"/>
      <c r="Y919" s="56"/>
      <c r="Z919" s="56"/>
      <c r="AA919" s="56"/>
      <c r="AB919" s="56"/>
    </row>
    <row r="920">
      <c r="A920" s="56"/>
      <c r="B920" s="56"/>
      <c r="C920" s="58"/>
      <c r="D920" s="87"/>
      <c r="E920" s="79"/>
      <c r="F920" s="58"/>
      <c r="G920" s="58"/>
      <c r="H920" s="58"/>
      <c r="I920" s="58"/>
      <c r="J920" s="58"/>
      <c r="K920" s="56"/>
      <c r="L920" s="56"/>
      <c r="M920" s="56"/>
      <c r="N920" s="56"/>
      <c r="O920" s="56"/>
      <c r="P920" s="56"/>
      <c r="Q920" s="56"/>
      <c r="R920" s="56"/>
      <c r="S920" s="56"/>
      <c r="T920" s="56"/>
      <c r="U920" s="56"/>
      <c r="V920" s="56"/>
      <c r="W920" s="56"/>
      <c r="X920" s="56"/>
      <c r="Y920" s="56"/>
      <c r="Z920" s="56"/>
      <c r="AA920" s="56"/>
      <c r="AB920" s="56"/>
    </row>
    <row r="921">
      <c r="A921" s="56"/>
      <c r="B921" s="56"/>
      <c r="C921" s="58"/>
      <c r="D921" s="87"/>
      <c r="E921" s="79"/>
      <c r="F921" s="58"/>
      <c r="G921" s="58"/>
      <c r="H921" s="58"/>
      <c r="I921" s="58"/>
      <c r="J921" s="58"/>
      <c r="K921" s="56"/>
      <c r="L921" s="56"/>
      <c r="M921" s="56"/>
      <c r="N921" s="56"/>
      <c r="O921" s="56"/>
      <c r="P921" s="56"/>
      <c r="Q921" s="56"/>
      <c r="R921" s="56"/>
      <c r="S921" s="56"/>
      <c r="T921" s="56"/>
      <c r="U921" s="56"/>
      <c r="V921" s="56"/>
      <c r="W921" s="56"/>
      <c r="X921" s="56"/>
      <c r="Y921" s="56"/>
      <c r="Z921" s="56"/>
      <c r="AA921" s="56"/>
      <c r="AB921" s="56"/>
    </row>
    <row r="922">
      <c r="A922" s="56"/>
      <c r="B922" s="56"/>
      <c r="C922" s="58"/>
      <c r="D922" s="87"/>
      <c r="E922" s="79"/>
      <c r="F922" s="58"/>
      <c r="G922" s="58"/>
      <c r="H922" s="58"/>
      <c r="I922" s="58"/>
      <c r="J922" s="58"/>
      <c r="K922" s="56"/>
      <c r="L922" s="56"/>
      <c r="M922" s="56"/>
      <c r="N922" s="56"/>
      <c r="O922" s="56"/>
      <c r="P922" s="56"/>
      <c r="Q922" s="56"/>
      <c r="R922" s="56"/>
      <c r="S922" s="56"/>
      <c r="T922" s="56"/>
      <c r="U922" s="56"/>
      <c r="V922" s="56"/>
      <c r="W922" s="56"/>
      <c r="X922" s="56"/>
      <c r="Y922" s="56"/>
      <c r="Z922" s="56"/>
      <c r="AA922" s="56"/>
      <c r="AB922" s="56"/>
    </row>
    <row r="923">
      <c r="A923" s="56"/>
      <c r="B923" s="56"/>
      <c r="C923" s="58"/>
      <c r="D923" s="87"/>
      <c r="E923" s="79"/>
      <c r="F923" s="58"/>
      <c r="G923" s="58"/>
      <c r="H923" s="58"/>
      <c r="I923" s="58"/>
      <c r="J923" s="58"/>
      <c r="K923" s="56"/>
      <c r="L923" s="56"/>
      <c r="M923" s="56"/>
      <c r="N923" s="56"/>
      <c r="O923" s="56"/>
      <c r="P923" s="56"/>
      <c r="Q923" s="56"/>
      <c r="R923" s="56"/>
      <c r="S923" s="56"/>
      <c r="T923" s="56"/>
      <c r="U923" s="56"/>
      <c r="V923" s="56"/>
      <c r="W923" s="56"/>
      <c r="X923" s="56"/>
      <c r="Y923" s="56"/>
      <c r="Z923" s="56"/>
      <c r="AA923" s="56"/>
      <c r="AB923" s="56"/>
    </row>
    <row r="924">
      <c r="A924" s="56"/>
      <c r="B924" s="56"/>
      <c r="C924" s="58"/>
      <c r="D924" s="87"/>
      <c r="E924" s="79"/>
      <c r="F924" s="58"/>
      <c r="G924" s="58"/>
      <c r="H924" s="58"/>
      <c r="I924" s="58"/>
      <c r="J924" s="58"/>
      <c r="K924" s="56"/>
      <c r="L924" s="56"/>
      <c r="M924" s="56"/>
      <c r="N924" s="56"/>
      <c r="O924" s="56"/>
      <c r="P924" s="56"/>
      <c r="Q924" s="56"/>
      <c r="R924" s="56"/>
      <c r="S924" s="56"/>
      <c r="T924" s="56"/>
      <c r="U924" s="56"/>
      <c r="V924" s="56"/>
      <c r="W924" s="56"/>
      <c r="X924" s="56"/>
      <c r="Y924" s="56"/>
      <c r="Z924" s="56"/>
      <c r="AA924" s="56"/>
      <c r="AB924" s="56"/>
    </row>
    <row r="925">
      <c r="A925" s="56"/>
      <c r="B925" s="56"/>
      <c r="C925" s="58"/>
      <c r="D925" s="87"/>
      <c r="E925" s="79"/>
      <c r="F925" s="58"/>
      <c r="G925" s="58"/>
      <c r="H925" s="58"/>
      <c r="I925" s="58"/>
      <c r="J925" s="58"/>
      <c r="K925" s="56"/>
      <c r="L925" s="56"/>
      <c r="M925" s="56"/>
      <c r="N925" s="56"/>
      <c r="O925" s="56"/>
      <c r="P925" s="56"/>
      <c r="Q925" s="56"/>
      <c r="R925" s="56"/>
      <c r="S925" s="56"/>
      <c r="T925" s="56"/>
      <c r="U925" s="56"/>
      <c r="V925" s="56"/>
      <c r="W925" s="56"/>
      <c r="X925" s="56"/>
      <c r="Y925" s="56"/>
      <c r="Z925" s="56"/>
      <c r="AA925" s="56"/>
      <c r="AB925" s="56"/>
    </row>
    <row r="926">
      <c r="A926" s="56"/>
      <c r="B926" s="56"/>
      <c r="C926" s="58"/>
      <c r="D926" s="87"/>
      <c r="E926" s="79"/>
      <c r="F926" s="58"/>
      <c r="G926" s="58"/>
      <c r="H926" s="58"/>
      <c r="I926" s="58"/>
      <c r="J926" s="58"/>
      <c r="K926" s="56"/>
      <c r="L926" s="56"/>
      <c r="M926" s="56"/>
      <c r="N926" s="56"/>
      <c r="O926" s="56"/>
      <c r="P926" s="56"/>
      <c r="Q926" s="56"/>
      <c r="R926" s="56"/>
      <c r="S926" s="56"/>
      <c r="T926" s="56"/>
      <c r="U926" s="56"/>
      <c r="V926" s="56"/>
      <c r="W926" s="56"/>
      <c r="X926" s="56"/>
      <c r="Y926" s="56"/>
      <c r="Z926" s="56"/>
      <c r="AA926" s="56"/>
      <c r="AB926" s="56"/>
    </row>
    <row r="927">
      <c r="A927" s="56"/>
      <c r="B927" s="56"/>
      <c r="C927" s="58"/>
      <c r="D927" s="87"/>
      <c r="E927" s="79"/>
      <c r="F927" s="58"/>
      <c r="G927" s="58"/>
      <c r="H927" s="58"/>
      <c r="I927" s="58"/>
      <c r="J927" s="58"/>
      <c r="K927" s="56"/>
      <c r="L927" s="56"/>
      <c r="M927" s="56"/>
      <c r="N927" s="56"/>
      <c r="O927" s="56"/>
      <c r="P927" s="56"/>
      <c r="Q927" s="56"/>
      <c r="R927" s="56"/>
      <c r="S927" s="56"/>
      <c r="T927" s="56"/>
      <c r="U927" s="56"/>
      <c r="V927" s="56"/>
      <c r="W927" s="56"/>
      <c r="X927" s="56"/>
      <c r="Y927" s="56"/>
      <c r="Z927" s="56"/>
      <c r="AA927" s="56"/>
      <c r="AB927" s="56"/>
    </row>
    <row r="928">
      <c r="A928" s="56"/>
      <c r="B928" s="56"/>
      <c r="C928" s="58"/>
      <c r="D928" s="87"/>
      <c r="E928" s="79"/>
      <c r="F928" s="58"/>
      <c r="G928" s="58"/>
      <c r="H928" s="58"/>
      <c r="I928" s="58"/>
      <c r="J928" s="58"/>
      <c r="K928" s="56"/>
      <c r="L928" s="56"/>
      <c r="M928" s="56"/>
      <c r="N928" s="56"/>
      <c r="O928" s="56"/>
      <c r="P928" s="56"/>
      <c r="Q928" s="56"/>
      <c r="R928" s="56"/>
      <c r="S928" s="56"/>
      <c r="T928" s="56"/>
      <c r="U928" s="56"/>
      <c r="V928" s="56"/>
      <c r="W928" s="56"/>
      <c r="X928" s="56"/>
      <c r="Y928" s="56"/>
      <c r="Z928" s="56"/>
      <c r="AA928" s="56"/>
      <c r="AB928" s="56"/>
    </row>
    <row r="929">
      <c r="A929" s="56"/>
      <c r="B929" s="56"/>
      <c r="C929" s="58"/>
      <c r="D929" s="87"/>
      <c r="E929" s="79"/>
      <c r="F929" s="58"/>
      <c r="G929" s="58"/>
      <c r="H929" s="58"/>
      <c r="I929" s="58"/>
      <c r="J929" s="58"/>
      <c r="K929" s="56"/>
      <c r="L929" s="56"/>
      <c r="M929" s="56"/>
      <c r="N929" s="56"/>
      <c r="O929" s="56"/>
      <c r="P929" s="56"/>
      <c r="Q929" s="56"/>
      <c r="R929" s="56"/>
      <c r="S929" s="56"/>
      <c r="T929" s="56"/>
      <c r="U929" s="56"/>
      <c r="V929" s="56"/>
      <c r="W929" s="56"/>
      <c r="X929" s="56"/>
      <c r="Y929" s="56"/>
      <c r="Z929" s="56"/>
      <c r="AA929" s="56"/>
      <c r="AB929" s="56"/>
    </row>
    <row r="930">
      <c r="A930" s="56"/>
      <c r="B930" s="56"/>
      <c r="C930" s="58"/>
      <c r="D930" s="87"/>
      <c r="E930" s="79"/>
      <c r="F930" s="58"/>
      <c r="G930" s="58"/>
      <c r="H930" s="58"/>
      <c r="I930" s="58"/>
      <c r="J930" s="58"/>
      <c r="K930" s="56"/>
      <c r="L930" s="56"/>
      <c r="M930" s="56"/>
      <c r="N930" s="56"/>
      <c r="O930" s="56"/>
      <c r="P930" s="56"/>
      <c r="Q930" s="56"/>
      <c r="R930" s="56"/>
      <c r="S930" s="56"/>
      <c r="T930" s="56"/>
      <c r="U930" s="56"/>
      <c r="V930" s="56"/>
      <c r="W930" s="56"/>
      <c r="X930" s="56"/>
      <c r="Y930" s="56"/>
      <c r="Z930" s="56"/>
      <c r="AA930" s="56"/>
      <c r="AB930" s="56"/>
    </row>
    <row r="931">
      <c r="A931" s="56"/>
      <c r="B931" s="56"/>
      <c r="C931" s="58"/>
      <c r="D931" s="87"/>
      <c r="E931" s="79"/>
      <c r="F931" s="58"/>
      <c r="G931" s="58"/>
      <c r="H931" s="58"/>
      <c r="I931" s="58"/>
      <c r="J931" s="58"/>
      <c r="K931" s="56"/>
      <c r="L931" s="56"/>
      <c r="M931" s="56"/>
      <c r="N931" s="56"/>
      <c r="O931" s="56"/>
      <c r="P931" s="56"/>
      <c r="Q931" s="56"/>
      <c r="R931" s="56"/>
      <c r="S931" s="56"/>
      <c r="T931" s="56"/>
      <c r="U931" s="56"/>
      <c r="V931" s="56"/>
      <c r="W931" s="56"/>
      <c r="X931" s="56"/>
      <c r="Y931" s="56"/>
      <c r="Z931" s="56"/>
      <c r="AA931" s="56"/>
      <c r="AB931" s="56"/>
    </row>
    <row r="932">
      <c r="A932" s="56"/>
      <c r="B932" s="56"/>
      <c r="C932" s="58"/>
      <c r="D932" s="87"/>
      <c r="E932" s="79"/>
      <c r="F932" s="58"/>
      <c r="G932" s="58"/>
      <c r="H932" s="58"/>
      <c r="I932" s="58"/>
      <c r="J932" s="58"/>
      <c r="K932" s="56"/>
      <c r="L932" s="56"/>
      <c r="M932" s="56"/>
      <c r="N932" s="56"/>
      <c r="O932" s="56"/>
      <c r="P932" s="56"/>
      <c r="Q932" s="56"/>
      <c r="R932" s="56"/>
      <c r="S932" s="56"/>
      <c r="T932" s="56"/>
      <c r="U932" s="56"/>
      <c r="V932" s="56"/>
      <c r="W932" s="56"/>
      <c r="X932" s="56"/>
      <c r="Y932" s="56"/>
      <c r="Z932" s="56"/>
      <c r="AA932" s="56"/>
      <c r="AB932" s="56"/>
    </row>
    <row r="933">
      <c r="A933" s="56"/>
      <c r="B933" s="56"/>
      <c r="C933" s="58"/>
      <c r="D933" s="87"/>
      <c r="E933" s="79"/>
      <c r="F933" s="58"/>
      <c r="G933" s="58"/>
      <c r="H933" s="58"/>
      <c r="I933" s="58"/>
      <c r="J933" s="58"/>
      <c r="K933" s="56"/>
      <c r="L933" s="56"/>
      <c r="M933" s="56"/>
      <c r="N933" s="56"/>
      <c r="O933" s="56"/>
      <c r="P933" s="56"/>
      <c r="Q933" s="56"/>
      <c r="R933" s="56"/>
      <c r="S933" s="56"/>
      <c r="T933" s="56"/>
      <c r="U933" s="56"/>
      <c r="V933" s="56"/>
      <c r="W933" s="56"/>
      <c r="X933" s="56"/>
      <c r="Y933" s="56"/>
      <c r="Z933" s="56"/>
      <c r="AA933" s="56"/>
      <c r="AB933" s="56"/>
    </row>
    <row r="934">
      <c r="A934" s="56"/>
      <c r="B934" s="56"/>
      <c r="C934" s="58"/>
      <c r="D934" s="87"/>
      <c r="E934" s="79"/>
      <c r="F934" s="58"/>
      <c r="G934" s="58"/>
      <c r="H934" s="58"/>
      <c r="I934" s="58"/>
      <c r="J934" s="58"/>
      <c r="K934" s="56"/>
      <c r="L934" s="56"/>
      <c r="M934" s="56"/>
      <c r="N934" s="56"/>
      <c r="O934" s="56"/>
      <c r="P934" s="56"/>
      <c r="Q934" s="56"/>
      <c r="R934" s="56"/>
      <c r="S934" s="56"/>
      <c r="T934" s="56"/>
      <c r="U934" s="56"/>
      <c r="V934" s="56"/>
      <c r="W934" s="56"/>
      <c r="X934" s="56"/>
      <c r="Y934" s="56"/>
      <c r="Z934" s="56"/>
      <c r="AA934" s="56"/>
      <c r="AB934" s="56"/>
    </row>
    <row r="935">
      <c r="A935" s="56"/>
      <c r="B935" s="56"/>
      <c r="C935" s="58"/>
      <c r="D935" s="87"/>
      <c r="E935" s="79"/>
      <c r="F935" s="58"/>
      <c r="G935" s="58"/>
      <c r="H935" s="58"/>
      <c r="I935" s="58"/>
      <c r="J935" s="58"/>
      <c r="K935" s="56"/>
      <c r="L935" s="56"/>
      <c r="M935" s="56"/>
      <c r="N935" s="56"/>
      <c r="O935" s="56"/>
      <c r="P935" s="56"/>
      <c r="Q935" s="56"/>
      <c r="R935" s="56"/>
      <c r="S935" s="56"/>
      <c r="T935" s="56"/>
      <c r="U935" s="56"/>
      <c r="V935" s="56"/>
      <c r="W935" s="56"/>
      <c r="X935" s="56"/>
      <c r="Y935" s="56"/>
      <c r="Z935" s="56"/>
      <c r="AA935" s="56"/>
      <c r="AB935" s="56"/>
    </row>
    <row r="936">
      <c r="A936" s="56"/>
      <c r="B936" s="56"/>
      <c r="C936" s="58"/>
      <c r="D936" s="87"/>
      <c r="E936" s="79"/>
      <c r="F936" s="58"/>
      <c r="G936" s="58"/>
      <c r="H936" s="58"/>
      <c r="I936" s="58"/>
      <c r="J936" s="58"/>
      <c r="K936" s="56"/>
      <c r="L936" s="56"/>
      <c r="M936" s="56"/>
      <c r="N936" s="56"/>
      <c r="O936" s="56"/>
      <c r="P936" s="56"/>
      <c r="Q936" s="56"/>
      <c r="R936" s="56"/>
      <c r="S936" s="56"/>
      <c r="T936" s="56"/>
      <c r="U936" s="56"/>
      <c r="V936" s="56"/>
      <c r="W936" s="56"/>
      <c r="X936" s="56"/>
      <c r="Y936" s="56"/>
      <c r="Z936" s="56"/>
      <c r="AA936" s="56"/>
      <c r="AB936" s="56"/>
    </row>
    <row r="937">
      <c r="A937" s="56"/>
      <c r="B937" s="56"/>
      <c r="C937" s="58"/>
      <c r="D937" s="87"/>
      <c r="E937" s="79"/>
      <c r="F937" s="58"/>
      <c r="G937" s="58"/>
      <c r="H937" s="58"/>
      <c r="I937" s="58"/>
      <c r="J937" s="58"/>
      <c r="K937" s="56"/>
      <c r="L937" s="56"/>
      <c r="M937" s="56"/>
      <c r="N937" s="56"/>
      <c r="O937" s="56"/>
      <c r="P937" s="56"/>
      <c r="Q937" s="56"/>
      <c r="R937" s="56"/>
      <c r="S937" s="56"/>
      <c r="T937" s="56"/>
      <c r="U937" s="56"/>
      <c r="V937" s="56"/>
      <c r="W937" s="56"/>
      <c r="X937" s="56"/>
      <c r="Y937" s="56"/>
      <c r="Z937" s="56"/>
      <c r="AA937" s="56"/>
      <c r="AB937" s="56"/>
    </row>
    <row r="938">
      <c r="A938" s="56"/>
      <c r="B938" s="56"/>
      <c r="C938" s="58"/>
      <c r="D938" s="87"/>
      <c r="E938" s="79"/>
      <c r="F938" s="58"/>
      <c r="G938" s="58"/>
      <c r="H938" s="58"/>
      <c r="I938" s="58"/>
      <c r="J938" s="58"/>
      <c r="K938" s="56"/>
      <c r="L938" s="56"/>
      <c r="M938" s="56"/>
      <c r="N938" s="56"/>
      <c r="O938" s="56"/>
      <c r="P938" s="56"/>
      <c r="Q938" s="56"/>
      <c r="R938" s="56"/>
      <c r="S938" s="56"/>
      <c r="T938" s="56"/>
      <c r="U938" s="56"/>
      <c r="V938" s="56"/>
      <c r="W938" s="56"/>
      <c r="X938" s="56"/>
      <c r="Y938" s="56"/>
      <c r="Z938" s="56"/>
      <c r="AA938" s="56"/>
      <c r="AB938" s="56"/>
    </row>
    <row r="939">
      <c r="A939" s="56"/>
      <c r="B939" s="56"/>
      <c r="C939" s="58"/>
      <c r="D939" s="87"/>
      <c r="E939" s="79"/>
      <c r="F939" s="58"/>
      <c r="G939" s="58"/>
      <c r="H939" s="58"/>
      <c r="I939" s="58"/>
      <c r="J939" s="58"/>
      <c r="K939" s="56"/>
      <c r="L939" s="56"/>
      <c r="M939" s="56"/>
      <c r="N939" s="56"/>
      <c r="O939" s="56"/>
      <c r="P939" s="56"/>
      <c r="Q939" s="56"/>
      <c r="R939" s="56"/>
      <c r="S939" s="56"/>
      <c r="T939" s="56"/>
      <c r="U939" s="56"/>
      <c r="V939" s="56"/>
      <c r="W939" s="56"/>
      <c r="X939" s="56"/>
      <c r="Y939" s="56"/>
      <c r="Z939" s="56"/>
      <c r="AA939" s="56"/>
      <c r="AB939" s="56"/>
    </row>
    <row r="940">
      <c r="A940" s="56"/>
      <c r="B940" s="56"/>
      <c r="C940" s="58"/>
      <c r="D940" s="87"/>
      <c r="E940" s="79"/>
      <c r="F940" s="58"/>
      <c r="G940" s="58"/>
      <c r="H940" s="58"/>
      <c r="I940" s="58"/>
      <c r="J940" s="58"/>
      <c r="K940" s="56"/>
      <c r="L940" s="56"/>
      <c r="M940" s="56"/>
      <c r="N940" s="56"/>
      <c r="O940" s="56"/>
      <c r="P940" s="56"/>
      <c r="Q940" s="56"/>
      <c r="R940" s="56"/>
      <c r="S940" s="56"/>
      <c r="T940" s="56"/>
      <c r="U940" s="56"/>
      <c r="V940" s="56"/>
      <c r="W940" s="56"/>
      <c r="X940" s="56"/>
      <c r="Y940" s="56"/>
      <c r="Z940" s="56"/>
      <c r="AA940" s="56"/>
      <c r="AB940" s="56"/>
    </row>
    <row r="941">
      <c r="A941" s="56"/>
      <c r="B941" s="56"/>
      <c r="C941" s="58"/>
      <c r="D941" s="87"/>
      <c r="E941" s="79"/>
      <c r="F941" s="58"/>
      <c r="G941" s="58"/>
      <c r="H941" s="58"/>
      <c r="I941" s="58"/>
      <c r="J941" s="58"/>
      <c r="K941" s="56"/>
      <c r="L941" s="56"/>
      <c r="M941" s="56"/>
      <c r="N941" s="56"/>
      <c r="O941" s="56"/>
      <c r="P941" s="56"/>
      <c r="Q941" s="56"/>
      <c r="R941" s="56"/>
      <c r="S941" s="56"/>
      <c r="T941" s="56"/>
      <c r="U941" s="56"/>
      <c r="V941" s="56"/>
      <c r="W941" s="56"/>
      <c r="X941" s="56"/>
      <c r="Y941" s="56"/>
      <c r="Z941" s="56"/>
      <c r="AA941" s="56"/>
      <c r="AB941" s="56"/>
    </row>
    <row r="942">
      <c r="A942" s="56"/>
      <c r="B942" s="56"/>
      <c r="C942" s="58"/>
      <c r="D942" s="87"/>
      <c r="E942" s="79"/>
      <c r="F942" s="58"/>
      <c r="G942" s="58"/>
      <c r="H942" s="58"/>
      <c r="I942" s="58"/>
      <c r="J942" s="58"/>
      <c r="K942" s="56"/>
      <c r="L942" s="56"/>
      <c r="M942" s="56"/>
      <c r="N942" s="56"/>
      <c r="O942" s="56"/>
      <c r="P942" s="56"/>
      <c r="Q942" s="56"/>
      <c r="R942" s="56"/>
      <c r="S942" s="56"/>
      <c r="T942" s="56"/>
      <c r="U942" s="56"/>
      <c r="V942" s="56"/>
      <c r="W942" s="56"/>
      <c r="X942" s="56"/>
      <c r="Y942" s="56"/>
      <c r="Z942" s="56"/>
      <c r="AA942" s="56"/>
      <c r="AB942" s="56"/>
    </row>
    <row r="943">
      <c r="A943" s="56"/>
      <c r="B943" s="56"/>
      <c r="C943" s="58"/>
      <c r="D943" s="87"/>
      <c r="E943" s="79"/>
      <c r="F943" s="58"/>
      <c r="G943" s="58"/>
      <c r="H943" s="58"/>
      <c r="I943" s="58"/>
      <c r="J943" s="58"/>
      <c r="K943" s="56"/>
      <c r="L943" s="56"/>
      <c r="M943" s="56"/>
      <c r="N943" s="56"/>
      <c r="O943" s="56"/>
      <c r="P943" s="56"/>
      <c r="Q943" s="56"/>
      <c r="R943" s="56"/>
      <c r="S943" s="56"/>
      <c r="T943" s="56"/>
      <c r="U943" s="56"/>
      <c r="V943" s="56"/>
      <c r="W943" s="56"/>
      <c r="X943" s="56"/>
      <c r="Y943" s="56"/>
      <c r="Z943" s="56"/>
      <c r="AA943" s="56"/>
      <c r="AB943" s="56"/>
    </row>
    <row r="944">
      <c r="A944" s="56"/>
      <c r="B944" s="56"/>
      <c r="C944" s="58"/>
      <c r="D944" s="87"/>
      <c r="E944" s="79"/>
      <c r="F944" s="58"/>
      <c r="G944" s="58"/>
      <c r="H944" s="58"/>
      <c r="I944" s="58"/>
      <c r="J944" s="58"/>
      <c r="K944" s="56"/>
      <c r="L944" s="56"/>
      <c r="M944" s="56"/>
      <c r="N944" s="56"/>
      <c r="O944" s="56"/>
      <c r="P944" s="56"/>
      <c r="Q944" s="56"/>
      <c r="R944" s="56"/>
      <c r="S944" s="56"/>
      <c r="T944" s="56"/>
      <c r="U944" s="56"/>
      <c r="V944" s="56"/>
      <c r="W944" s="56"/>
      <c r="X944" s="56"/>
      <c r="Y944" s="56"/>
      <c r="Z944" s="56"/>
      <c r="AA944" s="56"/>
      <c r="AB944" s="56"/>
    </row>
    <row r="945">
      <c r="A945" s="56"/>
      <c r="B945" s="56"/>
      <c r="C945" s="58"/>
      <c r="D945" s="87"/>
      <c r="E945" s="79"/>
      <c r="F945" s="58"/>
      <c r="G945" s="58"/>
      <c r="H945" s="58"/>
      <c r="I945" s="58"/>
      <c r="J945" s="58"/>
      <c r="K945" s="56"/>
      <c r="L945" s="56"/>
      <c r="M945" s="56"/>
      <c r="N945" s="56"/>
      <c r="O945" s="56"/>
      <c r="P945" s="56"/>
      <c r="Q945" s="56"/>
      <c r="R945" s="56"/>
      <c r="S945" s="56"/>
      <c r="T945" s="56"/>
      <c r="U945" s="56"/>
      <c r="V945" s="56"/>
      <c r="W945" s="56"/>
      <c r="X945" s="56"/>
      <c r="Y945" s="56"/>
      <c r="Z945" s="56"/>
      <c r="AA945" s="56"/>
      <c r="AB945" s="56"/>
    </row>
    <row r="946">
      <c r="A946" s="56"/>
      <c r="B946" s="56"/>
      <c r="C946" s="58"/>
      <c r="D946" s="87"/>
      <c r="E946" s="79"/>
      <c r="F946" s="58"/>
      <c r="G946" s="58"/>
      <c r="H946" s="58"/>
      <c r="I946" s="58"/>
      <c r="J946" s="58"/>
      <c r="K946" s="56"/>
      <c r="L946" s="56"/>
      <c r="M946" s="56"/>
      <c r="N946" s="56"/>
      <c r="O946" s="56"/>
      <c r="P946" s="56"/>
      <c r="Q946" s="56"/>
      <c r="R946" s="56"/>
      <c r="S946" s="56"/>
      <c r="T946" s="56"/>
      <c r="U946" s="56"/>
      <c r="V946" s="56"/>
      <c r="W946" s="56"/>
      <c r="X946" s="56"/>
      <c r="Y946" s="56"/>
      <c r="Z946" s="56"/>
      <c r="AA946" s="56"/>
      <c r="AB946" s="56"/>
    </row>
    <row r="947">
      <c r="A947" s="56"/>
      <c r="B947" s="56"/>
      <c r="C947" s="58"/>
      <c r="D947" s="87"/>
      <c r="E947" s="79"/>
      <c r="F947" s="58"/>
      <c r="G947" s="58"/>
      <c r="H947" s="58"/>
      <c r="I947" s="58"/>
      <c r="J947" s="58"/>
      <c r="K947" s="56"/>
      <c r="L947" s="56"/>
      <c r="M947" s="56"/>
      <c r="N947" s="56"/>
      <c r="O947" s="56"/>
      <c r="P947" s="56"/>
      <c r="Q947" s="56"/>
      <c r="R947" s="56"/>
      <c r="S947" s="56"/>
      <c r="T947" s="56"/>
      <c r="U947" s="56"/>
      <c r="V947" s="56"/>
      <c r="W947" s="56"/>
      <c r="X947" s="56"/>
      <c r="Y947" s="56"/>
      <c r="Z947" s="56"/>
      <c r="AA947" s="56"/>
      <c r="AB947" s="56"/>
    </row>
    <row r="948">
      <c r="A948" s="56"/>
      <c r="B948" s="56"/>
      <c r="C948" s="58"/>
      <c r="D948" s="87"/>
      <c r="E948" s="79"/>
      <c r="F948" s="58"/>
      <c r="G948" s="58"/>
      <c r="H948" s="58"/>
      <c r="I948" s="58"/>
      <c r="J948" s="58"/>
      <c r="K948" s="56"/>
      <c r="L948" s="56"/>
      <c r="M948" s="56"/>
      <c r="N948" s="56"/>
      <c r="O948" s="56"/>
      <c r="P948" s="56"/>
      <c r="Q948" s="56"/>
      <c r="R948" s="56"/>
      <c r="S948" s="56"/>
      <c r="T948" s="56"/>
      <c r="U948" s="56"/>
      <c r="V948" s="56"/>
      <c r="W948" s="56"/>
      <c r="X948" s="56"/>
      <c r="Y948" s="56"/>
      <c r="Z948" s="56"/>
      <c r="AA948" s="56"/>
      <c r="AB948" s="56"/>
    </row>
    <row r="949">
      <c r="A949" s="56"/>
      <c r="B949" s="56"/>
      <c r="C949" s="58"/>
      <c r="D949" s="87"/>
      <c r="E949" s="79"/>
      <c r="F949" s="58"/>
      <c r="G949" s="58"/>
      <c r="H949" s="58"/>
      <c r="I949" s="58"/>
      <c r="J949" s="58"/>
      <c r="K949" s="56"/>
      <c r="L949" s="56"/>
      <c r="M949" s="56"/>
      <c r="N949" s="56"/>
      <c r="O949" s="56"/>
      <c r="P949" s="56"/>
      <c r="Q949" s="56"/>
      <c r="R949" s="56"/>
      <c r="S949" s="56"/>
      <c r="T949" s="56"/>
      <c r="U949" s="56"/>
      <c r="V949" s="56"/>
      <c r="W949" s="56"/>
      <c r="X949" s="56"/>
      <c r="Y949" s="56"/>
      <c r="Z949" s="56"/>
      <c r="AA949" s="56"/>
      <c r="AB949" s="56"/>
    </row>
    <row r="950">
      <c r="A950" s="56"/>
      <c r="B950" s="56"/>
      <c r="C950" s="58"/>
      <c r="D950" s="87"/>
      <c r="E950" s="79"/>
      <c r="F950" s="58"/>
      <c r="G950" s="58"/>
      <c r="H950" s="58"/>
      <c r="I950" s="58"/>
      <c r="J950" s="58"/>
      <c r="K950" s="56"/>
      <c r="L950" s="56"/>
      <c r="M950" s="56"/>
      <c r="N950" s="56"/>
      <c r="O950" s="56"/>
      <c r="P950" s="56"/>
      <c r="Q950" s="56"/>
      <c r="R950" s="56"/>
      <c r="S950" s="56"/>
      <c r="T950" s="56"/>
      <c r="U950" s="56"/>
      <c r="V950" s="56"/>
      <c r="W950" s="56"/>
      <c r="X950" s="56"/>
      <c r="Y950" s="56"/>
      <c r="Z950" s="56"/>
      <c r="AA950" s="56"/>
      <c r="AB950" s="56"/>
    </row>
    <row r="951">
      <c r="A951" s="56"/>
      <c r="B951" s="56"/>
      <c r="C951" s="58"/>
      <c r="D951" s="87"/>
      <c r="E951" s="79"/>
      <c r="F951" s="58"/>
      <c r="G951" s="58"/>
      <c r="H951" s="58"/>
      <c r="I951" s="58"/>
      <c r="J951" s="58"/>
      <c r="K951" s="56"/>
      <c r="L951" s="56"/>
      <c r="M951" s="56"/>
      <c r="N951" s="56"/>
      <c r="O951" s="56"/>
      <c r="P951" s="56"/>
      <c r="Q951" s="56"/>
      <c r="R951" s="56"/>
      <c r="S951" s="56"/>
      <c r="T951" s="56"/>
      <c r="U951" s="56"/>
      <c r="V951" s="56"/>
      <c r="W951" s="56"/>
      <c r="X951" s="56"/>
      <c r="Y951" s="56"/>
      <c r="Z951" s="56"/>
      <c r="AA951" s="56"/>
      <c r="AB951" s="56"/>
    </row>
    <row r="952">
      <c r="A952" s="56"/>
      <c r="B952" s="56"/>
      <c r="C952" s="58"/>
      <c r="D952" s="87"/>
      <c r="E952" s="79"/>
      <c r="F952" s="58"/>
      <c r="G952" s="58"/>
      <c r="H952" s="58"/>
      <c r="I952" s="58"/>
      <c r="J952" s="58"/>
      <c r="K952" s="56"/>
      <c r="L952" s="56"/>
      <c r="M952" s="56"/>
      <c r="N952" s="56"/>
      <c r="O952" s="56"/>
      <c r="P952" s="56"/>
      <c r="Q952" s="56"/>
      <c r="R952" s="56"/>
      <c r="S952" s="56"/>
      <c r="T952" s="56"/>
      <c r="U952" s="56"/>
      <c r="V952" s="56"/>
      <c r="W952" s="56"/>
      <c r="X952" s="56"/>
      <c r="Y952" s="56"/>
      <c r="Z952" s="56"/>
      <c r="AA952" s="56"/>
      <c r="AB952" s="56"/>
    </row>
    <row r="953">
      <c r="A953" s="56"/>
      <c r="B953" s="56"/>
      <c r="C953" s="58"/>
      <c r="D953" s="87"/>
      <c r="E953" s="79"/>
      <c r="F953" s="58"/>
      <c r="G953" s="58"/>
      <c r="H953" s="58"/>
      <c r="I953" s="58"/>
      <c r="J953" s="58"/>
      <c r="K953" s="56"/>
      <c r="L953" s="56"/>
      <c r="M953" s="56"/>
      <c r="N953" s="56"/>
      <c r="O953" s="56"/>
      <c r="P953" s="56"/>
      <c r="Q953" s="56"/>
      <c r="R953" s="56"/>
      <c r="S953" s="56"/>
      <c r="T953" s="56"/>
      <c r="U953" s="56"/>
      <c r="V953" s="56"/>
      <c r="W953" s="56"/>
      <c r="X953" s="56"/>
      <c r="Y953" s="56"/>
      <c r="Z953" s="56"/>
      <c r="AA953" s="56"/>
      <c r="AB953" s="56"/>
    </row>
    <row r="954">
      <c r="A954" s="56"/>
      <c r="B954" s="56"/>
      <c r="C954" s="58"/>
      <c r="D954" s="87"/>
      <c r="E954" s="79"/>
      <c r="F954" s="58"/>
      <c r="G954" s="58"/>
      <c r="H954" s="58"/>
      <c r="I954" s="58"/>
      <c r="J954" s="58"/>
      <c r="K954" s="56"/>
      <c r="L954" s="56"/>
      <c r="M954" s="56"/>
      <c r="N954" s="56"/>
      <c r="O954" s="56"/>
      <c r="P954" s="56"/>
      <c r="Q954" s="56"/>
      <c r="R954" s="56"/>
      <c r="S954" s="56"/>
      <c r="T954" s="56"/>
      <c r="U954" s="56"/>
      <c r="V954" s="56"/>
      <c r="W954" s="56"/>
      <c r="X954" s="56"/>
      <c r="Y954" s="56"/>
      <c r="Z954" s="56"/>
      <c r="AA954" s="56"/>
      <c r="AB954" s="56"/>
    </row>
    <row r="955">
      <c r="A955" s="56"/>
      <c r="B955" s="56"/>
      <c r="C955" s="58"/>
      <c r="D955" s="87"/>
      <c r="E955" s="79"/>
      <c r="F955" s="58"/>
      <c r="G955" s="58"/>
      <c r="H955" s="58"/>
      <c r="I955" s="58"/>
      <c r="J955" s="58"/>
      <c r="K955" s="56"/>
      <c r="L955" s="56"/>
      <c r="M955" s="56"/>
      <c r="N955" s="56"/>
      <c r="O955" s="56"/>
      <c r="P955" s="56"/>
      <c r="Q955" s="56"/>
      <c r="R955" s="56"/>
      <c r="S955" s="56"/>
      <c r="T955" s="56"/>
      <c r="U955" s="56"/>
      <c r="V955" s="56"/>
      <c r="W955" s="56"/>
      <c r="X955" s="56"/>
      <c r="Y955" s="56"/>
      <c r="Z955" s="56"/>
      <c r="AA955" s="56"/>
      <c r="AB955" s="56"/>
    </row>
    <row r="956">
      <c r="A956" s="56"/>
      <c r="B956" s="56"/>
      <c r="C956" s="58"/>
      <c r="D956" s="87"/>
      <c r="E956" s="79"/>
      <c r="F956" s="58"/>
      <c r="G956" s="58"/>
      <c r="H956" s="58"/>
      <c r="I956" s="58"/>
      <c r="J956" s="58"/>
      <c r="K956" s="56"/>
      <c r="L956" s="56"/>
      <c r="M956" s="56"/>
      <c r="N956" s="56"/>
      <c r="O956" s="56"/>
      <c r="P956" s="56"/>
      <c r="Q956" s="56"/>
      <c r="R956" s="56"/>
      <c r="S956" s="56"/>
      <c r="T956" s="56"/>
      <c r="U956" s="56"/>
      <c r="V956" s="56"/>
      <c r="W956" s="56"/>
      <c r="X956" s="56"/>
      <c r="Y956" s="56"/>
      <c r="Z956" s="56"/>
      <c r="AA956" s="56"/>
      <c r="AB956" s="56"/>
    </row>
    <row r="957">
      <c r="A957" s="56"/>
      <c r="B957" s="56"/>
      <c r="C957" s="58"/>
      <c r="D957" s="87"/>
      <c r="E957" s="79"/>
      <c r="F957" s="58"/>
      <c r="G957" s="58"/>
      <c r="H957" s="58"/>
      <c r="I957" s="58"/>
      <c r="J957" s="58"/>
      <c r="K957" s="56"/>
      <c r="L957" s="56"/>
      <c r="M957" s="56"/>
      <c r="N957" s="56"/>
      <c r="O957" s="56"/>
      <c r="P957" s="56"/>
      <c r="Q957" s="56"/>
      <c r="R957" s="56"/>
      <c r="S957" s="56"/>
      <c r="T957" s="56"/>
      <c r="U957" s="56"/>
      <c r="V957" s="56"/>
      <c r="W957" s="56"/>
      <c r="X957" s="56"/>
      <c r="Y957" s="56"/>
      <c r="Z957" s="56"/>
      <c r="AA957" s="56"/>
      <c r="AB957" s="56"/>
    </row>
    <row r="958">
      <c r="A958" s="56"/>
      <c r="B958" s="56"/>
      <c r="C958" s="58"/>
      <c r="D958" s="87"/>
      <c r="E958" s="79"/>
      <c r="F958" s="58"/>
      <c r="G958" s="58"/>
      <c r="H958" s="58"/>
      <c r="I958" s="58"/>
      <c r="J958" s="58"/>
      <c r="K958" s="56"/>
      <c r="L958" s="56"/>
      <c r="M958" s="56"/>
      <c r="N958" s="56"/>
      <c r="O958" s="56"/>
      <c r="P958" s="56"/>
      <c r="Q958" s="56"/>
      <c r="R958" s="56"/>
      <c r="S958" s="56"/>
      <c r="T958" s="56"/>
      <c r="U958" s="56"/>
      <c r="V958" s="56"/>
      <c r="W958" s="56"/>
      <c r="X958" s="56"/>
      <c r="Y958" s="56"/>
      <c r="Z958" s="56"/>
      <c r="AA958" s="56"/>
      <c r="AB958" s="56"/>
    </row>
    <row r="959">
      <c r="A959" s="56"/>
      <c r="B959" s="56"/>
      <c r="C959" s="58"/>
      <c r="D959" s="87"/>
      <c r="E959" s="79"/>
      <c r="F959" s="58"/>
      <c r="G959" s="58"/>
      <c r="H959" s="58"/>
      <c r="I959" s="58"/>
      <c r="J959" s="58"/>
      <c r="K959" s="56"/>
      <c r="L959" s="56"/>
      <c r="M959" s="56"/>
      <c r="N959" s="56"/>
      <c r="O959" s="56"/>
      <c r="P959" s="56"/>
      <c r="Q959" s="56"/>
      <c r="R959" s="56"/>
      <c r="S959" s="56"/>
      <c r="T959" s="56"/>
      <c r="U959" s="56"/>
      <c r="V959" s="56"/>
      <c r="W959" s="56"/>
      <c r="X959" s="56"/>
      <c r="Y959" s="56"/>
      <c r="Z959" s="56"/>
      <c r="AA959" s="56"/>
      <c r="AB959" s="56"/>
    </row>
    <row r="960">
      <c r="A960" s="56"/>
      <c r="B960" s="56"/>
      <c r="C960" s="58"/>
      <c r="D960" s="87"/>
      <c r="E960" s="79"/>
      <c r="F960" s="58"/>
      <c r="G960" s="58"/>
      <c r="H960" s="58"/>
      <c r="I960" s="58"/>
      <c r="J960" s="58"/>
      <c r="K960" s="56"/>
      <c r="L960" s="56"/>
      <c r="M960" s="56"/>
      <c r="N960" s="56"/>
      <c r="O960" s="56"/>
      <c r="P960" s="56"/>
      <c r="Q960" s="56"/>
      <c r="R960" s="56"/>
      <c r="S960" s="56"/>
      <c r="T960" s="56"/>
      <c r="U960" s="56"/>
      <c r="V960" s="56"/>
      <c r="W960" s="56"/>
      <c r="X960" s="56"/>
      <c r="Y960" s="56"/>
      <c r="Z960" s="56"/>
      <c r="AA960" s="56"/>
      <c r="AB960" s="56"/>
    </row>
    <row r="961">
      <c r="A961" s="56"/>
      <c r="B961" s="56"/>
      <c r="C961" s="58"/>
      <c r="D961" s="87"/>
      <c r="E961" s="79"/>
      <c r="F961" s="58"/>
      <c r="G961" s="58"/>
      <c r="H961" s="58"/>
      <c r="I961" s="58"/>
      <c r="J961" s="58"/>
      <c r="K961" s="56"/>
      <c r="L961" s="56"/>
      <c r="M961" s="56"/>
      <c r="N961" s="56"/>
      <c r="O961" s="56"/>
      <c r="P961" s="56"/>
      <c r="Q961" s="56"/>
      <c r="R961" s="56"/>
      <c r="S961" s="56"/>
      <c r="T961" s="56"/>
      <c r="U961" s="56"/>
      <c r="V961" s="56"/>
      <c r="W961" s="56"/>
      <c r="X961" s="56"/>
      <c r="Y961" s="56"/>
      <c r="Z961" s="56"/>
      <c r="AA961" s="56"/>
      <c r="AB961" s="56"/>
    </row>
    <row r="962">
      <c r="A962" s="56"/>
      <c r="B962" s="56"/>
      <c r="C962" s="58"/>
      <c r="D962" s="87"/>
      <c r="E962" s="79"/>
      <c r="F962" s="58"/>
      <c r="G962" s="58"/>
      <c r="H962" s="58"/>
      <c r="I962" s="58"/>
      <c r="J962" s="58"/>
      <c r="K962" s="56"/>
      <c r="L962" s="56"/>
      <c r="M962" s="56"/>
      <c r="N962" s="56"/>
      <c r="O962" s="56"/>
      <c r="P962" s="56"/>
      <c r="Q962" s="56"/>
      <c r="R962" s="56"/>
      <c r="S962" s="56"/>
      <c r="T962" s="56"/>
      <c r="U962" s="56"/>
      <c r="V962" s="56"/>
      <c r="W962" s="56"/>
      <c r="X962" s="56"/>
      <c r="Y962" s="56"/>
      <c r="Z962" s="56"/>
      <c r="AA962" s="56"/>
      <c r="AB962" s="56"/>
    </row>
    <row r="963">
      <c r="A963" s="56"/>
      <c r="B963" s="56"/>
      <c r="C963" s="58"/>
      <c r="D963" s="87"/>
      <c r="E963" s="79"/>
      <c r="F963" s="58"/>
      <c r="G963" s="58"/>
      <c r="H963" s="58"/>
      <c r="I963" s="58"/>
      <c r="J963" s="58"/>
      <c r="K963" s="56"/>
      <c r="L963" s="56"/>
      <c r="M963" s="56"/>
      <c r="N963" s="56"/>
      <c r="O963" s="56"/>
      <c r="P963" s="56"/>
      <c r="Q963" s="56"/>
      <c r="R963" s="56"/>
      <c r="S963" s="56"/>
      <c r="T963" s="56"/>
      <c r="U963" s="56"/>
      <c r="V963" s="56"/>
      <c r="W963" s="56"/>
      <c r="X963" s="56"/>
      <c r="Y963" s="56"/>
      <c r="Z963" s="56"/>
      <c r="AA963" s="56"/>
      <c r="AB963" s="56"/>
    </row>
    <row r="964">
      <c r="A964" s="56"/>
      <c r="B964" s="56"/>
      <c r="C964" s="58"/>
      <c r="D964" s="87"/>
      <c r="E964" s="79"/>
      <c r="F964" s="58"/>
      <c r="G964" s="58"/>
      <c r="H964" s="58"/>
      <c r="I964" s="58"/>
      <c r="J964" s="58"/>
      <c r="K964" s="56"/>
      <c r="L964" s="56"/>
      <c r="M964" s="56"/>
      <c r="N964" s="56"/>
      <c r="O964" s="56"/>
      <c r="P964" s="56"/>
      <c r="Q964" s="56"/>
      <c r="R964" s="56"/>
      <c r="S964" s="56"/>
      <c r="T964" s="56"/>
      <c r="U964" s="56"/>
      <c r="V964" s="56"/>
      <c r="W964" s="56"/>
      <c r="X964" s="56"/>
      <c r="Y964" s="56"/>
      <c r="Z964" s="56"/>
      <c r="AA964" s="56"/>
      <c r="AB964" s="56"/>
    </row>
    <row r="965">
      <c r="A965" s="56"/>
      <c r="B965" s="56"/>
      <c r="C965" s="58"/>
      <c r="D965" s="87"/>
      <c r="E965" s="79"/>
      <c r="F965" s="58"/>
      <c r="G965" s="58"/>
      <c r="H965" s="58"/>
      <c r="I965" s="58"/>
      <c r="J965" s="58"/>
      <c r="K965" s="56"/>
      <c r="L965" s="56"/>
      <c r="M965" s="56"/>
      <c r="N965" s="56"/>
      <c r="O965" s="56"/>
      <c r="P965" s="56"/>
      <c r="Q965" s="56"/>
      <c r="R965" s="56"/>
      <c r="S965" s="56"/>
      <c r="T965" s="56"/>
      <c r="U965" s="56"/>
      <c r="V965" s="56"/>
      <c r="W965" s="56"/>
      <c r="X965" s="56"/>
      <c r="Y965" s="56"/>
      <c r="Z965" s="56"/>
      <c r="AA965" s="56"/>
      <c r="AB965" s="56"/>
    </row>
    <row r="966">
      <c r="A966" s="56"/>
      <c r="B966" s="56"/>
      <c r="C966" s="58"/>
      <c r="D966" s="87"/>
      <c r="E966" s="79"/>
      <c r="F966" s="58"/>
      <c r="G966" s="58"/>
      <c r="H966" s="58"/>
      <c r="I966" s="58"/>
      <c r="J966" s="58"/>
      <c r="K966" s="56"/>
      <c r="L966" s="56"/>
      <c r="M966" s="56"/>
      <c r="N966" s="56"/>
      <c r="O966" s="56"/>
      <c r="P966" s="56"/>
      <c r="Q966" s="56"/>
      <c r="R966" s="56"/>
      <c r="S966" s="56"/>
      <c r="T966" s="56"/>
      <c r="U966" s="56"/>
      <c r="V966" s="56"/>
      <c r="W966" s="56"/>
      <c r="X966" s="56"/>
      <c r="Y966" s="56"/>
      <c r="Z966" s="56"/>
      <c r="AA966" s="56"/>
      <c r="AB966" s="56"/>
    </row>
    <row r="967">
      <c r="A967" s="56"/>
      <c r="B967" s="56"/>
      <c r="C967" s="58"/>
      <c r="D967" s="87"/>
      <c r="E967" s="79"/>
      <c r="F967" s="58"/>
      <c r="G967" s="58"/>
      <c r="H967" s="58"/>
      <c r="I967" s="58"/>
      <c r="J967" s="58"/>
      <c r="K967" s="56"/>
      <c r="L967" s="56"/>
      <c r="M967" s="56"/>
      <c r="N967" s="56"/>
      <c r="O967" s="56"/>
      <c r="P967" s="56"/>
      <c r="Q967" s="56"/>
      <c r="R967" s="56"/>
      <c r="S967" s="56"/>
      <c r="T967" s="56"/>
      <c r="U967" s="56"/>
      <c r="V967" s="56"/>
      <c r="W967" s="56"/>
      <c r="X967" s="56"/>
      <c r="Y967" s="56"/>
      <c r="Z967" s="56"/>
      <c r="AA967" s="56"/>
      <c r="AB967" s="56"/>
    </row>
    <row r="968">
      <c r="A968" s="56"/>
      <c r="B968" s="56"/>
      <c r="C968" s="58"/>
      <c r="D968" s="87"/>
      <c r="E968" s="79"/>
      <c r="F968" s="58"/>
      <c r="G968" s="58"/>
      <c r="H968" s="58"/>
      <c r="I968" s="58"/>
      <c r="J968" s="58"/>
      <c r="K968" s="56"/>
      <c r="L968" s="56"/>
      <c r="M968" s="56"/>
      <c r="N968" s="56"/>
      <c r="O968" s="56"/>
      <c r="P968" s="56"/>
      <c r="Q968" s="56"/>
      <c r="R968" s="56"/>
      <c r="S968" s="56"/>
      <c r="T968" s="56"/>
      <c r="U968" s="56"/>
      <c r="V968" s="56"/>
      <c r="W968" s="56"/>
      <c r="X968" s="56"/>
      <c r="Y968" s="56"/>
      <c r="Z968" s="56"/>
      <c r="AA968" s="56"/>
      <c r="AB968" s="56"/>
    </row>
    <row r="969">
      <c r="A969" s="56"/>
      <c r="B969" s="56"/>
      <c r="C969" s="58"/>
      <c r="D969" s="87"/>
      <c r="E969" s="79"/>
      <c r="F969" s="58"/>
      <c r="G969" s="58"/>
      <c r="H969" s="58"/>
      <c r="I969" s="58"/>
      <c r="J969" s="58"/>
      <c r="K969" s="56"/>
      <c r="L969" s="56"/>
      <c r="M969" s="56"/>
      <c r="N969" s="56"/>
      <c r="O969" s="56"/>
      <c r="P969" s="56"/>
      <c r="Q969" s="56"/>
      <c r="R969" s="56"/>
      <c r="S969" s="56"/>
      <c r="T969" s="56"/>
      <c r="U969" s="56"/>
      <c r="V969" s="56"/>
      <c r="W969" s="56"/>
      <c r="X969" s="56"/>
      <c r="Y969" s="56"/>
      <c r="Z969" s="56"/>
      <c r="AA969" s="56"/>
      <c r="AB969" s="56"/>
    </row>
    <row r="970">
      <c r="A970" s="56"/>
      <c r="B970" s="56"/>
      <c r="C970" s="58"/>
      <c r="D970" s="87"/>
      <c r="E970" s="79"/>
      <c r="F970" s="58"/>
      <c r="G970" s="58"/>
      <c r="H970" s="58"/>
      <c r="I970" s="58"/>
      <c r="J970" s="58"/>
      <c r="K970" s="56"/>
      <c r="L970" s="56"/>
      <c r="M970" s="56"/>
      <c r="N970" s="56"/>
      <c r="O970" s="56"/>
      <c r="P970" s="56"/>
      <c r="Q970" s="56"/>
      <c r="R970" s="56"/>
      <c r="S970" s="56"/>
      <c r="T970" s="56"/>
      <c r="U970" s="56"/>
      <c r="V970" s="56"/>
      <c r="W970" s="56"/>
      <c r="X970" s="56"/>
      <c r="Y970" s="56"/>
      <c r="Z970" s="56"/>
      <c r="AA970" s="56"/>
      <c r="AB970" s="56"/>
    </row>
    <row r="971">
      <c r="A971" s="56"/>
      <c r="B971" s="56"/>
      <c r="C971" s="58"/>
      <c r="D971" s="87"/>
      <c r="E971" s="79"/>
      <c r="F971" s="58"/>
      <c r="G971" s="58"/>
      <c r="H971" s="58"/>
      <c r="I971" s="58"/>
      <c r="J971" s="58"/>
      <c r="K971" s="56"/>
      <c r="L971" s="56"/>
      <c r="M971" s="56"/>
      <c r="N971" s="56"/>
      <c r="O971" s="56"/>
      <c r="P971" s="56"/>
      <c r="Q971" s="56"/>
      <c r="R971" s="56"/>
      <c r="S971" s="56"/>
      <c r="T971" s="56"/>
      <c r="U971" s="56"/>
      <c r="V971" s="56"/>
      <c r="W971" s="56"/>
      <c r="X971" s="56"/>
      <c r="Y971" s="56"/>
      <c r="Z971" s="56"/>
      <c r="AA971" s="56"/>
      <c r="AB971" s="56"/>
    </row>
    <row r="972">
      <c r="A972" s="56"/>
      <c r="B972" s="56"/>
      <c r="C972" s="58"/>
      <c r="D972" s="87"/>
      <c r="E972" s="79"/>
      <c r="F972" s="58"/>
      <c r="G972" s="58"/>
      <c r="H972" s="58"/>
      <c r="I972" s="58"/>
      <c r="J972" s="58"/>
      <c r="K972" s="56"/>
      <c r="L972" s="56"/>
      <c r="M972" s="56"/>
      <c r="N972" s="56"/>
      <c r="O972" s="56"/>
      <c r="P972" s="56"/>
      <c r="Q972" s="56"/>
      <c r="R972" s="56"/>
      <c r="S972" s="56"/>
      <c r="T972" s="56"/>
      <c r="U972" s="56"/>
      <c r="V972" s="56"/>
      <c r="W972" s="56"/>
      <c r="X972" s="56"/>
      <c r="Y972" s="56"/>
      <c r="Z972" s="56"/>
      <c r="AA972" s="56"/>
      <c r="AB972" s="56"/>
    </row>
    <row r="973">
      <c r="A973" s="56"/>
      <c r="B973" s="56"/>
      <c r="C973" s="58"/>
      <c r="D973" s="87"/>
      <c r="E973" s="79"/>
      <c r="F973" s="58"/>
      <c r="G973" s="58"/>
      <c r="H973" s="58"/>
      <c r="I973" s="58"/>
      <c r="J973" s="58"/>
      <c r="K973" s="56"/>
      <c r="L973" s="56"/>
      <c r="M973" s="56"/>
      <c r="N973" s="56"/>
      <c r="O973" s="56"/>
      <c r="P973" s="56"/>
      <c r="Q973" s="56"/>
      <c r="R973" s="56"/>
      <c r="S973" s="56"/>
      <c r="T973" s="56"/>
      <c r="U973" s="56"/>
      <c r="V973" s="56"/>
      <c r="W973" s="56"/>
      <c r="X973" s="56"/>
      <c r="Y973" s="56"/>
      <c r="Z973" s="56"/>
      <c r="AA973" s="56"/>
      <c r="AB973" s="56"/>
    </row>
    <row r="974">
      <c r="A974" s="56"/>
      <c r="B974" s="56"/>
      <c r="C974" s="58"/>
      <c r="D974" s="87"/>
      <c r="E974" s="79"/>
      <c r="F974" s="58"/>
      <c r="G974" s="58"/>
      <c r="H974" s="58"/>
      <c r="I974" s="58"/>
      <c r="J974" s="58"/>
      <c r="K974" s="56"/>
      <c r="L974" s="56"/>
      <c r="M974" s="56"/>
      <c r="N974" s="56"/>
      <c r="O974" s="56"/>
      <c r="P974" s="56"/>
      <c r="Q974" s="56"/>
      <c r="R974" s="56"/>
      <c r="S974" s="56"/>
      <c r="T974" s="56"/>
      <c r="U974" s="56"/>
      <c r="V974" s="56"/>
      <c r="W974" s="56"/>
      <c r="X974" s="56"/>
      <c r="Y974" s="56"/>
      <c r="Z974" s="56"/>
      <c r="AA974" s="56"/>
      <c r="AB974" s="56"/>
    </row>
    <row r="975">
      <c r="A975" s="56"/>
      <c r="B975" s="56"/>
      <c r="C975" s="58"/>
      <c r="D975" s="87"/>
      <c r="E975" s="79"/>
      <c r="F975" s="58"/>
      <c r="G975" s="58"/>
      <c r="H975" s="58"/>
      <c r="I975" s="58"/>
      <c r="J975" s="58"/>
      <c r="K975" s="56"/>
      <c r="L975" s="56"/>
      <c r="M975" s="56"/>
      <c r="N975" s="56"/>
      <c r="O975" s="56"/>
      <c r="P975" s="56"/>
      <c r="Q975" s="56"/>
      <c r="R975" s="56"/>
      <c r="S975" s="56"/>
      <c r="T975" s="56"/>
      <c r="U975" s="56"/>
      <c r="V975" s="56"/>
      <c r="W975" s="56"/>
      <c r="X975" s="56"/>
      <c r="Y975" s="56"/>
      <c r="Z975" s="56"/>
      <c r="AA975" s="56"/>
      <c r="AB975" s="56"/>
    </row>
  </sheetData>
  <mergeCells count="16">
    <mergeCell ref="A2:A3"/>
    <mergeCell ref="B2:B5"/>
    <mergeCell ref="B7:B10"/>
    <mergeCell ref="B12:B15"/>
    <mergeCell ref="B17:B20"/>
    <mergeCell ref="B22:B25"/>
    <mergeCell ref="B27:B30"/>
    <mergeCell ref="A47:A50"/>
    <mergeCell ref="B47:B50"/>
    <mergeCell ref="A27:A30"/>
    <mergeCell ref="A32:A35"/>
    <mergeCell ref="B32:B35"/>
    <mergeCell ref="A37:A40"/>
    <mergeCell ref="B37:B40"/>
    <mergeCell ref="A42:A45"/>
    <mergeCell ref="B42:B45"/>
  </mergeCells>
  <conditionalFormatting sqref="E7:E10 E12:E15 E17:E20 E22:E25 E27:E30 E32:E35 E37:E40 E42:E45 E47:E50">
    <cfRule type="colorScale" priority="1">
      <colorScale>
        <cfvo type="formula" val="0"/>
        <cfvo type="formula" val="0.5"/>
        <cfvo type="formula" val="1"/>
        <color rgb="FFFFFFFF"/>
        <color rgb="FFF3BEB9"/>
        <color rgb="FFE67C73"/>
      </colorScale>
    </cfRule>
  </conditionalFormatting>
  <conditionalFormatting sqref="E2:E975">
    <cfRule type="colorScale" priority="2">
      <colorScale>
        <cfvo type="formula" val="0"/>
        <cfvo type="formula" val="1"/>
        <color rgb="FFFFFFFF"/>
        <color rgb="FFE67C73"/>
      </colorScale>
    </cfRule>
  </conditionalFormatting>
  <dataValidations>
    <dataValidation type="list" allowBlank="1" showErrorMessage="1" sqref="F2:J975">
      <formula1>"1,2,3,4,5"</formula1>
    </dataValidation>
    <dataValidation type="list" allowBlank="1" showErrorMessage="1" sqref="C2:C5 C7:C10 C12:C15 C17:C20 C22:C25 C27:C30 C32:C35 C37:C40 C42:C45 C47:C50">
      <formula1>"5W1H,Base,CoT,tldr"</formula1>
    </dataValidation>
  </dataValidations>
  <hyperlinks>
    <hyperlink r:id="rId2" ref="A2"/>
    <hyperlink r:id="rId3" ref="A7"/>
    <hyperlink r:id="rId4" ref="A12"/>
    <hyperlink r:id="rId5" ref="A17"/>
    <hyperlink r:id="rId6" ref="A22"/>
    <hyperlink r:id="rId7" ref="A27"/>
    <hyperlink r:id="rId8" ref="A32"/>
    <hyperlink r:id="rId9" ref="A37"/>
    <hyperlink r:id="rId10" ref="A42"/>
    <hyperlink r:id="rId11" ref="A47"/>
  </hyperlinks>
  <drawing r:id="rId12"/>
  <legacy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30</v>
      </c>
      <c r="C1" s="2" t="s">
        <v>2</v>
      </c>
      <c r="D1" s="80" t="s">
        <v>32</v>
      </c>
      <c r="E1" s="50" t="s">
        <v>3</v>
      </c>
      <c r="F1" s="2" t="s">
        <v>4</v>
      </c>
      <c r="G1" s="2" t="s">
        <v>5</v>
      </c>
      <c r="H1" s="2" t="s">
        <v>6</v>
      </c>
      <c r="I1" s="2" t="s">
        <v>7</v>
      </c>
      <c r="J1" s="2" t="s">
        <v>8</v>
      </c>
      <c r="K1" s="51"/>
      <c r="L1" s="51"/>
      <c r="M1" s="51"/>
      <c r="N1" s="51"/>
      <c r="O1" s="51"/>
      <c r="P1" s="51"/>
      <c r="Q1" s="51"/>
      <c r="R1" s="51"/>
      <c r="S1" s="51"/>
      <c r="T1" s="51"/>
      <c r="U1" s="51"/>
      <c r="V1" s="51"/>
      <c r="W1" s="51"/>
      <c r="X1" s="51"/>
      <c r="Y1" s="51"/>
      <c r="Z1" s="51"/>
      <c r="AA1" s="51"/>
      <c r="AB1" s="51"/>
    </row>
    <row r="2" ht="225.0" customHeight="1">
      <c r="A2" s="52" t="s">
        <v>33</v>
      </c>
      <c r="B2" s="53" t="s">
        <v>34</v>
      </c>
      <c r="C2" s="7" t="s">
        <v>21</v>
      </c>
      <c r="D2" s="81" t="s">
        <v>135</v>
      </c>
      <c r="E2" s="82">
        <f>IFERROR(__xludf.DUMMYFUNCTION("COUNTA(SPLIT(D2,"" ""))/COUNTA(SPLIT($B$2,"" ""))"),0.0910209102091021)</f>
        <v>0.09102091021</v>
      </c>
      <c r="F2" s="7">
        <v>4.0</v>
      </c>
      <c r="G2" s="7">
        <v>5.0</v>
      </c>
      <c r="H2" s="7">
        <v>5.0</v>
      </c>
      <c r="I2" s="7">
        <v>5.0</v>
      </c>
      <c r="J2" s="7">
        <v>4.0</v>
      </c>
      <c r="K2" s="56"/>
      <c r="L2" s="56"/>
      <c r="M2" s="56"/>
      <c r="N2" s="56"/>
      <c r="O2" s="56"/>
      <c r="P2" s="56"/>
      <c r="Q2" s="56"/>
      <c r="R2" s="56"/>
      <c r="S2" s="56"/>
      <c r="T2" s="56"/>
      <c r="U2" s="56"/>
      <c r="V2" s="56"/>
      <c r="W2" s="56"/>
      <c r="X2" s="56"/>
      <c r="Y2" s="56"/>
      <c r="Z2" s="56"/>
      <c r="AA2" s="56"/>
      <c r="AB2" s="56"/>
    </row>
    <row r="3" ht="225.0" customHeight="1">
      <c r="C3" s="7" t="s">
        <v>22</v>
      </c>
      <c r="D3" s="81" t="s">
        <v>136</v>
      </c>
      <c r="E3" s="83">
        <f>IFERROR(__xludf.DUMMYFUNCTION("COUNTA(SPLIT(D3,"" ""))/COUNTA(SPLIT($B$2,"" ""))"),0.0897908979089791)</f>
        <v>0.08979089791</v>
      </c>
      <c r="F3" s="7">
        <v>5.0</v>
      </c>
      <c r="G3" s="7">
        <v>5.0</v>
      </c>
      <c r="H3" s="7">
        <v>5.0</v>
      </c>
      <c r="I3" s="7">
        <v>4.0</v>
      </c>
      <c r="J3" s="7">
        <v>4.0</v>
      </c>
      <c r="K3" s="56"/>
      <c r="L3" s="56"/>
      <c r="M3" s="56"/>
      <c r="N3" s="56"/>
      <c r="O3" s="56"/>
      <c r="P3" s="56"/>
      <c r="Q3" s="56"/>
      <c r="R3" s="56"/>
      <c r="S3" s="56"/>
      <c r="T3" s="56"/>
      <c r="U3" s="56"/>
      <c r="V3" s="56"/>
      <c r="W3" s="56"/>
      <c r="X3" s="56"/>
      <c r="Y3" s="56"/>
      <c r="Z3" s="56"/>
      <c r="AA3" s="56"/>
      <c r="AB3" s="56"/>
    </row>
    <row r="4" ht="225.0" customHeight="1">
      <c r="A4" s="84"/>
      <c r="C4" s="7" t="s">
        <v>8</v>
      </c>
      <c r="D4" s="81" t="s">
        <v>137</v>
      </c>
      <c r="E4" s="85">
        <f>IFERROR(__xludf.DUMMYFUNCTION("COUNTA(SPLIT(D4,"" ""))/COUNTA(SPLIT($B$2,"" ""))"),0.1943419434194342)</f>
        <v>0.1943419434</v>
      </c>
      <c r="F4" s="7">
        <v>2.0</v>
      </c>
      <c r="G4" s="7">
        <v>5.0</v>
      </c>
      <c r="H4" s="7">
        <v>5.0</v>
      </c>
      <c r="I4" s="7">
        <v>3.0</v>
      </c>
      <c r="J4" s="7">
        <v>5.0</v>
      </c>
      <c r="K4" s="56"/>
      <c r="L4" s="56"/>
      <c r="M4" s="56"/>
      <c r="N4" s="56"/>
      <c r="O4" s="56"/>
      <c r="P4" s="56"/>
      <c r="Q4" s="56"/>
      <c r="R4" s="56"/>
      <c r="S4" s="56"/>
      <c r="T4" s="56"/>
      <c r="U4" s="56"/>
      <c r="V4" s="56"/>
      <c r="W4" s="56"/>
      <c r="X4" s="56"/>
      <c r="Y4" s="56"/>
      <c r="Z4" s="56"/>
      <c r="AA4" s="56"/>
      <c r="AB4" s="56"/>
    </row>
    <row r="5" ht="225.0" customHeight="1">
      <c r="A5" s="84"/>
      <c r="C5" s="7" t="s">
        <v>23</v>
      </c>
      <c r="D5" s="81" t="s">
        <v>138</v>
      </c>
      <c r="E5" s="86">
        <f>IFERROR(__xludf.DUMMYFUNCTION("COUNTA(SPLIT(D5,"" ""))/COUNTA(SPLIT($B$2,"" ""))"),0.08364083640836409)</f>
        <v>0.08364083641</v>
      </c>
      <c r="F5" s="7">
        <v>5.0</v>
      </c>
      <c r="G5" s="7">
        <v>4.0</v>
      </c>
      <c r="H5" s="7">
        <v>5.0</v>
      </c>
      <c r="I5" s="7">
        <v>4.0</v>
      </c>
      <c r="J5" s="7">
        <v>4.0</v>
      </c>
      <c r="K5" s="56"/>
      <c r="L5" s="56"/>
      <c r="M5" s="56"/>
      <c r="N5" s="56"/>
      <c r="O5" s="56"/>
      <c r="P5" s="56"/>
      <c r="Q5" s="56"/>
      <c r="R5" s="56"/>
      <c r="S5" s="56"/>
      <c r="T5" s="56"/>
      <c r="U5" s="56"/>
      <c r="V5" s="56"/>
      <c r="W5" s="56"/>
      <c r="X5" s="56"/>
      <c r="Y5" s="56"/>
      <c r="Z5" s="56"/>
      <c r="AA5" s="56"/>
      <c r="AB5" s="56"/>
    </row>
    <row r="6">
      <c r="A6" s="56"/>
      <c r="B6" s="56"/>
      <c r="C6" s="58"/>
      <c r="D6" s="87"/>
      <c r="E6" s="60"/>
      <c r="F6" s="58"/>
      <c r="G6" s="58"/>
      <c r="H6" s="58"/>
      <c r="I6" s="58"/>
      <c r="J6" s="7"/>
      <c r="K6" s="56"/>
      <c r="L6" s="56"/>
      <c r="M6" s="56"/>
      <c r="N6" s="56"/>
      <c r="O6" s="56"/>
      <c r="P6" s="56"/>
      <c r="Q6" s="56"/>
      <c r="R6" s="56"/>
      <c r="S6" s="56"/>
      <c r="T6" s="56"/>
      <c r="U6" s="56"/>
      <c r="V6" s="56"/>
      <c r="W6" s="56"/>
      <c r="X6" s="56"/>
      <c r="Y6" s="56"/>
      <c r="Z6" s="56"/>
      <c r="AA6" s="56"/>
      <c r="AB6" s="56"/>
    </row>
    <row r="7" ht="225.0" customHeight="1">
      <c r="A7" s="88" t="s">
        <v>39</v>
      </c>
      <c r="B7" s="62" t="s">
        <v>40</v>
      </c>
      <c r="C7" s="63" t="s">
        <v>21</v>
      </c>
      <c r="D7" s="89" t="s">
        <v>139</v>
      </c>
      <c r="E7" s="90">
        <f>IFERROR(__xludf.DUMMYFUNCTION("COUNTA(SPLIT(D7,"" ""))/COUNTA(SPLIT($B$7,"" ""))"),0.2403560830860534)</f>
        <v>0.2403560831</v>
      </c>
      <c r="F7" s="63">
        <v>5.0</v>
      </c>
      <c r="G7" s="63">
        <v>5.0</v>
      </c>
      <c r="H7" s="63">
        <v>5.0</v>
      </c>
      <c r="I7" s="63">
        <v>3.0</v>
      </c>
      <c r="J7" s="63">
        <v>5.0</v>
      </c>
      <c r="K7" s="66"/>
      <c r="L7" s="66"/>
      <c r="M7" s="66"/>
      <c r="N7" s="66"/>
      <c r="O7" s="66"/>
      <c r="P7" s="66"/>
      <c r="Q7" s="66"/>
      <c r="R7" s="66"/>
      <c r="S7" s="66"/>
      <c r="T7" s="66"/>
      <c r="U7" s="66"/>
      <c r="V7" s="66"/>
      <c r="W7" s="66"/>
      <c r="X7" s="66"/>
      <c r="Y7" s="66"/>
      <c r="Z7" s="66"/>
      <c r="AA7" s="66"/>
      <c r="AB7" s="66"/>
    </row>
    <row r="8" ht="225.0" customHeight="1">
      <c r="A8" s="91"/>
      <c r="C8" s="7" t="s">
        <v>22</v>
      </c>
      <c r="D8" s="81" t="s">
        <v>140</v>
      </c>
      <c r="E8" s="92">
        <f>IFERROR(__xludf.DUMMYFUNCTION("COUNTA(SPLIT(D8,"" ""))/COUNTA(SPLIT($B$7,"" ""))"),0.18892185954500496)</f>
        <v>0.1889218595</v>
      </c>
      <c r="F8" s="7">
        <v>5.0</v>
      </c>
      <c r="G8" s="7">
        <v>5.0</v>
      </c>
      <c r="H8" s="7">
        <v>5.0</v>
      </c>
      <c r="I8" s="7">
        <v>4.0</v>
      </c>
      <c r="J8" s="7">
        <v>4.0</v>
      </c>
      <c r="K8" s="56"/>
      <c r="L8" s="56"/>
      <c r="M8" s="56"/>
      <c r="N8" s="56"/>
      <c r="O8" s="56"/>
      <c r="P8" s="56"/>
      <c r="Q8" s="56"/>
      <c r="R8" s="56"/>
      <c r="S8" s="56"/>
      <c r="T8" s="56"/>
      <c r="U8" s="56"/>
      <c r="V8" s="56"/>
      <c r="W8" s="56"/>
      <c r="X8" s="56"/>
      <c r="Y8" s="56"/>
      <c r="Z8" s="56"/>
      <c r="AA8" s="56"/>
      <c r="AB8" s="56"/>
    </row>
    <row r="9" ht="225.0" customHeight="1">
      <c r="A9" s="91"/>
      <c r="C9" s="7" t="s">
        <v>8</v>
      </c>
      <c r="D9" s="81" t="s">
        <v>141</v>
      </c>
      <c r="E9" s="93">
        <f>IFERROR(__xludf.DUMMYFUNCTION("COUNTA(SPLIT(D9,"" ""))/COUNTA(SPLIT($B$7,"" ""))"),0.22354104846686448)</f>
        <v>0.2235410485</v>
      </c>
      <c r="F9" s="7">
        <v>3.0</v>
      </c>
      <c r="G9" s="7">
        <v>5.0</v>
      </c>
      <c r="H9" s="7">
        <v>5.0</v>
      </c>
      <c r="I9" s="7">
        <v>4.0</v>
      </c>
      <c r="J9" s="7">
        <v>5.0</v>
      </c>
      <c r="K9" s="56"/>
      <c r="L9" s="56"/>
      <c r="M9" s="56"/>
      <c r="N9" s="56"/>
      <c r="O9" s="56"/>
      <c r="P9" s="56"/>
      <c r="Q9" s="56"/>
      <c r="R9" s="56"/>
      <c r="S9" s="56"/>
      <c r="T9" s="56"/>
      <c r="U9" s="56"/>
      <c r="V9" s="56"/>
      <c r="W9" s="56"/>
      <c r="X9" s="56"/>
      <c r="Y9" s="56"/>
      <c r="Z9" s="56"/>
      <c r="AA9" s="56"/>
      <c r="AB9" s="56"/>
    </row>
    <row r="10" ht="225.0" customHeight="1">
      <c r="A10" s="91"/>
      <c r="C10" s="7" t="s">
        <v>23</v>
      </c>
      <c r="D10" s="81" t="s">
        <v>142</v>
      </c>
      <c r="E10" s="94">
        <f>IFERROR(__xludf.DUMMYFUNCTION("COUNTA(SPLIT(D10,"" ""))/COUNTA(SPLIT($B$7,"" ""))"),0.09099901088031652)</f>
        <v>0.09099901088</v>
      </c>
      <c r="F10" s="7">
        <v>5.0</v>
      </c>
      <c r="G10" s="7">
        <v>5.0</v>
      </c>
      <c r="H10" s="7">
        <v>5.0</v>
      </c>
      <c r="I10" s="7">
        <v>5.0</v>
      </c>
      <c r="J10" s="7">
        <v>3.0</v>
      </c>
      <c r="K10" s="56"/>
      <c r="L10" s="56"/>
      <c r="M10" s="56"/>
      <c r="N10" s="56"/>
      <c r="O10" s="56"/>
      <c r="P10" s="56"/>
      <c r="Q10" s="56"/>
      <c r="R10" s="56"/>
      <c r="S10" s="56"/>
      <c r="T10" s="56"/>
      <c r="U10" s="56"/>
      <c r="V10" s="56"/>
      <c r="W10" s="56"/>
      <c r="X10" s="56"/>
      <c r="Y10" s="56"/>
      <c r="Z10" s="56"/>
      <c r="AA10" s="56"/>
      <c r="AB10" s="56"/>
    </row>
    <row r="11">
      <c r="A11" s="56"/>
      <c r="B11" s="56"/>
      <c r="C11" s="58"/>
      <c r="D11" s="87"/>
      <c r="E11" s="60"/>
      <c r="F11" s="58"/>
      <c r="G11" s="58"/>
      <c r="H11" s="58"/>
      <c r="I11" s="58"/>
      <c r="J11" s="58"/>
      <c r="K11" s="56"/>
      <c r="L11" s="56"/>
      <c r="M11" s="56"/>
      <c r="N11" s="56"/>
      <c r="O11" s="56"/>
      <c r="P11" s="56"/>
      <c r="Q11" s="56"/>
      <c r="R11" s="56"/>
      <c r="S11" s="56"/>
      <c r="T11" s="56"/>
      <c r="U11" s="56"/>
      <c r="V11" s="56"/>
      <c r="W11" s="56"/>
      <c r="X11" s="56"/>
      <c r="Y11" s="56"/>
      <c r="Z11" s="56"/>
      <c r="AA11" s="56"/>
      <c r="AB11" s="56"/>
    </row>
    <row r="12" ht="225.0" customHeight="1">
      <c r="A12" s="88" t="s">
        <v>101</v>
      </c>
      <c r="B12" s="62" t="s">
        <v>46</v>
      </c>
      <c r="C12" s="63" t="s">
        <v>21</v>
      </c>
      <c r="D12" s="89" t="s">
        <v>143</v>
      </c>
      <c r="E12" s="95">
        <f>IFERROR(__xludf.DUMMYFUNCTION("COUNTA(SPLIT(D12,"" ""))/COUNTA(SPLIT($B$12,"" ""))"),0.06914893617021277)</f>
        <v>0.06914893617</v>
      </c>
      <c r="F12" s="63">
        <v>5.0</v>
      </c>
      <c r="G12" s="63">
        <v>5.0</v>
      </c>
      <c r="H12" s="63">
        <v>5.0</v>
      </c>
      <c r="I12" s="63">
        <v>4.0</v>
      </c>
      <c r="J12" s="63">
        <v>4.0</v>
      </c>
      <c r="K12" s="66"/>
      <c r="L12" s="66"/>
      <c r="M12" s="66"/>
      <c r="N12" s="66"/>
      <c r="O12" s="66"/>
      <c r="P12" s="66"/>
      <c r="Q12" s="66"/>
      <c r="R12" s="66"/>
      <c r="S12" s="66"/>
      <c r="T12" s="66"/>
      <c r="U12" s="66"/>
      <c r="V12" s="66"/>
      <c r="W12" s="66"/>
      <c r="X12" s="66"/>
      <c r="Y12" s="66"/>
      <c r="Z12" s="66"/>
      <c r="AA12" s="66"/>
      <c r="AB12" s="66"/>
    </row>
    <row r="13" ht="225.0" customHeight="1">
      <c r="A13" s="91"/>
      <c r="C13" s="7" t="s">
        <v>22</v>
      </c>
      <c r="D13" s="81" t="s">
        <v>144</v>
      </c>
      <c r="E13" s="96">
        <f>IFERROR(__xludf.DUMMYFUNCTION("COUNTA(SPLIT(D13,"" ""))/COUNTA(SPLIT($B$12,"" ""))"),0.0673758865248227)</f>
        <v>0.06737588652</v>
      </c>
      <c r="F13" s="7">
        <v>5.0</v>
      </c>
      <c r="G13" s="7">
        <v>5.0</v>
      </c>
      <c r="H13" s="7">
        <v>5.0</v>
      </c>
      <c r="I13" s="7">
        <v>5.0</v>
      </c>
      <c r="J13" s="7">
        <v>4.0</v>
      </c>
      <c r="K13" s="56"/>
      <c r="L13" s="56"/>
      <c r="M13" s="56"/>
      <c r="N13" s="56"/>
      <c r="O13" s="56"/>
      <c r="P13" s="56"/>
      <c r="Q13" s="56"/>
      <c r="R13" s="56"/>
      <c r="S13" s="56"/>
      <c r="T13" s="56"/>
      <c r="U13" s="56"/>
      <c r="V13" s="56"/>
      <c r="W13" s="56"/>
      <c r="X13" s="56"/>
      <c r="Y13" s="56"/>
      <c r="Z13" s="56"/>
      <c r="AA13" s="56"/>
      <c r="AB13" s="56"/>
    </row>
    <row r="14" ht="225.0" customHeight="1">
      <c r="A14" s="91"/>
      <c r="C14" s="7" t="s">
        <v>8</v>
      </c>
      <c r="D14" s="81" t="s">
        <v>145</v>
      </c>
      <c r="E14" s="97">
        <f>IFERROR(__xludf.DUMMYFUNCTION("COUNTA(SPLIT(D14,"" ""))/COUNTA(SPLIT($B$12,"" ""))"),0.0975177304964539)</f>
        <v>0.0975177305</v>
      </c>
      <c r="F14" s="7">
        <v>3.0</v>
      </c>
      <c r="G14" s="7">
        <v>5.0</v>
      </c>
      <c r="H14" s="7">
        <v>5.0</v>
      </c>
      <c r="I14" s="7">
        <v>4.0</v>
      </c>
      <c r="J14" s="7">
        <v>5.0</v>
      </c>
      <c r="K14" s="56"/>
      <c r="L14" s="56"/>
      <c r="M14" s="56"/>
      <c r="N14" s="56"/>
      <c r="O14" s="56"/>
      <c r="P14" s="56"/>
      <c r="Q14" s="56"/>
      <c r="R14" s="56"/>
      <c r="S14" s="56"/>
      <c r="T14" s="56"/>
      <c r="U14" s="56"/>
      <c r="V14" s="56"/>
      <c r="W14" s="56"/>
      <c r="X14" s="56"/>
      <c r="Y14" s="56"/>
      <c r="Z14" s="56"/>
      <c r="AA14" s="56"/>
      <c r="AB14" s="56"/>
    </row>
    <row r="15" ht="225.0" customHeight="1">
      <c r="A15" s="91"/>
      <c r="C15" s="7" t="s">
        <v>23</v>
      </c>
      <c r="D15" s="81" t="s">
        <v>146</v>
      </c>
      <c r="E15" s="98">
        <f>IFERROR(__xludf.DUMMYFUNCTION("COUNTA(SPLIT(D15,"" ""))/COUNTA(SPLIT($B$12,"" ""))"),0.05673758865248227)</f>
        <v>0.05673758865</v>
      </c>
      <c r="F15" s="7">
        <v>5.0</v>
      </c>
      <c r="G15" s="7">
        <v>5.0</v>
      </c>
      <c r="H15" s="7">
        <v>5.0</v>
      </c>
      <c r="I15" s="7">
        <v>5.0</v>
      </c>
      <c r="J15" s="7">
        <v>3.0</v>
      </c>
      <c r="K15" s="56"/>
      <c r="L15" s="56"/>
      <c r="M15" s="56"/>
      <c r="N15" s="56"/>
      <c r="O15" s="56"/>
      <c r="P15" s="56"/>
      <c r="Q15" s="56"/>
      <c r="R15" s="56"/>
      <c r="S15" s="56"/>
      <c r="T15" s="56"/>
      <c r="U15" s="56"/>
      <c r="V15" s="56"/>
      <c r="W15" s="56"/>
      <c r="X15" s="56"/>
      <c r="Y15" s="56"/>
      <c r="Z15" s="56"/>
      <c r="AA15" s="56"/>
      <c r="AB15" s="56"/>
    </row>
    <row r="16">
      <c r="A16" s="56"/>
      <c r="B16" s="56"/>
      <c r="C16" s="58"/>
      <c r="D16" s="87"/>
      <c r="E16" s="60"/>
      <c r="F16" s="58"/>
      <c r="G16" s="58"/>
      <c r="H16" s="58"/>
      <c r="I16" s="58"/>
      <c r="J16" s="58"/>
      <c r="K16" s="56"/>
      <c r="L16" s="56"/>
      <c r="M16" s="56"/>
      <c r="N16" s="56"/>
      <c r="O16" s="56"/>
      <c r="P16" s="56"/>
      <c r="Q16" s="56"/>
      <c r="R16" s="56"/>
      <c r="S16" s="56"/>
      <c r="T16" s="56"/>
      <c r="U16" s="56"/>
      <c r="V16" s="56"/>
      <c r="W16" s="56"/>
      <c r="X16" s="56"/>
      <c r="Y16" s="56"/>
      <c r="Z16" s="56"/>
      <c r="AA16" s="56"/>
      <c r="AB16" s="56"/>
    </row>
    <row r="17" ht="225.0" customHeight="1">
      <c r="A17" s="88" t="s">
        <v>51</v>
      </c>
      <c r="B17" s="62" t="s">
        <v>52</v>
      </c>
      <c r="C17" s="63" t="s">
        <v>21</v>
      </c>
      <c r="D17" s="89" t="s">
        <v>147</v>
      </c>
      <c r="E17" s="99">
        <f>IFERROR(__xludf.DUMMYFUNCTION("COUNTA(SPLIT(D17,"" ""))/COUNTA(SPLIT($B$17,"" ""))"),0.27453769559032715)</f>
        <v>0.2745376956</v>
      </c>
      <c r="F17" s="63">
        <v>5.0</v>
      </c>
      <c r="G17" s="63">
        <v>5.0</v>
      </c>
      <c r="H17" s="63">
        <v>5.0</v>
      </c>
      <c r="I17" s="63">
        <v>3.0</v>
      </c>
      <c r="J17" s="63">
        <v>4.0</v>
      </c>
      <c r="K17" s="66"/>
      <c r="L17" s="66"/>
      <c r="M17" s="66"/>
      <c r="N17" s="66"/>
      <c r="O17" s="66"/>
      <c r="P17" s="66"/>
      <c r="Q17" s="66"/>
      <c r="R17" s="66"/>
      <c r="S17" s="66"/>
      <c r="T17" s="66"/>
      <c r="U17" s="66"/>
      <c r="V17" s="66"/>
      <c r="W17" s="66"/>
      <c r="X17" s="66"/>
      <c r="Y17" s="66"/>
      <c r="Z17" s="66"/>
      <c r="AA17" s="66"/>
      <c r="AB17" s="66"/>
    </row>
    <row r="18" ht="225.0" customHeight="1">
      <c r="A18" s="91"/>
      <c r="C18" s="7" t="s">
        <v>22</v>
      </c>
      <c r="D18" s="81" t="s">
        <v>148</v>
      </c>
      <c r="E18" s="100">
        <f>IFERROR(__xludf.DUMMYFUNCTION("COUNTA(SPLIT(D18,"" ""))/COUNTA(SPLIT($B$17,"" ""))"),0.4167852062588905)</f>
        <v>0.4167852063</v>
      </c>
      <c r="F18" s="7">
        <v>4.0</v>
      </c>
      <c r="G18" s="7">
        <v>5.0</v>
      </c>
      <c r="H18" s="7">
        <v>5.0</v>
      </c>
      <c r="I18" s="7">
        <v>3.0</v>
      </c>
      <c r="J18" s="7">
        <v>5.0</v>
      </c>
      <c r="K18" s="56"/>
      <c r="L18" s="56"/>
      <c r="M18" s="56"/>
      <c r="N18" s="56"/>
      <c r="O18" s="56"/>
      <c r="P18" s="56"/>
      <c r="Q18" s="56"/>
      <c r="R18" s="56"/>
      <c r="S18" s="56"/>
      <c r="T18" s="56"/>
      <c r="U18" s="56"/>
      <c r="V18" s="56"/>
      <c r="W18" s="56"/>
      <c r="X18" s="56"/>
      <c r="Y18" s="56"/>
      <c r="Z18" s="56"/>
      <c r="AA18" s="56"/>
      <c r="AB18" s="56"/>
    </row>
    <row r="19" ht="225.0" customHeight="1">
      <c r="A19" s="91"/>
      <c r="C19" s="7" t="s">
        <v>8</v>
      </c>
      <c r="D19" s="81" t="s">
        <v>149</v>
      </c>
      <c r="E19" s="101">
        <f>IFERROR(__xludf.DUMMYFUNCTION("COUNTA(SPLIT(D19,"" ""))/COUNTA(SPLIT($B$17,"" ""))"),0.4096728307254623)</f>
        <v>0.4096728307</v>
      </c>
      <c r="F19" s="7">
        <v>3.0</v>
      </c>
      <c r="G19" s="7">
        <v>5.0</v>
      </c>
      <c r="H19" s="7">
        <v>5.0</v>
      </c>
      <c r="I19" s="7">
        <v>4.0</v>
      </c>
      <c r="J19" s="7">
        <v>5.0</v>
      </c>
      <c r="K19" s="56"/>
      <c r="L19" s="56"/>
      <c r="M19" s="56"/>
      <c r="N19" s="56"/>
      <c r="O19" s="56"/>
      <c r="P19" s="56"/>
      <c r="Q19" s="56"/>
      <c r="R19" s="56"/>
      <c r="S19" s="56"/>
      <c r="T19" s="56"/>
      <c r="U19" s="56"/>
      <c r="V19" s="56"/>
      <c r="W19" s="56"/>
      <c r="X19" s="56"/>
      <c r="Y19" s="56"/>
      <c r="Z19" s="56"/>
      <c r="AA19" s="56"/>
      <c r="AB19" s="56"/>
    </row>
    <row r="20" ht="225.0" customHeight="1">
      <c r="A20" s="91"/>
      <c r="C20" s="7" t="s">
        <v>23</v>
      </c>
      <c r="D20" s="81" t="s">
        <v>150</v>
      </c>
      <c r="E20" s="102">
        <f>IFERROR(__xludf.DUMMYFUNCTION("COUNTA(SPLIT(D20,"" ""))/COUNTA(SPLIT($B$17,"" ""))"),0.13513513513513514)</f>
        <v>0.1351351351</v>
      </c>
      <c r="F20" s="7">
        <v>5.0</v>
      </c>
      <c r="G20" s="7">
        <v>5.0</v>
      </c>
      <c r="H20" s="7">
        <v>5.0</v>
      </c>
      <c r="I20" s="7">
        <v>5.0</v>
      </c>
      <c r="J20" s="7">
        <v>4.0</v>
      </c>
      <c r="K20" s="56"/>
      <c r="L20" s="56"/>
      <c r="M20" s="56"/>
      <c r="N20" s="56"/>
      <c r="O20" s="56"/>
      <c r="P20" s="56"/>
      <c r="Q20" s="56"/>
      <c r="R20" s="56"/>
      <c r="S20" s="56"/>
      <c r="T20" s="56"/>
      <c r="U20" s="56"/>
      <c r="V20" s="56"/>
      <c r="W20" s="56"/>
      <c r="X20" s="56"/>
      <c r="Y20" s="56"/>
      <c r="Z20" s="56"/>
      <c r="AA20" s="56"/>
      <c r="AB20" s="56"/>
    </row>
    <row r="21">
      <c r="A21" s="56"/>
      <c r="B21" s="56"/>
      <c r="C21" s="58"/>
      <c r="D21" s="87"/>
      <c r="E21" s="60"/>
      <c r="F21" s="58"/>
      <c r="G21" s="58"/>
      <c r="H21" s="58"/>
      <c r="I21" s="58"/>
      <c r="J21" s="58"/>
      <c r="K21" s="56"/>
      <c r="L21" s="56"/>
      <c r="M21" s="56"/>
      <c r="N21" s="56"/>
      <c r="O21" s="56"/>
      <c r="P21" s="56"/>
      <c r="Q21" s="56"/>
      <c r="R21" s="56"/>
      <c r="S21" s="56"/>
      <c r="T21" s="56"/>
      <c r="U21" s="56"/>
      <c r="V21" s="56"/>
      <c r="W21" s="56"/>
      <c r="X21" s="56"/>
      <c r="Y21" s="56"/>
      <c r="Z21" s="56"/>
      <c r="AA21" s="56"/>
      <c r="AB21" s="56"/>
    </row>
    <row r="22" ht="225.0" customHeight="1">
      <c r="A22" s="88" t="s">
        <v>57</v>
      </c>
      <c r="B22" s="62" t="s">
        <v>58</v>
      </c>
      <c r="C22" s="63" t="s">
        <v>21</v>
      </c>
      <c r="D22" s="89" t="s">
        <v>151</v>
      </c>
      <c r="E22" s="103">
        <f>IFERROR(__xludf.DUMMYFUNCTION("COUNTA(SPLIT(D22,"" ""))/COUNTA(SPLIT($B$22,"" ""))"),0.07919366450683946)</f>
        <v>0.07919366451</v>
      </c>
      <c r="F22" s="63">
        <v>5.0</v>
      </c>
      <c r="G22" s="63">
        <v>5.0</v>
      </c>
      <c r="H22" s="63">
        <v>5.0</v>
      </c>
      <c r="I22" s="63">
        <v>4.0</v>
      </c>
      <c r="J22" s="63">
        <v>4.0</v>
      </c>
      <c r="K22" s="66"/>
      <c r="L22" s="66"/>
      <c r="M22" s="66"/>
      <c r="N22" s="66"/>
      <c r="O22" s="66"/>
      <c r="P22" s="66"/>
      <c r="Q22" s="66"/>
      <c r="R22" s="66"/>
      <c r="S22" s="66"/>
      <c r="T22" s="66"/>
      <c r="U22" s="66"/>
      <c r="V22" s="66"/>
      <c r="W22" s="66"/>
      <c r="X22" s="66"/>
      <c r="Y22" s="66"/>
      <c r="Z22" s="66"/>
      <c r="AA22" s="66"/>
      <c r="AB22" s="66"/>
    </row>
    <row r="23" ht="225.0" customHeight="1">
      <c r="A23" s="91"/>
      <c r="C23" s="7" t="s">
        <v>22</v>
      </c>
      <c r="D23" s="81" t="s">
        <v>152</v>
      </c>
      <c r="E23" s="104">
        <f>IFERROR(__xludf.DUMMYFUNCTION("COUNTA(SPLIT(D23,"" ""))/COUNTA(SPLIT($B$22,"" ""))"),0.12742980561555076)</f>
        <v>0.1274298056</v>
      </c>
      <c r="F23" s="7">
        <v>5.0</v>
      </c>
      <c r="G23" s="7">
        <v>5.0</v>
      </c>
      <c r="H23" s="7">
        <v>5.0</v>
      </c>
      <c r="I23" s="7">
        <v>3.0</v>
      </c>
      <c r="J23" s="7">
        <v>4.0</v>
      </c>
      <c r="K23" s="56"/>
      <c r="L23" s="56"/>
      <c r="M23" s="56"/>
      <c r="N23" s="56"/>
      <c r="O23" s="56"/>
      <c r="P23" s="56"/>
      <c r="Q23" s="56"/>
      <c r="R23" s="56"/>
      <c r="S23" s="56"/>
      <c r="T23" s="56"/>
      <c r="U23" s="56"/>
      <c r="V23" s="56"/>
      <c r="W23" s="56"/>
      <c r="X23" s="56"/>
      <c r="Y23" s="56"/>
      <c r="Z23" s="56"/>
      <c r="AA23" s="56"/>
      <c r="AB23" s="56"/>
    </row>
    <row r="24" ht="225.0" customHeight="1">
      <c r="A24" s="91"/>
      <c r="C24" s="7" t="s">
        <v>8</v>
      </c>
      <c r="D24" s="81" t="s">
        <v>153</v>
      </c>
      <c r="E24" s="105">
        <f>IFERROR(__xludf.DUMMYFUNCTION("COUNTA(SPLIT(D24,"" ""))/COUNTA(SPLIT($B$22,"" ""))"),0.12239020878329733)</f>
        <v>0.1223902088</v>
      </c>
      <c r="F24" s="7">
        <v>3.0</v>
      </c>
      <c r="G24" s="7">
        <v>5.0</v>
      </c>
      <c r="H24" s="7">
        <v>5.0</v>
      </c>
      <c r="I24" s="7">
        <v>4.0</v>
      </c>
      <c r="J24" s="7">
        <v>5.0</v>
      </c>
      <c r="K24" s="56"/>
      <c r="L24" s="56"/>
      <c r="M24" s="56"/>
      <c r="N24" s="56"/>
      <c r="O24" s="56"/>
      <c r="P24" s="56"/>
      <c r="Q24" s="56"/>
      <c r="R24" s="56"/>
      <c r="S24" s="56"/>
      <c r="T24" s="56"/>
      <c r="U24" s="56"/>
      <c r="V24" s="56"/>
      <c r="W24" s="56"/>
      <c r="X24" s="56"/>
      <c r="Y24" s="56"/>
      <c r="Z24" s="56"/>
      <c r="AA24" s="56"/>
      <c r="AB24" s="56"/>
    </row>
    <row r="25" ht="225.0" customHeight="1">
      <c r="A25" s="91"/>
      <c r="C25" s="7" t="s">
        <v>23</v>
      </c>
      <c r="D25" s="81" t="s">
        <v>154</v>
      </c>
      <c r="E25" s="106">
        <f>IFERROR(__xludf.DUMMYFUNCTION("COUNTA(SPLIT(D25,"" ""))/COUNTA(SPLIT($B$22,"" ""))"),0.1079913606911447)</f>
        <v>0.1079913607</v>
      </c>
      <c r="F25" s="7">
        <v>5.0</v>
      </c>
      <c r="G25" s="7">
        <v>5.0</v>
      </c>
      <c r="H25" s="7">
        <v>5.0</v>
      </c>
      <c r="I25" s="7">
        <v>4.0</v>
      </c>
      <c r="J25" s="7">
        <v>5.0</v>
      </c>
      <c r="K25" s="56"/>
      <c r="L25" s="56"/>
      <c r="M25" s="56"/>
      <c r="N25" s="56"/>
      <c r="O25" s="56"/>
      <c r="P25" s="56"/>
      <c r="Q25" s="56"/>
      <c r="R25" s="56"/>
      <c r="S25" s="56"/>
      <c r="T25" s="56"/>
      <c r="U25" s="56"/>
      <c r="V25" s="56"/>
      <c r="W25" s="56"/>
      <c r="X25" s="56"/>
      <c r="Y25" s="56"/>
      <c r="Z25" s="56"/>
      <c r="AA25" s="56"/>
      <c r="AB25" s="56"/>
    </row>
    <row r="26">
      <c r="A26" s="56"/>
      <c r="B26" s="56"/>
      <c r="C26" s="58"/>
      <c r="D26" s="87"/>
      <c r="E26" s="60"/>
      <c r="F26" s="58"/>
      <c r="G26" s="58"/>
      <c r="H26" s="58"/>
      <c r="I26" s="58"/>
      <c r="J26" s="58"/>
      <c r="K26" s="56"/>
      <c r="L26" s="56"/>
      <c r="M26" s="56"/>
      <c r="N26" s="56"/>
      <c r="O26" s="56"/>
      <c r="P26" s="56"/>
      <c r="Q26" s="56"/>
      <c r="R26" s="56"/>
      <c r="S26" s="56"/>
      <c r="T26" s="56"/>
      <c r="U26" s="56"/>
      <c r="V26" s="56"/>
      <c r="W26" s="56"/>
      <c r="X26" s="56"/>
      <c r="Y26" s="56"/>
      <c r="Z26" s="56"/>
      <c r="AA26" s="56"/>
      <c r="AB26" s="56"/>
    </row>
    <row r="27" ht="225.0" customHeight="1">
      <c r="A27" s="61" t="s">
        <v>63</v>
      </c>
      <c r="B27" s="62" t="s">
        <v>64</v>
      </c>
      <c r="C27" s="63" t="s">
        <v>21</v>
      </c>
      <c r="D27" s="89" t="s">
        <v>155</v>
      </c>
      <c r="E27" s="108">
        <f>IFERROR(__xludf.DUMMYFUNCTION("COUNTA(SPLIT(D27,"" ""))/COUNTA(SPLIT($B$27,"" ""))"),0.2697495183044316)</f>
        <v>0.2697495183</v>
      </c>
      <c r="F27" s="63">
        <v>5.0</v>
      </c>
      <c r="G27" s="63">
        <v>5.0</v>
      </c>
      <c r="H27" s="63">
        <v>5.0</v>
      </c>
      <c r="I27" s="63">
        <v>4.0</v>
      </c>
      <c r="J27" s="63">
        <v>4.0</v>
      </c>
      <c r="K27" s="66"/>
      <c r="L27" s="66"/>
      <c r="M27" s="66"/>
      <c r="N27" s="66"/>
      <c r="O27" s="66"/>
      <c r="P27" s="66"/>
      <c r="Q27" s="66"/>
      <c r="R27" s="66"/>
      <c r="S27" s="66"/>
      <c r="T27" s="66"/>
      <c r="U27" s="66"/>
      <c r="V27" s="66"/>
      <c r="W27" s="66"/>
      <c r="X27" s="66"/>
      <c r="Y27" s="66"/>
      <c r="Z27" s="66"/>
      <c r="AA27" s="66"/>
      <c r="AB27" s="66"/>
    </row>
    <row r="28" ht="225.0" customHeight="1">
      <c r="C28" s="7" t="s">
        <v>22</v>
      </c>
      <c r="D28" s="81" t="s">
        <v>156</v>
      </c>
      <c r="E28" s="109">
        <f>IFERROR(__xludf.DUMMYFUNCTION("COUNTA(SPLIT(D28,"" ""))/COUNTA(SPLIT($B$27,"" ""))"),0.2658959537572254)</f>
        <v>0.2658959538</v>
      </c>
      <c r="F28" s="7">
        <v>5.0</v>
      </c>
      <c r="G28" s="7">
        <v>4.0</v>
      </c>
      <c r="H28" s="7">
        <v>5.0</v>
      </c>
      <c r="I28" s="7">
        <v>4.0</v>
      </c>
      <c r="J28" s="7">
        <v>5.0</v>
      </c>
      <c r="K28" s="56"/>
      <c r="L28" s="56"/>
      <c r="M28" s="56"/>
      <c r="N28" s="56"/>
      <c r="O28" s="56"/>
      <c r="P28" s="56"/>
      <c r="Q28" s="56"/>
      <c r="R28" s="56"/>
      <c r="S28" s="56"/>
      <c r="T28" s="56"/>
      <c r="U28" s="56"/>
      <c r="V28" s="56"/>
      <c r="W28" s="56"/>
      <c r="X28" s="56"/>
      <c r="Y28" s="56"/>
      <c r="Z28" s="56"/>
      <c r="AA28" s="56"/>
      <c r="AB28" s="56"/>
    </row>
    <row r="29" ht="225.0" customHeight="1">
      <c r="C29" s="7" t="s">
        <v>8</v>
      </c>
      <c r="D29" s="81" t="s">
        <v>157</v>
      </c>
      <c r="E29" s="102">
        <f>IFERROR(__xludf.DUMMYFUNCTION("COUNTA(SPLIT(D29,"" ""))/COUNTA(SPLIT($B$27,"" ""))"),0.41040462427745666)</f>
        <v>0.4104046243</v>
      </c>
      <c r="F29" s="7">
        <v>3.0</v>
      </c>
      <c r="G29" s="7">
        <v>4.0</v>
      </c>
      <c r="H29" s="7">
        <v>5.0</v>
      </c>
      <c r="I29" s="7">
        <v>4.0</v>
      </c>
      <c r="J29" s="7">
        <v>4.0</v>
      </c>
      <c r="K29" s="56"/>
      <c r="L29" s="56"/>
      <c r="M29" s="56"/>
      <c r="N29" s="56"/>
      <c r="O29" s="56"/>
      <c r="P29" s="56"/>
      <c r="Q29" s="56"/>
      <c r="R29" s="56"/>
      <c r="S29" s="56"/>
      <c r="T29" s="56"/>
      <c r="U29" s="56"/>
      <c r="V29" s="56"/>
      <c r="W29" s="56"/>
      <c r="X29" s="56"/>
      <c r="Y29" s="56"/>
      <c r="Z29" s="56"/>
      <c r="AA29" s="56"/>
      <c r="AB29" s="56"/>
    </row>
    <row r="30" ht="225.0" customHeight="1">
      <c r="C30" s="7" t="s">
        <v>23</v>
      </c>
      <c r="D30" s="81" t="s">
        <v>158</v>
      </c>
      <c r="E30" s="110">
        <f>IFERROR(__xludf.DUMMYFUNCTION("COUNTA(SPLIT(D30,"" ""))/COUNTA(SPLIT($B$27,"" ""))"),0.14258188824662812)</f>
        <v>0.1425818882</v>
      </c>
      <c r="F30" s="7">
        <v>5.0</v>
      </c>
      <c r="G30" s="7">
        <v>5.0</v>
      </c>
      <c r="H30" s="7">
        <v>5.0</v>
      </c>
      <c r="I30" s="7">
        <v>5.0</v>
      </c>
      <c r="J30" s="7">
        <v>4.0</v>
      </c>
      <c r="K30" s="56"/>
      <c r="L30" s="56"/>
      <c r="M30" s="56"/>
      <c r="N30" s="56"/>
      <c r="O30" s="56"/>
      <c r="P30" s="56"/>
      <c r="Q30" s="56"/>
      <c r="R30" s="56"/>
      <c r="S30" s="56"/>
      <c r="T30" s="56"/>
      <c r="U30" s="56"/>
      <c r="V30" s="56"/>
      <c r="W30" s="56"/>
      <c r="X30" s="56"/>
      <c r="Y30" s="56"/>
      <c r="Z30" s="56"/>
      <c r="AA30" s="56"/>
      <c r="AB30" s="56"/>
    </row>
    <row r="31">
      <c r="A31" s="56"/>
      <c r="B31" s="56"/>
      <c r="C31" s="58"/>
      <c r="D31" s="87"/>
      <c r="E31" s="60"/>
      <c r="F31" s="58"/>
      <c r="G31" s="58"/>
      <c r="H31" s="58"/>
      <c r="I31" s="58"/>
      <c r="J31" s="58"/>
      <c r="K31" s="56"/>
      <c r="L31" s="56"/>
      <c r="M31" s="56"/>
      <c r="N31" s="56"/>
      <c r="O31" s="56"/>
      <c r="P31" s="56"/>
      <c r="Q31" s="56"/>
      <c r="R31" s="56"/>
      <c r="S31" s="56"/>
      <c r="T31" s="56"/>
      <c r="U31" s="56"/>
      <c r="V31" s="56"/>
      <c r="W31" s="56"/>
      <c r="X31" s="56"/>
      <c r="Y31" s="56"/>
      <c r="Z31" s="56"/>
      <c r="AA31" s="56"/>
      <c r="AB31" s="56"/>
    </row>
    <row r="32" ht="225.0" customHeight="1">
      <c r="A32" s="61" t="s">
        <v>69</v>
      </c>
      <c r="B32" s="62" t="s">
        <v>70</v>
      </c>
      <c r="C32" s="63" t="s">
        <v>21</v>
      </c>
      <c r="D32" s="89" t="s">
        <v>159</v>
      </c>
      <c r="E32" s="76">
        <f>IFERROR(__xludf.DUMMYFUNCTION("COUNTA(SPLIT(D32,"" ""))/COUNTA(SPLIT($B$32,"" ""))"),0.5135135135135135)</f>
        <v>0.5135135135</v>
      </c>
      <c r="F32" s="63">
        <v>5.0</v>
      </c>
      <c r="G32" s="63">
        <v>3.0</v>
      </c>
      <c r="H32" s="63">
        <v>5.0</v>
      </c>
      <c r="I32" s="63">
        <v>5.0</v>
      </c>
      <c r="J32" s="63">
        <v>5.0</v>
      </c>
      <c r="K32" s="66"/>
      <c r="L32" s="66"/>
      <c r="M32" s="66"/>
      <c r="N32" s="66"/>
      <c r="O32" s="66"/>
      <c r="P32" s="66"/>
      <c r="Q32" s="66"/>
      <c r="R32" s="66"/>
      <c r="S32" s="66"/>
      <c r="T32" s="66"/>
      <c r="U32" s="66"/>
      <c r="V32" s="66"/>
      <c r="W32" s="66"/>
      <c r="X32" s="66"/>
      <c r="Y32" s="66"/>
      <c r="Z32" s="66"/>
      <c r="AA32" s="66"/>
      <c r="AB32" s="66"/>
    </row>
    <row r="33" ht="225.0" customHeight="1">
      <c r="C33" s="7" t="s">
        <v>22</v>
      </c>
      <c r="D33" s="120" t="s">
        <v>160</v>
      </c>
      <c r="E33" s="111">
        <f>IFERROR(__xludf.DUMMYFUNCTION("COUNTA(SPLIT(D33,"" ""))/COUNTA(SPLIT($B$32,"" ""))"),0.4594594594594595)</f>
        <v>0.4594594595</v>
      </c>
      <c r="F33" s="7">
        <v>4.0</v>
      </c>
      <c r="G33" s="7">
        <v>5.0</v>
      </c>
      <c r="H33" s="7">
        <v>5.0</v>
      </c>
      <c r="I33" s="7">
        <v>5.0</v>
      </c>
      <c r="J33" s="7">
        <v>5.0</v>
      </c>
      <c r="K33" s="56"/>
      <c r="L33" s="56"/>
      <c r="M33" s="56"/>
      <c r="N33" s="56"/>
      <c r="O33" s="56"/>
      <c r="P33" s="56"/>
      <c r="Q33" s="56"/>
      <c r="R33" s="56"/>
      <c r="S33" s="56"/>
      <c r="T33" s="56"/>
      <c r="U33" s="56"/>
      <c r="V33" s="56"/>
      <c r="W33" s="56"/>
      <c r="X33" s="56"/>
      <c r="Y33" s="56"/>
      <c r="Z33" s="56"/>
      <c r="AA33" s="56"/>
      <c r="AB33" s="56"/>
    </row>
    <row r="34" ht="225.0" customHeight="1">
      <c r="C34" s="7" t="s">
        <v>8</v>
      </c>
      <c r="D34" s="81" t="s">
        <v>161</v>
      </c>
      <c r="E34" s="112">
        <f>IFERROR(__xludf.DUMMYFUNCTION("COUNTA(SPLIT(D34,"" ""))/COUNTA(SPLIT($B$32,"" ""))"),0.8486486486486486)</f>
        <v>0.8486486486</v>
      </c>
      <c r="F34" s="7">
        <v>3.0</v>
      </c>
      <c r="G34" s="7">
        <v>4.0</v>
      </c>
      <c r="H34" s="7">
        <v>5.0</v>
      </c>
      <c r="I34" s="7">
        <v>4.0</v>
      </c>
      <c r="J34" s="7">
        <v>5.0</v>
      </c>
      <c r="K34" s="56"/>
      <c r="L34" s="56"/>
      <c r="M34" s="56"/>
      <c r="N34" s="56"/>
      <c r="O34" s="56"/>
      <c r="P34" s="56"/>
      <c r="Q34" s="56"/>
      <c r="R34" s="56"/>
      <c r="S34" s="56"/>
      <c r="T34" s="56"/>
      <c r="U34" s="56"/>
      <c r="V34" s="56"/>
      <c r="W34" s="56"/>
      <c r="X34" s="56"/>
      <c r="Y34" s="56"/>
      <c r="Z34" s="56"/>
      <c r="AA34" s="56"/>
      <c r="AB34" s="56"/>
    </row>
    <row r="35" ht="225.0" customHeight="1">
      <c r="C35" s="7" t="s">
        <v>23</v>
      </c>
      <c r="D35" s="81" t="s">
        <v>162</v>
      </c>
      <c r="E35" s="72">
        <f>IFERROR(__xludf.DUMMYFUNCTION("COUNTA(SPLIT(D35,"" ""))/COUNTA(SPLIT($B$32,"" ""))"),0.2864864864864865)</f>
        <v>0.2864864865</v>
      </c>
      <c r="F35" s="7">
        <v>5.0</v>
      </c>
      <c r="G35" s="7">
        <v>3.0</v>
      </c>
      <c r="H35" s="7">
        <v>5.0</v>
      </c>
      <c r="I35" s="7">
        <v>5.0</v>
      </c>
      <c r="J35" s="7">
        <v>4.0</v>
      </c>
      <c r="K35" s="56"/>
      <c r="L35" s="56"/>
      <c r="M35" s="56"/>
      <c r="N35" s="56"/>
      <c r="O35" s="56"/>
      <c r="P35" s="56"/>
      <c r="Q35" s="56"/>
      <c r="R35" s="56"/>
      <c r="S35" s="56"/>
      <c r="T35" s="56"/>
      <c r="U35" s="56"/>
      <c r="V35" s="56"/>
      <c r="W35" s="56"/>
      <c r="X35" s="56"/>
      <c r="Y35" s="56"/>
      <c r="Z35" s="56"/>
      <c r="AA35" s="56"/>
      <c r="AB35" s="56"/>
    </row>
    <row r="36">
      <c r="A36" s="56"/>
      <c r="B36" s="56"/>
      <c r="C36" s="58"/>
      <c r="D36" s="87"/>
      <c r="E36" s="60"/>
      <c r="F36" s="58"/>
      <c r="G36" s="58"/>
      <c r="H36" s="58"/>
      <c r="I36" s="58"/>
      <c r="J36" s="58"/>
      <c r="K36" s="56"/>
      <c r="L36" s="56"/>
      <c r="M36" s="56"/>
      <c r="N36" s="56"/>
      <c r="O36" s="56"/>
      <c r="P36" s="56"/>
      <c r="Q36" s="56"/>
      <c r="R36" s="56"/>
      <c r="S36" s="56"/>
      <c r="T36" s="56"/>
      <c r="U36" s="56"/>
      <c r="V36" s="56"/>
      <c r="W36" s="56"/>
      <c r="X36" s="56"/>
      <c r="Y36" s="56"/>
      <c r="Z36" s="56"/>
      <c r="AA36" s="56"/>
      <c r="AB36" s="56"/>
    </row>
    <row r="37" ht="225.0" customHeight="1">
      <c r="A37" s="61" t="s">
        <v>75</v>
      </c>
      <c r="B37" s="62" t="s">
        <v>76</v>
      </c>
      <c r="C37" s="63" t="s">
        <v>21</v>
      </c>
      <c r="D37" s="89" t="s">
        <v>163</v>
      </c>
      <c r="E37" s="83">
        <f>IFERROR(__xludf.DUMMYFUNCTION("COUNTA(SPLIT(D37,"" ""))/COUNTA(SPLIT($B$37,"" ""))"),0.21121251629726207)</f>
        <v>0.2112125163</v>
      </c>
      <c r="F37" s="63">
        <v>5.0</v>
      </c>
      <c r="G37" s="63">
        <v>5.0</v>
      </c>
      <c r="H37" s="63">
        <v>5.0</v>
      </c>
      <c r="I37" s="63">
        <v>4.0</v>
      </c>
      <c r="J37" s="63">
        <v>5.0</v>
      </c>
      <c r="K37" s="66"/>
      <c r="L37" s="66"/>
      <c r="M37" s="66"/>
      <c r="N37" s="66"/>
      <c r="O37" s="66"/>
      <c r="P37" s="66"/>
      <c r="Q37" s="66"/>
      <c r="R37" s="66"/>
      <c r="S37" s="66"/>
      <c r="T37" s="66"/>
      <c r="U37" s="66"/>
      <c r="V37" s="66"/>
      <c r="W37" s="66"/>
      <c r="X37" s="66"/>
      <c r="Y37" s="66"/>
      <c r="Z37" s="66"/>
      <c r="AA37" s="66"/>
      <c r="AB37" s="66"/>
    </row>
    <row r="38" ht="225.0" customHeight="1">
      <c r="C38" s="7" t="s">
        <v>22</v>
      </c>
      <c r="D38" s="81" t="s">
        <v>164</v>
      </c>
      <c r="E38" s="113">
        <f>IFERROR(__xludf.DUMMYFUNCTION("COUNTA(SPLIT(D38,"" ""))/COUNTA(SPLIT($B$37,"" ""))"),0.15514993481095177)</f>
        <v>0.1551499348</v>
      </c>
      <c r="F38" s="7">
        <v>5.0</v>
      </c>
      <c r="G38" s="7">
        <v>5.0</v>
      </c>
      <c r="H38" s="7">
        <v>5.0</v>
      </c>
      <c r="I38" s="7">
        <v>4.0</v>
      </c>
      <c r="J38" s="7">
        <v>4.0</v>
      </c>
      <c r="K38" s="56"/>
      <c r="L38" s="56"/>
      <c r="M38" s="56"/>
      <c r="N38" s="56"/>
      <c r="O38" s="56"/>
      <c r="P38" s="56"/>
      <c r="Q38" s="56"/>
      <c r="R38" s="56"/>
      <c r="S38" s="56"/>
      <c r="T38" s="56"/>
      <c r="U38" s="56"/>
      <c r="V38" s="56"/>
      <c r="W38" s="56"/>
      <c r="X38" s="56"/>
      <c r="Y38" s="56"/>
      <c r="Z38" s="56"/>
      <c r="AA38" s="56"/>
      <c r="AB38" s="56"/>
    </row>
    <row r="39" ht="225.0" customHeight="1">
      <c r="C39" s="7" t="s">
        <v>8</v>
      </c>
      <c r="D39" s="81" t="s">
        <v>165</v>
      </c>
      <c r="E39" s="98">
        <f>IFERROR(__xludf.DUMMYFUNCTION("COUNTA(SPLIT(D39,"" ""))/COUNTA(SPLIT($B$37,"" ""))"),0.21121251629726207)</f>
        <v>0.2112125163</v>
      </c>
      <c r="F39" s="7">
        <v>3.0</v>
      </c>
      <c r="G39" s="7">
        <v>5.0</v>
      </c>
      <c r="H39" s="7">
        <v>5.0</v>
      </c>
      <c r="I39" s="7">
        <v>4.0</v>
      </c>
      <c r="J39" s="7">
        <v>5.0</v>
      </c>
      <c r="K39" s="56"/>
      <c r="L39" s="56"/>
      <c r="M39" s="56"/>
      <c r="N39" s="56"/>
      <c r="O39" s="56"/>
      <c r="P39" s="56"/>
      <c r="Q39" s="56"/>
      <c r="R39" s="56"/>
      <c r="S39" s="56"/>
      <c r="T39" s="56"/>
      <c r="U39" s="56"/>
      <c r="V39" s="56"/>
      <c r="W39" s="56"/>
      <c r="X39" s="56"/>
      <c r="Y39" s="56"/>
      <c r="Z39" s="56"/>
      <c r="AA39" s="56"/>
      <c r="AB39" s="56"/>
    </row>
    <row r="40" ht="225.0" customHeight="1">
      <c r="C40" s="7" t="s">
        <v>23</v>
      </c>
      <c r="D40" s="81" t="s">
        <v>166</v>
      </c>
      <c r="E40" s="86">
        <f>IFERROR(__xludf.DUMMYFUNCTION("COUNTA(SPLIT(D40,"" ""))/COUNTA(SPLIT($B$37,"" ""))"),0.04041720990873533)</f>
        <v>0.04041720991</v>
      </c>
      <c r="F40" s="7">
        <v>4.0</v>
      </c>
      <c r="G40" s="7">
        <v>5.0</v>
      </c>
      <c r="H40" s="7">
        <v>5.0</v>
      </c>
      <c r="I40" s="7">
        <v>5.0</v>
      </c>
      <c r="J40" s="7">
        <v>2.0</v>
      </c>
      <c r="K40" s="56"/>
      <c r="L40" s="56"/>
      <c r="M40" s="56"/>
      <c r="N40" s="56"/>
      <c r="O40" s="56"/>
      <c r="P40" s="56"/>
      <c r="Q40" s="56"/>
      <c r="R40" s="56"/>
      <c r="S40" s="56"/>
      <c r="T40" s="56"/>
      <c r="U40" s="56"/>
      <c r="V40" s="56"/>
      <c r="W40" s="56"/>
      <c r="X40" s="56"/>
      <c r="Y40" s="56"/>
      <c r="Z40" s="56"/>
      <c r="AA40" s="56"/>
      <c r="AB40" s="56"/>
    </row>
    <row r="41">
      <c r="A41" s="56"/>
      <c r="B41" s="56"/>
      <c r="C41" s="58"/>
      <c r="D41" s="87"/>
      <c r="E41" s="60"/>
      <c r="F41" s="58"/>
      <c r="G41" s="58"/>
      <c r="H41" s="58"/>
      <c r="I41" s="58"/>
      <c r="J41" s="58"/>
      <c r="K41" s="56"/>
      <c r="L41" s="56"/>
      <c r="M41" s="56"/>
      <c r="N41" s="56"/>
      <c r="O41" s="56"/>
      <c r="P41" s="56"/>
      <c r="Q41" s="56"/>
      <c r="R41" s="56"/>
      <c r="S41" s="56"/>
      <c r="T41" s="56"/>
      <c r="U41" s="56"/>
      <c r="V41" s="56"/>
      <c r="W41" s="56"/>
      <c r="X41" s="56"/>
      <c r="Y41" s="56"/>
      <c r="Z41" s="56"/>
      <c r="AA41" s="56"/>
      <c r="AB41" s="56"/>
    </row>
    <row r="42" ht="225.0" customHeight="1">
      <c r="A42" s="61" t="s">
        <v>81</v>
      </c>
      <c r="B42" s="62" t="s">
        <v>82</v>
      </c>
      <c r="C42" s="63" t="s">
        <v>21</v>
      </c>
      <c r="D42" s="89" t="s">
        <v>167</v>
      </c>
      <c r="E42" s="114">
        <f>IFERROR(__xludf.DUMMYFUNCTION("COUNTA(SPLIT(D42,"" ""))/COUNTA(SPLIT($B$42,"" ""))"),0.32959326788218796)</f>
        <v>0.3295932679</v>
      </c>
      <c r="F42" s="63">
        <v>5.0</v>
      </c>
      <c r="G42" s="63">
        <v>4.0</v>
      </c>
      <c r="H42" s="63">
        <v>5.0</v>
      </c>
      <c r="I42" s="63">
        <v>4.0</v>
      </c>
      <c r="J42" s="63">
        <v>4.0</v>
      </c>
      <c r="K42" s="66"/>
      <c r="L42" s="66"/>
      <c r="M42" s="66"/>
      <c r="N42" s="66"/>
      <c r="O42" s="66"/>
      <c r="P42" s="66"/>
      <c r="Q42" s="66"/>
      <c r="R42" s="66"/>
      <c r="S42" s="66"/>
      <c r="T42" s="66"/>
      <c r="U42" s="66"/>
      <c r="V42" s="66"/>
      <c r="W42" s="66"/>
      <c r="X42" s="66"/>
      <c r="Y42" s="66"/>
      <c r="Z42" s="66"/>
      <c r="AA42" s="66"/>
      <c r="AB42" s="66"/>
    </row>
    <row r="43" ht="225.0" customHeight="1">
      <c r="C43" s="7" t="s">
        <v>22</v>
      </c>
      <c r="D43" s="81" t="s">
        <v>168</v>
      </c>
      <c r="E43" s="83">
        <f>IFERROR(__xludf.DUMMYFUNCTION("COUNTA(SPLIT(D43,"" ""))/COUNTA(SPLIT($B$42,"" ""))"),0.2482468443197756)</f>
        <v>0.2482468443</v>
      </c>
      <c r="F43" s="7">
        <v>5.0</v>
      </c>
      <c r="G43" s="7">
        <v>4.0</v>
      </c>
      <c r="H43" s="7">
        <v>5.0</v>
      </c>
      <c r="I43" s="7">
        <v>4.0</v>
      </c>
      <c r="J43" s="7">
        <v>4.0</v>
      </c>
      <c r="K43" s="56"/>
      <c r="L43" s="56"/>
      <c r="M43" s="56"/>
      <c r="N43" s="56"/>
      <c r="O43" s="56"/>
      <c r="P43" s="56"/>
      <c r="Q43" s="56"/>
      <c r="R43" s="56"/>
      <c r="S43" s="56"/>
      <c r="T43" s="56"/>
      <c r="U43" s="56"/>
      <c r="V43" s="56"/>
      <c r="W43" s="56"/>
      <c r="X43" s="56"/>
      <c r="Y43" s="56"/>
      <c r="Z43" s="56"/>
      <c r="AA43" s="56"/>
      <c r="AB43" s="56"/>
    </row>
    <row r="44" ht="225.0" customHeight="1">
      <c r="C44" s="7" t="s">
        <v>8</v>
      </c>
      <c r="D44" s="81" t="s">
        <v>169</v>
      </c>
      <c r="E44" s="115">
        <f>IFERROR(__xludf.DUMMYFUNCTION("COUNTA(SPLIT(D44,"" ""))/COUNTA(SPLIT($B$42,"" ""))"),0.29312762973352036)</f>
        <v>0.2931276297</v>
      </c>
      <c r="F44" s="7">
        <v>4.0</v>
      </c>
      <c r="G44" s="7">
        <v>4.0</v>
      </c>
      <c r="H44" s="7">
        <v>5.0</v>
      </c>
      <c r="I44" s="7">
        <v>3.0</v>
      </c>
      <c r="J44" s="7">
        <v>5.0</v>
      </c>
      <c r="K44" s="56"/>
      <c r="L44" s="56"/>
      <c r="M44" s="56"/>
      <c r="N44" s="56"/>
      <c r="O44" s="56"/>
      <c r="P44" s="56"/>
      <c r="Q44" s="56"/>
      <c r="R44" s="56"/>
      <c r="S44" s="56"/>
      <c r="T44" s="56"/>
      <c r="U44" s="56"/>
      <c r="V44" s="56"/>
      <c r="W44" s="56"/>
      <c r="X44" s="56"/>
      <c r="Y44" s="56"/>
      <c r="Z44" s="56"/>
      <c r="AA44" s="56"/>
      <c r="AB44" s="56"/>
    </row>
    <row r="45" ht="225.0" customHeight="1">
      <c r="C45" s="7" t="s">
        <v>23</v>
      </c>
      <c r="D45" s="81" t="s">
        <v>170</v>
      </c>
      <c r="E45" s="110">
        <f>IFERROR(__xludf.DUMMYFUNCTION("COUNTA(SPLIT(D45,"" ""))/COUNTA(SPLIT($B$42,"" ""))"),0.211781206171108)</f>
        <v>0.2117812062</v>
      </c>
      <c r="F45" s="7">
        <v>5.0</v>
      </c>
      <c r="G45" s="7">
        <v>5.0</v>
      </c>
      <c r="H45" s="7">
        <v>5.0</v>
      </c>
      <c r="I45" s="7">
        <v>4.0</v>
      </c>
      <c r="J45" s="7">
        <v>4.0</v>
      </c>
      <c r="K45" s="56"/>
      <c r="L45" s="56"/>
      <c r="M45" s="56"/>
      <c r="N45" s="56"/>
      <c r="O45" s="56"/>
      <c r="P45" s="56"/>
      <c r="Q45" s="56"/>
      <c r="R45" s="56"/>
      <c r="S45" s="56"/>
      <c r="T45" s="56"/>
      <c r="U45" s="56"/>
      <c r="V45" s="56"/>
      <c r="W45" s="56"/>
      <c r="X45" s="56"/>
      <c r="Y45" s="56"/>
      <c r="Z45" s="56"/>
      <c r="AA45" s="56"/>
      <c r="AB45" s="56"/>
    </row>
    <row r="46">
      <c r="A46" s="56"/>
      <c r="B46" s="56"/>
      <c r="C46" s="58"/>
      <c r="D46" s="87"/>
      <c r="E46" s="60"/>
      <c r="F46" s="58"/>
      <c r="G46" s="58"/>
      <c r="H46" s="58"/>
      <c r="I46" s="58"/>
      <c r="J46" s="58"/>
      <c r="K46" s="56"/>
      <c r="L46" s="56"/>
      <c r="M46" s="56"/>
      <c r="N46" s="56"/>
      <c r="O46" s="56"/>
      <c r="P46" s="56"/>
      <c r="Q46" s="56"/>
      <c r="R46" s="56"/>
      <c r="S46" s="56"/>
      <c r="T46" s="56"/>
      <c r="U46" s="56"/>
      <c r="V46" s="56"/>
      <c r="W46" s="56"/>
      <c r="X46" s="56"/>
      <c r="Y46" s="56"/>
      <c r="Z46" s="56"/>
      <c r="AA46" s="56"/>
      <c r="AB46" s="56"/>
    </row>
    <row r="47" ht="225.0" customHeight="1">
      <c r="A47" s="61" t="s">
        <v>87</v>
      </c>
      <c r="B47" s="62" t="s">
        <v>88</v>
      </c>
      <c r="C47" s="63" t="s">
        <v>21</v>
      </c>
      <c r="D47" s="89" t="s">
        <v>171</v>
      </c>
      <c r="E47" s="116">
        <f>IFERROR(__xludf.DUMMYFUNCTION("COUNTA(SPLIT(D47,"" ""))/COUNTA(SPLIT($B$47,"" ""))"),0.08259212198221093)</f>
        <v>0.08259212198</v>
      </c>
      <c r="F47" s="63">
        <v>5.0</v>
      </c>
      <c r="G47" s="63">
        <v>5.0</v>
      </c>
      <c r="H47" s="63">
        <v>5.0</v>
      </c>
      <c r="I47" s="63">
        <v>4.0</v>
      </c>
      <c r="J47" s="63">
        <v>4.0</v>
      </c>
      <c r="K47" s="66"/>
      <c r="L47" s="66"/>
      <c r="M47" s="66"/>
      <c r="N47" s="66"/>
      <c r="O47" s="66"/>
      <c r="P47" s="66"/>
      <c r="Q47" s="66"/>
      <c r="R47" s="66"/>
      <c r="S47" s="66"/>
      <c r="T47" s="66"/>
      <c r="U47" s="66"/>
      <c r="V47" s="66"/>
      <c r="W47" s="66"/>
      <c r="X47" s="66"/>
      <c r="Y47" s="66"/>
      <c r="Z47" s="66"/>
      <c r="AA47" s="66"/>
      <c r="AB47" s="66"/>
    </row>
    <row r="48" ht="225.0" customHeight="1">
      <c r="C48" s="7" t="s">
        <v>22</v>
      </c>
      <c r="D48" s="81" t="s">
        <v>172</v>
      </c>
      <c r="E48" s="117">
        <f>IFERROR(__xludf.DUMMYFUNCTION("COUNTA(SPLIT(D48,"" ""))/COUNTA(SPLIT($B$47,"" ""))"),0.12833545108005082)</f>
        <v>0.1283354511</v>
      </c>
      <c r="F48" s="7">
        <v>4.0</v>
      </c>
      <c r="G48" s="7">
        <v>4.0</v>
      </c>
      <c r="H48" s="7">
        <v>5.0</v>
      </c>
      <c r="I48" s="7">
        <v>4.0</v>
      </c>
      <c r="J48" s="7">
        <v>4.0</v>
      </c>
      <c r="K48" s="56"/>
      <c r="L48" s="56"/>
      <c r="M48" s="56"/>
      <c r="N48" s="56"/>
      <c r="O48" s="56"/>
      <c r="P48" s="56"/>
      <c r="Q48" s="56"/>
      <c r="R48" s="56"/>
      <c r="S48" s="56"/>
      <c r="T48" s="56"/>
      <c r="U48" s="56"/>
      <c r="V48" s="56"/>
      <c r="W48" s="56"/>
      <c r="X48" s="56"/>
      <c r="Y48" s="56"/>
      <c r="Z48" s="56"/>
      <c r="AA48" s="56"/>
      <c r="AB48" s="56"/>
    </row>
    <row r="49" ht="225.0" customHeight="1">
      <c r="C49" s="7" t="s">
        <v>8</v>
      </c>
      <c r="D49" s="81" t="s">
        <v>173</v>
      </c>
      <c r="E49" s="118">
        <f>IFERROR(__xludf.DUMMYFUNCTION("COUNTA(SPLIT(D49,"" ""))/COUNTA(SPLIT($B$47,"" ""))"),0.1207115628970775)</f>
        <v>0.1207115629</v>
      </c>
      <c r="F49" s="7">
        <v>3.0</v>
      </c>
      <c r="G49" s="7">
        <v>5.0</v>
      </c>
      <c r="H49" s="7">
        <v>5.0</v>
      </c>
      <c r="I49" s="7">
        <v>3.0</v>
      </c>
      <c r="J49" s="7">
        <v>5.0</v>
      </c>
      <c r="K49" s="56"/>
      <c r="L49" s="56"/>
      <c r="M49" s="56"/>
      <c r="N49" s="56"/>
      <c r="O49" s="56"/>
      <c r="P49" s="56"/>
      <c r="Q49" s="56"/>
      <c r="R49" s="56"/>
      <c r="S49" s="56"/>
      <c r="T49" s="56"/>
      <c r="U49" s="56"/>
      <c r="V49" s="56"/>
      <c r="W49" s="56"/>
      <c r="X49" s="56"/>
      <c r="Y49" s="56"/>
      <c r="Z49" s="56"/>
      <c r="AA49" s="56"/>
      <c r="AB49" s="56"/>
    </row>
    <row r="50" ht="225.0" customHeight="1">
      <c r="C50" s="7" t="s">
        <v>23</v>
      </c>
      <c r="D50" s="81" t="s">
        <v>174</v>
      </c>
      <c r="E50" s="119">
        <f>IFERROR(__xludf.DUMMYFUNCTION("COUNTA(SPLIT(D50,"" ""))/COUNTA(SPLIT($B$47,"" ""))"),0.04764930114358323)</f>
        <v>0.04764930114</v>
      </c>
      <c r="F50" s="7">
        <v>5.0</v>
      </c>
      <c r="G50" s="7">
        <v>5.0</v>
      </c>
      <c r="H50" s="7">
        <v>5.0</v>
      </c>
      <c r="I50" s="7">
        <v>5.0</v>
      </c>
      <c r="J50" s="7">
        <v>4.0</v>
      </c>
      <c r="K50" s="56"/>
      <c r="L50" s="56"/>
      <c r="M50" s="56"/>
      <c r="N50" s="56"/>
      <c r="O50" s="56"/>
      <c r="P50" s="56"/>
      <c r="Q50" s="56"/>
      <c r="R50" s="56"/>
      <c r="S50" s="56"/>
      <c r="T50" s="56"/>
      <c r="U50" s="56"/>
      <c r="V50" s="56"/>
      <c r="W50" s="56"/>
      <c r="X50" s="56"/>
      <c r="Y50" s="56"/>
      <c r="Z50" s="56"/>
      <c r="AA50" s="56"/>
      <c r="AB50" s="56"/>
    </row>
    <row r="51">
      <c r="A51" s="56"/>
      <c r="B51" s="56"/>
      <c r="C51" s="58"/>
      <c r="D51" s="87"/>
      <c r="E51" s="79"/>
      <c r="F51" s="58"/>
      <c r="G51" s="58"/>
      <c r="H51" s="58"/>
      <c r="I51" s="58"/>
      <c r="J51" s="58"/>
      <c r="K51" s="56"/>
      <c r="L51" s="56"/>
      <c r="M51" s="56"/>
      <c r="N51" s="56"/>
      <c r="O51" s="56"/>
      <c r="P51" s="56"/>
      <c r="Q51" s="56"/>
      <c r="R51" s="56"/>
      <c r="S51" s="56"/>
      <c r="T51" s="56"/>
      <c r="U51" s="56"/>
      <c r="V51" s="56"/>
      <c r="W51" s="56"/>
      <c r="X51" s="56"/>
      <c r="Y51" s="56"/>
      <c r="Z51" s="56"/>
      <c r="AA51" s="56"/>
      <c r="AB51" s="56"/>
    </row>
    <row r="52">
      <c r="A52" s="56"/>
      <c r="B52" s="56"/>
      <c r="C52" s="58"/>
      <c r="D52" s="87"/>
      <c r="E52" s="79"/>
      <c r="F52" s="58"/>
      <c r="G52" s="58"/>
      <c r="H52" s="58"/>
      <c r="I52" s="58"/>
      <c r="J52" s="58"/>
      <c r="K52" s="56"/>
      <c r="L52" s="56"/>
      <c r="M52" s="56"/>
      <c r="N52" s="56"/>
      <c r="O52" s="56"/>
      <c r="P52" s="56"/>
      <c r="Q52" s="56"/>
      <c r="R52" s="56"/>
      <c r="S52" s="56"/>
      <c r="T52" s="56"/>
      <c r="U52" s="56"/>
      <c r="V52" s="56"/>
      <c r="W52" s="56"/>
      <c r="X52" s="56"/>
      <c r="Y52" s="56"/>
      <c r="Z52" s="56"/>
      <c r="AA52" s="56"/>
      <c r="AB52" s="56"/>
    </row>
    <row r="53">
      <c r="A53" s="56"/>
      <c r="B53" s="56"/>
      <c r="C53" s="58"/>
      <c r="D53" s="87"/>
      <c r="E53" s="79"/>
      <c r="F53" s="58"/>
      <c r="G53" s="58"/>
      <c r="H53" s="58"/>
      <c r="I53" s="58"/>
      <c r="J53" s="58"/>
      <c r="K53" s="56"/>
      <c r="L53" s="56"/>
      <c r="M53" s="56"/>
      <c r="N53" s="56"/>
      <c r="O53" s="56"/>
      <c r="P53" s="56"/>
      <c r="Q53" s="56"/>
      <c r="R53" s="56"/>
      <c r="S53" s="56"/>
      <c r="T53" s="56"/>
      <c r="U53" s="56"/>
      <c r="V53" s="56"/>
      <c r="W53" s="56"/>
      <c r="X53" s="56"/>
      <c r="Y53" s="56"/>
      <c r="Z53" s="56"/>
      <c r="AA53" s="56"/>
      <c r="AB53" s="56"/>
    </row>
    <row r="54">
      <c r="A54" s="56"/>
      <c r="B54" s="56"/>
      <c r="C54" s="58"/>
      <c r="D54" s="87"/>
      <c r="E54" s="79"/>
      <c r="F54" s="58"/>
      <c r="G54" s="58"/>
      <c r="H54" s="58"/>
      <c r="I54" s="58"/>
      <c r="J54" s="58"/>
      <c r="K54" s="56"/>
      <c r="L54" s="56"/>
      <c r="M54" s="56"/>
      <c r="N54" s="56"/>
      <c r="O54" s="56"/>
      <c r="P54" s="56"/>
      <c r="Q54" s="56"/>
      <c r="R54" s="56"/>
      <c r="S54" s="56"/>
      <c r="T54" s="56"/>
      <c r="U54" s="56"/>
      <c r="V54" s="56"/>
      <c r="W54" s="56"/>
      <c r="X54" s="56"/>
      <c r="Y54" s="56"/>
      <c r="Z54" s="56"/>
      <c r="AA54" s="56"/>
      <c r="AB54" s="56"/>
    </row>
    <row r="55">
      <c r="A55" s="56"/>
      <c r="B55" s="56"/>
      <c r="C55" s="58"/>
      <c r="D55" s="87"/>
      <c r="E55" s="79"/>
      <c r="F55" s="58"/>
      <c r="G55" s="58"/>
      <c r="H55" s="58"/>
      <c r="I55" s="58"/>
      <c r="J55" s="58"/>
      <c r="K55" s="56"/>
      <c r="L55" s="56"/>
      <c r="M55" s="56"/>
      <c r="N55" s="56"/>
      <c r="O55" s="56"/>
      <c r="P55" s="56"/>
      <c r="Q55" s="56"/>
      <c r="R55" s="56"/>
      <c r="S55" s="56"/>
      <c r="T55" s="56"/>
      <c r="U55" s="56"/>
      <c r="V55" s="56"/>
      <c r="W55" s="56"/>
      <c r="X55" s="56"/>
      <c r="Y55" s="56"/>
      <c r="Z55" s="56"/>
      <c r="AA55" s="56"/>
      <c r="AB55" s="56"/>
    </row>
    <row r="56">
      <c r="A56" s="56"/>
      <c r="B56" s="56"/>
      <c r="C56" s="58"/>
      <c r="D56" s="87"/>
      <c r="E56" s="79"/>
      <c r="F56" s="58"/>
      <c r="G56" s="58"/>
      <c r="H56" s="58"/>
      <c r="I56" s="58"/>
      <c r="J56" s="58"/>
      <c r="K56" s="56"/>
      <c r="L56" s="56"/>
      <c r="M56" s="56"/>
      <c r="N56" s="56"/>
      <c r="O56" s="56"/>
      <c r="P56" s="56"/>
      <c r="Q56" s="56"/>
      <c r="R56" s="56"/>
      <c r="S56" s="56"/>
      <c r="T56" s="56"/>
      <c r="U56" s="56"/>
      <c r="V56" s="56"/>
      <c r="W56" s="56"/>
      <c r="X56" s="56"/>
      <c r="Y56" s="56"/>
      <c r="Z56" s="56"/>
      <c r="AA56" s="56"/>
      <c r="AB56" s="56"/>
    </row>
    <row r="57">
      <c r="A57" s="56"/>
      <c r="B57" s="56"/>
      <c r="C57" s="58"/>
      <c r="D57" s="87"/>
      <c r="E57" s="79"/>
      <c r="F57" s="58"/>
      <c r="G57" s="58"/>
      <c r="H57" s="58"/>
      <c r="I57" s="58"/>
      <c r="J57" s="58"/>
      <c r="K57" s="56"/>
      <c r="L57" s="56"/>
      <c r="M57" s="56"/>
      <c r="N57" s="56"/>
      <c r="O57" s="56"/>
      <c r="P57" s="56"/>
      <c r="Q57" s="56"/>
      <c r="R57" s="56"/>
      <c r="S57" s="56"/>
      <c r="T57" s="56"/>
      <c r="U57" s="56"/>
      <c r="V57" s="56"/>
      <c r="W57" s="56"/>
      <c r="X57" s="56"/>
      <c r="Y57" s="56"/>
      <c r="Z57" s="56"/>
      <c r="AA57" s="56"/>
      <c r="AB57" s="56"/>
    </row>
    <row r="58">
      <c r="A58" s="56"/>
      <c r="B58" s="56"/>
      <c r="C58" s="58"/>
      <c r="D58" s="87"/>
      <c r="E58" s="79"/>
      <c r="F58" s="58"/>
      <c r="G58" s="58"/>
      <c r="H58" s="58"/>
      <c r="I58" s="58"/>
      <c r="J58" s="58"/>
      <c r="K58" s="56"/>
      <c r="L58" s="56"/>
      <c r="M58" s="56"/>
      <c r="N58" s="56"/>
      <c r="O58" s="56"/>
      <c r="P58" s="56"/>
      <c r="Q58" s="56"/>
      <c r="R58" s="56"/>
      <c r="S58" s="56"/>
      <c r="T58" s="56"/>
      <c r="U58" s="56"/>
      <c r="V58" s="56"/>
      <c r="W58" s="56"/>
      <c r="X58" s="56"/>
      <c r="Y58" s="56"/>
      <c r="Z58" s="56"/>
      <c r="AA58" s="56"/>
      <c r="AB58" s="56"/>
    </row>
    <row r="59">
      <c r="A59" s="56"/>
      <c r="B59" s="56"/>
      <c r="C59" s="58"/>
      <c r="D59" s="87"/>
      <c r="E59" s="79"/>
      <c r="F59" s="58"/>
      <c r="G59" s="58"/>
      <c r="H59" s="58"/>
      <c r="I59" s="58"/>
      <c r="J59" s="58"/>
      <c r="K59" s="56"/>
      <c r="L59" s="56"/>
      <c r="M59" s="56"/>
      <c r="N59" s="56"/>
      <c r="O59" s="56"/>
      <c r="P59" s="56"/>
      <c r="Q59" s="56"/>
      <c r="R59" s="56"/>
      <c r="S59" s="56"/>
      <c r="T59" s="56"/>
      <c r="U59" s="56"/>
      <c r="V59" s="56"/>
      <c r="W59" s="56"/>
      <c r="X59" s="56"/>
      <c r="Y59" s="56"/>
      <c r="Z59" s="56"/>
      <c r="AA59" s="56"/>
      <c r="AB59" s="56"/>
    </row>
    <row r="60">
      <c r="A60" s="56"/>
      <c r="B60" s="56"/>
      <c r="C60" s="58"/>
      <c r="D60" s="87"/>
      <c r="E60" s="79"/>
      <c r="F60" s="58"/>
      <c r="G60" s="58"/>
      <c r="H60" s="58"/>
      <c r="I60" s="58"/>
      <c r="J60" s="58"/>
      <c r="K60" s="56"/>
      <c r="L60" s="56"/>
      <c r="M60" s="56"/>
      <c r="N60" s="56"/>
      <c r="O60" s="56"/>
      <c r="P60" s="56"/>
      <c r="Q60" s="56"/>
      <c r="R60" s="56"/>
      <c r="S60" s="56"/>
      <c r="T60" s="56"/>
      <c r="U60" s="56"/>
      <c r="V60" s="56"/>
      <c r="W60" s="56"/>
      <c r="X60" s="56"/>
      <c r="Y60" s="56"/>
      <c r="Z60" s="56"/>
      <c r="AA60" s="56"/>
      <c r="AB60" s="56"/>
    </row>
    <row r="61">
      <c r="A61" s="56"/>
      <c r="B61" s="56"/>
      <c r="C61" s="58"/>
      <c r="D61" s="87"/>
      <c r="E61" s="79"/>
      <c r="F61" s="58"/>
      <c r="G61" s="58"/>
      <c r="H61" s="58"/>
      <c r="I61" s="58"/>
      <c r="J61" s="58"/>
      <c r="K61" s="56"/>
      <c r="L61" s="56"/>
      <c r="M61" s="56"/>
      <c r="N61" s="56"/>
      <c r="O61" s="56"/>
      <c r="P61" s="56"/>
      <c r="Q61" s="56"/>
      <c r="R61" s="56"/>
      <c r="S61" s="56"/>
      <c r="T61" s="56"/>
      <c r="U61" s="56"/>
      <c r="V61" s="56"/>
      <c r="W61" s="56"/>
      <c r="X61" s="56"/>
      <c r="Y61" s="56"/>
      <c r="Z61" s="56"/>
      <c r="AA61" s="56"/>
      <c r="AB61" s="56"/>
    </row>
    <row r="62">
      <c r="A62" s="56"/>
      <c r="B62" s="56"/>
      <c r="C62" s="58"/>
      <c r="D62" s="87"/>
      <c r="E62" s="79"/>
      <c r="F62" s="58"/>
      <c r="G62" s="58"/>
      <c r="H62" s="58"/>
      <c r="I62" s="58"/>
      <c r="J62" s="58"/>
      <c r="K62" s="56"/>
      <c r="L62" s="56"/>
      <c r="M62" s="56"/>
      <c r="N62" s="56"/>
      <c r="O62" s="56"/>
      <c r="P62" s="56"/>
      <c r="Q62" s="56"/>
      <c r="R62" s="56"/>
      <c r="S62" s="56"/>
      <c r="T62" s="56"/>
      <c r="U62" s="56"/>
      <c r="V62" s="56"/>
      <c r="W62" s="56"/>
      <c r="X62" s="56"/>
      <c r="Y62" s="56"/>
      <c r="Z62" s="56"/>
      <c r="AA62" s="56"/>
      <c r="AB62" s="56"/>
    </row>
    <row r="63">
      <c r="A63" s="56"/>
      <c r="B63" s="56"/>
      <c r="C63" s="58"/>
      <c r="D63" s="87"/>
      <c r="E63" s="79"/>
      <c r="F63" s="58"/>
      <c r="G63" s="58"/>
      <c r="H63" s="58"/>
      <c r="I63" s="58"/>
      <c r="J63" s="58"/>
      <c r="K63" s="56"/>
      <c r="L63" s="56"/>
      <c r="M63" s="56"/>
      <c r="N63" s="56"/>
      <c r="O63" s="56"/>
      <c r="P63" s="56"/>
      <c r="Q63" s="56"/>
      <c r="R63" s="56"/>
      <c r="S63" s="56"/>
      <c r="T63" s="56"/>
      <c r="U63" s="56"/>
      <c r="V63" s="56"/>
      <c r="W63" s="56"/>
      <c r="X63" s="56"/>
      <c r="Y63" s="56"/>
      <c r="Z63" s="56"/>
      <c r="AA63" s="56"/>
      <c r="AB63" s="56"/>
    </row>
    <row r="64">
      <c r="A64" s="56"/>
      <c r="B64" s="56"/>
      <c r="C64" s="58"/>
      <c r="D64" s="87"/>
      <c r="E64" s="79"/>
      <c r="F64" s="58"/>
      <c r="G64" s="58"/>
      <c r="H64" s="58"/>
      <c r="I64" s="58"/>
      <c r="J64" s="58"/>
      <c r="K64" s="56"/>
      <c r="L64" s="56"/>
      <c r="M64" s="56"/>
      <c r="N64" s="56"/>
      <c r="O64" s="56"/>
      <c r="P64" s="56"/>
      <c r="Q64" s="56"/>
      <c r="R64" s="56"/>
      <c r="S64" s="56"/>
      <c r="T64" s="56"/>
      <c r="U64" s="56"/>
      <c r="V64" s="56"/>
      <c r="W64" s="56"/>
      <c r="X64" s="56"/>
      <c r="Y64" s="56"/>
      <c r="Z64" s="56"/>
      <c r="AA64" s="56"/>
      <c r="AB64" s="56"/>
    </row>
    <row r="65">
      <c r="A65" s="56"/>
      <c r="B65" s="56"/>
      <c r="C65" s="58"/>
      <c r="D65" s="87"/>
      <c r="E65" s="79"/>
      <c r="F65" s="58"/>
      <c r="G65" s="58"/>
      <c r="H65" s="58"/>
      <c r="I65" s="58"/>
      <c r="J65" s="58"/>
      <c r="K65" s="56"/>
      <c r="L65" s="56"/>
      <c r="M65" s="56"/>
      <c r="N65" s="56"/>
      <c r="O65" s="56"/>
      <c r="P65" s="56"/>
      <c r="Q65" s="56"/>
      <c r="R65" s="56"/>
      <c r="S65" s="56"/>
      <c r="T65" s="56"/>
      <c r="U65" s="56"/>
      <c r="V65" s="56"/>
      <c r="W65" s="56"/>
      <c r="X65" s="56"/>
      <c r="Y65" s="56"/>
      <c r="Z65" s="56"/>
      <c r="AA65" s="56"/>
      <c r="AB65" s="56"/>
    </row>
    <row r="66">
      <c r="A66" s="56"/>
      <c r="B66" s="56"/>
      <c r="C66" s="58"/>
      <c r="D66" s="87"/>
      <c r="E66" s="79"/>
      <c r="F66" s="58"/>
      <c r="G66" s="58"/>
      <c r="H66" s="58"/>
      <c r="I66" s="58"/>
      <c r="J66" s="58"/>
      <c r="K66" s="56"/>
      <c r="L66" s="56"/>
      <c r="M66" s="56"/>
      <c r="N66" s="56"/>
      <c r="O66" s="56"/>
      <c r="P66" s="56"/>
      <c r="Q66" s="56"/>
      <c r="R66" s="56"/>
      <c r="S66" s="56"/>
      <c r="T66" s="56"/>
      <c r="U66" s="56"/>
      <c r="V66" s="56"/>
      <c r="W66" s="56"/>
      <c r="X66" s="56"/>
      <c r="Y66" s="56"/>
      <c r="Z66" s="56"/>
      <c r="AA66" s="56"/>
      <c r="AB66" s="56"/>
    </row>
    <row r="67">
      <c r="A67" s="56"/>
      <c r="B67" s="56"/>
      <c r="C67" s="58"/>
      <c r="D67" s="87"/>
      <c r="E67" s="79"/>
      <c r="F67" s="58"/>
      <c r="G67" s="58"/>
      <c r="H67" s="58"/>
      <c r="I67" s="58"/>
      <c r="J67" s="58"/>
      <c r="K67" s="56"/>
      <c r="L67" s="56"/>
      <c r="M67" s="56"/>
      <c r="N67" s="56"/>
      <c r="O67" s="56"/>
      <c r="P67" s="56"/>
      <c r="Q67" s="56"/>
      <c r="R67" s="56"/>
      <c r="S67" s="56"/>
      <c r="T67" s="56"/>
      <c r="U67" s="56"/>
      <c r="V67" s="56"/>
      <c r="W67" s="56"/>
      <c r="X67" s="56"/>
      <c r="Y67" s="56"/>
      <c r="Z67" s="56"/>
      <c r="AA67" s="56"/>
      <c r="AB67" s="56"/>
    </row>
    <row r="68">
      <c r="A68" s="56"/>
      <c r="B68" s="56"/>
      <c r="C68" s="58"/>
      <c r="D68" s="87"/>
      <c r="E68" s="79"/>
      <c r="F68" s="58"/>
      <c r="G68" s="58"/>
      <c r="H68" s="58"/>
      <c r="I68" s="58"/>
      <c r="J68" s="58"/>
      <c r="K68" s="56"/>
      <c r="L68" s="56"/>
      <c r="M68" s="56"/>
      <c r="N68" s="56"/>
      <c r="O68" s="56"/>
      <c r="P68" s="56"/>
      <c r="Q68" s="56"/>
      <c r="R68" s="56"/>
      <c r="S68" s="56"/>
      <c r="T68" s="56"/>
      <c r="U68" s="56"/>
      <c r="V68" s="56"/>
      <c r="W68" s="56"/>
      <c r="X68" s="56"/>
      <c r="Y68" s="56"/>
      <c r="Z68" s="56"/>
      <c r="AA68" s="56"/>
      <c r="AB68" s="56"/>
    </row>
    <row r="69">
      <c r="A69" s="56"/>
      <c r="B69" s="56"/>
      <c r="C69" s="58"/>
      <c r="D69" s="87"/>
      <c r="E69" s="79"/>
      <c r="F69" s="58"/>
      <c r="G69" s="58"/>
      <c r="H69" s="58"/>
      <c r="I69" s="58"/>
      <c r="J69" s="58"/>
      <c r="K69" s="56"/>
      <c r="L69" s="56"/>
      <c r="M69" s="56"/>
      <c r="N69" s="56"/>
      <c r="O69" s="56"/>
      <c r="P69" s="56"/>
      <c r="Q69" s="56"/>
      <c r="R69" s="56"/>
      <c r="S69" s="56"/>
      <c r="T69" s="56"/>
      <c r="U69" s="56"/>
      <c r="V69" s="56"/>
      <c r="W69" s="56"/>
      <c r="X69" s="56"/>
      <c r="Y69" s="56"/>
      <c r="Z69" s="56"/>
      <c r="AA69" s="56"/>
      <c r="AB69" s="56"/>
    </row>
    <row r="70">
      <c r="A70" s="56"/>
      <c r="B70" s="56"/>
      <c r="C70" s="58"/>
      <c r="D70" s="87"/>
      <c r="E70" s="79"/>
      <c r="F70" s="58"/>
      <c r="G70" s="58"/>
      <c r="H70" s="58"/>
      <c r="I70" s="58"/>
      <c r="J70" s="58"/>
      <c r="K70" s="56"/>
      <c r="L70" s="56"/>
      <c r="M70" s="56"/>
      <c r="N70" s="56"/>
      <c r="O70" s="56"/>
      <c r="P70" s="56"/>
      <c r="Q70" s="56"/>
      <c r="R70" s="56"/>
      <c r="S70" s="56"/>
      <c r="T70" s="56"/>
      <c r="U70" s="56"/>
      <c r="V70" s="56"/>
      <c r="W70" s="56"/>
      <c r="X70" s="56"/>
      <c r="Y70" s="56"/>
      <c r="Z70" s="56"/>
      <c r="AA70" s="56"/>
      <c r="AB70" s="56"/>
    </row>
    <row r="71">
      <c r="A71" s="56"/>
      <c r="B71" s="56"/>
      <c r="C71" s="58"/>
      <c r="D71" s="87"/>
      <c r="E71" s="79"/>
      <c r="F71" s="58"/>
      <c r="G71" s="58"/>
      <c r="H71" s="58"/>
      <c r="I71" s="58"/>
      <c r="J71" s="58"/>
      <c r="K71" s="56"/>
      <c r="L71" s="56"/>
      <c r="M71" s="56"/>
      <c r="N71" s="56"/>
      <c r="O71" s="56"/>
      <c r="P71" s="56"/>
      <c r="Q71" s="56"/>
      <c r="R71" s="56"/>
      <c r="S71" s="56"/>
      <c r="T71" s="56"/>
      <c r="U71" s="56"/>
      <c r="V71" s="56"/>
      <c r="W71" s="56"/>
      <c r="X71" s="56"/>
      <c r="Y71" s="56"/>
      <c r="Z71" s="56"/>
      <c r="AA71" s="56"/>
      <c r="AB71" s="56"/>
    </row>
    <row r="72">
      <c r="A72" s="56"/>
      <c r="B72" s="56"/>
      <c r="C72" s="58"/>
      <c r="D72" s="87"/>
      <c r="E72" s="79"/>
      <c r="F72" s="58"/>
      <c r="G72" s="58"/>
      <c r="H72" s="58"/>
      <c r="I72" s="58"/>
      <c r="J72" s="58"/>
      <c r="K72" s="56"/>
      <c r="L72" s="56"/>
      <c r="M72" s="56"/>
      <c r="N72" s="56"/>
      <c r="O72" s="56"/>
      <c r="P72" s="56"/>
      <c r="Q72" s="56"/>
      <c r="R72" s="56"/>
      <c r="S72" s="56"/>
      <c r="T72" s="56"/>
      <c r="U72" s="56"/>
      <c r="V72" s="56"/>
      <c r="W72" s="56"/>
      <c r="X72" s="56"/>
      <c r="Y72" s="56"/>
      <c r="Z72" s="56"/>
      <c r="AA72" s="56"/>
      <c r="AB72" s="56"/>
    </row>
    <row r="73">
      <c r="A73" s="56"/>
      <c r="B73" s="56"/>
      <c r="C73" s="58"/>
      <c r="D73" s="87"/>
      <c r="E73" s="79"/>
      <c r="F73" s="58"/>
      <c r="G73" s="58"/>
      <c r="H73" s="58"/>
      <c r="I73" s="58"/>
      <c r="J73" s="58"/>
      <c r="K73" s="56"/>
      <c r="L73" s="56"/>
      <c r="M73" s="56"/>
      <c r="N73" s="56"/>
      <c r="O73" s="56"/>
      <c r="P73" s="56"/>
      <c r="Q73" s="56"/>
      <c r="R73" s="56"/>
      <c r="S73" s="56"/>
      <c r="T73" s="56"/>
      <c r="U73" s="56"/>
      <c r="V73" s="56"/>
      <c r="W73" s="56"/>
      <c r="X73" s="56"/>
      <c r="Y73" s="56"/>
      <c r="Z73" s="56"/>
      <c r="AA73" s="56"/>
      <c r="AB73" s="56"/>
    </row>
    <row r="74">
      <c r="A74" s="56"/>
      <c r="B74" s="56"/>
      <c r="C74" s="58"/>
      <c r="D74" s="87"/>
      <c r="E74" s="79"/>
      <c r="F74" s="58"/>
      <c r="G74" s="58"/>
      <c r="H74" s="58"/>
      <c r="I74" s="58"/>
      <c r="J74" s="58"/>
      <c r="K74" s="56"/>
      <c r="L74" s="56"/>
      <c r="M74" s="56"/>
      <c r="N74" s="56"/>
      <c r="O74" s="56"/>
      <c r="P74" s="56"/>
      <c r="Q74" s="56"/>
      <c r="R74" s="56"/>
      <c r="S74" s="56"/>
      <c r="T74" s="56"/>
      <c r="U74" s="56"/>
      <c r="V74" s="56"/>
      <c r="W74" s="56"/>
      <c r="X74" s="56"/>
      <c r="Y74" s="56"/>
      <c r="Z74" s="56"/>
      <c r="AA74" s="56"/>
      <c r="AB74" s="56"/>
    </row>
    <row r="75">
      <c r="A75" s="56"/>
      <c r="B75" s="56"/>
      <c r="C75" s="58"/>
      <c r="D75" s="87"/>
      <c r="E75" s="79"/>
      <c r="F75" s="58"/>
      <c r="G75" s="58"/>
      <c r="H75" s="58"/>
      <c r="I75" s="58"/>
      <c r="J75" s="58"/>
      <c r="K75" s="56"/>
      <c r="L75" s="56"/>
      <c r="M75" s="56"/>
      <c r="N75" s="56"/>
      <c r="O75" s="56"/>
      <c r="P75" s="56"/>
      <c r="Q75" s="56"/>
      <c r="R75" s="56"/>
      <c r="S75" s="56"/>
      <c r="T75" s="56"/>
      <c r="U75" s="56"/>
      <c r="V75" s="56"/>
      <c r="W75" s="56"/>
      <c r="X75" s="56"/>
      <c r="Y75" s="56"/>
      <c r="Z75" s="56"/>
      <c r="AA75" s="56"/>
      <c r="AB75" s="56"/>
    </row>
    <row r="76">
      <c r="A76" s="56"/>
      <c r="B76" s="56"/>
      <c r="C76" s="58"/>
      <c r="D76" s="87"/>
      <c r="E76" s="79"/>
      <c r="F76" s="58"/>
      <c r="G76" s="58"/>
      <c r="H76" s="58"/>
      <c r="I76" s="58"/>
      <c r="J76" s="58"/>
      <c r="K76" s="56"/>
      <c r="L76" s="56"/>
      <c r="M76" s="56"/>
      <c r="N76" s="56"/>
      <c r="O76" s="56"/>
      <c r="P76" s="56"/>
      <c r="Q76" s="56"/>
      <c r="R76" s="56"/>
      <c r="S76" s="56"/>
      <c r="T76" s="56"/>
      <c r="U76" s="56"/>
      <c r="V76" s="56"/>
      <c r="W76" s="56"/>
      <c r="X76" s="56"/>
      <c r="Y76" s="56"/>
      <c r="Z76" s="56"/>
      <c r="AA76" s="56"/>
      <c r="AB76" s="56"/>
    </row>
    <row r="77">
      <c r="A77" s="56"/>
      <c r="B77" s="56"/>
      <c r="C77" s="58"/>
      <c r="D77" s="87"/>
      <c r="E77" s="79"/>
      <c r="F77" s="58"/>
      <c r="G77" s="58"/>
      <c r="H77" s="58"/>
      <c r="I77" s="58"/>
      <c r="J77" s="58"/>
      <c r="K77" s="56"/>
      <c r="L77" s="56"/>
      <c r="M77" s="56"/>
      <c r="N77" s="56"/>
      <c r="O77" s="56"/>
      <c r="P77" s="56"/>
      <c r="Q77" s="56"/>
      <c r="R77" s="56"/>
      <c r="S77" s="56"/>
      <c r="T77" s="56"/>
      <c r="U77" s="56"/>
      <c r="V77" s="56"/>
      <c r="W77" s="56"/>
      <c r="X77" s="56"/>
      <c r="Y77" s="56"/>
      <c r="Z77" s="56"/>
      <c r="AA77" s="56"/>
      <c r="AB77" s="56"/>
    </row>
    <row r="78">
      <c r="A78" s="56"/>
      <c r="B78" s="56"/>
      <c r="C78" s="58"/>
      <c r="D78" s="87"/>
      <c r="E78" s="79"/>
      <c r="F78" s="58"/>
      <c r="G78" s="58"/>
      <c r="H78" s="58"/>
      <c r="I78" s="58"/>
      <c r="J78" s="58"/>
      <c r="K78" s="56"/>
      <c r="L78" s="56"/>
      <c r="M78" s="56"/>
      <c r="N78" s="56"/>
      <c r="O78" s="56"/>
      <c r="P78" s="56"/>
      <c r="Q78" s="56"/>
      <c r="R78" s="56"/>
      <c r="S78" s="56"/>
      <c r="T78" s="56"/>
      <c r="U78" s="56"/>
      <c r="V78" s="56"/>
      <c r="W78" s="56"/>
      <c r="X78" s="56"/>
      <c r="Y78" s="56"/>
      <c r="Z78" s="56"/>
      <c r="AA78" s="56"/>
      <c r="AB78" s="56"/>
    </row>
    <row r="79">
      <c r="A79" s="56"/>
      <c r="B79" s="56"/>
      <c r="C79" s="58"/>
      <c r="D79" s="87"/>
      <c r="E79" s="79"/>
      <c r="F79" s="58"/>
      <c r="G79" s="58"/>
      <c r="H79" s="58"/>
      <c r="I79" s="58"/>
      <c r="J79" s="58"/>
      <c r="K79" s="56"/>
      <c r="L79" s="56"/>
      <c r="M79" s="56"/>
      <c r="N79" s="56"/>
      <c r="O79" s="56"/>
      <c r="P79" s="56"/>
      <c r="Q79" s="56"/>
      <c r="R79" s="56"/>
      <c r="S79" s="56"/>
      <c r="T79" s="56"/>
      <c r="U79" s="56"/>
      <c r="V79" s="56"/>
      <c r="W79" s="56"/>
      <c r="X79" s="56"/>
      <c r="Y79" s="56"/>
      <c r="Z79" s="56"/>
      <c r="AA79" s="56"/>
      <c r="AB79" s="56"/>
    </row>
    <row r="80">
      <c r="A80" s="56"/>
      <c r="B80" s="56"/>
      <c r="C80" s="58"/>
      <c r="D80" s="87"/>
      <c r="E80" s="79"/>
      <c r="F80" s="58"/>
      <c r="G80" s="58"/>
      <c r="H80" s="58"/>
      <c r="I80" s="58"/>
      <c r="J80" s="58"/>
      <c r="K80" s="56"/>
      <c r="L80" s="56"/>
      <c r="M80" s="56"/>
      <c r="N80" s="56"/>
      <c r="O80" s="56"/>
      <c r="P80" s="56"/>
      <c r="Q80" s="56"/>
      <c r="R80" s="56"/>
      <c r="S80" s="56"/>
      <c r="T80" s="56"/>
      <c r="U80" s="56"/>
      <c r="V80" s="56"/>
      <c r="W80" s="56"/>
      <c r="X80" s="56"/>
      <c r="Y80" s="56"/>
      <c r="Z80" s="56"/>
      <c r="AA80" s="56"/>
      <c r="AB80" s="56"/>
    </row>
    <row r="81">
      <c r="A81" s="56"/>
      <c r="B81" s="56"/>
      <c r="C81" s="58"/>
      <c r="D81" s="87"/>
      <c r="E81" s="79"/>
      <c r="F81" s="58"/>
      <c r="G81" s="58"/>
      <c r="H81" s="58"/>
      <c r="I81" s="58"/>
      <c r="J81" s="58"/>
      <c r="K81" s="56"/>
      <c r="L81" s="56"/>
      <c r="M81" s="56"/>
      <c r="N81" s="56"/>
      <c r="O81" s="56"/>
      <c r="P81" s="56"/>
      <c r="Q81" s="56"/>
      <c r="R81" s="56"/>
      <c r="S81" s="56"/>
      <c r="T81" s="56"/>
      <c r="U81" s="56"/>
      <c r="V81" s="56"/>
      <c r="W81" s="56"/>
      <c r="X81" s="56"/>
      <c r="Y81" s="56"/>
      <c r="Z81" s="56"/>
      <c r="AA81" s="56"/>
      <c r="AB81" s="56"/>
    </row>
    <row r="82">
      <c r="A82" s="56"/>
      <c r="B82" s="56"/>
      <c r="C82" s="58"/>
      <c r="D82" s="87"/>
      <c r="E82" s="79"/>
      <c r="F82" s="58"/>
      <c r="G82" s="58"/>
      <c r="H82" s="58"/>
      <c r="I82" s="58"/>
      <c r="J82" s="58"/>
      <c r="K82" s="56"/>
      <c r="L82" s="56"/>
      <c r="M82" s="56"/>
      <c r="N82" s="56"/>
      <c r="O82" s="56"/>
      <c r="P82" s="56"/>
      <c r="Q82" s="56"/>
      <c r="R82" s="56"/>
      <c r="S82" s="56"/>
      <c r="T82" s="56"/>
      <c r="U82" s="56"/>
      <c r="V82" s="56"/>
      <c r="W82" s="56"/>
      <c r="X82" s="56"/>
      <c r="Y82" s="56"/>
      <c r="Z82" s="56"/>
      <c r="AA82" s="56"/>
      <c r="AB82" s="56"/>
    </row>
    <row r="83">
      <c r="A83" s="56"/>
      <c r="B83" s="56"/>
      <c r="C83" s="58"/>
      <c r="D83" s="87"/>
      <c r="E83" s="79"/>
      <c r="F83" s="58"/>
      <c r="G83" s="58"/>
      <c r="H83" s="58"/>
      <c r="I83" s="58"/>
      <c r="J83" s="58"/>
      <c r="K83" s="56"/>
      <c r="L83" s="56"/>
      <c r="M83" s="56"/>
      <c r="N83" s="56"/>
      <c r="O83" s="56"/>
      <c r="P83" s="56"/>
      <c r="Q83" s="56"/>
      <c r="R83" s="56"/>
      <c r="S83" s="56"/>
      <c r="T83" s="56"/>
      <c r="U83" s="56"/>
      <c r="V83" s="56"/>
      <c r="W83" s="56"/>
      <c r="X83" s="56"/>
      <c r="Y83" s="56"/>
      <c r="Z83" s="56"/>
      <c r="AA83" s="56"/>
      <c r="AB83" s="56"/>
    </row>
    <row r="84">
      <c r="A84" s="56"/>
      <c r="B84" s="56"/>
      <c r="C84" s="58"/>
      <c r="D84" s="87"/>
      <c r="E84" s="79"/>
      <c r="F84" s="58"/>
      <c r="G84" s="58"/>
      <c r="H84" s="58"/>
      <c r="I84" s="58"/>
      <c r="J84" s="58"/>
      <c r="K84" s="56"/>
      <c r="L84" s="56"/>
      <c r="M84" s="56"/>
      <c r="N84" s="56"/>
      <c r="O84" s="56"/>
      <c r="P84" s="56"/>
      <c r="Q84" s="56"/>
      <c r="R84" s="56"/>
      <c r="S84" s="56"/>
      <c r="T84" s="56"/>
      <c r="U84" s="56"/>
      <c r="V84" s="56"/>
      <c r="W84" s="56"/>
      <c r="X84" s="56"/>
      <c r="Y84" s="56"/>
      <c r="Z84" s="56"/>
      <c r="AA84" s="56"/>
      <c r="AB84" s="56"/>
    </row>
    <row r="85">
      <c r="A85" s="56"/>
      <c r="B85" s="56"/>
      <c r="C85" s="58"/>
      <c r="D85" s="87"/>
      <c r="E85" s="79"/>
      <c r="F85" s="58"/>
      <c r="G85" s="58"/>
      <c r="H85" s="58"/>
      <c r="I85" s="58"/>
      <c r="J85" s="58"/>
      <c r="K85" s="56"/>
      <c r="L85" s="56"/>
      <c r="M85" s="56"/>
      <c r="N85" s="56"/>
      <c r="O85" s="56"/>
      <c r="P85" s="56"/>
      <c r="Q85" s="56"/>
      <c r="R85" s="56"/>
      <c r="S85" s="56"/>
      <c r="T85" s="56"/>
      <c r="U85" s="56"/>
      <c r="V85" s="56"/>
      <c r="W85" s="56"/>
      <c r="X85" s="56"/>
      <c r="Y85" s="56"/>
      <c r="Z85" s="56"/>
      <c r="AA85" s="56"/>
      <c r="AB85" s="56"/>
    </row>
    <row r="86">
      <c r="A86" s="56"/>
      <c r="B86" s="56"/>
      <c r="C86" s="58"/>
      <c r="D86" s="87"/>
      <c r="E86" s="79"/>
      <c r="F86" s="58"/>
      <c r="G86" s="58"/>
      <c r="H86" s="58"/>
      <c r="I86" s="58"/>
      <c r="J86" s="58"/>
      <c r="K86" s="56"/>
      <c r="L86" s="56"/>
      <c r="M86" s="56"/>
      <c r="N86" s="56"/>
      <c r="O86" s="56"/>
      <c r="P86" s="56"/>
      <c r="Q86" s="56"/>
      <c r="R86" s="56"/>
      <c r="S86" s="56"/>
      <c r="T86" s="56"/>
      <c r="U86" s="56"/>
      <c r="V86" s="56"/>
      <c r="W86" s="56"/>
      <c r="X86" s="56"/>
      <c r="Y86" s="56"/>
      <c r="Z86" s="56"/>
      <c r="AA86" s="56"/>
      <c r="AB86" s="56"/>
    </row>
    <row r="87">
      <c r="A87" s="56"/>
      <c r="B87" s="56"/>
      <c r="C87" s="58"/>
      <c r="D87" s="87"/>
      <c r="E87" s="79"/>
      <c r="F87" s="58"/>
      <c r="G87" s="58"/>
      <c r="H87" s="58"/>
      <c r="I87" s="58"/>
      <c r="J87" s="58"/>
      <c r="K87" s="56"/>
      <c r="L87" s="56"/>
      <c r="M87" s="56"/>
      <c r="N87" s="56"/>
      <c r="O87" s="56"/>
      <c r="P87" s="56"/>
      <c r="Q87" s="56"/>
      <c r="R87" s="56"/>
      <c r="S87" s="56"/>
      <c r="T87" s="56"/>
      <c r="U87" s="56"/>
      <c r="V87" s="56"/>
      <c r="W87" s="56"/>
      <c r="X87" s="56"/>
      <c r="Y87" s="56"/>
      <c r="Z87" s="56"/>
      <c r="AA87" s="56"/>
      <c r="AB87" s="56"/>
    </row>
    <row r="88">
      <c r="A88" s="56"/>
      <c r="B88" s="56"/>
      <c r="C88" s="58"/>
      <c r="D88" s="87"/>
      <c r="E88" s="79"/>
      <c r="F88" s="58"/>
      <c r="G88" s="58"/>
      <c r="H88" s="58"/>
      <c r="I88" s="58"/>
      <c r="J88" s="58"/>
      <c r="K88" s="56"/>
      <c r="L88" s="56"/>
      <c r="M88" s="56"/>
      <c r="N88" s="56"/>
      <c r="O88" s="56"/>
      <c r="P88" s="56"/>
      <c r="Q88" s="56"/>
      <c r="R88" s="56"/>
      <c r="S88" s="56"/>
      <c r="T88" s="56"/>
      <c r="U88" s="56"/>
      <c r="V88" s="56"/>
      <c r="W88" s="56"/>
      <c r="X88" s="56"/>
      <c r="Y88" s="56"/>
      <c r="Z88" s="56"/>
      <c r="AA88" s="56"/>
      <c r="AB88" s="56"/>
    </row>
    <row r="89">
      <c r="A89" s="56"/>
      <c r="B89" s="56"/>
      <c r="C89" s="58"/>
      <c r="D89" s="87"/>
      <c r="E89" s="79"/>
      <c r="F89" s="58"/>
      <c r="G89" s="58"/>
      <c r="H89" s="58"/>
      <c r="I89" s="58"/>
      <c r="J89" s="58"/>
      <c r="K89" s="56"/>
      <c r="L89" s="56"/>
      <c r="M89" s="56"/>
      <c r="N89" s="56"/>
      <c r="O89" s="56"/>
      <c r="P89" s="56"/>
      <c r="Q89" s="56"/>
      <c r="R89" s="56"/>
      <c r="S89" s="56"/>
      <c r="T89" s="56"/>
      <c r="U89" s="56"/>
      <c r="V89" s="56"/>
      <c r="W89" s="56"/>
      <c r="X89" s="56"/>
      <c r="Y89" s="56"/>
      <c r="Z89" s="56"/>
      <c r="AA89" s="56"/>
      <c r="AB89" s="56"/>
    </row>
    <row r="90">
      <c r="A90" s="56"/>
      <c r="B90" s="56"/>
      <c r="C90" s="58"/>
      <c r="D90" s="87"/>
      <c r="E90" s="79"/>
      <c r="F90" s="58"/>
      <c r="G90" s="58"/>
      <c r="H90" s="58"/>
      <c r="I90" s="58"/>
      <c r="J90" s="58"/>
      <c r="K90" s="56"/>
      <c r="L90" s="56"/>
      <c r="M90" s="56"/>
      <c r="N90" s="56"/>
      <c r="O90" s="56"/>
      <c r="P90" s="56"/>
      <c r="Q90" s="56"/>
      <c r="R90" s="56"/>
      <c r="S90" s="56"/>
      <c r="T90" s="56"/>
      <c r="U90" s="56"/>
      <c r="V90" s="56"/>
      <c r="W90" s="56"/>
      <c r="X90" s="56"/>
      <c r="Y90" s="56"/>
      <c r="Z90" s="56"/>
      <c r="AA90" s="56"/>
      <c r="AB90" s="56"/>
    </row>
    <row r="91">
      <c r="A91" s="56"/>
      <c r="B91" s="56"/>
      <c r="C91" s="58"/>
      <c r="D91" s="87"/>
      <c r="E91" s="79"/>
      <c r="F91" s="58"/>
      <c r="G91" s="58"/>
      <c r="H91" s="58"/>
      <c r="I91" s="58"/>
      <c r="J91" s="58"/>
      <c r="K91" s="56"/>
      <c r="L91" s="56"/>
      <c r="M91" s="56"/>
      <c r="N91" s="56"/>
      <c r="O91" s="56"/>
      <c r="P91" s="56"/>
      <c r="Q91" s="56"/>
      <c r="R91" s="56"/>
      <c r="S91" s="56"/>
      <c r="T91" s="56"/>
      <c r="U91" s="56"/>
      <c r="V91" s="56"/>
      <c r="W91" s="56"/>
      <c r="X91" s="56"/>
      <c r="Y91" s="56"/>
      <c r="Z91" s="56"/>
      <c r="AA91" s="56"/>
      <c r="AB91" s="56"/>
    </row>
    <row r="92">
      <c r="A92" s="56"/>
      <c r="B92" s="56"/>
      <c r="C92" s="58"/>
      <c r="D92" s="87"/>
      <c r="E92" s="79"/>
      <c r="F92" s="58"/>
      <c r="G92" s="58"/>
      <c r="H92" s="58"/>
      <c r="I92" s="58"/>
      <c r="J92" s="58"/>
      <c r="K92" s="56"/>
      <c r="L92" s="56"/>
      <c r="M92" s="56"/>
      <c r="N92" s="56"/>
      <c r="O92" s="56"/>
      <c r="P92" s="56"/>
      <c r="Q92" s="56"/>
      <c r="R92" s="56"/>
      <c r="S92" s="56"/>
      <c r="T92" s="56"/>
      <c r="U92" s="56"/>
      <c r="V92" s="56"/>
      <c r="W92" s="56"/>
      <c r="X92" s="56"/>
      <c r="Y92" s="56"/>
      <c r="Z92" s="56"/>
      <c r="AA92" s="56"/>
      <c r="AB92" s="56"/>
    </row>
    <row r="93">
      <c r="A93" s="56"/>
      <c r="B93" s="56"/>
      <c r="C93" s="58"/>
      <c r="D93" s="87"/>
      <c r="E93" s="79"/>
      <c r="F93" s="58"/>
      <c r="G93" s="58"/>
      <c r="H93" s="58"/>
      <c r="I93" s="58"/>
      <c r="J93" s="58"/>
      <c r="K93" s="56"/>
      <c r="L93" s="56"/>
      <c r="M93" s="56"/>
      <c r="N93" s="56"/>
      <c r="O93" s="56"/>
      <c r="P93" s="56"/>
      <c r="Q93" s="56"/>
      <c r="R93" s="56"/>
      <c r="S93" s="56"/>
      <c r="T93" s="56"/>
      <c r="U93" s="56"/>
      <c r="V93" s="56"/>
      <c r="W93" s="56"/>
      <c r="X93" s="56"/>
      <c r="Y93" s="56"/>
      <c r="Z93" s="56"/>
      <c r="AA93" s="56"/>
      <c r="AB93" s="56"/>
    </row>
    <row r="94">
      <c r="A94" s="56"/>
      <c r="B94" s="56"/>
      <c r="C94" s="58"/>
      <c r="D94" s="87"/>
      <c r="E94" s="79"/>
      <c r="F94" s="58"/>
      <c r="G94" s="58"/>
      <c r="H94" s="58"/>
      <c r="I94" s="58"/>
      <c r="J94" s="58"/>
      <c r="K94" s="56"/>
      <c r="L94" s="56"/>
      <c r="M94" s="56"/>
      <c r="N94" s="56"/>
      <c r="O94" s="56"/>
      <c r="P94" s="56"/>
      <c r="Q94" s="56"/>
      <c r="R94" s="56"/>
      <c r="S94" s="56"/>
      <c r="T94" s="56"/>
      <c r="U94" s="56"/>
      <c r="V94" s="56"/>
      <c r="W94" s="56"/>
      <c r="X94" s="56"/>
      <c r="Y94" s="56"/>
      <c r="Z94" s="56"/>
      <c r="AA94" s="56"/>
      <c r="AB94" s="56"/>
    </row>
    <row r="95">
      <c r="A95" s="56"/>
      <c r="B95" s="56"/>
      <c r="C95" s="58"/>
      <c r="D95" s="87"/>
      <c r="E95" s="79"/>
      <c r="F95" s="58"/>
      <c r="G95" s="58"/>
      <c r="H95" s="58"/>
      <c r="I95" s="58"/>
      <c r="J95" s="58"/>
      <c r="K95" s="56"/>
      <c r="L95" s="56"/>
      <c r="M95" s="56"/>
      <c r="N95" s="56"/>
      <c r="O95" s="56"/>
      <c r="P95" s="56"/>
      <c r="Q95" s="56"/>
      <c r="R95" s="56"/>
      <c r="S95" s="56"/>
      <c r="T95" s="56"/>
      <c r="U95" s="56"/>
      <c r="V95" s="56"/>
      <c r="W95" s="56"/>
      <c r="X95" s="56"/>
      <c r="Y95" s="56"/>
      <c r="Z95" s="56"/>
      <c r="AA95" s="56"/>
      <c r="AB95" s="56"/>
    </row>
    <row r="96">
      <c r="A96" s="56"/>
      <c r="B96" s="56"/>
      <c r="C96" s="58"/>
      <c r="D96" s="87"/>
      <c r="E96" s="79"/>
      <c r="F96" s="58"/>
      <c r="G96" s="58"/>
      <c r="H96" s="58"/>
      <c r="I96" s="58"/>
      <c r="J96" s="58"/>
      <c r="K96" s="56"/>
      <c r="L96" s="56"/>
      <c r="M96" s="56"/>
      <c r="N96" s="56"/>
      <c r="O96" s="56"/>
      <c r="P96" s="56"/>
      <c r="Q96" s="56"/>
      <c r="R96" s="56"/>
      <c r="S96" s="56"/>
      <c r="T96" s="56"/>
      <c r="U96" s="56"/>
      <c r="V96" s="56"/>
      <c r="W96" s="56"/>
      <c r="X96" s="56"/>
      <c r="Y96" s="56"/>
      <c r="Z96" s="56"/>
      <c r="AA96" s="56"/>
      <c r="AB96" s="56"/>
    </row>
    <row r="97">
      <c r="A97" s="56"/>
      <c r="B97" s="56"/>
      <c r="C97" s="58"/>
      <c r="D97" s="87"/>
      <c r="E97" s="79"/>
      <c r="F97" s="58"/>
      <c r="G97" s="58"/>
      <c r="H97" s="58"/>
      <c r="I97" s="58"/>
      <c r="J97" s="58"/>
      <c r="K97" s="56"/>
      <c r="L97" s="56"/>
      <c r="M97" s="56"/>
      <c r="N97" s="56"/>
      <c r="O97" s="56"/>
      <c r="P97" s="56"/>
      <c r="Q97" s="56"/>
      <c r="R97" s="56"/>
      <c r="S97" s="56"/>
      <c r="T97" s="56"/>
      <c r="U97" s="56"/>
      <c r="V97" s="56"/>
      <c r="W97" s="56"/>
      <c r="X97" s="56"/>
      <c r="Y97" s="56"/>
      <c r="Z97" s="56"/>
      <c r="AA97" s="56"/>
      <c r="AB97" s="56"/>
    </row>
    <row r="98">
      <c r="A98" s="56"/>
      <c r="B98" s="56"/>
      <c r="C98" s="58"/>
      <c r="D98" s="87"/>
      <c r="E98" s="79"/>
      <c r="F98" s="58"/>
      <c r="G98" s="58"/>
      <c r="H98" s="58"/>
      <c r="I98" s="58"/>
      <c r="J98" s="58"/>
      <c r="K98" s="56"/>
      <c r="L98" s="56"/>
      <c r="M98" s="56"/>
      <c r="N98" s="56"/>
      <c r="O98" s="56"/>
      <c r="P98" s="56"/>
      <c r="Q98" s="56"/>
      <c r="R98" s="56"/>
      <c r="S98" s="56"/>
      <c r="T98" s="56"/>
      <c r="U98" s="56"/>
      <c r="V98" s="56"/>
      <c r="W98" s="56"/>
      <c r="X98" s="56"/>
      <c r="Y98" s="56"/>
      <c r="Z98" s="56"/>
      <c r="AA98" s="56"/>
      <c r="AB98" s="56"/>
    </row>
    <row r="99">
      <c r="A99" s="56"/>
      <c r="B99" s="56"/>
      <c r="C99" s="58"/>
      <c r="D99" s="87"/>
      <c r="E99" s="79"/>
      <c r="F99" s="58"/>
      <c r="G99" s="58"/>
      <c r="H99" s="58"/>
      <c r="I99" s="58"/>
      <c r="J99" s="58"/>
      <c r="K99" s="56"/>
      <c r="L99" s="56"/>
      <c r="M99" s="56"/>
      <c r="N99" s="56"/>
      <c r="O99" s="56"/>
      <c r="P99" s="56"/>
      <c r="Q99" s="56"/>
      <c r="R99" s="56"/>
      <c r="S99" s="56"/>
      <c r="T99" s="56"/>
      <c r="U99" s="56"/>
      <c r="V99" s="56"/>
      <c r="W99" s="56"/>
      <c r="X99" s="56"/>
      <c r="Y99" s="56"/>
      <c r="Z99" s="56"/>
      <c r="AA99" s="56"/>
      <c r="AB99" s="56"/>
    </row>
    <row r="100">
      <c r="A100" s="56"/>
      <c r="B100" s="56"/>
      <c r="C100" s="58"/>
      <c r="D100" s="87"/>
      <c r="E100" s="79"/>
      <c r="F100" s="58"/>
      <c r="G100" s="58"/>
      <c r="H100" s="58"/>
      <c r="I100" s="58"/>
      <c r="J100" s="58"/>
      <c r="K100" s="56"/>
      <c r="L100" s="56"/>
      <c r="M100" s="56"/>
      <c r="N100" s="56"/>
      <c r="O100" s="56"/>
      <c r="P100" s="56"/>
      <c r="Q100" s="56"/>
      <c r="R100" s="56"/>
      <c r="S100" s="56"/>
      <c r="T100" s="56"/>
      <c r="U100" s="56"/>
      <c r="V100" s="56"/>
      <c r="W100" s="56"/>
      <c r="X100" s="56"/>
      <c r="Y100" s="56"/>
      <c r="Z100" s="56"/>
      <c r="AA100" s="56"/>
      <c r="AB100" s="56"/>
    </row>
    <row r="101">
      <c r="A101" s="56"/>
      <c r="B101" s="56"/>
      <c r="C101" s="58"/>
      <c r="D101" s="87"/>
      <c r="E101" s="79"/>
      <c r="F101" s="58"/>
      <c r="G101" s="58"/>
      <c r="H101" s="58"/>
      <c r="I101" s="58"/>
      <c r="J101" s="58"/>
      <c r="K101" s="56"/>
      <c r="L101" s="56"/>
      <c r="M101" s="56"/>
      <c r="N101" s="56"/>
      <c r="O101" s="56"/>
      <c r="P101" s="56"/>
      <c r="Q101" s="56"/>
      <c r="R101" s="56"/>
      <c r="S101" s="56"/>
      <c r="T101" s="56"/>
      <c r="U101" s="56"/>
      <c r="V101" s="56"/>
      <c r="W101" s="56"/>
      <c r="X101" s="56"/>
      <c r="Y101" s="56"/>
      <c r="Z101" s="56"/>
      <c r="AA101" s="56"/>
      <c r="AB101" s="56"/>
    </row>
    <row r="102">
      <c r="A102" s="56"/>
      <c r="B102" s="56"/>
      <c r="C102" s="58"/>
      <c r="D102" s="87"/>
      <c r="E102" s="79"/>
      <c r="F102" s="58"/>
      <c r="G102" s="58"/>
      <c r="H102" s="58"/>
      <c r="I102" s="58"/>
      <c r="J102" s="58"/>
      <c r="K102" s="56"/>
      <c r="L102" s="56"/>
      <c r="M102" s="56"/>
      <c r="N102" s="56"/>
      <c r="O102" s="56"/>
      <c r="P102" s="56"/>
      <c r="Q102" s="56"/>
      <c r="R102" s="56"/>
      <c r="S102" s="56"/>
      <c r="T102" s="56"/>
      <c r="U102" s="56"/>
      <c r="V102" s="56"/>
      <c r="W102" s="56"/>
      <c r="X102" s="56"/>
      <c r="Y102" s="56"/>
      <c r="Z102" s="56"/>
      <c r="AA102" s="56"/>
      <c r="AB102" s="56"/>
    </row>
    <row r="103">
      <c r="A103" s="56"/>
      <c r="B103" s="56"/>
      <c r="C103" s="58"/>
      <c r="D103" s="87"/>
      <c r="E103" s="79"/>
      <c r="F103" s="58"/>
      <c r="G103" s="58"/>
      <c r="H103" s="58"/>
      <c r="I103" s="58"/>
      <c r="J103" s="58"/>
      <c r="K103" s="56"/>
      <c r="L103" s="56"/>
      <c r="M103" s="56"/>
      <c r="N103" s="56"/>
      <c r="O103" s="56"/>
      <c r="P103" s="56"/>
      <c r="Q103" s="56"/>
      <c r="R103" s="56"/>
      <c r="S103" s="56"/>
      <c r="T103" s="56"/>
      <c r="U103" s="56"/>
      <c r="V103" s="56"/>
      <c r="W103" s="56"/>
      <c r="X103" s="56"/>
      <c r="Y103" s="56"/>
      <c r="Z103" s="56"/>
      <c r="AA103" s="56"/>
      <c r="AB103" s="56"/>
    </row>
    <row r="104">
      <c r="A104" s="56"/>
      <c r="B104" s="56"/>
      <c r="C104" s="58"/>
      <c r="D104" s="87"/>
      <c r="E104" s="79"/>
      <c r="F104" s="58"/>
      <c r="G104" s="58"/>
      <c r="H104" s="58"/>
      <c r="I104" s="58"/>
      <c r="J104" s="58"/>
      <c r="K104" s="56"/>
      <c r="L104" s="56"/>
      <c r="M104" s="56"/>
      <c r="N104" s="56"/>
      <c r="O104" s="56"/>
      <c r="P104" s="56"/>
      <c r="Q104" s="56"/>
      <c r="R104" s="56"/>
      <c r="S104" s="56"/>
      <c r="T104" s="56"/>
      <c r="U104" s="56"/>
      <c r="V104" s="56"/>
      <c r="W104" s="56"/>
      <c r="X104" s="56"/>
      <c r="Y104" s="56"/>
      <c r="Z104" s="56"/>
      <c r="AA104" s="56"/>
      <c r="AB104" s="56"/>
    </row>
    <row r="105">
      <c r="A105" s="56"/>
      <c r="B105" s="56"/>
      <c r="C105" s="58"/>
      <c r="D105" s="87"/>
      <c r="E105" s="79"/>
      <c r="F105" s="58"/>
      <c r="G105" s="58"/>
      <c r="H105" s="58"/>
      <c r="I105" s="58"/>
      <c r="J105" s="58"/>
      <c r="K105" s="56"/>
      <c r="L105" s="56"/>
      <c r="M105" s="56"/>
      <c r="N105" s="56"/>
      <c r="O105" s="56"/>
      <c r="P105" s="56"/>
      <c r="Q105" s="56"/>
      <c r="R105" s="56"/>
      <c r="S105" s="56"/>
      <c r="T105" s="56"/>
      <c r="U105" s="56"/>
      <c r="V105" s="56"/>
      <c r="W105" s="56"/>
      <c r="X105" s="56"/>
      <c r="Y105" s="56"/>
      <c r="Z105" s="56"/>
      <c r="AA105" s="56"/>
      <c r="AB105" s="56"/>
    </row>
    <row r="106">
      <c r="A106" s="56"/>
      <c r="B106" s="56"/>
      <c r="C106" s="58"/>
      <c r="D106" s="87"/>
      <c r="E106" s="79"/>
      <c r="F106" s="58"/>
      <c r="G106" s="58"/>
      <c r="H106" s="58"/>
      <c r="I106" s="58"/>
      <c r="J106" s="58"/>
      <c r="K106" s="56"/>
      <c r="L106" s="56"/>
      <c r="M106" s="56"/>
      <c r="N106" s="56"/>
      <c r="O106" s="56"/>
      <c r="P106" s="56"/>
      <c r="Q106" s="56"/>
      <c r="R106" s="56"/>
      <c r="S106" s="56"/>
      <c r="T106" s="56"/>
      <c r="U106" s="56"/>
      <c r="V106" s="56"/>
      <c r="W106" s="56"/>
      <c r="X106" s="56"/>
      <c r="Y106" s="56"/>
      <c r="Z106" s="56"/>
      <c r="AA106" s="56"/>
      <c r="AB106" s="56"/>
    </row>
    <row r="107">
      <c r="A107" s="56"/>
      <c r="B107" s="56"/>
      <c r="C107" s="58"/>
      <c r="D107" s="87"/>
      <c r="E107" s="79"/>
      <c r="F107" s="58"/>
      <c r="G107" s="58"/>
      <c r="H107" s="58"/>
      <c r="I107" s="58"/>
      <c r="J107" s="58"/>
      <c r="K107" s="56"/>
      <c r="L107" s="56"/>
      <c r="M107" s="56"/>
      <c r="N107" s="56"/>
      <c r="O107" s="56"/>
      <c r="P107" s="56"/>
      <c r="Q107" s="56"/>
      <c r="R107" s="56"/>
      <c r="S107" s="56"/>
      <c r="T107" s="56"/>
      <c r="U107" s="56"/>
      <c r="V107" s="56"/>
      <c r="W107" s="56"/>
      <c r="X107" s="56"/>
      <c r="Y107" s="56"/>
      <c r="Z107" s="56"/>
      <c r="AA107" s="56"/>
      <c r="AB107" s="56"/>
    </row>
    <row r="108">
      <c r="A108" s="56"/>
      <c r="B108" s="56"/>
      <c r="C108" s="58"/>
      <c r="D108" s="87"/>
      <c r="E108" s="79"/>
      <c r="F108" s="58"/>
      <c r="G108" s="58"/>
      <c r="H108" s="58"/>
      <c r="I108" s="58"/>
      <c r="J108" s="58"/>
      <c r="K108" s="56"/>
      <c r="L108" s="56"/>
      <c r="M108" s="56"/>
      <c r="N108" s="56"/>
      <c r="O108" s="56"/>
      <c r="P108" s="56"/>
      <c r="Q108" s="56"/>
      <c r="R108" s="56"/>
      <c r="S108" s="56"/>
      <c r="T108" s="56"/>
      <c r="U108" s="56"/>
      <c r="V108" s="56"/>
      <c r="W108" s="56"/>
      <c r="X108" s="56"/>
      <c r="Y108" s="56"/>
      <c r="Z108" s="56"/>
      <c r="AA108" s="56"/>
      <c r="AB108" s="56"/>
    </row>
    <row r="109">
      <c r="A109" s="56"/>
      <c r="B109" s="56"/>
      <c r="C109" s="58"/>
      <c r="D109" s="87"/>
      <c r="E109" s="79"/>
      <c r="F109" s="58"/>
      <c r="G109" s="58"/>
      <c r="H109" s="58"/>
      <c r="I109" s="58"/>
      <c r="J109" s="58"/>
      <c r="K109" s="56"/>
      <c r="L109" s="56"/>
      <c r="M109" s="56"/>
      <c r="N109" s="56"/>
      <c r="O109" s="56"/>
      <c r="P109" s="56"/>
      <c r="Q109" s="56"/>
      <c r="R109" s="56"/>
      <c r="S109" s="56"/>
      <c r="T109" s="56"/>
      <c r="U109" s="56"/>
      <c r="V109" s="56"/>
      <c r="W109" s="56"/>
      <c r="X109" s="56"/>
      <c r="Y109" s="56"/>
      <c r="Z109" s="56"/>
      <c r="AA109" s="56"/>
      <c r="AB109" s="56"/>
    </row>
    <row r="110">
      <c r="A110" s="56"/>
      <c r="B110" s="56"/>
      <c r="C110" s="58"/>
      <c r="D110" s="87"/>
      <c r="E110" s="79"/>
      <c r="F110" s="58"/>
      <c r="G110" s="58"/>
      <c r="H110" s="58"/>
      <c r="I110" s="58"/>
      <c r="J110" s="58"/>
      <c r="K110" s="56"/>
      <c r="L110" s="56"/>
      <c r="M110" s="56"/>
      <c r="N110" s="56"/>
      <c r="O110" s="56"/>
      <c r="P110" s="56"/>
      <c r="Q110" s="56"/>
      <c r="R110" s="56"/>
      <c r="S110" s="56"/>
      <c r="T110" s="56"/>
      <c r="U110" s="56"/>
      <c r="V110" s="56"/>
      <c r="W110" s="56"/>
      <c r="X110" s="56"/>
      <c r="Y110" s="56"/>
      <c r="Z110" s="56"/>
      <c r="AA110" s="56"/>
      <c r="AB110" s="56"/>
    </row>
    <row r="111">
      <c r="A111" s="56"/>
      <c r="B111" s="56"/>
      <c r="C111" s="58"/>
      <c r="D111" s="87"/>
      <c r="E111" s="79"/>
      <c r="F111" s="58"/>
      <c r="G111" s="58"/>
      <c r="H111" s="58"/>
      <c r="I111" s="58"/>
      <c r="J111" s="58"/>
      <c r="K111" s="56"/>
      <c r="L111" s="56"/>
      <c r="M111" s="56"/>
      <c r="N111" s="56"/>
      <c r="O111" s="56"/>
      <c r="P111" s="56"/>
      <c r="Q111" s="56"/>
      <c r="R111" s="56"/>
      <c r="S111" s="56"/>
      <c r="T111" s="56"/>
      <c r="U111" s="56"/>
      <c r="V111" s="56"/>
      <c r="W111" s="56"/>
      <c r="X111" s="56"/>
      <c r="Y111" s="56"/>
      <c r="Z111" s="56"/>
      <c r="AA111" s="56"/>
      <c r="AB111" s="56"/>
    </row>
    <row r="112">
      <c r="A112" s="56"/>
      <c r="B112" s="56"/>
      <c r="C112" s="58"/>
      <c r="D112" s="87"/>
      <c r="E112" s="79"/>
      <c r="F112" s="58"/>
      <c r="G112" s="58"/>
      <c r="H112" s="58"/>
      <c r="I112" s="58"/>
      <c r="J112" s="58"/>
      <c r="K112" s="56"/>
      <c r="L112" s="56"/>
      <c r="M112" s="56"/>
      <c r="N112" s="56"/>
      <c r="O112" s="56"/>
      <c r="P112" s="56"/>
      <c r="Q112" s="56"/>
      <c r="R112" s="56"/>
      <c r="S112" s="56"/>
      <c r="T112" s="56"/>
      <c r="U112" s="56"/>
      <c r="V112" s="56"/>
      <c r="W112" s="56"/>
      <c r="X112" s="56"/>
      <c r="Y112" s="56"/>
      <c r="Z112" s="56"/>
      <c r="AA112" s="56"/>
      <c r="AB112" s="56"/>
    </row>
    <row r="113">
      <c r="A113" s="56"/>
      <c r="B113" s="56"/>
      <c r="C113" s="58"/>
      <c r="D113" s="87"/>
      <c r="E113" s="79"/>
      <c r="F113" s="58"/>
      <c r="G113" s="58"/>
      <c r="H113" s="58"/>
      <c r="I113" s="58"/>
      <c r="J113" s="58"/>
      <c r="K113" s="56"/>
      <c r="L113" s="56"/>
      <c r="M113" s="56"/>
      <c r="N113" s="56"/>
      <c r="O113" s="56"/>
      <c r="P113" s="56"/>
      <c r="Q113" s="56"/>
      <c r="R113" s="56"/>
      <c r="S113" s="56"/>
      <c r="T113" s="56"/>
      <c r="U113" s="56"/>
      <c r="V113" s="56"/>
      <c r="W113" s="56"/>
      <c r="X113" s="56"/>
      <c r="Y113" s="56"/>
      <c r="Z113" s="56"/>
      <c r="AA113" s="56"/>
      <c r="AB113" s="56"/>
    </row>
    <row r="114">
      <c r="A114" s="56"/>
      <c r="B114" s="56"/>
      <c r="C114" s="58"/>
      <c r="D114" s="87"/>
      <c r="E114" s="79"/>
      <c r="F114" s="58"/>
      <c r="G114" s="58"/>
      <c r="H114" s="58"/>
      <c r="I114" s="58"/>
      <c r="J114" s="58"/>
      <c r="K114" s="56"/>
      <c r="L114" s="56"/>
      <c r="M114" s="56"/>
      <c r="N114" s="56"/>
      <c r="O114" s="56"/>
      <c r="P114" s="56"/>
      <c r="Q114" s="56"/>
      <c r="R114" s="56"/>
      <c r="S114" s="56"/>
      <c r="T114" s="56"/>
      <c r="U114" s="56"/>
      <c r="V114" s="56"/>
      <c r="W114" s="56"/>
      <c r="X114" s="56"/>
      <c r="Y114" s="56"/>
      <c r="Z114" s="56"/>
      <c r="AA114" s="56"/>
      <c r="AB114" s="56"/>
    </row>
    <row r="115">
      <c r="A115" s="56"/>
      <c r="B115" s="56"/>
      <c r="C115" s="58"/>
      <c r="D115" s="87"/>
      <c r="E115" s="79"/>
      <c r="F115" s="58"/>
      <c r="G115" s="58"/>
      <c r="H115" s="58"/>
      <c r="I115" s="58"/>
      <c r="J115" s="58"/>
      <c r="K115" s="56"/>
      <c r="L115" s="56"/>
      <c r="M115" s="56"/>
      <c r="N115" s="56"/>
      <c r="O115" s="56"/>
      <c r="P115" s="56"/>
      <c r="Q115" s="56"/>
      <c r="R115" s="56"/>
      <c r="S115" s="56"/>
      <c r="T115" s="56"/>
      <c r="U115" s="56"/>
      <c r="V115" s="56"/>
      <c r="W115" s="56"/>
      <c r="X115" s="56"/>
      <c r="Y115" s="56"/>
      <c r="Z115" s="56"/>
      <c r="AA115" s="56"/>
      <c r="AB115" s="56"/>
    </row>
    <row r="116">
      <c r="A116" s="56"/>
      <c r="B116" s="56"/>
      <c r="C116" s="58"/>
      <c r="D116" s="87"/>
      <c r="E116" s="79"/>
      <c r="F116" s="58"/>
      <c r="G116" s="58"/>
      <c r="H116" s="58"/>
      <c r="I116" s="58"/>
      <c r="J116" s="58"/>
      <c r="K116" s="56"/>
      <c r="L116" s="56"/>
      <c r="M116" s="56"/>
      <c r="N116" s="56"/>
      <c r="O116" s="56"/>
      <c r="P116" s="56"/>
      <c r="Q116" s="56"/>
      <c r="R116" s="56"/>
      <c r="S116" s="56"/>
      <c r="T116" s="56"/>
      <c r="U116" s="56"/>
      <c r="V116" s="56"/>
      <c r="W116" s="56"/>
      <c r="X116" s="56"/>
      <c r="Y116" s="56"/>
      <c r="Z116" s="56"/>
      <c r="AA116" s="56"/>
      <c r="AB116" s="56"/>
    </row>
    <row r="117">
      <c r="A117" s="56"/>
      <c r="B117" s="56"/>
      <c r="C117" s="58"/>
      <c r="D117" s="87"/>
      <c r="E117" s="79"/>
      <c r="F117" s="58"/>
      <c r="G117" s="58"/>
      <c r="H117" s="58"/>
      <c r="I117" s="58"/>
      <c r="J117" s="58"/>
      <c r="K117" s="56"/>
      <c r="L117" s="56"/>
      <c r="M117" s="56"/>
      <c r="N117" s="56"/>
      <c r="O117" s="56"/>
      <c r="P117" s="56"/>
      <c r="Q117" s="56"/>
      <c r="R117" s="56"/>
      <c r="S117" s="56"/>
      <c r="T117" s="56"/>
      <c r="U117" s="56"/>
      <c r="V117" s="56"/>
      <c r="W117" s="56"/>
      <c r="X117" s="56"/>
      <c r="Y117" s="56"/>
      <c r="Z117" s="56"/>
      <c r="AA117" s="56"/>
      <c r="AB117" s="56"/>
    </row>
    <row r="118">
      <c r="A118" s="56"/>
      <c r="B118" s="56"/>
      <c r="C118" s="58"/>
      <c r="D118" s="87"/>
      <c r="E118" s="79"/>
      <c r="F118" s="58"/>
      <c r="G118" s="58"/>
      <c r="H118" s="58"/>
      <c r="I118" s="58"/>
      <c r="J118" s="58"/>
      <c r="K118" s="56"/>
      <c r="L118" s="56"/>
      <c r="M118" s="56"/>
      <c r="N118" s="56"/>
      <c r="O118" s="56"/>
      <c r="P118" s="56"/>
      <c r="Q118" s="56"/>
      <c r="R118" s="56"/>
      <c r="S118" s="56"/>
      <c r="T118" s="56"/>
      <c r="U118" s="56"/>
      <c r="V118" s="56"/>
      <c r="W118" s="56"/>
      <c r="X118" s="56"/>
      <c r="Y118" s="56"/>
      <c r="Z118" s="56"/>
      <c r="AA118" s="56"/>
      <c r="AB118" s="56"/>
    </row>
    <row r="119">
      <c r="A119" s="56"/>
      <c r="B119" s="56"/>
      <c r="C119" s="58"/>
      <c r="D119" s="87"/>
      <c r="E119" s="79"/>
      <c r="F119" s="58"/>
      <c r="G119" s="58"/>
      <c r="H119" s="58"/>
      <c r="I119" s="58"/>
      <c r="J119" s="58"/>
      <c r="K119" s="56"/>
      <c r="L119" s="56"/>
      <c r="M119" s="56"/>
      <c r="N119" s="56"/>
      <c r="O119" s="56"/>
      <c r="P119" s="56"/>
      <c r="Q119" s="56"/>
      <c r="R119" s="56"/>
      <c r="S119" s="56"/>
      <c r="T119" s="56"/>
      <c r="U119" s="56"/>
      <c r="V119" s="56"/>
      <c r="W119" s="56"/>
      <c r="X119" s="56"/>
      <c r="Y119" s="56"/>
      <c r="Z119" s="56"/>
      <c r="AA119" s="56"/>
      <c r="AB119" s="56"/>
    </row>
    <row r="120">
      <c r="A120" s="56"/>
      <c r="B120" s="56"/>
      <c r="C120" s="58"/>
      <c r="D120" s="87"/>
      <c r="E120" s="79"/>
      <c r="F120" s="58"/>
      <c r="G120" s="58"/>
      <c r="H120" s="58"/>
      <c r="I120" s="58"/>
      <c r="J120" s="58"/>
      <c r="K120" s="56"/>
      <c r="L120" s="56"/>
      <c r="M120" s="56"/>
      <c r="N120" s="56"/>
      <c r="O120" s="56"/>
      <c r="P120" s="56"/>
      <c r="Q120" s="56"/>
      <c r="R120" s="56"/>
      <c r="S120" s="56"/>
      <c r="T120" s="56"/>
      <c r="U120" s="56"/>
      <c r="V120" s="56"/>
      <c r="W120" s="56"/>
      <c r="X120" s="56"/>
      <c r="Y120" s="56"/>
      <c r="Z120" s="56"/>
      <c r="AA120" s="56"/>
      <c r="AB120" s="56"/>
    </row>
    <row r="121">
      <c r="A121" s="56"/>
      <c r="B121" s="56"/>
      <c r="C121" s="58"/>
      <c r="D121" s="87"/>
      <c r="E121" s="79"/>
      <c r="F121" s="58"/>
      <c r="G121" s="58"/>
      <c r="H121" s="58"/>
      <c r="I121" s="58"/>
      <c r="J121" s="58"/>
      <c r="K121" s="56"/>
      <c r="L121" s="56"/>
      <c r="M121" s="56"/>
      <c r="N121" s="56"/>
      <c r="O121" s="56"/>
      <c r="P121" s="56"/>
      <c r="Q121" s="56"/>
      <c r="R121" s="56"/>
      <c r="S121" s="56"/>
      <c r="T121" s="56"/>
      <c r="U121" s="56"/>
      <c r="V121" s="56"/>
      <c r="W121" s="56"/>
      <c r="X121" s="56"/>
      <c r="Y121" s="56"/>
      <c r="Z121" s="56"/>
      <c r="AA121" s="56"/>
      <c r="AB121" s="56"/>
    </row>
    <row r="122">
      <c r="A122" s="56"/>
      <c r="B122" s="56"/>
      <c r="C122" s="58"/>
      <c r="D122" s="87"/>
      <c r="E122" s="79"/>
      <c r="F122" s="58"/>
      <c r="G122" s="58"/>
      <c r="H122" s="58"/>
      <c r="I122" s="58"/>
      <c r="J122" s="58"/>
      <c r="K122" s="56"/>
      <c r="L122" s="56"/>
      <c r="M122" s="56"/>
      <c r="N122" s="56"/>
      <c r="O122" s="56"/>
      <c r="P122" s="56"/>
      <c r="Q122" s="56"/>
      <c r="R122" s="56"/>
      <c r="S122" s="56"/>
      <c r="T122" s="56"/>
      <c r="U122" s="56"/>
      <c r="V122" s="56"/>
      <c r="W122" s="56"/>
      <c r="X122" s="56"/>
      <c r="Y122" s="56"/>
      <c r="Z122" s="56"/>
      <c r="AA122" s="56"/>
      <c r="AB122" s="56"/>
    </row>
    <row r="123">
      <c r="A123" s="56"/>
      <c r="B123" s="56"/>
      <c r="C123" s="58"/>
      <c r="D123" s="87"/>
      <c r="E123" s="79"/>
      <c r="F123" s="58"/>
      <c r="G123" s="58"/>
      <c r="H123" s="58"/>
      <c r="I123" s="58"/>
      <c r="J123" s="58"/>
      <c r="K123" s="56"/>
      <c r="L123" s="56"/>
      <c r="M123" s="56"/>
      <c r="N123" s="56"/>
      <c r="O123" s="56"/>
      <c r="P123" s="56"/>
      <c r="Q123" s="56"/>
      <c r="R123" s="56"/>
      <c r="S123" s="56"/>
      <c r="T123" s="56"/>
      <c r="U123" s="56"/>
      <c r="V123" s="56"/>
      <c r="W123" s="56"/>
      <c r="X123" s="56"/>
      <c r="Y123" s="56"/>
      <c r="Z123" s="56"/>
      <c r="AA123" s="56"/>
      <c r="AB123" s="56"/>
    </row>
    <row r="124">
      <c r="A124" s="56"/>
      <c r="B124" s="56"/>
      <c r="C124" s="58"/>
      <c r="D124" s="87"/>
      <c r="E124" s="79"/>
      <c r="F124" s="58"/>
      <c r="G124" s="58"/>
      <c r="H124" s="58"/>
      <c r="I124" s="58"/>
      <c r="J124" s="58"/>
      <c r="K124" s="56"/>
      <c r="L124" s="56"/>
      <c r="M124" s="56"/>
      <c r="N124" s="56"/>
      <c r="O124" s="56"/>
      <c r="P124" s="56"/>
      <c r="Q124" s="56"/>
      <c r="R124" s="56"/>
      <c r="S124" s="56"/>
      <c r="T124" s="56"/>
      <c r="U124" s="56"/>
      <c r="V124" s="56"/>
      <c r="W124" s="56"/>
      <c r="X124" s="56"/>
      <c r="Y124" s="56"/>
      <c r="Z124" s="56"/>
      <c r="AA124" s="56"/>
      <c r="AB124" s="56"/>
    </row>
    <row r="125">
      <c r="A125" s="56"/>
      <c r="B125" s="56"/>
      <c r="C125" s="58"/>
      <c r="D125" s="87"/>
      <c r="E125" s="79"/>
      <c r="F125" s="58"/>
      <c r="G125" s="58"/>
      <c r="H125" s="58"/>
      <c r="I125" s="58"/>
      <c r="J125" s="58"/>
      <c r="K125" s="56"/>
      <c r="L125" s="56"/>
      <c r="M125" s="56"/>
      <c r="N125" s="56"/>
      <c r="O125" s="56"/>
      <c r="P125" s="56"/>
      <c r="Q125" s="56"/>
      <c r="R125" s="56"/>
      <c r="S125" s="56"/>
      <c r="T125" s="56"/>
      <c r="U125" s="56"/>
      <c r="V125" s="56"/>
      <c r="W125" s="56"/>
      <c r="X125" s="56"/>
      <c r="Y125" s="56"/>
      <c r="Z125" s="56"/>
      <c r="AA125" s="56"/>
      <c r="AB125" s="56"/>
    </row>
    <row r="126">
      <c r="A126" s="56"/>
      <c r="B126" s="56"/>
      <c r="C126" s="58"/>
      <c r="D126" s="87"/>
      <c r="E126" s="79"/>
      <c r="F126" s="58"/>
      <c r="G126" s="58"/>
      <c r="H126" s="58"/>
      <c r="I126" s="58"/>
      <c r="J126" s="58"/>
      <c r="K126" s="56"/>
      <c r="L126" s="56"/>
      <c r="M126" s="56"/>
      <c r="N126" s="56"/>
      <c r="O126" s="56"/>
      <c r="P126" s="56"/>
      <c r="Q126" s="56"/>
      <c r="R126" s="56"/>
      <c r="S126" s="56"/>
      <c r="T126" s="56"/>
      <c r="U126" s="56"/>
      <c r="V126" s="56"/>
      <c r="W126" s="56"/>
      <c r="X126" s="56"/>
      <c r="Y126" s="56"/>
      <c r="Z126" s="56"/>
      <c r="AA126" s="56"/>
      <c r="AB126" s="56"/>
    </row>
    <row r="127">
      <c r="A127" s="56"/>
      <c r="B127" s="56"/>
      <c r="C127" s="58"/>
      <c r="D127" s="87"/>
      <c r="E127" s="79"/>
      <c r="F127" s="58"/>
      <c r="G127" s="58"/>
      <c r="H127" s="58"/>
      <c r="I127" s="58"/>
      <c r="J127" s="58"/>
      <c r="K127" s="56"/>
      <c r="L127" s="56"/>
      <c r="M127" s="56"/>
      <c r="N127" s="56"/>
      <c r="O127" s="56"/>
      <c r="P127" s="56"/>
      <c r="Q127" s="56"/>
      <c r="R127" s="56"/>
      <c r="S127" s="56"/>
      <c r="T127" s="56"/>
      <c r="U127" s="56"/>
      <c r="V127" s="56"/>
      <c r="W127" s="56"/>
      <c r="X127" s="56"/>
      <c r="Y127" s="56"/>
      <c r="Z127" s="56"/>
      <c r="AA127" s="56"/>
      <c r="AB127" s="56"/>
    </row>
    <row r="128">
      <c r="A128" s="56"/>
      <c r="B128" s="56"/>
      <c r="C128" s="58"/>
      <c r="D128" s="87"/>
      <c r="E128" s="79"/>
      <c r="F128" s="58"/>
      <c r="G128" s="58"/>
      <c r="H128" s="58"/>
      <c r="I128" s="58"/>
      <c r="J128" s="58"/>
      <c r="K128" s="56"/>
      <c r="L128" s="56"/>
      <c r="M128" s="56"/>
      <c r="N128" s="56"/>
      <c r="O128" s="56"/>
      <c r="P128" s="56"/>
      <c r="Q128" s="56"/>
      <c r="R128" s="56"/>
      <c r="S128" s="56"/>
      <c r="T128" s="56"/>
      <c r="U128" s="56"/>
      <c r="V128" s="56"/>
      <c r="W128" s="56"/>
      <c r="X128" s="56"/>
      <c r="Y128" s="56"/>
      <c r="Z128" s="56"/>
      <c r="AA128" s="56"/>
      <c r="AB128" s="56"/>
    </row>
    <row r="129">
      <c r="A129" s="56"/>
      <c r="B129" s="56"/>
      <c r="C129" s="58"/>
      <c r="D129" s="87"/>
      <c r="E129" s="79"/>
      <c r="F129" s="58"/>
      <c r="G129" s="58"/>
      <c r="H129" s="58"/>
      <c r="I129" s="58"/>
      <c r="J129" s="58"/>
      <c r="K129" s="56"/>
      <c r="L129" s="56"/>
      <c r="M129" s="56"/>
      <c r="N129" s="56"/>
      <c r="O129" s="56"/>
      <c r="P129" s="56"/>
      <c r="Q129" s="56"/>
      <c r="R129" s="56"/>
      <c r="S129" s="56"/>
      <c r="T129" s="56"/>
      <c r="U129" s="56"/>
      <c r="V129" s="56"/>
      <c r="W129" s="56"/>
      <c r="X129" s="56"/>
      <c r="Y129" s="56"/>
      <c r="Z129" s="56"/>
      <c r="AA129" s="56"/>
      <c r="AB129" s="56"/>
    </row>
    <row r="130">
      <c r="A130" s="56"/>
      <c r="B130" s="56"/>
      <c r="C130" s="58"/>
      <c r="D130" s="87"/>
      <c r="E130" s="79"/>
      <c r="F130" s="58"/>
      <c r="G130" s="58"/>
      <c r="H130" s="58"/>
      <c r="I130" s="58"/>
      <c r="J130" s="58"/>
      <c r="K130" s="56"/>
      <c r="L130" s="56"/>
      <c r="M130" s="56"/>
      <c r="N130" s="56"/>
      <c r="O130" s="56"/>
      <c r="P130" s="56"/>
      <c r="Q130" s="56"/>
      <c r="R130" s="56"/>
      <c r="S130" s="56"/>
      <c r="T130" s="56"/>
      <c r="U130" s="56"/>
      <c r="V130" s="56"/>
      <c r="W130" s="56"/>
      <c r="X130" s="56"/>
      <c r="Y130" s="56"/>
      <c r="Z130" s="56"/>
      <c r="AA130" s="56"/>
      <c r="AB130" s="56"/>
    </row>
    <row r="131">
      <c r="A131" s="56"/>
      <c r="B131" s="56"/>
      <c r="C131" s="58"/>
      <c r="D131" s="87"/>
      <c r="E131" s="79"/>
      <c r="F131" s="58"/>
      <c r="G131" s="58"/>
      <c r="H131" s="58"/>
      <c r="I131" s="58"/>
      <c r="J131" s="58"/>
      <c r="K131" s="56"/>
      <c r="L131" s="56"/>
      <c r="M131" s="56"/>
      <c r="N131" s="56"/>
      <c r="O131" s="56"/>
      <c r="P131" s="56"/>
      <c r="Q131" s="56"/>
      <c r="R131" s="56"/>
      <c r="S131" s="56"/>
      <c r="T131" s="56"/>
      <c r="U131" s="56"/>
      <c r="V131" s="56"/>
      <c r="W131" s="56"/>
      <c r="X131" s="56"/>
      <c r="Y131" s="56"/>
      <c r="Z131" s="56"/>
      <c r="AA131" s="56"/>
      <c r="AB131" s="56"/>
    </row>
    <row r="132">
      <c r="A132" s="56"/>
      <c r="B132" s="56"/>
      <c r="C132" s="58"/>
      <c r="D132" s="87"/>
      <c r="E132" s="79"/>
      <c r="F132" s="58"/>
      <c r="G132" s="58"/>
      <c r="H132" s="58"/>
      <c r="I132" s="58"/>
      <c r="J132" s="58"/>
      <c r="K132" s="56"/>
      <c r="L132" s="56"/>
      <c r="M132" s="56"/>
      <c r="N132" s="56"/>
      <c r="O132" s="56"/>
      <c r="P132" s="56"/>
      <c r="Q132" s="56"/>
      <c r="R132" s="56"/>
      <c r="S132" s="56"/>
      <c r="T132" s="56"/>
      <c r="U132" s="56"/>
      <c r="V132" s="56"/>
      <c r="W132" s="56"/>
      <c r="X132" s="56"/>
      <c r="Y132" s="56"/>
      <c r="Z132" s="56"/>
      <c r="AA132" s="56"/>
      <c r="AB132" s="56"/>
    </row>
    <row r="133">
      <c r="A133" s="56"/>
      <c r="B133" s="56"/>
      <c r="C133" s="58"/>
      <c r="D133" s="87"/>
      <c r="E133" s="79"/>
      <c r="F133" s="58"/>
      <c r="G133" s="58"/>
      <c r="H133" s="58"/>
      <c r="I133" s="58"/>
      <c r="J133" s="58"/>
      <c r="K133" s="56"/>
      <c r="L133" s="56"/>
      <c r="M133" s="56"/>
      <c r="N133" s="56"/>
      <c r="O133" s="56"/>
      <c r="P133" s="56"/>
      <c r="Q133" s="56"/>
      <c r="R133" s="56"/>
      <c r="S133" s="56"/>
      <c r="T133" s="56"/>
      <c r="U133" s="56"/>
      <c r="V133" s="56"/>
      <c r="W133" s="56"/>
      <c r="X133" s="56"/>
      <c r="Y133" s="56"/>
      <c r="Z133" s="56"/>
      <c r="AA133" s="56"/>
      <c r="AB133" s="56"/>
    </row>
    <row r="134">
      <c r="A134" s="56"/>
      <c r="B134" s="56"/>
      <c r="C134" s="58"/>
      <c r="D134" s="87"/>
      <c r="E134" s="79"/>
      <c r="F134" s="58"/>
      <c r="G134" s="58"/>
      <c r="H134" s="58"/>
      <c r="I134" s="58"/>
      <c r="J134" s="58"/>
      <c r="K134" s="56"/>
      <c r="L134" s="56"/>
      <c r="M134" s="56"/>
      <c r="N134" s="56"/>
      <c r="O134" s="56"/>
      <c r="P134" s="56"/>
      <c r="Q134" s="56"/>
      <c r="R134" s="56"/>
      <c r="S134" s="56"/>
      <c r="T134" s="56"/>
      <c r="U134" s="56"/>
      <c r="V134" s="56"/>
      <c r="W134" s="56"/>
      <c r="X134" s="56"/>
      <c r="Y134" s="56"/>
      <c r="Z134" s="56"/>
      <c r="AA134" s="56"/>
      <c r="AB134" s="56"/>
    </row>
    <row r="135">
      <c r="A135" s="56"/>
      <c r="B135" s="56"/>
      <c r="C135" s="58"/>
      <c r="D135" s="87"/>
      <c r="E135" s="79"/>
      <c r="F135" s="58"/>
      <c r="G135" s="58"/>
      <c r="H135" s="58"/>
      <c r="I135" s="58"/>
      <c r="J135" s="58"/>
      <c r="K135" s="56"/>
      <c r="L135" s="56"/>
      <c r="M135" s="56"/>
      <c r="N135" s="56"/>
      <c r="O135" s="56"/>
      <c r="P135" s="56"/>
      <c r="Q135" s="56"/>
      <c r="R135" s="56"/>
      <c r="S135" s="56"/>
      <c r="T135" s="56"/>
      <c r="U135" s="56"/>
      <c r="V135" s="56"/>
      <c r="W135" s="56"/>
      <c r="X135" s="56"/>
      <c r="Y135" s="56"/>
      <c r="Z135" s="56"/>
      <c r="AA135" s="56"/>
      <c r="AB135" s="56"/>
    </row>
    <row r="136">
      <c r="A136" s="56"/>
      <c r="B136" s="56"/>
      <c r="C136" s="58"/>
      <c r="D136" s="87"/>
      <c r="E136" s="79"/>
      <c r="F136" s="58"/>
      <c r="G136" s="58"/>
      <c r="H136" s="58"/>
      <c r="I136" s="58"/>
      <c r="J136" s="58"/>
      <c r="K136" s="56"/>
      <c r="L136" s="56"/>
      <c r="M136" s="56"/>
      <c r="N136" s="56"/>
      <c r="O136" s="56"/>
      <c r="P136" s="56"/>
      <c r="Q136" s="56"/>
      <c r="R136" s="56"/>
      <c r="S136" s="56"/>
      <c r="T136" s="56"/>
      <c r="U136" s="56"/>
      <c r="V136" s="56"/>
      <c r="W136" s="56"/>
      <c r="X136" s="56"/>
      <c r="Y136" s="56"/>
      <c r="Z136" s="56"/>
      <c r="AA136" s="56"/>
      <c r="AB136" s="56"/>
    </row>
    <row r="137">
      <c r="A137" s="56"/>
      <c r="B137" s="56"/>
      <c r="C137" s="58"/>
      <c r="D137" s="87"/>
      <c r="E137" s="79"/>
      <c r="F137" s="58"/>
      <c r="G137" s="58"/>
      <c r="H137" s="58"/>
      <c r="I137" s="58"/>
      <c r="J137" s="58"/>
      <c r="K137" s="56"/>
      <c r="L137" s="56"/>
      <c r="M137" s="56"/>
      <c r="N137" s="56"/>
      <c r="O137" s="56"/>
      <c r="P137" s="56"/>
      <c r="Q137" s="56"/>
      <c r="R137" s="56"/>
      <c r="S137" s="56"/>
      <c r="T137" s="56"/>
      <c r="U137" s="56"/>
      <c r="V137" s="56"/>
      <c r="W137" s="56"/>
      <c r="X137" s="56"/>
      <c r="Y137" s="56"/>
      <c r="Z137" s="56"/>
      <c r="AA137" s="56"/>
      <c r="AB137" s="56"/>
    </row>
    <row r="138">
      <c r="A138" s="56"/>
      <c r="B138" s="56"/>
      <c r="C138" s="58"/>
      <c r="D138" s="87"/>
      <c r="E138" s="79"/>
      <c r="F138" s="58"/>
      <c r="G138" s="58"/>
      <c r="H138" s="58"/>
      <c r="I138" s="58"/>
      <c r="J138" s="58"/>
      <c r="K138" s="56"/>
      <c r="L138" s="56"/>
      <c r="M138" s="56"/>
      <c r="N138" s="56"/>
      <c r="O138" s="56"/>
      <c r="P138" s="56"/>
      <c r="Q138" s="56"/>
      <c r="R138" s="56"/>
      <c r="S138" s="56"/>
      <c r="T138" s="56"/>
      <c r="U138" s="56"/>
      <c r="V138" s="56"/>
      <c r="W138" s="56"/>
      <c r="X138" s="56"/>
      <c r="Y138" s="56"/>
      <c r="Z138" s="56"/>
      <c r="AA138" s="56"/>
      <c r="AB138" s="56"/>
    </row>
    <row r="139">
      <c r="A139" s="56"/>
      <c r="B139" s="56"/>
      <c r="C139" s="58"/>
      <c r="D139" s="87"/>
      <c r="E139" s="79"/>
      <c r="F139" s="58"/>
      <c r="G139" s="58"/>
      <c r="H139" s="58"/>
      <c r="I139" s="58"/>
      <c r="J139" s="58"/>
      <c r="K139" s="56"/>
      <c r="L139" s="56"/>
      <c r="M139" s="56"/>
      <c r="N139" s="56"/>
      <c r="O139" s="56"/>
      <c r="P139" s="56"/>
      <c r="Q139" s="56"/>
      <c r="R139" s="56"/>
      <c r="S139" s="56"/>
      <c r="T139" s="56"/>
      <c r="U139" s="56"/>
      <c r="V139" s="56"/>
      <c r="W139" s="56"/>
      <c r="X139" s="56"/>
      <c r="Y139" s="56"/>
      <c r="Z139" s="56"/>
      <c r="AA139" s="56"/>
      <c r="AB139" s="56"/>
    </row>
    <row r="140">
      <c r="A140" s="56"/>
      <c r="B140" s="56"/>
      <c r="C140" s="58"/>
      <c r="D140" s="87"/>
      <c r="E140" s="79"/>
      <c r="F140" s="58"/>
      <c r="G140" s="58"/>
      <c r="H140" s="58"/>
      <c r="I140" s="58"/>
      <c r="J140" s="58"/>
      <c r="K140" s="56"/>
      <c r="L140" s="56"/>
      <c r="M140" s="56"/>
      <c r="N140" s="56"/>
      <c r="O140" s="56"/>
      <c r="P140" s="56"/>
      <c r="Q140" s="56"/>
      <c r="R140" s="56"/>
      <c r="S140" s="56"/>
      <c r="T140" s="56"/>
      <c r="U140" s="56"/>
      <c r="V140" s="56"/>
      <c r="W140" s="56"/>
      <c r="X140" s="56"/>
      <c r="Y140" s="56"/>
      <c r="Z140" s="56"/>
      <c r="AA140" s="56"/>
      <c r="AB140" s="56"/>
    </row>
    <row r="141">
      <c r="A141" s="56"/>
      <c r="B141" s="56"/>
      <c r="C141" s="58"/>
      <c r="D141" s="87"/>
      <c r="E141" s="79"/>
      <c r="F141" s="58"/>
      <c r="G141" s="58"/>
      <c r="H141" s="58"/>
      <c r="I141" s="58"/>
      <c r="J141" s="58"/>
      <c r="K141" s="56"/>
      <c r="L141" s="56"/>
      <c r="M141" s="56"/>
      <c r="N141" s="56"/>
      <c r="O141" s="56"/>
      <c r="P141" s="56"/>
      <c r="Q141" s="56"/>
      <c r="R141" s="56"/>
      <c r="S141" s="56"/>
      <c r="T141" s="56"/>
      <c r="U141" s="56"/>
      <c r="V141" s="56"/>
      <c r="W141" s="56"/>
      <c r="X141" s="56"/>
      <c r="Y141" s="56"/>
      <c r="Z141" s="56"/>
      <c r="AA141" s="56"/>
      <c r="AB141" s="56"/>
    </row>
    <row r="142">
      <c r="A142" s="56"/>
      <c r="B142" s="56"/>
      <c r="C142" s="58"/>
      <c r="D142" s="87"/>
      <c r="E142" s="79"/>
      <c r="F142" s="58"/>
      <c r="G142" s="58"/>
      <c r="H142" s="58"/>
      <c r="I142" s="58"/>
      <c r="J142" s="58"/>
      <c r="K142" s="56"/>
      <c r="L142" s="56"/>
      <c r="M142" s="56"/>
      <c r="N142" s="56"/>
      <c r="O142" s="56"/>
      <c r="P142" s="56"/>
      <c r="Q142" s="56"/>
      <c r="R142" s="56"/>
      <c r="S142" s="56"/>
      <c r="T142" s="56"/>
      <c r="U142" s="56"/>
      <c r="V142" s="56"/>
      <c r="W142" s="56"/>
      <c r="X142" s="56"/>
      <c r="Y142" s="56"/>
      <c r="Z142" s="56"/>
      <c r="AA142" s="56"/>
      <c r="AB142" s="56"/>
    </row>
    <row r="143">
      <c r="A143" s="56"/>
      <c r="B143" s="56"/>
      <c r="C143" s="58"/>
      <c r="D143" s="87"/>
      <c r="E143" s="79"/>
      <c r="F143" s="58"/>
      <c r="G143" s="58"/>
      <c r="H143" s="58"/>
      <c r="I143" s="58"/>
      <c r="J143" s="58"/>
      <c r="K143" s="56"/>
      <c r="L143" s="56"/>
      <c r="M143" s="56"/>
      <c r="N143" s="56"/>
      <c r="O143" s="56"/>
      <c r="P143" s="56"/>
      <c r="Q143" s="56"/>
      <c r="R143" s="56"/>
      <c r="S143" s="56"/>
      <c r="T143" s="56"/>
      <c r="U143" s="56"/>
      <c r="V143" s="56"/>
      <c r="W143" s="56"/>
      <c r="X143" s="56"/>
      <c r="Y143" s="56"/>
      <c r="Z143" s="56"/>
      <c r="AA143" s="56"/>
      <c r="AB143" s="56"/>
    </row>
    <row r="144">
      <c r="A144" s="56"/>
      <c r="B144" s="56"/>
      <c r="C144" s="58"/>
      <c r="D144" s="87"/>
      <c r="E144" s="79"/>
      <c r="F144" s="58"/>
      <c r="G144" s="58"/>
      <c r="H144" s="58"/>
      <c r="I144" s="58"/>
      <c r="J144" s="58"/>
      <c r="K144" s="56"/>
      <c r="L144" s="56"/>
      <c r="M144" s="56"/>
      <c r="N144" s="56"/>
      <c r="O144" s="56"/>
      <c r="P144" s="56"/>
      <c r="Q144" s="56"/>
      <c r="R144" s="56"/>
      <c r="S144" s="56"/>
      <c r="T144" s="56"/>
      <c r="U144" s="56"/>
      <c r="V144" s="56"/>
      <c r="W144" s="56"/>
      <c r="X144" s="56"/>
      <c r="Y144" s="56"/>
      <c r="Z144" s="56"/>
      <c r="AA144" s="56"/>
      <c r="AB144" s="56"/>
    </row>
    <row r="145">
      <c r="A145" s="56"/>
      <c r="B145" s="56"/>
      <c r="C145" s="58"/>
      <c r="D145" s="87"/>
      <c r="E145" s="79"/>
      <c r="F145" s="58"/>
      <c r="G145" s="58"/>
      <c r="H145" s="58"/>
      <c r="I145" s="58"/>
      <c r="J145" s="58"/>
      <c r="K145" s="56"/>
      <c r="L145" s="56"/>
      <c r="M145" s="56"/>
      <c r="N145" s="56"/>
      <c r="O145" s="56"/>
      <c r="P145" s="56"/>
      <c r="Q145" s="56"/>
      <c r="R145" s="56"/>
      <c r="S145" s="56"/>
      <c r="T145" s="56"/>
      <c r="U145" s="56"/>
      <c r="V145" s="56"/>
      <c r="W145" s="56"/>
      <c r="X145" s="56"/>
      <c r="Y145" s="56"/>
      <c r="Z145" s="56"/>
      <c r="AA145" s="56"/>
      <c r="AB145" s="56"/>
    </row>
    <row r="146">
      <c r="A146" s="56"/>
      <c r="B146" s="56"/>
      <c r="C146" s="58"/>
      <c r="D146" s="87"/>
      <c r="E146" s="79"/>
      <c r="F146" s="58"/>
      <c r="G146" s="58"/>
      <c r="H146" s="58"/>
      <c r="I146" s="58"/>
      <c r="J146" s="58"/>
      <c r="K146" s="56"/>
      <c r="L146" s="56"/>
      <c r="M146" s="56"/>
      <c r="N146" s="56"/>
      <c r="O146" s="56"/>
      <c r="P146" s="56"/>
      <c r="Q146" s="56"/>
      <c r="R146" s="56"/>
      <c r="S146" s="56"/>
      <c r="T146" s="56"/>
      <c r="U146" s="56"/>
      <c r="V146" s="56"/>
      <c r="W146" s="56"/>
      <c r="X146" s="56"/>
      <c r="Y146" s="56"/>
      <c r="Z146" s="56"/>
      <c r="AA146" s="56"/>
      <c r="AB146" s="56"/>
    </row>
    <row r="147">
      <c r="A147" s="56"/>
      <c r="B147" s="56"/>
      <c r="C147" s="58"/>
      <c r="D147" s="87"/>
      <c r="E147" s="79"/>
      <c r="F147" s="58"/>
      <c r="G147" s="58"/>
      <c r="H147" s="58"/>
      <c r="I147" s="58"/>
      <c r="J147" s="58"/>
      <c r="K147" s="56"/>
      <c r="L147" s="56"/>
      <c r="M147" s="56"/>
      <c r="N147" s="56"/>
      <c r="O147" s="56"/>
      <c r="P147" s="56"/>
      <c r="Q147" s="56"/>
      <c r="R147" s="56"/>
      <c r="S147" s="56"/>
      <c r="T147" s="56"/>
      <c r="U147" s="56"/>
      <c r="V147" s="56"/>
      <c r="W147" s="56"/>
      <c r="X147" s="56"/>
      <c r="Y147" s="56"/>
      <c r="Z147" s="56"/>
      <c r="AA147" s="56"/>
      <c r="AB147" s="56"/>
    </row>
    <row r="148">
      <c r="A148" s="56"/>
      <c r="B148" s="56"/>
      <c r="C148" s="58"/>
      <c r="D148" s="87"/>
      <c r="E148" s="79"/>
      <c r="F148" s="58"/>
      <c r="G148" s="58"/>
      <c r="H148" s="58"/>
      <c r="I148" s="58"/>
      <c r="J148" s="58"/>
      <c r="K148" s="56"/>
      <c r="L148" s="56"/>
      <c r="M148" s="56"/>
      <c r="N148" s="56"/>
      <c r="O148" s="56"/>
      <c r="P148" s="56"/>
      <c r="Q148" s="56"/>
      <c r="R148" s="56"/>
      <c r="S148" s="56"/>
      <c r="T148" s="56"/>
      <c r="U148" s="56"/>
      <c r="V148" s="56"/>
      <c r="W148" s="56"/>
      <c r="X148" s="56"/>
      <c r="Y148" s="56"/>
      <c r="Z148" s="56"/>
      <c r="AA148" s="56"/>
      <c r="AB148" s="56"/>
    </row>
    <row r="149">
      <c r="A149" s="56"/>
      <c r="B149" s="56"/>
      <c r="C149" s="58"/>
      <c r="D149" s="87"/>
      <c r="E149" s="79"/>
      <c r="F149" s="58"/>
      <c r="G149" s="58"/>
      <c r="H149" s="58"/>
      <c r="I149" s="58"/>
      <c r="J149" s="58"/>
      <c r="K149" s="56"/>
      <c r="L149" s="56"/>
      <c r="M149" s="56"/>
      <c r="N149" s="56"/>
      <c r="O149" s="56"/>
      <c r="P149" s="56"/>
      <c r="Q149" s="56"/>
      <c r="R149" s="56"/>
      <c r="S149" s="56"/>
      <c r="T149" s="56"/>
      <c r="U149" s="56"/>
      <c r="V149" s="56"/>
      <c r="W149" s="56"/>
      <c r="X149" s="56"/>
      <c r="Y149" s="56"/>
      <c r="Z149" s="56"/>
      <c r="AA149" s="56"/>
      <c r="AB149" s="56"/>
    </row>
    <row r="150">
      <c r="A150" s="56"/>
      <c r="B150" s="56"/>
      <c r="C150" s="58"/>
      <c r="D150" s="87"/>
      <c r="E150" s="79"/>
      <c r="F150" s="58"/>
      <c r="G150" s="58"/>
      <c r="H150" s="58"/>
      <c r="I150" s="58"/>
      <c r="J150" s="58"/>
      <c r="K150" s="56"/>
      <c r="L150" s="56"/>
      <c r="M150" s="56"/>
      <c r="N150" s="56"/>
      <c r="O150" s="56"/>
      <c r="P150" s="56"/>
      <c r="Q150" s="56"/>
      <c r="R150" s="56"/>
      <c r="S150" s="56"/>
      <c r="T150" s="56"/>
      <c r="U150" s="56"/>
      <c r="V150" s="56"/>
      <c r="W150" s="56"/>
      <c r="X150" s="56"/>
      <c r="Y150" s="56"/>
      <c r="Z150" s="56"/>
      <c r="AA150" s="56"/>
      <c r="AB150" s="56"/>
    </row>
    <row r="151">
      <c r="A151" s="56"/>
      <c r="B151" s="56"/>
      <c r="C151" s="58"/>
      <c r="D151" s="87"/>
      <c r="E151" s="79"/>
      <c r="F151" s="58"/>
      <c r="G151" s="58"/>
      <c r="H151" s="58"/>
      <c r="I151" s="58"/>
      <c r="J151" s="58"/>
      <c r="K151" s="56"/>
      <c r="L151" s="56"/>
      <c r="M151" s="56"/>
      <c r="N151" s="56"/>
      <c r="O151" s="56"/>
      <c r="P151" s="56"/>
      <c r="Q151" s="56"/>
      <c r="R151" s="56"/>
      <c r="S151" s="56"/>
      <c r="T151" s="56"/>
      <c r="U151" s="56"/>
      <c r="V151" s="56"/>
      <c r="W151" s="56"/>
      <c r="X151" s="56"/>
      <c r="Y151" s="56"/>
      <c r="Z151" s="56"/>
      <c r="AA151" s="56"/>
      <c r="AB151" s="56"/>
    </row>
    <row r="152">
      <c r="A152" s="56"/>
      <c r="B152" s="56"/>
      <c r="C152" s="58"/>
      <c r="D152" s="87"/>
      <c r="E152" s="79"/>
      <c r="F152" s="58"/>
      <c r="G152" s="58"/>
      <c r="H152" s="58"/>
      <c r="I152" s="58"/>
      <c r="J152" s="58"/>
      <c r="K152" s="56"/>
      <c r="L152" s="56"/>
      <c r="M152" s="56"/>
      <c r="N152" s="56"/>
      <c r="O152" s="56"/>
      <c r="P152" s="56"/>
      <c r="Q152" s="56"/>
      <c r="R152" s="56"/>
      <c r="S152" s="56"/>
      <c r="T152" s="56"/>
      <c r="U152" s="56"/>
      <c r="V152" s="56"/>
      <c r="W152" s="56"/>
      <c r="X152" s="56"/>
      <c r="Y152" s="56"/>
      <c r="Z152" s="56"/>
      <c r="AA152" s="56"/>
      <c r="AB152" s="56"/>
    </row>
    <row r="153">
      <c r="A153" s="56"/>
      <c r="B153" s="56"/>
      <c r="C153" s="58"/>
      <c r="D153" s="87"/>
      <c r="E153" s="79"/>
      <c r="F153" s="58"/>
      <c r="G153" s="58"/>
      <c r="H153" s="58"/>
      <c r="I153" s="58"/>
      <c r="J153" s="58"/>
      <c r="K153" s="56"/>
      <c r="L153" s="56"/>
      <c r="M153" s="56"/>
      <c r="N153" s="56"/>
      <c r="O153" s="56"/>
      <c r="P153" s="56"/>
      <c r="Q153" s="56"/>
      <c r="R153" s="56"/>
      <c r="S153" s="56"/>
      <c r="T153" s="56"/>
      <c r="U153" s="56"/>
      <c r="V153" s="56"/>
      <c r="W153" s="56"/>
      <c r="X153" s="56"/>
      <c r="Y153" s="56"/>
      <c r="Z153" s="56"/>
      <c r="AA153" s="56"/>
      <c r="AB153" s="56"/>
    </row>
    <row r="154">
      <c r="A154" s="56"/>
      <c r="B154" s="56"/>
      <c r="C154" s="58"/>
      <c r="D154" s="87"/>
      <c r="E154" s="79"/>
      <c r="F154" s="58"/>
      <c r="G154" s="58"/>
      <c r="H154" s="58"/>
      <c r="I154" s="58"/>
      <c r="J154" s="58"/>
      <c r="K154" s="56"/>
      <c r="L154" s="56"/>
      <c r="M154" s="56"/>
      <c r="N154" s="56"/>
      <c r="O154" s="56"/>
      <c r="P154" s="56"/>
      <c r="Q154" s="56"/>
      <c r="R154" s="56"/>
      <c r="S154" s="56"/>
      <c r="T154" s="56"/>
      <c r="U154" s="56"/>
      <c r="V154" s="56"/>
      <c r="W154" s="56"/>
      <c r="X154" s="56"/>
      <c r="Y154" s="56"/>
      <c r="Z154" s="56"/>
      <c r="AA154" s="56"/>
      <c r="AB154" s="56"/>
    </row>
    <row r="155">
      <c r="A155" s="56"/>
      <c r="B155" s="56"/>
      <c r="C155" s="58"/>
      <c r="D155" s="87"/>
      <c r="E155" s="79"/>
      <c r="F155" s="58"/>
      <c r="G155" s="58"/>
      <c r="H155" s="58"/>
      <c r="I155" s="58"/>
      <c r="J155" s="58"/>
      <c r="K155" s="56"/>
      <c r="L155" s="56"/>
      <c r="M155" s="56"/>
      <c r="N155" s="56"/>
      <c r="O155" s="56"/>
      <c r="P155" s="56"/>
      <c r="Q155" s="56"/>
      <c r="R155" s="56"/>
      <c r="S155" s="56"/>
      <c r="T155" s="56"/>
      <c r="U155" s="56"/>
      <c r="V155" s="56"/>
      <c r="W155" s="56"/>
      <c r="X155" s="56"/>
      <c r="Y155" s="56"/>
      <c r="Z155" s="56"/>
      <c r="AA155" s="56"/>
      <c r="AB155" s="56"/>
    </row>
    <row r="156">
      <c r="A156" s="56"/>
      <c r="B156" s="56"/>
      <c r="C156" s="58"/>
      <c r="D156" s="87"/>
      <c r="E156" s="79"/>
      <c r="F156" s="58"/>
      <c r="G156" s="58"/>
      <c r="H156" s="58"/>
      <c r="I156" s="58"/>
      <c r="J156" s="58"/>
      <c r="K156" s="56"/>
      <c r="L156" s="56"/>
      <c r="M156" s="56"/>
      <c r="N156" s="56"/>
      <c r="O156" s="56"/>
      <c r="P156" s="56"/>
      <c r="Q156" s="56"/>
      <c r="R156" s="56"/>
      <c r="S156" s="56"/>
      <c r="T156" s="56"/>
      <c r="U156" s="56"/>
      <c r="V156" s="56"/>
      <c r="W156" s="56"/>
      <c r="X156" s="56"/>
      <c r="Y156" s="56"/>
      <c r="Z156" s="56"/>
      <c r="AA156" s="56"/>
      <c r="AB156" s="56"/>
    </row>
    <row r="157">
      <c r="A157" s="56"/>
      <c r="B157" s="56"/>
      <c r="C157" s="58"/>
      <c r="D157" s="87"/>
      <c r="E157" s="79"/>
      <c r="F157" s="58"/>
      <c r="G157" s="58"/>
      <c r="H157" s="58"/>
      <c r="I157" s="58"/>
      <c r="J157" s="58"/>
      <c r="K157" s="56"/>
      <c r="L157" s="56"/>
      <c r="M157" s="56"/>
      <c r="N157" s="56"/>
      <c r="O157" s="56"/>
      <c r="P157" s="56"/>
      <c r="Q157" s="56"/>
      <c r="R157" s="56"/>
      <c r="S157" s="56"/>
      <c r="T157" s="56"/>
      <c r="U157" s="56"/>
      <c r="V157" s="56"/>
      <c r="W157" s="56"/>
      <c r="X157" s="56"/>
      <c r="Y157" s="56"/>
      <c r="Z157" s="56"/>
      <c r="AA157" s="56"/>
      <c r="AB157" s="56"/>
    </row>
    <row r="158">
      <c r="A158" s="56"/>
      <c r="B158" s="56"/>
      <c r="C158" s="58"/>
      <c r="D158" s="87"/>
      <c r="E158" s="79"/>
      <c r="F158" s="58"/>
      <c r="G158" s="58"/>
      <c r="H158" s="58"/>
      <c r="I158" s="58"/>
      <c r="J158" s="58"/>
      <c r="K158" s="56"/>
      <c r="L158" s="56"/>
      <c r="M158" s="56"/>
      <c r="N158" s="56"/>
      <c r="O158" s="56"/>
      <c r="P158" s="56"/>
      <c r="Q158" s="56"/>
      <c r="R158" s="56"/>
      <c r="S158" s="56"/>
      <c r="T158" s="56"/>
      <c r="U158" s="56"/>
      <c r="V158" s="56"/>
      <c r="W158" s="56"/>
      <c r="X158" s="56"/>
      <c r="Y158" s="56"/>
      <c r="Z158" s="56"/>
      <c r="AA158" s="56"/>
      <c r="AB158" s="56"/>
    </row>
    <row r="159">
      <c r="A159" s="56"/>
      <c r="B159" s="56"/>
      <c r="C159" s="58"/>
      <c r="D159" s="87"/>
      <c r="E159" s="79"/>
      <c r="F159" s="58"/>
      <c r="G159" s="58"/>
      <c r="H159" s="58"/>
      <c r="I159" s="58"/>
      <c r="J159" s="58"/>
      <c r="K159" s="56"/>
      <c r="L159" s="56"/>
      <c r="M159" s="56"/>
      <c r="N159" s="56"/>
      <c r="O159" s="56"/>
      <c r="P159" s="56"/>
      <c r="Q159" s="56"/>
      <c r="R159" s="56"/>
      <c r="S159" s="56"/>
      <c r="T159" s="56"/>
      <c r="U159" s="56"/>
      <c r="V159" s="56"/>
      <c r="W159" s="56"/>
      <c r="X159" s="56"/>
      <c r="Y159" s="56"/>
      <c r="Z159" s="56"/>
      <c r="AA159" s="56"/>
      <c r="AB159" s="56"/>
    </row>
    <row r="160">
      <c r="A160" s="56"/>
      <c r="B160" s="56"/>
      <c r="C160" s="58"/>
      <c r="D160" s="87"/>
      <c r="E160" s="79"/>
      <c r="F160" s="58"/>
      <c r="G160" s="58"/>
      <c r="H160" s="58"/>
      <c r="I160" s="58"/>
      <c r="J160" s="58"/>
      <c r="K160" s="56"/>
      <c r="L160" s="56"/>
      <c r="M160" s="56"/>
      <c r="N160" s="56"/>
      <c r="O160" s="56"/>
      <c r="P160" s="56"/>
      <c r="Q160" s="56"/>
      <c r="R160" s="56"/>
      <c r="S160" s="56"/>
      <c r="T160" s="56"/>
      <c r="U160" s="56"/>
      <c r="V160" s="56"/>
      <c r="W160" s="56"/>
      <c r="X160" s="56"/>
      <c r="Y160" s="56"/>
      <c r="Z160" s="56"/>
      <c r="AA160" s="56"/>
      <c r="AB160" s="56"/>
    </row>
    <row r="161">
      <c r="A161" s="56"/>
      <c r="B161" s="56"/>
      <c r="C161" s="58"/>
      <c r="D161" s="87"/>
      <c r="E161" s="79"/>
      <c r="F161" s="58"/>
      <c r="G161" s="58"/>
      <c r="H161" s="58"/>
      <c r="I161" s="58"/>
      <c r="J161" s="58"/>
      <c r="K161" s="56"/>
      <c r="L161" s="56"/>
      <c r="M161" s="56"/>
      <c r="N161" s="56"/>
      <c r="O161" s="56"/>
      <c r="P161" s="56"/>
      <c r="Q161" s="56"/>
      <c r="R161" s="56"/>
      <c r="S161" s="56"/>
      <c r="T161" s="56"/>
      <c r="U161" s="56"/>
      <c r="V161" s="56"/>
      <c r="W161" s="56"/>
      <c r="X161" s="56"/>
      <c r="Y161" s="56"/>
      <c r="Z161" s="56"/>
      <c r="AA161" s="56"/>
      <c r="AB161" s="56"/>
    </row>
    <row r="162">
      <c r="A162" s="56"/>
      <c r="B162" s="56"/>
      <c r="C162" s="58"/>
      <c r="D162" s="87"/>
      <c r="E162" s="79"/>
      <c r="F162" s="58"/>
      <c r="G162" s="58"/>
      <c r="H162" s="58"/>
      <c r="I162" s="58"/>
      <c r="J162" s="58"/>
      <c r="K162" s="56"/>
      <c r="L162" s="56"/>
      <c r="M162" s="56"/>
      <c r="N162" s="56"/>
      <c r="O162" s="56"/>
      <c r="P162" s="56"/>
      <c r="Q162" s="56"/>
      <c r="R162" s="56"/>
      <c r="S162" s="56"/>
      <c r="T162" s="56"/>
      <c r="U162" s="56"/>
      <c r="V162" s="56"/>
      <c r="W162" s="56"/>
      <c r="X162" s="56"/>
      <c r="Y162" s="56"/>
      <c r="Z162" s="56"/>
      <c r="AA162" s="56"/>
      <c r="AB162" s="56"/>
    </row>
    <row r="163">
      <c r="A163" s="56"/>
      <c r="B163" s="56"/>
      <c r="C163" s="58"/>
      <c r="D163" s="87"/>
      <c r="E163" s="79"/>
      <c r="F163" s="58"/>
      <c r="G163" s="58"/>
      <c r="H163" s="58"/>
      <c r="I163" s="58"/>
      <c r="J163" s="58"/>
      <c r="K163" s="56"/>
      <c r="L163" s="56"/>
      <c r="M163" s="56"/>
      <c r="N163" s="56"/>
      <c r="O163" s="56"/>
      <c r="P163" s="56"/>
      <c r="Q163" s="56"/>
      <c r="R163" s="56"/>
      <c r="S163" s="56"/>
      <c r="T163" s="56"/>
      <c r="U163" s="56"/>
      <c r="V163" s="56"/>
      <c r="W163" s="56"/>
      <c r="X163" s="56"/>
      <c r="Y163" s="56"/>
      <c r="Z163" s="56"/>
      <c r="AA163" s="56"/>
      <c r="AB163" s="56"/>
    </row>
    <row r="164">
      <c r="A164" s="56"/>
      <c r="B164" s="56"/>
      <c r="C164" s="58"/>
      <c r="D164" s="87"/>
      <c r="E164" s="79"/>
      <c r="F164" s="58"/>
      <c r="G164" s="58"/>
      <c r="H164" s="58"/>
      <c r="I164" s="58"/>
      <c r="J164" s="58"/>
      <c r="K164" s="56"/>
      <c r="L164" s="56"/>
      <c r="M164" s="56"/>
      <c r="N164" s="56"/>
      <c r="O164" s="56"/>
      <c r="P164" s="56"/>
      <c r="Q164" s="56"/>
      <c r="R164" s="56"/>
      <c r="S164" s="56"/>
      <c r="T164" s="56"/>
      <c r="U164" s="56"/>
      <c r="V164" s="56"/>
      <c r="W164" s="56"/>
      <c r="X164" s="56"/>
      <c r="Y164" s="56"/>
      <c r="Z164" s="56"/>
      <c r="AA164" s="56"/>
      <c r="AB164" s="56"/>
    </row>
    <row r="165">
      <c r="A165" s="56"/>
      <c r="B165" s="56"/>
      <c r="C165" s="58"/>
      <c r="D165" s="87"/>
      <c r="E165" s="79"/>
      <c r="F165" s="58"/>
      <c r="G165" s="58"/>
      <c r="H165" s="58"/>
      <c r="I165" s="58"/>
      <c r="J165" s="58"/>
      <c r="K165" s="56"/>
      <c r="L165" s="56"/>
      <c r="M165" s="56"/>
      <c r="N165" s="56"/>
      <c r="O165" s="56"/>
      <c r="P165" s="56"/>
      <c r="Q165" s="56"/>
      <c r="R165" s="56"/>
      <c r="S165" s="56"/>
      <c r="T165" s="56"/>
      <c r="U165" s="56"/>
      <c r="V165" s="56"/>
      <c r="W165" s="56"/>
      <c r="X165" s="56"/>
      <c r="Y165" s="56"/>
      <c r="Z165" s="56"/>
      <c r="AA165" s="56"/>
      <c r="AB165" s="56"/>
    </row>
    <row r="166">
      <c r="A166" s="56"/>
      <c r="B166" s="56"/>
      <c r="C166" s="58"/>
      <c r="D166" s="87"/>
      <c r="E166" s="79"/>
      <c r="F166" s="58"/>
      <c r="G166" s="58"/>
      <c r="H166" s="58"/>
      <c r="I166" s="58"/>
      <c r="J166" s="58"/>
      <c r="K166" s="56"/>
      <c r="L166" s="56"/>
      <c r="M166" s="56"/>
      <c r="N166" s="56"/>
      <c r="O166" s="56"/>
      <c r="P166" s="56"/>
      <c r="Q166" s="56"/>
      <c r="R166" s="56"/>
      <c r="S166" s="56"/>
      <c r="T166" s="56"/>
      <c r="U166" s="56"/>
      <c r="V166" s="56"/>
      <c r="W166" s="56"/>
      <c r="X166" s="56"/>
      <c r="Y166" s="56"/>
      <c r="Z166" s="56"/>
      <c r="AA166" s="56"/>
      <c r="AB166" s="56"/>
    </row>
    <row r="167">
      <c r="A167" s="56"/>
      <c r="B167" s="56"/>
      <c r="C167" s="58"/>
      <c r="D167" s="87"/>
      <c r="E167" s="79"/>
      <c r="F167" s="58"/>
      <c r="G167" s="58"/>
      <c r="H167" s="58"/>
      <c r="I167" s="58"/>
      <c r="J167" s="58"/>
      <c r="K167" s="56"/>
      <c r="L167" s="56"/>
      <c r="M167" s="56"/>
      <c r="N167" s="56"/>
      <c r="O167" s="56"/>
      <c r="P167" s="56"/>
      <c r="Q167" s="56"/>
      <c r="R167" s="56"/>
      <c r="S167" s="56"/>
      <c r="T167" s="56"/>
      <c r="U167" s="56"/>
      <c r="V167" s="56"/>
      <c r="W167" s="56"/>
      <c r="X167" s="56"/>
      <c r="Y167" s="56"/>
      <c r="Z167" s="56"/>
      <c r="AA167" s="56"/>
      <c r="AB167" s="56"/>
    </row>
    <row r="168">
      <c r="A168" s="56"/>
      <c r="B168" s="56"/>
      <c r="C168" s="58"/>
      <c r="D168" s="87"/>
      <c r="E168" s="79"/>
      <c r="F168" s="58"/>
      <c r="G168" s="58"/>
      <c r="H168" s="58"/>
      <c r="I168" s="58"/>
      <c r="J168" s="58"/>
      <c r="K168" s="56"/>
      <c r="L168" s="56"/>
      <c r="M168" s="56"/>
      <c r="N168" s="56"/>
      <c r="O168" s="56"/>
      <c r="P168" s="56"/>
      <c r="Q168" s="56"/>
      <c r="R168" s="56"/>
      <c r="S168" s="56"/>
      <c r="T168" s="56"/>
      <c r="U168" s="56"/>
      <c r="V168" s="56"/>
      <c r="W168" s="56"/>
      <c r="X168" s="56"/>
      <c r="Y168" s="56"/>
      <c r="Z168" s="56"/>
      <c r="AA168" s="56"/>
      <c r="AB168" s="56"/>
    </row>
    <row r="169">
      <c r="A169" s="56"/>
      <c r="B169" s="56"/>
      <c r="C169" s="58"/>
      <c r="D169" s="87"/>
      <c r="E169" s="79"/>
      <c r="F169" s="58"/>
      <c r="G169" s="58"/>
      <c r="H169" s="58"/>
      <c r="I169" s="58"/>
      <c r="J169" s="58"/>
      <c r="K169" s="56"/>
      <c r="L169" s="56"/>
      <c r="M169" s="56"/>
      <c r="N169" s="56"/>
      <c r="O169" s="56"/>
      <c r="P169" s="56"/>
      <c r="Q169" s="56"/>
      <c r="R169" s="56"/>
      <c r="S169" s="56"/>
      <c r="T169" s="56"/>
      <c r="U169" s="56"/>
      <c r="V169" s="56"/>
      <c r="W169" s="56"/>
      <c r="X169" s="56"/>
      <c r="Y169" s="56"/>
      <c r="Z169" s="56"/>
      <c r="AA169" s="56"/>
      <c r="AB169" s="56"/>
    </row>
    <row r="170">
      <c r="A170" s="56"/>
      <c r="B170" s="56"/>
      <c r="C170" s="58"/>
      <c r="D170" s="87"/>
      <c r="E170" s="79"/>
      <c r="F170" s="58"/>
      <c r="G170" s="58"/>
      <c r="H170" s="58"/>
      <c r="I170" s="58"/>
      <c r="J170" s="58"/>
      <c r="K170" s="56"/>
      <c r="L170" s="56"/>
      <c r="M170" s="56"/>
      <c r="N170" s="56"/>
      <c r="O170" s="56"/>
      <c r="P170" s="56"/>
      <c r="Q170" s="56"/>
      <c r="R170" s="56"/>
      <c r="S170" s="56"/>
      <c r="T170" s="56"/>
      <c r="U170" s="56"/>
      <c r="V170" s="56"/>
      <c r="W170" s="56"/>
      <c r="X170" s="56"/>
      <c r="Y170" s="56"/>
      <c r="Z170" s="56"/>
      <c r="AA170" s="56"/>
      <c r="AB170" s="56"/>
    </row>
    <row r="171">
      <c r="A171" s="56"/>
      <c r="B171" s="56"/>
      <c r="C171" s="58"/>
      <c r="D171" s="87"/>
      <c r="E171" s="79"/>
      <c r="F171" s="58"/>
      <c r="G171" s="58"/>
      <c r="H171" s="58"/>
      <c r="I171" s="58"/>
      <c r="J171" s="58"/>
      <c r="K171" s="56"/>
      <c r="L171" s="56"/>
      <c r="M171" s="56"/>
      <c r="N171" s="56"/>
      <c r="O171" s="56"/>
      <c r="P171" s="56"/>
      <c r="Q171" s="56"/>
      <c r="R171" s="56"/>
      <c r="S171" s="56"/>
      <c r="T171" s="56"/>
      <c r="U171" s="56"/>
      <c r="V171" s="56"/>
      <c r="W171" s="56"/>
      <c r="X171" s="56"/>
      <c r="Y171" s="56"/>
      <c r="Z171" s="56"/>
      <c r="AA171" s="56"/>
      <c r="AB171" s="56"/>
    </row>
    <row r="172">
      <c r="A172" s="56"/>
      <c r="B172" s="56"/>
      <c r="C172" s="58"/>
      <c r="D172" s="87"/>
      <c r="E172" s="79"/>
      <c r="F172" s="58"/>
      <c r="G172" s="58"/>
      <c r="H172" s="58"/>
      <c r="I172" s="58"/>
      <c r="J172" s="58"/>
      <c r="K172" s="56"/>
      <c r="L172" s="56"/>
      <c r="M172" s="56"/>
      <c r="N172" s="56"/>
      <c r="O172" s="56"/>
      <c r="P172" s="56"/>
      <c r="Q172" s="56"/>
      <c r="R172" s="56"/>
      <c r="S172" s="56"/>
      <c r="T172" s="56"/>
      <c r="U172" s="56"/>
      <c r="V172" s="56"/>
      <c r="W172" s="56"/>
      <c r="X172" s="56"/>
      <c r="Y172" s="56"/>
      <c r="Z172" s="56"/>
      <c r="AA172" s="56"/>
      <c r="AB172" s="56"/>
    </row>
    <row r="173">
      <c r="A173" s="56"/>
      <c r="B173" s="56"/>
      <c r="C173" s="58"/>
      <c r="D173" s="87"/>
      <c r="E173" s="79"/>
      <c r="F173" s="58"/>
      <c r="G173" s="58"/>
      <c r="H173" s="58"/>
      <c r="I173" s="58"/>
      <c r="J173" s="58"/>
      <c r="K173" s="56"/>
      <c r="L173" s="56"/>
      <c r="M173" s="56"/>
      <c r="N173" s="56"/>
      <c r="O173" s="56"/>
      <c r="P173" s="56"/>
      <c r="Q173" s="56"/>
      <c r="R173" s="56"/>
      <c r="S173" s="56"/>
      <c r="T173" s="56"/>
      <c r="U173" s="56"/>
      <c r="V173" s="56"/>
      <c r="W173" s="56"/>
      <c r="X173" s="56"/>
      <c r="Y173" s="56"/>
      <c r="Z173" s="56"/>
      <c r="AA173" s="56"/>
      <c r="AB173" s="56"/>
    </row>
    <row r="174">
      <c r="A174" s="56"/>
      <c r="B174" s="56"/>
      <c r="C174" s="58"/>
      <c r="D174" s="87"/>
      <c r="E174" s="79"/>
      <c r="F174" s="58"/>
      <c r="G174" s="58"/>
      <c r="H174" s="58"/>
      <c r="I174" s="58"/>
      <c r="J174" s="58"/>
      <c r="K174" s="56"/>
      <c r="L174" s="56"/>
      <c r="M174" s="56"/>
      <c r="N174" s="56"/>
      <c r="O174" s="56"/>
      <c r="P174" s="56"/>
      <c r="Q174" s="56"/>
      <c r="R174" s="56"/>
      <c r="S174" s="56"/>
      <c r="T174" s="56"/>
      <c r="U174" s="56"/>
      <c r="V174" s="56"/>
      <c r="W174" s="56"/>
      <c r="X174" s="56"/>
      <c r="Y174" s="56"/>
      <c r="Z174" s="56"/>
      <c r="AA174" s="56"/>
      <c r="AB174" s="56"/>
    </row>
    <row r="175">
      <c r="A175" s="56"/>
      <c r="B175" s="56"/>
      <c r="C175" s="58"/>
      <c r="D175" s="87"/>
      <c r="E175" s="79"/>
      <c r="F175" s="58"/>
      <c r="G175" s="58"/>
      <c r="H175" s="58"/>
      <c r="I175" s="58"/>
      <c r="J175" s="58"/>
      <c r="K175" s="56"/>
      <c r="L175" s="56"/>
      <c r="M175" s="56"/>
      <c r="N175" s="56"/>
      <c r="O175" s="56"/>
      <c r="P175" s="56"/>
      <c r="Q175" s="56"/>
      <c r="R175" s="56"/>
      <c r="S175" s="56"/>
      <c r="T175" s="56"/>
      <c r="U175" s="56"/>
      <c r="V175" s="56"/>
      <c r="W175" s="56"/>
      <c r="X175" s="56"/>
      <c r="Y175" s="56"/>
      <c r="Z175" s="56"/>
      <c r="AA175" s="56"/>
      <c r="AB175" s="56"/>
    </row>
    <row r="176">
      <c r="A176" s="56"/>
      <c r="B176" s="56"/>
      <c r="C176" s="58"/>
      <c r="D176" s="87"/>
      <c r="E176" s="79"/>
      <c r="F176" s="58"/>
      <c r="G176" s="58"/>
      <c r="H176" s="58"/>
      <c r="I176" s="58"/>
      <c r="J176" s="58"/>
      <c r="K176" s="56"/>
      <c r="L176" s="56"/>
      <c r="M176" s="56"/>
      <c r="N176" s="56"/>
      <c r="O176" s="56"/>
      <c r="P176" s="56"/>
      <c r="Q176" s="56"/>
      <c r="R176" s="56"/>
      <c r="S176" s="56"/>
      <c r="T176" s="56"/>
      <c r="U176" s="56"/>
      <c r="V176" s="56"/>
      <c r="W176" s="56"/>
      <c r="X176" s="56"/>
      <c r="Y176" s="56"/>
      <c r="Z176" s="56"/>
      <c r="AA176" s="56"/>
      <c r="AB176" s="56"/>
    </row>
    <row r="177">
      <c r="A177" s="56"/>
      <c r="B177" s="56"/>
      <c r="C177" s="58"/>
      <c r="D177" s="87"/>
      <c r="E177" s="79"/>
      <c r="F177" s="58"/>
      <c r="G177" s="58"/>
      <c r="H177" s="58"/>
      <c r="I177" s="58"/>
      <c r="J177" s="58"/>
      <c r="K177" s="56"/>
      <c r="L177" s="56"/>
      <c r="M177" s="56"/>
      <c r="N177" s="56"/>
      <c r="O177" s="56"/>
      <c r="P177" s="56"/>
      <c r="Q177" s="56"/>
      <c r="R177" s="56"/>
      <c r="S177" s="56"/>
      <c r="T177" s="56"/>
      <c r="U177" s="56"/>
      <c r="V177" s="56"/>
      <c r="W177" s="56"/>
      <c r="X177" s="56"/>
      <c r="Y177" s="56"/>
      <c r="Z177" s="56"/>
      <c r="AA177" s="56"/>
      <c r="AB177" s="56"/>
    </row>
    <row r="178">
      <c r="A178" s="56"/>
      <c r="B178" s="56"/>
      <c r="C178" s="58"/>
      <c r="D178" s="87"/>
      <c r="E178" s="79"/>
      <c r="F178" s="58"/>
      <c r="G178" s="58"/>
      <c r="H178" s="58"/>
      <c r="I178" s="58"/>
      <c r="J178" s="58"/>
      <c r="K178" s="56"/>
      <c r="L178" s="56"/>
      <c r="M178" s="56"/>
      <c r="N178" s="56"/>
      <c r="O178" s="56"/>
      <c r="P178" s="56"/>
      <c r="Q178" s="56"/>
      <c r="R178" s="56"/>
      <c r="S178" s="56"/>
      <c r="T178" s="56"/>
      <c r="U178" s="56"/>
      <c r="V178" s="56"/>
      <c r="W178" s="56"/>
      <c r="X178" s="56"/>
      <c r="Y178" s="56"/>
      <c r="Z178" s="56"/>
      <c r="AA178" s="56"/>
      <c r="AB178" s="56"/>
    </row>
    <row r="179">
      <c r="A179" s="56"/>
      <c r="B179" s="56"/>
      <c r="C179" s="58"/>
      <c r="D179" s="87"/>
      <c r="E179" s="79"/>
      <c r="F179" s="58"/>
      <c r="G179" s="58"/>
      <c r="H179" s="58"/>
      <c r="I179" s="58"/>
      <c r="J179" s="58"/>
      <c r="K179" s="56"/>
      <c r="L179" s="56"/>
      <c r="M179" s="56"/>
      <c r="N179" s="56"/>
      <c r="O179" s="56"/>
      <c r="P179" s="56"/>
      <c r="Q179" s="56"/>
      <c r="R179" s="56"/>
      <c r="S179" s="56"/>
      <c r="T179" s="56"/>
      <c r="U179" s="56"/>
      <c r="V179" s="56"/>
      <c r="W179" s="56"/>
      <c r="X179" s="56"/>
      <c r="Y179" s="56"/>
      <c r="Z179" s="56"/>
      <c r="AA179" s="56"/>
      <c r="AB179" s="56"/>
    </row>
    <row r="180">
      <c r="A180" s="56"/>
      <c r="B180" s="56"/>
      <c r="C180" s="58"/>
      <c r="D180" s="87"/>
      <c r="E180" s="79"/>
      <c r="F180" s="58"/>
      <c r="G180" s="58"/>
      <c r="H180" s="58"/>
      <c r="I180" s="58"/>
      <c r="J180" s="58"/>
      <c r="K180" s="56"/>
      <c r="L180" s="56"/>
      <c r="M180" s="56"/>
      <c r="N180" s="56"/>
      <c r="O180" s="56"/>
      <c r="P180" s="56"/>
      <c r="Q180" s="56"/>
      <c r="R180" s="56"/>
      <c r="S180" s="56"/>
      <c r="T180" s="56"/>
      <c r="U180" s="56"/>
      <c r="V180" s="56"/>
      <c r="W180" s="56"/>
      <c r="X180" s="56"/>
      <c r="Y180" s="56"/>
      <c r="Z180" s="56"/>
      <c r="AA180" s="56"/>
      <c r="AB180" s="56"/>
    </row>
    <row r="181">
      <c r="A181" s="56"/>
      <c r="B181" s="56"/>
      <c r="C181" s="58"/>
      <c r="D181" s="87"/>
      <c r="E181" s="79"/>
      <c r="F181" s="58"/>
      <c r="G181" s="58"/>
      <c r="H181" s="58"/>
      <c r="I181" s="58"/>
      <c r="J181" s="58"/>
      <c r="K181" s="56"/>
      <c r="L181" s="56"/>
      <c r="M181" s="56"/>
      <c r="N181" s="56"/>
      <c r="O181" s="56"/>
      <c r="P181" s="56"/>
      <c r="Q181" s="56"/>
      <c r="R181" s="56"/>
      <c r="S181" s="56"/>
      <c r="T181" s="56"/>
      <c r="U181" s="56"/>
      <c r="V181" s="56"/>
      <c r="W181" s="56"/>
      <c r="X181" s="56"/>
      <c r="Y181" s="56"/>
      <c r="Z181" s="56"/>
      <c r="AA181" s="56"/>
      <c r="AB181" s="56"/>
    </row>
    <row r="182">
      <c r="A182" s="56"/>
      <c r="B182" s="56"/>
      <c r="C182" s="58"/>
      <c r="D182" s="87"/>
      <c r="E182" s="79"/>
      <c r="F182" s="58"/>
      <c r="G182" s="58"/>
      <c r="H182" s="58"/>
      <c r="I182" s="58"/>
      <c r="J182" s="58"/>
      <c r="K182" s="56"/>
      <c r="L182" s="56"/>
      <c r="M182" s="56"/>
      <c r="N182" s="56"/>
      <c r="O182" s="56"/>
      <c r="P182" s="56"/>
      <c r="Q182" s="56"/>
      <c r="R182" s="56"/>
      <c r="S182" s="56"/>
      <c r="T182" s="56"/>
      <c r="U182" s="56"/>
      <c r="V182" s="56"/>
      <c r="W182" s="56"/>
      <c r="X182" s="56"/>
      <c r="Y182" s="56"/>
      <c r="Z182" s="56"/>
      <c r="AA182" s="56"/>
      <c r="AB182" s="56"/>
    </row>
    <row r="183">
      <c r="A183" s="56"/>
      <c r="B183" s="56"/>
      <c r="C183" s="58"/>
      <c r="D183" s="87"/>
      <c r="E183" s="79"/>
      <c r="F183" s="58"/>
      <c r="G183" s="58"/>
      <c r="H183" s="58"/>
      <c r="I183" s="58"/>
      <c r="J183" s="58"/>
      <c r="K183" s="56"/>
      <c r="L183" s="56"/>
      <c r="M183" s="56"/>
      <c r="N183" s="56"/>
      <c r="O183" s="56"/>
      <c r="P183" s="56"/>
      <c r="Q183" s="56"/>
      <c r="R183" s="56"/>
      <c r="S183" s="56"/>
      <c r="T183" s="56"/>
      <c r="U183" s="56"/>
      <c r="V183" s="56"/>
      <c r="W183" s="56"/>
      <c r="X183" s="56"/>
      <c r="Y183" s="56"/>
      <c r="Z183" s="56"/>
      <c r="AA183" s="56"/>
      <c r="AB183" s="56"/>
    </row>
    <row r="184">
      <c r="A184" s="56"/>
      <c r="B184" s="56"/>
      <c r="C184" s="58"/>
      <c r="D184" s="87"/>
      <c r="E184" s="79"/>
      <c r="F184" s="58"/>
      <c r="G184" s="58"/>
      <c r="H184" s="58"/>
      <c r="I184" s="58"/>
      <c r="J184" s="58"/>
      <c r="K184" s="56"/>
      <c r="L184" s="56"/>
      <c r="M184" s="56"/>
      <c r="N184" s="56"/>
      <c r="O184" s="56"/>
      <c r="P184" s="56"/>
      <c r="Q184" s="56"/>
      <c r="R184" s="56"/>
      <c r="S184" s="56"/>
      <c r="T184" s="56"/>
      <c r="U184" s="56"/>
      <c r="V184" s="56"/>
      <c r="W184" s="56"/>
      <c r="X184" s="56"/>
      <c r="Y184" s="56"/>
      <c r="Z184" s="56"/>
      <c r="AA184" s="56"/>
      <c r="AB184" s="56"/>
    </row>
    <row r="185">
      <c r="A185" s="56"/>
      <c r="B185" s="56"/>
      <c r="C185" s="58"/>
      <c r="D185" s="87"/>
      <c r="E185" s="79"/>
      <c r="F185" s="58"/>
      <c r="G185" s="58"/>
      <c r="H185" s="58"/>
      <c r="I185" s="58"/>
      <c r="J185" s="58"/>
      <c r="K185" s="56"/>
      <c r="L185" s="56"/>
      <c r="M185" s="56"/>
      <c r="N185" s="56"/>
      <c r="O185" s="56"/>
      <c r="P185" s="56"/>
      <c r="Q185" s="56"/>
      <c r="R185" s="56"/>
      <c r="S185" s="56"/>
      <c r="T185" s="56"/>
      <c r="U185" s="56"/>
      <c r="V185" s="56"/>
      <c r="W185" s="56"/>
      <c r="X185" s="56"/>
      <c r="Y185" s="56"/>
      <c r="Z185" s="56"/>
      <c r="AA185" s="56"/>
      <c r="AB185" s="56"/>
    </row>
    <row r="186">
      <c r="A186" s="56"/>
      <c r="B186" s="56"/>
      <c r="C186" s="58"/>
      <c r="D186" s="87"/>
      <c r="E186" s="79"/>
      <c r="F186" s="58"/>
      <c r="G186" s="58"/>
      <c r="H186" s="58"/>
      <c r="I186" s="58"/>
      <c r="J186" s="58"/>
      <c r="K186" s="56"/>
      <c r="L186" s="56"/>
      <c r="M186" s="56"/>
      <c r="N186" s="56"/>
      <c r="O186" s="56"/>
      <c r="P186" s="56"/>
      <c r="Q186" s="56"/>
      <c r="R186" s="56"/>
      <c r="S186" s="56"/>
      <c r="T186" s="56"/>
      <c r="U186" s="56"/>
      <c r="V186" s="56"/>
      <c r="W186" s="56"/>
      <c r="X186" s="56"/>
      <c r="Y186" s="56"/>
      <c r="Z186" s="56"/>
      <c r="AA186" s="56"/>
      <c r="AB186" s="56"/>
    </row>
    <row r="187">
      <c r="A187" s="56"/>
      <c r="B187" s="56"/>
      <c r="C187" s="58"/>
      <c r="D187" s="87"/>
      <c r="E187" s="79"/>
      <c r="F187" s="58"/>
      <c r="G187" s="58"/>
      <c r="H187" s="58"/>
      <c r="I187" s="58"/>
      <c r="J187" s="58"/>
      <c r="K187" s="56"/>
      <c r="L187" s="56"/>
      <c r="M187" s="56"/>
      <c r="N187" s="56"/>
      <c r="O187" s="56"/>
      <c r="P187" s="56"/>
      <c r="Q187" s="56"/>
      <c r="R187" s="56"/>
      <c r="S187" s="56"/>
      <c r="T187" s="56"/>
      <c r="U187" s="56"/>
      <c r="V187" s="56"/>
      <c r="W187" s="56"/>
      <c r="X187" s="56"/>
      <c r="Y187" s="56"/>
      <c r="Z187" s="56"/>
      <c r="AA187" s="56"/>
      <c r="AB187" s="56"/>
    </row>
    <row r="188">
      <c r="A188" s="56"/>
      <c r="B188" s="56"/>
      <c r="C188" s="58"/>
      <c r="D188" s="87"/>
      <c r="E188" s="79"/>
      <c r="F188" s="58"/>
      <c r="G188" s="58"/>
      <c r="H188" s="58"/>
      <c r="I188" s="58"/>
      <c r="J188" s="58"/>
      <c r="K188" s="56"/>
      <c r="L188" s="56"/>
      <c r="M188" s="56"/>
      <c r="N188" s="56"/>
      <c r="O188" s="56"/>
      <c r="P188" s="56"/>
      <c r="Q188" s="56"/>
      <c r="R188" s="56"/>
      <c r="S188" s="56"/>
      <c r="T188" s="56"/>
      <c r="U188" s="56"/>
      <c r="V188" s="56"/>
      <c r="W188" s="56"/>
      <c r="X188" s="56"/>
      <c r="Y188" s="56"/>
      <c r="Z188" s="56"/>
      <c r="AA188" s="56"/>
      <c r="AB188" s="56"/>
    </row>
    <row r="189">
      <c r="A189" s="56"/>
      <c r="B189" s="56"/>
      <c r="C189" s="58"/>
      <c r="D189" s="87"/>
      <c r="E189" s="79"/>
      <c r="F189" s="58"/>
      <c r="G189" s="58"/>
      <c r="H189" s="58"/>
      <c r="I189" s="58"/>
      <c r="J189" s="58"/>
      <c r="K189" s="56"/>
      <c r="L189" s="56"/>
      <c r="M189" s="56"/>
      <c r="N189" s="56"/>
      <c r="O189" s="56"/>
      <c r="P189" s="56"/>
      <c r="Q189" s="56"/>
      <c r="R189" s="56"/>
      <c r="S189" s="56"/>
      <c r="T189" s="56"/>
      <c r="U189" s="56"/>
      <c r="V189" s="56"/>
      <c r="W189" s="56"/>
      <c r="X189" s="56"/>
      <c r="Y189" s="56"/>
      <c r="Z189" s="56"/>
      <c r="AA189" s="56"/>
      <c r="AB189" s="56"/>
    </row>
    <row r="190">
      <c r="A190" s="56"/>
      <c r="B190" s="56"/>
      <c r="C190" s="58"/>
      <c r="D190" s="87"/>
      <c r="E190" s="79"/>
      <c r="F190" s="58"/>
      <c r="G190" s="58"/>
      <c r="H190" s="58"/>
      <c r="I190" s="58"/>
      <c r="J190" s="58"/>
      <c r="K190" s="56"/>
      <c r="L190" s="56"/>
      <c r="M190" s="56"/>
      <c r="N190" s="56"/>
      <c r="O190" s="56"/>
      <c r="P190" s="56"/>
      <c r="Q190" s="56"/>
      <c r="R190" s="56"/>
      <c r="S190" s="56"/>
      <c r="T190" s="56"/>
      <c r="U190" s="56"/>
      <c r="V190" s="56"/>
      <c r="W190" s="56"/>
      <c r="X190" s="56"/>
      <c r="Y190" s="56"/>
      <c r="Z190" s="56"/>
      <c r="AA190" s="56"/>
      <c r="AB190" s="56"/>
    </row>
    <row r="191">
      <c r="A191" s="56"/>
      <c r="B191" s="56"/>
      <c r="C191" s="58"/>
      <c r="D191" s="87"/>
      <c r="E191" s="79"/>
      <c r="F191" s="58"/>
      <c r="G191" s="58"/>
      <c r="H191" s="58"/>
      <c r="I191" s="58"/>
      <c r="J191" s="58"/>
      <c r="K191" s="56"/>
      <c r="L191" s="56"/>
      <c r="M191" s="56"/>
      <c r="N191" s="56"/>
      <c r="O191" s="56"/>
      <c r="P191" s="56"/>
      <c r="Q191" s="56"/>
      <c r="R191" s="56"/>
      <c r="S191" s="56"/>
      <c r="T191" s="56"/>
      <c r="U191" s="56"/>
      <c r="V191" s="56"/>
      <c r="W191" s="56"/>
      <c r="X191" s="56"/>
      <c r="Y191" s="56"/>
      <c r="Z191" s="56"/>
      <c r="AA191" s="56"/>
      <c r="AB191" s="56"/>
    </row>
    <row r="192">
      <c r="A192" s="56"/>
      <c r="B192" s="56"/>
      <c r="C192" s="58"/>
      <c r="D192" s="87"/>
      <c r="E192" s="79"/>
      <c r="F192" s="58"/>
      <c r="G192" s="58"/>
      <c r="H192" s="58"/>
      <c r="I192" s="58"/>
      <c r="J192" s="58"/>
      <c r="K192" s="56"/>
      <c r="L192" s="56"/>
      <c r="M192" s="56"/>
      <c r="N192" s="56"/>
      <c r="O192" s="56"/>
      <c r="P192" s="56"/>
      <c r="Q192" s="56"/>
      <c r="R192" s="56"/>
      <c r="S192" s="56"/>
      <c r="T192" s="56"/>
      <c r="U192" s="56"/>
      <c r="V192" s="56"/>
      <c r="W192" s="56"/>
      <c r="X192" s="56"/>
      <c r="Y192" s="56"/>
      <c r="Z192" s="56"/>
      <c r="AA192" s="56"/>
      <c r="AB192" s="56"/>
    </row>
    <row r="193">
      <c r="A193" s="56"/>
      <c r="B193" s="56"/>
      <c r="C193" s="58"/>
      <c r="D193" s="87"/>
      <c r="E193" s="79"/>
      <c r="F193" s="58"/>
      <c r="G193" s="58"/>
      <c r="H193" s="58"/>
      <c r="I193" s="58"/>
      <c r="J193" s="58"/>
      <c r="K193" s="56"/>
      <c r="L193" s="56"/>
      <c r="M193" s="56"/>
      <c r="N193" s="56"/>
      <c r="O193" s="56"/>
      <c r="P193" s="56"/>
      <c r="Q193" s="56"/>
      <c r="R193" s="56"/>
      <c r="S193" s="56"/>
      <c r="T193" s="56"/>
      <c r="U193" s="56"/>
      <c r="V193" s="56"/>
      <c r="W193" s="56"/>
      <c r="X193" s="56"/>
      <c r="Y193" s="56"/>
      <c r="Z193" s="56"/>
      <c r="AA193" s="56"/>
      <c r="AB193" s="56"/>
    </row>
    <row r="194">
      <c r="A194" s="56"/>
      <c r="B194" s="56"/>
      <c r="C194" s="58"/>
      <c r="D194" s="87"/>
      <c r="E194" s="79"/>
      <c r="F194" s="58"/>
      <c r="G194" s="58"/>
      <c r="H194" s="58"/>
      <c r="I194" s="58"/>
      <c r="J194" s="58"/>
      <c r="K194" s="56"/>
      <c r="L194" s="56"/>
      <c r="M194" s="56"/>
      <c r="N194" s="56"/>
      <c r="O194" s="56"/>
      <c r="P194" s="56"/>
      <c r="Q194" s="56"/>
      <c r="R194" s="56"/>
      <c r="S194" s="56"/>
      <c r="T194" s="56"/>
      <c r="U194" s="56"/>
      <c r="V194" s="56"/>
      <c r="W194" s="56"/>
      <c r="X194" s="56"/>
      <c r="Y194" s="56"/>
      <c r="Z194" s="56"/>
      <c r="AA194" s="56"/>
      <c r="AB194" s="56"/>
    </row>
    <row r="195">
      <c r="A195" s="56"/>
      <c r="B195" s="56"/>
      <c r="C195" s="58"/>
      <c r="D195" s="87"/>
      <c r="E195" s="79"/>
      <c r="F195" s="58"/>
      <c r="G195" s="58"/>
      <c r="H195" s="58"/>
      <c r="I195" s="58"/>
      <c r="J195" s="58"/>
      <c r="K195" s="56"/>
      <c r="L195" s="56"/>
      <c r="M195" s="56"/>
      <c r="N195" s="56"/>
      <c r="O195" s="56"/>
      <c r="P195" s="56"/>
      <c r="Q195" s="56"/>
      <c r="R195" s="56"/>
      <c r="S195" s="56"/>
      <c r="T195" s="56"/>
      <c r="U195" s="56"/>
      <c r="V195" s="56"/>
      <c r="W195" s="56"/>
      <c r="X195" s="56"/>
      <c r="Y195" s="56"/>
      <c r="Z195" s="56"/>
      <c r="AA195" s="56"/>
      <c r="AB195" s="56"/>
    </row>
    <row r="196">
      <c r="A196" s="56"/>
      <c r="B196" s="56"/>
      <c r="C196" s="58"/>
      <c r="D196" s="87"/>
      <c r="E196" s="79"/>
      <c r="F196" s="58"/>
      <c r="G196" s="58"/>
      <c r="H196" s="58"/>
      <c r="I196" s="58"/>
      <c r="J196" s="58"/>
      <c r="K196" s="56"/>
      <c r="L196" s="56"/>
      <c r="M196" s="56"/>
      <c r="N196" s="56"/>
      <c r="O196" s="56"/>
      <c r="P196" s="56"/>
      <c r="Q196" s="56"/>
      <c r="R196" s="56"/>
      <c r="S196" s="56"/>
      <c r="T196" s="56"/>
      <c r="U196" s="56"/>
      <c r="V196" s="56"/>
      <c r="W196" s="56"/>
      <c r="X196" s="56"/>
      <c r="Y196" s="56"/>
      <c r="Z196" s="56"/>
      <c r="AA196" s="56"/>
      <c r="AB196" s="56"/>
    </row>
    <row r="197">
      <c r="A197" s="56"/>
      <c r="B197" s="56"/>
      <c r="C197" s="58"/>
      <c r="D197" s="87"/>
      <c r="E197" s="79"/>
      <c r="F197" s="58"/>
      <c r="G197" s="58"/>
      <c r="H197" s="58"/>
      <c r="I197" s="58"/>
      <c r="J197" s="58"/>
      <c r="K197" s="56"/>
      <c r="L197" s="56"/>
      <c r="M197" s="56"/>
      <c r="N197" s="56"/>
      <c r="O197" s="56"/>
      <c r="P197" s="56"/>
      <c r="Q197" s="56"/>
      <c r="R197" s="56"/>
      <c r="S197" s="56"/>
      <c r="T197" s="56"/>
      <c r="U197" s="56"/>
      <c r="V197" s="56"/>
      <c r="W197" s="56"/>
      <c r="X197" s="56"/>
      <c r="Y197" s="56"/>
      <c r="Z197" s="56"/>
      <c r="AA197" s="56"/>
      <c r="AB197" s="56"/>
    </row>
    <row r="198">
      <c r="A198" s="56"/>
      <c r="B198" s="56"/>
      <c r="C198" s="58"/>
      <c r="D198" s="87"/>
      <c r="E198" s="79"/>
      <c r="F198" s="58"/>
      <c r="G198" s="58"/>
      <c r="H198" s="58"/>
      <c r="I198" s="58"/>
      <c r="J198" s="58"/>
      <c r="K198" s="56"/>
      <c r="L198" s="56"/>
      <c r="M198" s="56"/>
      <c r="N198" s="56"/>
      <c r="O198" s="56"/>
      <c r="P198" s="56"/>
      <c r="Q198" s="56"/>
      <c r="R198" s="56"/>
      <c r="S198" s="56"/>
      <c r="T198" s="56"/>
      <c r="U198" s="56"/>
      <c r="V198" s="56"/>
      <c r="W198" s="56"/>
      <c r="X198" s="56"/>
      <c r="Y198" s="56"/>
      <c r="Z198" s="56"/>
      <c r="AA198" s="56"/>
      <c r="AB198" s="56"/>
    </row>
    <row r="199">
      <c r="A199" s="56"/>
      <c r="B199" s="56"/>
      <c r="C199" s="58"/>
      <c r="D199" s="87"/>
      <c r="E199" s="79"/>
      <c r="F199" s="58"/>
      <c r="G199" s="58"/>
      <c r="H199" s="58"/>
      <c r="I199" s="58"/>
      <c r="J199" s="58"/>
      <c r="K199" s="56"/>
      <c r="L199" s="56"/>
      <c r="M199" s="56"/>
      <c r="N199" s="56"/>
      <c r="O199" s="56"/>
      <c r="P199" s="56"/>
      <c r="Q199" s="56"/>
      <c r="R199" s="56"/>
      <c r="S199" s="56"/>
      <c r="T199" s="56"/>
      <c r="U199" s="56"/>
      <c r="V199" s="56"/>
      <c r="W199" s="56"/>
      <c r="X199" s="56"/>
      <c r="Y199" s="56"/>
      <c r="Z199" s="56"/>
      <c r="AA199" s="56"/>
      <c r="AB199" s="56"/>
    </row>
    <row r="200">
      <c r="A200" s="56"/>
      <c r="B200" s="56"/>
      <c r="C200" s="58"/>
      <c r="D200" s="87"/>
      <c r="E200" s="79"/>
      <c r="F200" s="58"/>
      <c r="G200" s="58"/>
      <c r="H200" s="58"/>
      <c r="I200" s="58"/>
      <c r="J200" s="58"/>
      <c r="K200" s="56"/>
      <c r="L200" s="56"/>
      <c r="M200" s="56"/>
      <c r="N200" s="56"/>
      <c r="O200" s="56"/>
      <c r="P200" s="56"/>
      <c r="Q200" s="56"/>
      <c r="R200" s="56"/>
      <c r="S200" s="56"/>
      <c r="T200" s="56"/>
      <c r="U200" s="56"/>
      <c r="V200" s="56"/>
      <c r="W200" s="56"/>
      <c r="X200" s="56"/>
      <c r="Y200" s="56"/>
      <c r="Z200" s="56"/>
      <c r="AA200" s="56"/>
      <c r="AB200" s="56"/>
    </row>
    <row r="201">
      <c r="A201" s="56"/>
      <c r="B201" s="56"/>
      <c r="C201" s="58"/>
      <c r="D201" s="87"/>
      <c r="E201" s="79"/>
      <c r="F201" s="58"/>
      <c r="G201" s="58"/>
      <c r="H201" s="58"/>
      <c r="I201" s="58"/>
      <c r="J201" s="58"/>
      <c r="K201" s="56"/>
      <c r="L201" s="56"/>
      <c r="M201" s="56"/>
      <c r="N201" s="56"/>
      <c r="O201" s="56"/>
      <c r="P201" s="56"/>
      <c r="Q201" s="56"/>
      <c r="R201" s="56"/>
      <c r="S201" s="56"/>
      <c r="T201" s="56"/>
      <c r="U201" s="56"/>
      <c r="V201" s="56"/>
      <c r="W201" s="56"/>
      <c r="X201" s="56"/>
      <c r="Y201" s="56"/>
      <c r="Z201" s="56"/>
      <c r="AA201" s="56"/>
      <c r="AB201" s="56"/>
    </row>
    <row r="202">
      <c r="A202" s="56"/>
      <c r="B202" s="56"/>
      <c r="C202" s="58"/>
      <c r="D202" s="87"/>
      <c r="E202" s="79"/>
      <c r="F202" s="58"/>
      <c r="G202" s="58"/>
      <c r="H202" s="58"/>
      <c r="I202" s="58"/>
      <c r="J202" s="58"/>
      <c r="K202" s="56"/>
      <c r="L202" s="56"/>
      <c r="M202" s="56"/>
      <c r="N202" s="56"/>
      <c r="O202" s="56"/>
      <c r="P202" s="56"/>
      <c r="Q202" s="56"/>
      <c r="R202" s="56"/>
      <c r="S202" s="56"/>
      <c r="T202" s="56"/>
      <c r="U202" s="56"/>
      <c r="V202" s="56"/>
      <c r="W202" s="56"/>
      <c r="X202" s="56"/>
      <c r="Y202" s="56"/>
      <c r="Z202" s="56"/>
      <c r="AA202" s="56"/>
      <c r="AB202" s="56"/>
    </row>
    <row r="203">
      <c r="A203" s="56"/>
      <c r="B203" s="56"/>
      <c r="C203" s="58"/>
      <c r="D203" s="87"/>
      <c r="E203" s="79"/>
      <c r="F203" s="58"/>
      <c r="G203" s="58"/>
      <c r="H203" s="58"/>
      <c r="I203" s="58"/>
      <c r="J203" s="58"/>
      <c r="K203" s="56"/>
      <c r="L203" s="56"/>
      <c r="M203" s="56"/>
      <c r="N203" s="56"/>
      <c r="O203" s="56"/>
      <c r="P203" s="56"/>
      <c r="Q203" s="56"/>
      <c r="R203" s="56"/>
      <c r="S203" s="56"/>
      <c r="T203" s="56"/>
      <c r="U203" s="56"/>
      <c r="V203" s="56"/>
      <c r="W203" s="56"/>
      <c r="X203" s="56"/>
      <c r="Y203" s="56"/>
      <c r="Z203" s="56"/>
      <c r="AA203" s="56"/>
      <c r="AB203" s="56"/>
    </row>
    <row r="204">
      <c r="A204" s="56"/>
      <c r="B204" s="56"/>
      <c r="C204" s="58"/>
      <c r="D204" s="87"/>
      <c r="E204" s="79"/>
      <c r="F204" s="58"/>
      <c r="G204" s="58"/>
      <c r="H204" s="58"/>
      <c r="I204" s="58"/>
      <c r="J204" s="58"/>
      <c r="K204" s="56"/>
      <c r="L204" s="56"/>
      <c r="M204" s="56"/>
      <c r="N204" s="56"/>
      <c r="O204" s="56"/>
      <c r="P204" s="56"/>
      <c r="Q204" s="56"/>
      <c r="R204" s="56"/>
      <c r="S204" s="56"/>
      <c r="T204" s="56"/>
      <c r="U204" s="56"/>
      <c r="V204" s="56"/>
      <c r="W204" s="56"/>
      <c r="X204" s="56"/>
      <c r="Y204" s="56"/>
      <c r="Z204" s="56"/>
      <c r="AA204" s="56"/>
      <c r="AB204" s="56"/>
    </row>
    <row r="205">
      <c r="A205" s="56"/>
      <c r="B205" s="56"/>
      <c r="C205" s="58"/>
      <c r="D205" s="87"/>
      <c r="E205" s="79"/>
      <c r="F205" s="58"/>
      <c r="G205" s="58"/>
      <c r="H205" s="58"/>
      <c r="I205" s="58"/>
      <c r="J205" s="58"/>
      <c r="K205" s="56"/>
      <c r="L205" s="56"/>
      <c r="M205" s="56"/>
      <c r="N205" s="56"/>
      <c r="O205" s="56"/>
      <c r="P205" s="56"/>
      <c r="Q205" s="56"/>
      <c r="R205" s="56"/>
      <c r="S205" s="56"/>
      <c r="T205" s="56"/>
      <c r="U205" s="56"/>
      <c r="V205" s="56"/>
      <c r="W205" s="56"/>
      <c r="X205" s="56"/>
      <c r="Y205" s="56"/>
      <c r="Z205" s="56"/>
      <c r="AA205" s="56"/>
      <c r="AB205" s="56"/>
    </row>
    <row r="206">
      <c r="A206" s="56"/>
      <c r="B206" s="56"/>
      <c r="C206" s="58"/>
      <c r="D206" s="87"/>
      <c r="E206" s="79"/>
      <c r="F206" s="58"/>
      <c r="G206" s="58"/>
      <c r="H206" s="58"/>
      <c r="I206" s="58"/>
      <c r="J206" s="58"/>
      <c r="K206" s="56"/>
      <c r="L206" s="56"/>
      <c r="M206" s="56"/>
      <c r="N206" s="56"/>
      <c r="O206" s="56"/>
      <c r="P206" s="56"/>
      <c r="Q206" s="56"/>
      <c r="R206" s="56"/>
      <c r="S206" s="56"/>
      <c r="T206" s="56"/>
      <c r="U206" s="56"/>
      <c r="V206" s="56"/>
      <c r="W206" s="56"/>
      <c r="X206" s="56"/>
      <c r="Y206" s="56"/>
      <c r="Z206" s="56"/>
      <c r="AA206" s="56"/>
      <c r="AB206" s="56"/>
    </row>
    <row r="207">
      <c r="A207" s="56"/>
      <c r="B207" s="56"/>
      <c r="C207" s="58"/>
      <c r="D207" s="87"/>
      <c r="E207" s="79"/>
      <c r="F207" s="58"/>
      <c r="G207" s="58"/>
      <c r="H207" s="58"/>
      <c r="I207" s="58"/>
      <c r="J207" s="58"/>
      <c r="K207" s="56"/>
      <c r="L207" s="56"/>
      <c r="M207" s="56"/>
      <c r="N207" s="56"/>
      <c r="O207" s="56"/>
      <c r="P207" s="56"/>
      <c r="Q207" s="56"/>
      <c r="R207" s="56"/>
      <c r="S207" s="56"/>
      <c r="T207" s="56"/>
      <c r="U207" s="56"/>
      <c r="V207" s="56"/>
      <c r="W207" s="56"/>
      <c r="X207" s="56"/>
      <c r="Y207" s="56"/>
      <c r="Z207" s="56"/>
      <c r="AA207" s="56"/>
      <c r="AB207" s="56"/>
    </row>
    <row r="208">
      <c r="A208" s="56"/>
      <c r="B208" s="56"/>
      <c r="C208" s="58"/>
      <c r="D208" s="87"/>
      <c r="E208" s="79"/>
      <c r="F208" s="58"/>
      <c r="G208" s="58"/>
      <c r="H208" s="58"/>
      <c r="I208" s="58"/>
      <c r="J208" s="58"/>
      <c r="K208" s="56"/>
      <c r="L208" s="56"/>
      <c r="M208" s="56"/>
      <c r="N208" s="56"/>
      <c r="O208" s="56"/>
      <c r="P208" s="56"/>
      <c r="Q208" s="56"/>
      <c r="R208" s="56"/>
      <c r="S208" s="56"/>
      <c r="T208" s="56"/>
      <c r="U208" s="56"/>
      <c r="V208" s="56"/>
      <c r="W208" s="56"/>
      <c r="X208" s="56"/>
      <c r="Y208" s="56"/>
      <c r="Z208" s="56"/>
      <c r="AA208" s="56"/>
      <c r="AB208" s="56"/>
    </row>
    <row r="209">
      <c r="A209" s="56"/>
      <c r="B209" s="56"/>
      <c r="C209" s="58"/>
      <c r="D209" s="87"/>
      <c r="E209" s="79"/>
      <c r="F209" s="58"/>
      <c r="G209" s="58"/>
      <c r="H209" s="58"/>
      <c r="I209" s="58"/>
      <c r="J209" s="58"/>
      <c r="K209" s="56"/>
      <c r="L209" s="56"/>
      <c r="M209" s="56"/>
      <c r="N209" s="56"/>
      <c r="O209" s="56"/>
      <c r="P209" s="56"/>
      <c r="Q209" s="56"/>
      <c r="R209" s="56"/>
      <c r="S209" s="56"/>
      <c r="T209" s="56"/>
      <c r="U209" s="56"/>
      <c r="V209" s="56"/>
      <c r="W209" s="56"/>
      <c r="X209" s="56"/>
      <c r="Y209" s="56"/>
      <c r="Z209" s="56"/>
      <c r="AA209" s="56"/>
      <c r="AB209" s="56"/>
    </row>
    <row r="210">
      <c r="A210" s="56"/>
      <c r="B210" s="56"/>
      <c r="C210" s="58"/>
      <c r="D210" s="87"/>
      <c r="E210" s="79"/>
      <c r="F210" s="58"/>
      <c r="G210" s="58"/>
      <c r="H210" s="58"/>
      <c r="I210" s="58"/>
      <c r="J210" s="58"/>
      <c r="K210" s="56"/>
      <c r="L210" s="56"/>
      <c r="M210" s="56"/>
      <c r="N210" s="56"/>
      <c r="O210" s="56"/>
      <c r="P210" s="56"/>
      <c r="Q210" s="56"/>
      <c r="R210" s="56"/>
      <c r="S210" s="56"/>
      <c r="T210" s="56"/>
      <c r="U210" s="56"/>
      <c r="V210" s="56"/>
      <c r="W210" s="56"/>
      <c r="X210" s="56"/>
      <c r="Y210" s="56"/>
      <c r="Z210" s="56"/>
      <c r="AA210" s="56"/>
      <c r="AB210" s="56"/>
    </row>
    <row r="211">
      <c r="A211" s="56"/>
      <c r="B211" s="56"/>
      <c r="C211" s="58"/>
      <c r="D211" s="87"/>
      <c r="E211" s="79"/>
      <c r="F211" s="58"/>
      <c r="G211" s="58"/>
      <c r="H211" s="58"/>
      <c r="I211" s="58"/>
      <c r="J211" s="58"/>
      <c r="K211" s="56"/>
      <c r="L211" s="56"/>
      <c r="M211" s="56"/>
      <c r="N211" s="56"/>
      <c r="O211" s="56"/>
      <c r="P211" s="56"/>
      <c r="Q211" s="56"/>
      <c r="R211" s="56"/>
      <c r="S211" s="56"/>
      <c r="T211" s="56"/>
      <c r="U211" s="56"/>
      <c r="V211" s="56"/>
      <c r="W211" s="56"/>
      <c r="X211" s="56"/>
      <c r="Y211" s="56"/>
      <c r="Z211" s="56"/>
      <c r="AA211" s="56"/>
      <c r="AB211" s="56"/>
    </row>
    <row r="212">
      <c r="A212" s="56"/>
      <c r="B212" s="56"/>
      <c r="C212" s="58"/>
      <c r="D212" s="87"/>
      <c r="E212" s="79"/>
      <c r="F212" s="58"/>
      <c r="G212" s="58"/>
      <c r="H212" s="58"/>
      <c r="I212" s="58"/>
      <c r="J212" s="58"/>
      <c r="K212" s="56"/>
      <c r="L212" s="56"/>
      <c r="M212" s="56"/>
      <c r="N212" s="56"/>
      <c r="O212" s="56"/>
      <c r="P212" s="56"/>
      <c r="Q212" s="56"/>
      <c r="R212" s="56"/>
      <c r="S212" s="56"/>
      <c r="T212" s="56"/>
      <c r="U212" s="56"/>
      <c r="V212" s="56"/>
      <c r="W212" s="56"/>
      <c r="X212" s="56"/>
      <c r="Y212" s="56"/>
      <c r="Z212" s="56"/>
      <c r="AA212" s="56"/>
      <c r="AB212" s="56"/>
    </row>
    <row r="213">
      <c r="A213" s="56"/>
      <c r="B213" s="56"/>
      <c r="C213" s="58"/>
      <c r="D213" s="87"/>
      <c r="E213" s="79"/>
      <c r="F213" s="58"/>
      <c r="G213" s="58"/>
      <c r="H213" s="58"/>
      <c r="I213" s="58"/>
      <c r="J213" s="58"/>
      <c r="K213" s="56"/>
      <c r="L213" s="56"/>
      <c r="M213" s="56"/>
      <c r="N213" s="56"/>
      <c r="O213" s="56"/>
      <c r="P213" s="56"/>
      <c r="Q213" s="56"/>
      <c r="R213" s="56"/>
      <c r="S213" s="56"/>
      <c r="T213" s="56"/>
      <c r="U213" s="56"/>
      <c r="V213" s="56"/>
      <c r="W213" s="56"/>
      <c r="X213" s="56"/>
      <c r="Y213" s="56"/>
      <c r="Z213" s="56"/>
      <c r="AA213" s="56"/>
      <c r="AB213" s="56"/>
    </row>
    <row r="214">
      <c r="A214" s="56"/>
      <c r="B214" s="56"/>
      <c r="C214" s="58"/>
      <c r="D214" s="87"/>
      <c r="E214" s="79"/>
      <c r="F214" s="58"/>
      <c r="G214" s="58"/>
      <c r="H214" s="58"/>
      <c r="I214" s="58"/>
      <c r="J214" s="58"/>
      <c r="K214" s="56"/>
      <c r="L214" s="56"/>
      <c r="M214" s="56"/>
      <c r="N214" s="56"/>
      <c r="O214" s="56"/>
      <c r="P214" s="56"/>
      <c r="Q214" s="56"/>
      <c r="R214" s="56"/>
      <c r="S214" s="56"/>
      <c r="T214" s="56"/>
      <c r="U214" s="56"/>
      <c r="V214" s="56"/>
      <c r="W214" s="56"/>
      <c r="X214" s="56"/>
      <c r="Y214" s="56"/>
      <c r="Z214" s="56"/>
      <c r="AA214" s="56"/>
      <c r="AB214" s="56"/>
    </row>
    <row r="215">
      <c r="A215" s="56"/>
      <c r="B215" s="56"/>
      <c r="C215" s="58"/>
      <c r="D215" s="87"/>
      <c r="E215" s="79"/>
      <c r="F215" s="58"/>
      <c r="G215" s="58"/>
      <c r="H215" s="58"/>
      <c r="I215" s="58"/>
      <c r="J215" s="58"/>
      <c r="K215" s="56"/>
      <c r="L215" s="56"/>
      <c r="M215" s="56"/>
      <c r="N215" s="56"/>
      <c r="O215" s="56"/>
      <c r="P215" s="56"/>
      <c r="Q215" s="56"/>
      <c r="R215" s="56"/>
      <c r="S215" s="56"/>
      <c r="T215" s="56"/>
      <c r="U215" s="56"/>
      <c r="V215" s="56"/>
      <c r="W215" s="56"/>
      <c r="X215" s="56"/>
      <c r="Y215" s="56"/>
      <c r="Z215" s="56"/>
      <c r="AA215" s="56"/>
      <c r="AB215" s="56"/>
    </row>
    <row r="216">
      <c r="A216" s="56"/>
      <c r="B216" s="56"/>
      <c r="C216" s="58"/>
      <c r="D216" s="87"/>
      <c r="E216" s="79"/>
      <c r="F216" s="58"/>
      <c r="G216" s="58"/>
      <c r="H216" s="58"/>
      <c r="I216" s="58"/>
      <c r="J216" s="58"/>
      <c r="K216" s="56"/>
      <c r="L216" s="56"/>
      <c r="M216" s="56"/>
      <c r="N216" s="56"/>
      <c r="O216" s="56"/>
      <c r="P216" s="56"/>
      <c r="Q216" s="56"/>
      <c r="R216" s="56"/>
      <c r="S216" s="56"/>
      <c r="T216" s="56"/>
      <c r="U216" s="56"/>
      <c r="V216" s="56"/>
      <c r="W216" s="56"/>
      <c r="X216" s="56"/>
      <c r="Y216" s="56"/>
      <c r="Z216" s="56"/>
      <c r="AA216" s="56"/>
      <c r="AB216" s="56"/>
    </row>
    <row r="217">
      <c r="A217" s="56"/>
      <c r="B217" s="56"/>
      <c r="C217" s="58"/>
      <c r="D217" s="87"/>
      <c r="E217" s="79"/>
      <c r="F217" s="58"/>
      <c r="G217" s="58"/>
      <c r="H217" s="58"/>
      <c r="I217" s="58"/>
      <c r="J217" s="58"/>
      <c r="K217" s="56"/>
      <c r="L217" s="56"/>
      <c r="M217" s="56"/>
      <c r="N217" s="56"/>
      <c r="O217" s="56"/>
      <c r="P217" s="56"/>
      <c r="Q217" s="56"/>
      <c r="R217" s="56"/>
      <c r="S217" s="56"/>
      <c r="T217" s="56"/>
      <c r="U217" s="56"/>
      <c r="V217" s="56"/>
      <c r="W217" s="56"/>
      <c r="X217" s="56"/>
      <c r="Y217" s="56"/>
      <c r="Z217" s="56"/>
      <c r="AA217" s="56"/>
      <c r="AB217" s="56"/>
    </row>
    <row r="218">
      <c r="A218" s="56"/>
      <c r="B218" s="56"/>
      <c r="C218" s="58"/>
      <c r="D218" s="87"/>
      <c r="E218" s="79"/>
      <c r="F218" s="58"/>
      <c r="G218" s="58"/>
      <c r="H218" s="58"/>
      <c r="I218" s="58"/>
      <c r="J218" s="58"/>
      <c r="K218" s="56"/>
      <c r="L218" s="56"/>
      <c r="M218" s="56"/>
      <c r="N218" s="56"/>
      <c r="O218" s="56"/>
      <c r="P218" s="56"/>
      <c r="Q218" s="56"/>
      <c r="R218" s="56"/>
      <c r="S218" s="56"/>
      <c r="T218" s="56"/>
      <c r="U218" s="56"/>
      <c r="V218" s="56"/>
      <c r="W218" s="56"/>
      <c r="X218" s="56"/>
      <c r="Y218" s="56"/>
      <c r="Z218" s="56"/>
      <c r="AA218" s="56"/>
      <c r="AB218" s="56"/>
    </row>
    <row r="219">
      <c r="A219" s="56"/>
      <c r="B219" s="56"/>
      <c r="C219" s="58"/>
      <c r="D219" s="87"/>
      <c r="E219" s="79"/>
      <c r="F219" s="58"/>
      <c r="G219" s="58"/>
      <c r="H219" s="58"/>
      <c r="I219" s="58"/>
      <c r="J219" s="58"/>
      <c r="K219" s="56"/>
      <c r="L219" s="56"/>
      <c r="M219" s="56"/>
      <c r="N219" s="56"/>
      <c r="O219" s="56"/>
      <c r="P219" s="56"/>
      <c r="Q219" s="56"/>
      <c r="R219" s="56"/>
      <c r="S219" s="56"/>
      <c r="T219" s="56"/>
      <c r="U219" s="56"/>
      <c r="V219" s="56"/>
      <c r="W219" s="56"/>
      <c r="X219" s="56"/>
      <c r="Y219" s="56"/>
      <c r="Z219" s="56"/>
      <c r="AA219" s="56"/>
      <c r="AB219" s="56"/>
    </row>
    <row r="220">
      <c r="A220" s="56"/>
      <c r="B220" s="56"/>
      <c r="C220" s="58"/>
      <c r="D220" s="87"/>
      <c r="E220" s="79"/>
      <c r="F220" s="58"/>
      <c r="G220" s="58"/>
      <c r="H220" s="58"/>
      <c r="I220" s="58"/>
      <c r="J220" s="58"/>
      <c r="K220" s="56"/>
      <c r="L220" s="56"/>
      <c r="M220" s="56"/>
      <c r="N220" s="56"/>
      <c r="O220" s="56"/>
      <c r="P220" s="56"/>
      <c r="Q220" s="56"/>
      <c r="R220" s="56"/>
      <c r="S220" s="56"/>
      <c r="T220" s="56"/>
      <c r="U220" s="56"/>
      <c r="V220" s="56"/>
      <c r="W220" s="56"/>
      <c r="X220" s="56"/>
      <c r="Y220" s="56"/>
      <c r="Z220" s="56"/>
      <c r="AA220" s="56"/>
      <c r="AB220" s="56"/>
    </row>
    <row r="221">
      <c r="A221" s="56"/>
      <c r="B221" s="56"/>
      <c r="C221" s="58"/>
      <c r="D221" s="87"/>
      <c r="E221" s="79"/>
      <c r="F221" s="58"/>
      <c r="G221" s="58"/>
      <c r="H221" s="58"/>
      <c r="I221" s="58"/>
      <c r="J221" s="58"/>
      <c r="K221" s="56"/>
      <c r="L221" s="56"/>
      <c r="M221" s="56"/>
      <c r="N221" s="56"/>
      <c r="O221" s="56"/>
      <c r="P221" s="56"/>
      <c r="Q221" s="56"/>
      <c r="R221" s="56"/>
      <c r="S221" s="56"/>
      <c r="T221" s="56"/>
      <c r="U221" s="56"/>
      <c r="V221" s="56"/>
      <c r="W221" s="56"/>
      <c r="X221" s="56"/>
      <c r="Y221" s="56"/>
      <c r="Z221" s="56"/>
      <c r="AA221" s="56"/>
      <c r="AB221" s="56"/>
    </row>
    <row r="222">
      <c r="A222" s="56"/>
      <c r="B222" s="56"/>
      <c r="C222" s="58"/>
      <c r="D222" s="87"/>
      <c r="E222" s="79"/>
      <c r="F222" s="58"/>
      <c r="G222" s="58"/>
      <c r="H222" s="58"/>
      <c r="I222" s="58"/>
      <c r="J222" s="58"/>
      <c r="K222" s="56"/>
      <c r="L222" s="56"/>
      <c r="M222" s="56"/>
      <c r="N222" s="56"/>
      <c r="O222" s="56"/>
      <c r="P222" s="56"/>
      <c r="Q222" s="56"/>
      <c r="R222" s="56"/>
      <c r="S222" s="56"/>
      <c r="T222" s="56"/>
      <c r="U222" s="56"/>
      <c r="V222" s="56"/>
      <c r="W222" s="56"/>
      <c r="X222" s="56"/>
      <c r="Y222" s="56"/>
      <c r="Z222" s="56"/>
      <c r="AA222" s="56"/>
      <c r="AB222" s="56"/>
    </row>
    <row r="223">
      <c r="A223" s="56"/>
      <c r="B223" s="56"/>
      <c r="C223" s="58"/>
      <c r="D223" s="87"/>
      <c r="E223" s="79"/>
      <c r="F223" s="58"/>
      <c r="G223" s="58"/>
      <c r="H223" s="58"/>
      <c r="I223" s="58"/>
      <c r="J223" s="58"/>
      <c r="K223" s="56"/>
      <c r="L223" s="56"/>
      <c r="M223" s="56"/>
      <c r="N223" s="56"/>
      <c r="O223" s="56"/>
      <c r="P223" s="56"/>
      <c r="Q223" s="56"/>
      <c r="R223" s="56"/>
      <c r="S223" s="56"/>
      <c r="T223" s="56"/>
      <c r="U223" s="56"/>
      <c r="V223" s="56"/>
      <c r="W223" s="56"/>
      <c r="X223" s="56"/>
      <c r="Y223" s="56"/>
      <c r="Z223" s="56"/>
      <c r="AA223" s="56"/>
      <c r="AB223" s="56"/>
    </row>
    <row r="224">
      <c r="A224" s="56"/>
      <c r="B224" s="56"/>
      <c r="C224" s="58"/>
      <c r="D224" s="87"/>
      <c r="E224" s="79"/>
      <c r="F224" s="58"/>
      <c r="G224" s="58"/>
      <c r="H224" s="58"/>
      <c r="I224" s="58"/>
      <c r="J224" s="58"/>
      <c r="K224" s="56"/>
      <c r="L224" s="56"/>
      <c r="M224" s="56"/>
      <c r="N224" s="56"/>
      <c r="O224" s="56"/>
      <c r="P224" s="56"/>
      <c r="Q224" s="56"/>
      <c r="R224" s="56"/>
      <c r="S224" s="56"/>
      <c r="T224" s="56"/>
      <c r="U224" s="56"/>
      <c r="V224" s="56"/>
      <c r="W224" s="56"/>
      <c r="X224" s="56"/>
      <c r="Y224" s="56"/>
      <c r="Z224" s="56"/>
      <c r="AA224" s="56"/>
      <c r="AB224" s="56"/>
    </row>
    <row r="225">
      <c r="A225" s="56"/>
      <c r="B225" s="56"/>
      <c r="C225" s="58"/>
      <c r="D225" s="87"/>
      <c r="E225" s="79"/>
      <c r="F225" s="58"/>
      <c r="G225" s="58"/>
      <c r="H225" s="58"/>
      <c r="I225" s="58"/>
      <c r="J225" s="58"/>
      <c r="K225" s="56"/>
      <c r="L225" s="56"/>
      <c r="M225" s="56"/>
      <c r="N225" s="56"/>
      <c r="O225" s="56"/>
      <c r="P225" s="56"/>
      <c r="Q225" s="56"/>
      <c r="R225" s="56"/>
      <c r="S225" s="56"/>
      <c r="T225" s="56"/>
      <c r="U225" s="56"/>
      <c r="V225" s="56"/>
      <c r="W225" s="56"/>
      <c r="X225" s="56"/>
      <c r="Y225" s="56"/>
      <c r="Z225" s="56"/>
      <c r="AA225" s="56"/>
      <c r="AB225" s="56"/>
    </row>
    <row r="226">
      <c r="A226" s="56"/>
      <c r="B226" s="56"/>
      <c r="C226" s="58"/>
      <c r="D226" s="87"/>
      <c r="E226" s="79"/>
      <c r="F226" s="58"/>
      <c r="G226" s="58"/>
      <c r="H226" s="58"/>
      <c r="I226" s="58"/>
      <c r="J226" s="58"/>
      <c r="K226" s="56"/>
      <c r="L226" s="56"/>
      <c r="M226" s="56"/>
      <c r="N226" s="56"/>
      <c r="O226" s="56"/>
      <c r="P226" s="56"/>
      <c r="Q226" s="56"/>
      <c r="R226" s="56"/>
      <c r="S226" s="56"/>
      <c r="T226" s="56"/>
      <c r="U226" s="56"/>
      <c r="V226" s="56"/>
      <c r="W226" s="56"/>
      <c r="X226" s="56"/>
      <c r="Y226" s="56"/>
      <c r="Z226" s="56"/>
      <c r="AA226" s="56"/>
      <c r="AB226" s="56"/>
    </row>
    <row r="227">
      <c r="A227" s="56"/>
      <c r="B227" s="56"/>
      <c r="C227" s="58"/>
      <c r="D227" s="87"/>
      <c r="E227" s="79"/>
      <c r="F227" s="58"/>
      <c r="G227" s="58"/>
      <c r="H227" s="58"/>
      <c r="I227" s="58"/>
      <c r="J227" s="58"/>
      <c r="K227" s="56"/>
      <c r="L227" s="56"/>
      <c r="M227" s="56"/>
      <c r="N227" s="56"/>
      <c r="O227" s="56"/>
      <c r="P227" s="56"/>
      <c r="Q227" s="56"/>
      <c r="R227" s="56"/>
      <c r="S227" s="56"/>
      <c r="T227" s="56"/>
      <c r="U227" s="56"/>
      <c r="V227" s="56"/>
      <c r="W227" s="56"/>
      <c r="X227" s="56"/>
      <c r="Y227" s="56"/>
      <c r="Z227" s="56"/>
      <c r="AA227" s="56"/>
      <c r="AB227" s="56"/>
    </row>
    <row r="228">
      <c r="A228" s="56"/>
      <c r="B228" s="56"/>
      <c r="C228" s="58"/>
      <c r="D228" s="87"/>
      <c r="E228" s="79"/>
      <c r="F228" s="58"/>
      <c r="G228" s="58"/>
      <c r="H228" s="58"/>
      <c r="I228" s="58"/>
      <c r="J228" s="58"/>
      <c r="K228" s="56"/>
      <c r="L228" s="56"/>
      <c r="M228" s="56"/>
      <c r="N228" s="56"/>
      <c r="O228" s="56"/>
      <c r="P228" s="56"/>
      <c r="Q228" s="56"/>
      <c r="R228" s="56"/>
      <c r="S228" s="56"/>
      <c r="T228" s="56"/>
      <c r="U228" s="56"/>
      <c r="V228" s="56"/>
      <c r="W228" s="56"/>
      <c r="X228" s="56"/>
      <c r="Y228" s="56"/>
      <c r="Z228" s="56"/>
      <c r="AA228" s="56"/>
      <c r="AB228" s="56"/>
    </row>
    <row r="229">
      <c r="A229" s="56"/>
      <c r="B229" s="56"/>
      <c r="C229" s="58"/>
      <c r="D229" s="87"/>
      <c r="E229" s="79"/>
      <c r="F229" s="58"/>
      <c r="G229" s="58"/>
      <c r="H229" s="58"/>
      <c r="I229" s="58"/>
      <c r="J229" s="58"/>
      <c r="K229" s="56"/>
      <c r="L229" s="56"/>
      <c r="M229" s="56"/>
      <c r="N229" s="56"/>
      <c r="O229" s="56"/>
      <c r="P229" s="56"/>
      <c r="Q229" s="56"/>
      <c r="R229" s="56"/>
      <c r="S229" s="56"/>
      <c r="T229" s="56"/>
      <c r="U229" s="56"/>
      <c r="V229" s="56"/>
      <c r="W229" s="56"/>
      <c r="X229" s="56"/>
      <c r="Y229" s="56"/>
      <c r="Z229" s="56"/>
      <c r="AA229" s="56"/>
      <c r="AB229" s="56"/>
    </row>
    <row r="230">
      <c r="A230" s="56"/>
      <c r="B230" s="56"/>
      <c r="C230" s="58"/>
      <c r="D230" s="87"/>
      <c r="E230" s="79"/>
      <c r="F230" s="58"/>
      <c r="G230" s="58"/>
      <c r="H230" s="58"/>
      <c r="I230" s="58"/>
      <c r="J230" s="58"/>
      <c r="K230" s="56"/>
      <c r="L230" s="56"/>
      <c r="M230" s="56"/>
      <c r="N230" s="56"/>
      <c r="O230" s="56"/>
      <c r="P230" s="56"/>
      <c r="Q230" s="56"/>
      <c r="R230" s="56"/>
      <c r="S230" s="56"/>
      <c r="T230" s="56"/>
      <c r="U230" s="56"/>
      <c r="V230" s="56"/>
      <c r="W230" s="56"/>
      <c r="X230" s="56"/>
      <c r="Y230" s="56"/>
      <c r="Z230" s="56"/>
      <c r="AA230" s="56"/>
      <c r="AB230" s="56"/>
    </row>
    <row r="231">
      <c r="A231" s="56"/>
      <c r="B231" s="56"/>
      <c r="C231" s="58"/>
      <c r="D231" s="87"/>
      <c r="E231" s="79"/>
      <c r="F231" s="58"/>
      <c r="G231" s="58"/>
      <c r="H231" s="58"/>
      <c r="I231" s="58"/>
      <c r="J231" s="58"/>
      <c r="K231" s="56"/>
      <c r="L231" s="56"/>
      <c r="M231" s="56"/>
      <c r="N231" s="56"/>
      <c r="O231" s="56"/>
      <c r="P231" s="56"/>
      <c r="Q231" s="56"/>
      <c r="R231" s="56"/>
      <c r="S231" s="56"/>
      <c r="T231" s="56"/>
      <c r="U231" s="56"/>
      <c r="V231" s="56"/>
      <c r="W231" s="56"/>
      <c r="X231" s="56"/>
      <c r="Y231" s="56"/>
      <c r="Z231" s="56"/>
      <c r="AA231" s="56"/>
      <c r="AB231" s="56"/>
    </row>
    <row r="232">
      <c r="A232" s="56"/>
      <c r="B232" s="56"/>
      <c r="C232" s="58"/>
      <c r="D232" s="87"/>
      <c r="E232" s="79"/>
      <c r="F232" s="58"/>
      <c r="G232" s="58"/>
      <c r="H232" s="58"/>
      <c r="I232" s="58"/>
      <c r="J232" s="58"/>
      <c r="K232" s="56"/>
      <c r="L232" s="56"/>
      <c r="M232" s="56"/>
      <c r="N232" s="56"/>
      <c r="O232" s="56"/>
      <c r="P232" s="56"/>
      <c r="Q232" s="56"/>
      <c r="R232" s="56"/>
      <c r="S232" s="56"/>
      <c r="T232" s="56"/>
      <c r="U232" s="56"/>
      <c r="V232" s="56"/>
      <c r="W232" s="56"/>
      <c r="X232" s="56"/>
      <c r="Y232" s="56"/>
      <c r="Z232" s="56"/>
      <c r="AA232" s="56"/>
      <c r="AB232" s="56"/>
    </row>
    <row r="233">
      <c r="A233" s="56"/>
      <c r="B233" s="56"/>
      <c r="C233" s="58"/>
      <c r="D233" s="87"/>
      <c r="E233" s="79"/>
      <c r="F233" s="58"/>
      <c r="G233" s="58"/>
      <c r="H233" s="58"/>
      <c r="I233" s="58"/>
      <c r="J233" s="58"/>
      <c r="K233" s="56"/>
      <c r="L233" s="56"/>
      <c r="M233" s="56"/>
      <c r="N233" s="56"/>
      <c r="O233" s="56"/>
      <c r="P233" s="56"/>
      <c r="Q233" s="56"/>
      <c r="R233" s="56"/>
      <c r="S233" s="56"/>
      <c r="T233" s="56"/>
      <c r="U233" s="56"/>
      <c r="V233" s="56"/>
      <c r="W233" s="56"/>
      <c r="X233" s="56"/>
      <c r="Y233" s="56"/>
      <c r="Z233" s="56"/>
      <c r="AA233" s="56"/>
      <c r="AB233" s="56"/>
    </row>
    <row r="234">
      <c r="A234" s="56"/>
      <c r="B234" s="56"/>
      <c r="C234" s="58"/>
      <c r="D234" s="87"/>
      <c r="E234" s="79"/>
      <c r="F234" s="58"/>
      <c r="G234" s="58"/>
      <c r="H234" s="58"/>
      <c r="I234" s="58"/>
      <c r="J234" s="58"/>
      <c r="K234" s="56"/>
      <c r="L234" s="56"/>
      <c r="M234" s="56"/>
      <c r="N234" s="56"/>
      <c r="O234" s="56"/>
      <c r="P234" s="56"/>
      <c r="Q234" s="56"/>
      <c r="R234" s="56"/>
      <c r="S234" s="56"/>
      <c r="T234" s="56"/>
      <c r="U234" s="56"/>
      <c r="V234" s="56"/>
      <c r="W234" s="56"/>
      <c r="X234" s="56"/>
      <c r="Y234" s="56"/>
      <c r="Z234" s="56"/>
      <c r="AA234" s="56"/>
      <c r="AB234" s="56"/>
    </row>
    <row r="235">
      <c r="A235" s="56"/>
      <c r="B235" s="56"/>
      <c r="C235" s="58"/>
      <c r="D235" s="87"/>
      <c r="E235" s="79"/>
      <c r="F235" s="58"/>
      <c r="G235" s="58"/>
      <c r="H235" s="58"/>
      <c r="I235" s="58"/>
      <c r="J235" s="58"/>
      <c r="K235" s="56"/>
      <c r="L235" s="56"/>
      <c r="M235" s="56"/>
      <c r="N235" s="56"/>
      <c r="O235" s="56"/>
      <c r="P235" s="56"/>
      <c r="Q235" s="56"/>
      <c r="R235" s="56"/>
      <c r="S235" s="56"/>
      <c r="T235" s="56"/>
      <c r="U235" s="56"/>
      <c r="V235" s="56"/>
      <c r="W235" s="56"/>
      <c r="X235" s="56"/>
      <c r="Y235" s="56"/>
      <c r="Z235" s="56"/>
      <c r="AA235" s="56"/>
      <c r="AB235" s="56"/>
    </row>
    <row r="236">
      <c r="A236" s="56"/>
      <c r="B236" s="56"/>
      <c r="C236" s="58"/>
      <c r="D236" s="87"/>
      <c r="E236" s="79"/>
      <c r="F236" s="58"/>
      <c r="G236" s="58"/>
      <c r="H236" s="58"/>
      <c r="I236" s="58"/>
      <c r="J236" s="58"/>
      <c r="K236" s="56"/>
      <c r="L236" s="56"/>
      <c r="M236" s="56"/>
      <c r="N236" s="56"/>
      <c r="O236" s="56"/>
      <c r="P236" s="56"/>
      <c r="Q236" s="56"/>
      <c r="R236" s="56"/>
      <c r="S236" s="56"/>
      <c r="T236" s="56"/>
      <c r="U236" s="56"/>
      <c r="V236" s="56"/>
      <c r="W236" s="56"/>
      <c r="X236" s="56"/>
      <c r="Y236" s="56"/>
      <c r="Z236" s="56"/>
      <c r="AA236" s="56"/>
      <c r="AB236" s="56"/>
    </row>
    <row r="237">
      <c r="A237" s="56"/>
      <c r="B237" s="56"/>
      <c r="C237" s="58"/>
      <c r="D237" s="87"/>
      <c r="E237" s="79"/>
      <c r="F237" s="58"/>
      <c r="G237" s="58"/>
      <c r="H237" s="58"/>
      <c r="I237" s="58"/>
      <c r="J237" s="58"/>
      <c r="K237" s="56"/>
      <c r="L237" s="56"/>
      <c r="M237" s="56"/>
      <c r="N237" s="56"/>
      <c r="O237" s="56"/>
      <c r="P237" s="56"/>
      <c r="Q237" s="56"/>
      <c r="R237" s="56"/>
      <c r="S237" s="56"/>
      <c r="T237" s="56"/>
      <c r="U237" s="56"/>
      <c r="V237" s="56"/>
      <c r="W237" s="56"/>
      <c r="X237" s="56"/>
      <c r="Y237" s="56"/>
      <c r="Z237" s="56"/>
      <c r="AA237" s="56"/>
      <c r="AB237" s="56"/>
    </row>
    <row r="238">
      <c r="A238" s="56"/>
      <c r="B238" s="56"/>
      <c r="C238" s="58"/>
      <c r="D238" s="87"/>
      <c r="E238" s="79"/>
      <c r="F238" s="58"/>
      <c r="G238" s="58"/>
      <c r="H238" s="58"/>
      <c r="I238" s="58"/>
      <c r="J238" s="58"/>
      <c r="K238" s="56"/>
      <c r="L238" s="56"/>
      <c r="M238" s="56"/>
      <c r="N238" s="56"/>
      <c r="O238" s="56"/>
      <c r="P238" s="56"/>
      <c r="Q238" s="56"/>
      <c r="R238" s="56"/>
      <c r="S238" s="56"/>
      <c r="T238" s="56"/>
      <c r="U238" s="56"/>
      <c r="V238" s="56"/>
      <c r="W238" s="56"/>
      <c r="X238" s="56"/>
      <c r="Y238" s="56"/>
      <c r="Z238" s="56"/>
      <c r="AA238" s="56"/>
      <c r="AB238" s="56"/>
    </row>
    <row r="239">
      <c r="A239" s="56"/>
      <c r="B239" s="56"/>
      <c r="C239" s="58"/>
      <c r="D239" s="87"/>
      <c r="E239" s="79"/>
      <c r="F239" s="58"/>
      <c r="G239" s="58"/>
      <c r="H239" s="58"/>
      <c r="I239" s="58"/>
      <c r="J239" s="58"/>
      <c r="K239" s="56"/>
      <c r="L239" s="56"/>
      <c r="M239" s="56"/>
      <c r="N239" s="56"/>
      <c r="O239" s="56"/>
      <c r="P239" s="56"/>
      <c r="Q239" s="56"/>
      <c r="R239" s="56"/>
      <c r="S239" s="56"/>
      <c r="T239" s="56"/>
      <c r="U239" s="56"/>
      <c r="V239" s="56"/>
      <c r="W239" s="56"/>
      <c r="X239" s="56"/>
      <c r="Y239" s="56"/>
      <c r="Z239" s="56"/>
      <c r="AA239" s="56"/>
      <c r="AB239" s="56"/>
    </row>
    <row r="240">
      <c r="A240" s="56"/>
      <c r="B240" s="56"/>
      <c r="C240" s="58"/>
      <c r="D240" s="87"/>
      <c r="E240" s="79"/>
      <c r="F240" s="58"/>
      <c r="G240" s="58"/>
      <c r="H240" s="58"/>
      <c r="I240" s="58"/>
      <c r="J240" s="58"/>
      <c r="K240" s="56"/>
      <c r="L240" s="56"/>
      <c r="M240" s="56"/>
      <c r="N240" s="56"/>
      <c r="O240" s="56"/>
      <c r="P240" s="56"/>
      <c r="Q240" s="56"/>
      <c r="R240" s="56"/>
      <c r="S240" s="56"/>
      <c r="T240" s="56"/>
      <c r="U240" s="56"/>
      <c r="V240" s="56"/>
      <c r="W240" s="56"/>
      <c r="X240" s="56"/>
      <c r="Y240" s="56"/>
      <c r="Z240" s="56"/>
      <c r="AA240" s="56"/>
      <c r="AB240" s="56"/>
    </row>
    <row r="241">
      <c r="A241" s="56"/>
      <c r="B241" s="56"/>
      <c r="C241" s="58"/>
      <c r="D241" s="87"/>
      <c r="E241" s="79"/>
      <c r="F241" s="58"/>
      <c r="G241" s="58"/>
      <c r="H241" s="58"/>
      <c r="I241" s="58"/>
      <c r="J241" s="58"/>
      <c r="K241" s="56"/>
      <c r="L241" s="56"/>
      <c r="M241" s="56"/>
      <c r="N241" s="56"/>
      <c r="O241" s="56"/>
      <c r="P241" s="56"/>
      <c r="Q241" s="56"/>
      <c r="R241" s="56"/>
      <c r="S241" s="56"/>
      <c r="T241" s="56"/>
      <c r="U241" s="56"/>
      <c r="V241" s="56"/>
      <c r="W241" s="56"/>
      <c r="X241" s="56"/>
      <c r="Y241" s="56"/>
      <c r="Z241" s="56"/>
      <c r="AA241" s="56"/>
      <c r="AB241" s="56"/>
    </row>
    <row r="242">
      <c r="A242" s="56"/>
      <c r="B242" s="56"/>
      <c r="C242" s="58"/>
      <c r="D242" s="87"/>
      <c r="E242" s="79"/>
      <c r="F242" s="58"/>
      <c r="G242" s="58"/>
      <c r="H242" s="58"/>
      <c r="I242" s="58"/>
      <c r="J242" s="58"/>
      <c r="K242" s="56"/>
      <c r="L242" s="56"/>
      <c r="M242" s="56"/>
      <c r="N242" s="56"/>
      <c r="O242" s="56"/>
      <c r="P242" s="56"/>
      <c r="Q242" s="56"/>
      <c r="R242" s="56"/>
      <c r="S242" s="56"/>
      <c r="T242" s="56"/>
      <c r="U242" s="56"/>
      <c r="V242" s="56"/>
      <c r="W242" s="56"/>
      <c r="X242" s="56"/>
      <c r="Y242" s="56"/>
      <c r="Z242" s="56"/>
      <c r="AA242" s="56"/>
      <c r="AB242" s="56"/>
    </row>
    <row r="243">
      <c r="A243" s="56"/>
      <c r="B243" s="56"/>
      <c r="C243" s="58"/>
      <c r="D243" s="87"/>
      <c r="E243" s="79"/>
      <c r="F243" s="58"/>
      <c r="G243" s="58"/>
      <c r="H243" s="58"/>
      <c r="I243" s="58"/>
      <c r="J243" s="58"/>
      <c r="K243" s="56"/>
      <c r="L243" s="56"/>
      <c r="M243" s="56"/>
      <c r="N243" s="56"/>
      <c r="O243" s="56"/>
      <c r="P243" s="56"/>
      <c r="Q243" s="56"/>
      <c r="R243" s="56"/>
      <c r="S243" s="56"/>
      <c r="T243" s="56"/>
      <c r="U243" s="56"/>
      <c r="V243" s="56"/>
      <c r="W243" s="56"/>
      <c r="X243" s="56"/>
      <c r="Y243" s="56"/>
      <c r="Z243" s="56"/>
      <c r="AA243" s="56"/>
      <c r="AB243" s="56"/>
    </row>
    <row r="244">
      <c r="A244" s="56"/>
      <c r="B244" s="56"/>
      <c r="C244" s="58"/>
      <c r="D244" s="87"/>
      <c r="E244" s="79"/>
      <c r="F244" s="58"/>
      <c r="G244" s="58"/>
      <c r="H244" s="58"/>
      <c r="I244" s="58"/>
      <c r="J244" s="58"/>
      <c r="K244" s="56"/>
      <c r="L244" s="56"/>
      <c r="M244" s="56"/>
      <c r="N244" s="56"/>
      <c r="O244" s="56"/>
      <c r="P244" s="56"/>
      <c r="Q244" s="56"/>
      <c r="R244" s="56"/>
      <c r="S244" s="56"/>
      <c r="T244" s="56"/>
      <c r="U244" s="56"/>
      <c r="V244" s="56"/>
      <c r="W244" s="56"/>
      <c r="X244" s="56"/>
      <c r="Y244" s="56"/>
      <c r="Z244" s="56"/>
      <c r="AA244" s="56"/>
      <c r="AB244" s="56"/>
    </row>
    <row r="245">
      <c r="A245" s="56"/>
      <c r="B245" s="56"/>
      <c r="C245" s="58"/>
      <c r="D245" s="87"/>
      <c r="E245" s="79"/>
      <c r="F245" s="58"/>
      <c r="G245" s="58"/>
      <c r="H245" s="58"/>
      <c r="I245" s="58"/>
      <c r="J245" s="58"/>
      <c r="K245" s="56"/>
      <c r="L245" s="56"/>
      <c r="M245" s="56"/>
      <c r="N245" s="56"/>
      <c r="O245" s="56"/>
      <c r="P245" s="56"/>
      <c r="Q245" s="56"/>
      <c r="R245" s="56"/>
      <c r="S245" s="56"/>
      <c r="T245" s="56"/>
      <c r="U245" s="56"/>
      <c r="V245" s="56"/>
      <c r="W245" s="56"/>
      <c r="X245" s="56"/>
      <c r="Y245" s="56"/>
      <c r="Z245" s="56"/>
      <c r="AA245" s="56"/>
      <c r="AB245" s="56"/>
    </row>
    <row r="246">
      <c r="A246" s="56"/>
      <c r="B246" s="56"/>
      <c r="C246" s="58"/>
      <c r="D246" s="87"/>
      <c r="E246" s="79"/>
      <c r="F246" s="58"/>
      <c r="G246" s="58"/>
      <c r="H246" s="58"/>
      <c r="I246" s="58"/>
      <c r="J246" s="58"/>
      <c r="K246" s="56"/>
      <c r="L246" s="56"/>
      <c r="M246" s="56"/>
      <c r="N246" s="56"/>
      <c r="O246" s="56"/>
      <c r="P246" s="56"/>
      <c r="Q246" s="56"/>
      <c r="R246" s="56"/>
      <c r="S246" s="56"/>
      <c r="T246" s="56"/>
      <c r="U246" s="56"/>
      <c r="V246" s="56"/>
      <c r="W246" s="56"/>
      <c r="X246" s="56"/>
      <c r="Y246" s="56"/>
      <c r="Z246" s="56"/>
      <c r="AA246" s="56"/>
      <c r="AB246" s="56"/>
    </row>
    <row r="247">
      <c r="A247" s="56"/>
      <c r="B247" s="56"/>
      <c r="C247" s="58"/>
      <c r="D247" s="87"/>
      <c r="E247" s="79"/>
      <c r="F247" s="58"/>
      <c r="G247" s="58"/>
      <c r="H247" s="58"/>
      <c r="I247" s="58"/>
      <c r="J247" s="58"/>
      <c r="K247" s="56"/>
      <c r="L247" s="56"/>
      <c r="M247" s="56"/>
      <c r="N247" s="56"/>
      <c r="O247" s="56"/>
      <c r="P247" s="56"/>
      <c r="Q247" s="56"/>
      <c r="R247" s="56"/>
      <c r="S247" s="56"/>
      <c r="T247" s="56"/>
      <c r="U247" s="56"/>
      <c r="V247" s="56"/>
      <c r="W247" s="56"/>
      <c r="X247" s="56"/>
      <c r="Y247" s="56"/>
      <c r="Z247" s="56"/>
      <c r="AA247" s="56"/>
      <c r="AB247" s="56"/>
    </row>
    <row r="248">
      <c r="A248" s="56"/>
      <c r="B248" s="56"/>
      <c r="C248" s="58"/>
      <c r="D248" s="87"/>
      <c r="E248" s="79"/>
      <c r="F248" s="58"/>
      <c r="G248" s="58"/>
      <c r="H248" s="58"/>
      <c r="I248" s="58"/>
      <c r="J248" s="58"/>
      <c r="K248" s="56"/>
      <c r="L248" s="56"/>
      <c r="M248" s="56"/>
      <c r="N248" s="56"/>
      <c r="O248" s="56"/>
      <c r="P248" s="56"/>
      <c r="Q248" s="56"/>
      <c r="R248" s="56"/>
      <c r="S248" s="56"/>
      <c r="T248" s="56"/>
      <c r="U248" s="56"/>
      <c r="V248" s="56"/>
      <c r="W248" s="56"/>
      <c r="X248" s="56"/>
      <c r="Y248" s="56"/>
      <c r="Z248" s="56"/>
      <c r="AA248" s="56"/>
      <c r="AB248" s="56"/>
    </row>
    <row r="249">
      <c r="A249" s="56"/>
      <c r="B249" s="56"/>
      <c r="C249" s="58"/>
      <c r="D249" s="87"/>
      <c r="E249" s="79"/>
      <c r="F249" s="58"/>
      <c r="G249" s="58"/>
      <c r="H249" s="58"/>
      <c r="I249" s="58"/>
      <c r="J249" s="58"/>
      <c r="K249" s="56"/>
      <c r="L249" s="56"/>
      <c r="M249" s="56"/>
      <c r="N249" s="56"/>
      <c r="O249" s="56"/>
      <c r="P249" s="56"/>
      <c r="Q249" s="56"/>
      <c r="R249" s="56"/>
      <c r="S249" s="56"/>
      <c r="T249" s="56"/>
      <c r="U249" s="56"/>
      <c r="V249" s="56"/>
      <c r="W249" s="56"/>
      <c r="X249" s="56"/>
      <c r="Y249" s="56"/>
      <c r="Z249" s="56"/>
      <c r="AA249" s="56"/>
      <c r="AB249" s="56"/>
    </row>
    <row r="250">
      <c r="A250" s="56"/>
      <c r="B250" s="56"/>
      <c r="C250" s="58"/>
      <c r="D250" s="87"/>
      <c r="E250" s="79"/>
      <c r="F250" s="58"/>
      <c r="G250" s="58"/>
      <c r="H250" s="58"/>
      <c r="I250" s="58"/>
      <c r="J250" s="58"/>
      <c r="K250" s="56"/>
      <c r="L250" s="56"/>
      <c r="M250" s="56"/>
      <c r="N250" s="56"/>
      <c r="O250" s="56"/>
      <c r="P250" s="56"/>
      <c r="Q250" s="56"/>
      <c r="R250" s="56"/>
      <c r="S250" s="56"/>
      <c r="T250" s="56"/>
      <c r="U250" s="56"/>
      <c r="V250" s="56"/>
      <c r="W250" s="56"/>
      <c r="X250" s="56"/>
      <c r="Y250" s="56"/>
      <c r="Z250" s="56"/>
      <c r="AA250" s="56"/>
      <c r="AB250" s="56"/>
    </row>
    <row r="251">
      <c r="A251" s="56"/>
      <c r="B251" s="56"/>
      <c r="C251" s="58"/>
      <c r="D251" s="87"/>
      <c r="E251" s="79"/>
      <c r="F251" s="58"/>
      <c r="G251" s="58"/>
      <c r="H251" s="58"/>
      <c r="I251" s="58"/>
      <c r="J251" s="58"/>
      <c r="K251" s="56"/>
      <c r="L251" s="56"/>
      <c r="M251" s="56"/>
      <c r="N251" s="56"/>
      <c r="O251" s="56"/>
      <c r="P251" s="56"/>
      <c r="Q251" s="56"/>
      <c r="R251" s="56"/>
      <c r="S251" s="56"/>
      <c r="T251" s="56"/>
      <c r="U251" s="56"/>
      <c r="V251" s="56"/>
      <c r="W251" s="56"/>
      <c r="X251" s="56"/>
      <c r="Y251" s="56"/>
      <c r="Z251" s="56"/>
      <c r="AA251" s="56"/>
      <c r="AB251" s="56"/>
    </row>
    <row r="252">
      <c r="A252" s="56"/>
      <c r="B252" s="56"/>
      <c r="C252" s="58"/>
      <c r="D252" s="87"/>
      <c r="E252" s="79"/>
      <c r="F252" s="58"/>
      <c r="G252" s="58"/>
      <c r="H252" s="58"/>
      <c r="I252" s="58"/>
      <c r="J252" s="58"/>
      <c r="K252" s="56"/>
      <c r="L252" s="56"/>
      <c r="M252" s="56"/>
      <c r="N252" s="56"/>
      <c r="O252" s="56"/>
      <c r="P252" s="56"/>
      <c r="Q252" s="56"/>
      <c r="R252" s="56"/>
      <c r="S252" s="56"/>
      <c r="T252" s="56"/>
      <c r="U252" s="56"/>
      <c r="V252" s="56"/>
      <c r="W252" s="56"/>
      <c r="X252" s="56"/>
      <c r="Y252" s="56"/>
      <c r="Z252" s="56"/>
      <c r="AA252" s="56"/>
      <c r="AB252" s="56"/>
    </row>
    <row r="253">
      <c r="A253" s="56"/>
      <c r="B253" s="56"/>
      <c r="C253" s="58"/>
      <c r="D253" s="87"/>
      <c r="E253" s="79"/>
      <c r="F253" s="58"/>
      <c r="G253" s="58"/>
      <c r="H253" s="58"/>
      <c r="I253" s="58"/>
      <c r="J253" s="58"/>
      <c r="K253" s="56"/>
      <c r="L253" s="56"/>
      <c r="M253" s="56"/>
      <c r="N253" s="56"/>
      <c r="O253" s="56"/>
      <c r="P253" s="56"/>
      <c r="Q253" s="56"/>
      <c r="R253" s="56"/>
      <c r="S253" s="56"/>
      <c r="T253" s="56"/>
      <c r="U253" s="56"/>
      <c r="V253" s="56"/>
      <c r="W253" s="56"/>
      <c r="X253" s="56"/>
      <c r="Y253" s="56"/>
      <c r="Z253" s="56"/>
      <c r="AA253" s="56"/>
      <c r="AB253" s="56"/>
    </row>
    <row r="254">
      <c r="A254" s="56"/>
      <c r="B254" s="56"/>
      <c r="C254" s="58"/>
      <c r="D254" s="87"/>
      <c r="E254" s="79"/>
      <c r="F254" s="58"/>
      <c r="G254" s="58"/>
      <c r="H254" s="58"/>
      <c r="I254" s="58"/>
      <c r="J254" s="58"/>
      <c r="K254" s="56"/>
      <c r="L254" s="56"/>
      <c r="M254" s="56"/>
      <c r="N254" s="56"/>
      <c r="O254" s="56"/>
      <c r="P254" s="56"/>
      <c r="Q254" s="56"/>
      <c r="R254" s="56"/>
      <c r="S254" s="56"/>
      <c r="T254" s="56"/>
      <c r="U254" s="56"/>
      <c r="V254" s="56"/>
      <c r="W254" s="56"/>
      <c r="X254" s="56"/>
      <c r="Y254" s="56"/>
      <c r="Z254" s="56"/>
      <c r="AA254" s="56"/>
      <c r="AB254" s="56"/>
    </row>
    <row r="255">
      <c r="A255" s="56"/>
      <c r="B255" s="56"/>
      <c r="C255" s="58"/>
      <c r="D255" s="87"/>
      <c r="E255" s="79"/>
      <c r="F255" s="58"/>
      <c r="G255" s="58"/>
      <c r="H255" s="58"/>
      <c r="I255" s="58"/>
      <c r="J255" s="58"/>
      <c r="K255" s="56"/>
      <c r="L255" s="56"/>
      <c r="M255" s="56"/>
      <c r="N255" s="56"/>
      <c r="O255" s="56"/>
      <c r="P255" s="56"/>
      <c r="Q255" s="56"/>
      <c r="R255" s="56"/>
      <c r="S255" s="56"/>
      <c r="T255" s="56"/>
      <c r="U255" s="56"/>
      <c r="V255" s="56"/>
      <c r="W255" s="56"/>
      <c r="X255" s="56"/>
      <c r="Y255" s="56"/>
      <c r="Z255" s="56"/>
      <c r="AA255" s="56"/>
      <c r="AB255" s="56"/>
    </row>
    <row r="256">
      <c r="A256" s="56"/>
      <c r="B256" s="56"/>
      <c r="C256" s="58"/>
      <c r="D256" s="87"/>
      <c r="E256" s="79"/>
      <c r="F256" s="58"/>
      <c r="G256" s="58"/>
      <c r="H256" s="58"/>
      <c r="I256" s="58"/>
      <c r="J256" s="58"/>
      <c r="K256" s="56"/>
      <c r="L256" s="56"/>
      <c r="M256" s="56"/>
      <c r="N256" s="56"/>
      <c r="O256" s="56"/>
      <c r="P256" s="56"/>
      <c r="Q256" s="56"/>
      <c r="R256" s="56"/>
      <c r="S256" s="56"/>
      <c r="T256" s="56"/>
      <c r="U256" s="56"/>
      <c r="V256" s="56"/>
      <c r="W256" s="56"/>
      <c r="X256" s="56"/>
      <c r="Y256" s="56"/>
      <c r="Z256" s="56"/>
      <c r="AA256" s="56"/>
      <c r="AB256" s="56"/>
    </row>
    <row r="257">
      <c r="A257" s="56"/>
      <c r="B257" s="56"/>
      <c r="C257" s="58"/>
      <c r="D257" s="87"/>
      <c r="E257" s="79"/>
      <c r="F257" s="58"/>
      <c r="G257" s="58"/>
      <c r="H257" s="58"/>
      <c r="I257" s="58"/>
      <c r="J257" s="58"/>
      <c r="K257" s="56"/>
      <c r="L257" s="56"/>
      <c r="M257" s="56"/>
      <c r="N257" s="56"/>
      <c r="O257" s="56"/>
      <c r="P257" s="56"/>
      <c r="Q257" s="56"/>
      <c r="R257" s="56"/>
      <c r="S257" s="56"/>
      <c r="T257" s="56"/>
      <c r="U257" s="56"/>
      <c r="V257" s="56"/>
      <c r="W257" s="56"/>
      <c r="X257" s="56"/>
      <c r="Y257" s="56"/>
      <c r="Z257" s="56"/>
      <c r="AA257" s="56"/>
      <c r="AB257" s="56"/>
    </row>
    <row r="258">
      <c r="A258" s="56"/>
      <c r="B258" s="56"/>
      <c r="C258" s="58"/>
      <c r="D258" s="87"/>
      <c r="E258" s="79"/>
      <c r="F258" s="58"/>
      <c r="G258" s="58"/>
      <c r="H258" s="58"/>
      <c r="I258" s="58"/>
      <c r="J258" s="58"/>
      <c r="K258" s="56"/>
      <c r="L258" s="56"/>
      <c r="M258" s="56"/>
      <c r="N258" s="56"/>
      <c r="O258" s="56"/>
      <c r="P258" s="56"/>
      <c r="Q258" s="56"/>
      <c r="R258" s="56"/>
      <c r="S258" s="56"/>
      <c r="T258" s="56"/>
      <c r="U258" s="56"/>
      <c r="V258" s="56"/>
      <c r="W258" s="56"/>
      <c r="X258" s="56"/>
      <c r="Y258" s="56"/>
      <c r="Z258" s="56"/>
      <c r="AA258" s="56"/>
      <c r="AB258" s="56"/>
    </row>
    <row r="259">
      <c r="A259" s="56"/>
      <c r="B259" s="56"/>
      <c r="C259" s="58"/>
      <c r="D259" s="87"/>
      <c r="E259" s="79"/>
      <c r="F259" s="58"/>
      <c r="G259" s="58"/>
      <c r="H259" s="58"/>
      <c r="I259" s="58"/>
      <c r="J259" s="58"/>
      <c r="K259" s="56"/>
      <c r="L259" s="56"/>
      <c r="M259" s="56"/>
      <c r="N259" s="56"/>
      <c r="O259" s="56"/>
      <c r="P259" s="56"/>
      <c r="Q259" s="56"/>
      <c r="R259" s="56"/>
      <c r="S259" s="56"/>
      <c r="T259" s="56"/>
      <c r="U259" s="56"/>
      <c r="V259" s="56"/>
      <c r="W259" s="56"/>
      <c r="X259" s="56"/>
      <c r="Y259" s="56"/>
      <c r="Z259" s="56"/>
      <c r="AA259" s="56"/>
      <c r="AB259" s="56"/>
    </row>
    <row r="260">
      <c r="A260" s="56"/>
      <c r="B260" s="56"/>
      <c r="C260" s="58"/>
      <c r="D260" s="87"/>
      <c r="E260" s="79"/>
      <c r="F260" s="58"/>
      <c r="G260" s="58"/>
      <c r="H260" s="58"/>
      <c r="I260" s="58"/>
      <c r="J260" s="58"/>
      <c r="K260" s="56"/>
      <c r="L260" s="56"/>
      <c r="M260" s="56"/>
      <c r="N260" s="56"/>
      <c r="O260" s="56"/>
      <c r="P260" s="56"/>
      <c r="Q260" s="56"/>
      <c r="R260" s="56"/>
      <c r="S260" s="56"/>
      <c r="T260" s="56"/>
      <c r="U260" s="56"/>
      <c r="V260" s="56"/>
      <c r="W260" s="56"/>
      <c r="X260" s="56"/>
      <c r="Y260" s="56"/>
      <c r="Z260" s="56"/>
      <c r="AA260" s="56"/>
      <c r="AB260" s="56"/>
    </row>
    <row r="261">
      <c r="A261" s="56"/>
      <c r="B261" s="56"/>
      <c r="C261" s="58"/>
      <c r="D261" s="87"/>
      <c r="E261" s="79"/>
      <c r="F261" s="58"/>
      <c r="G261" s="58"/>
      <c r="H261" s="58"/>
      <c r="I261" s="58"/>
      <c r="J261" s="58"/>
      <c r="K261" s="56"/>
      <c r="L261" s="56"/>
      <c r="M261" s="56"/>
      <c r="N261" s="56"/>
      <c r="O261" s="56"/>
      <c r="P261" s="56"/>
      <c r="Q261" s="56"/>
      <c r="R261" s="56"/>
      <c r="S261" s="56"/>
      <c r="T261" s="56"/>
      <c r="U261" s="56"/>
      <c r="V261" s="56"/>
      <c r="W261" s="56"/>
      <c r="X261" s="56"/>
      <c r="Y261" s="56"/>
      <c r="Z261" s="56"/>
      <c r="AA261" s="56"/>
      <c r="AB261" s="56"/>
    </row>
    <row r="262">
      <c r="A262" s="56"/>
      <c r="B262" s="56"/>
      <c r="C262" s="58"/>
      <c r="D262" s="87"/>
      <c r="E262" s="79"/>
      <c r="F262" s="58"/>
      <c r="G262" s="58"/>
      <c r="H262" s="58"/>
      <c r="I262" s="58"/>
      <c r="J262" s="58"/>
      <c r="K262" s="56"/>
      <c r="L262" s="56"/>
      <c r="M262" s="56"/>
      <c r="N262" s="56"/>
      <c r="O262" s="56"/>
      <c r="P262" s="56"/>
      <c r="Q262" s="56"/>
      <c r="R262" s="56"/>
      <c r="S262" s="56"/>
      <c r="T262" s="56"/>
      <c r="U262" s="56"/>
      <c r="V262" s="56"/>
      <c r="W262" s="56"/>
      <c r="X262" s="56"/>
      <c r="Y262" s="56"/>
      <c r="Z262" s="56"/>
      <c r="AA262" s="56"/>
      <c r="AB262" s="56"/>
    </row>
    <row r="263">
      <c r="A263" s="56"/>
      <c r="B263" s="56"/>
      <c r="C263" s="58"/>
      <c r="D263" s="87"/>
      <c r="E263" s="79"/>
      <c r="F263" s="58"/>
      <c r="G263" s="58"/>
      <c r="H263" s="58"/>
      <c r="I263" s="58"/>
      <c r="J263" s="58"/>
      <c r="K263" s="56"/>
      <c r="L263" s="56"/>
      <c r="M263" s="56"/>
      <c r="N263" s="56"/>
      <c r="O263" s="56"/>
      <c r="P263" s="56"/>
      <c r="Q263" s="56"/>
      <c r="R263" s="56"/>
      <c r="S263" s="56"/>
      <c r="T263" s="56"/>
      <c r="U263" s="56"/>
      <c r="V263" s="56"/>
      <c r="W263" s="56"/>
      <c r="X263" s="56"/>
      <c r="Y263" s="56"/>
      <c r="Z263" s="56"/>
      <c r="AA263" s="56"/>
      <c r="AB263" s="56"/>
    </row>
    <row r="264">
      <c r="A264" s="56"/>
      <c r="B264" s="56"/>
      <c r="C264" s="58"/>
      <c r="D264" s="87"/>
      <c r="E264" s="79"/>
      <c r="F264" s="58"/>
      <c r="G264" s="58"/>
      <c r="H264" s="58"/>
      <c r="I264" s="58"/>
      <c r="J264" s="58"/>
      <c r="K264" s="56"/>
      <c r="L264" s="56"/>
      <c r="M264" s="56"/>
      <c r="N264" s="56"/>
      <c r="O264" s="56"/>
      <c r="P264" s="56"/>
      <c r="Q264" s="56"/>
      <c r="R264" s="56"/>
      <c r="S264" s="56"/>
      <c r="T264" s="56"/>
      <c r="U264" s="56"/>
      <c r="V264" s="56"/>
      <c r="W264" s="56"/>
      <c r="X264" s="56"/>
      <c r="Y264" s="56"/>
      <c r="Z264" s="56"/>
      <c r="AA264" s="56"/>
      <c r="AB264" s="56"/>
    </row>
    <row r="265">
      <c r="A265" s="56"/>
      <c r="B265" s="56"/>
      <c r="C265" s="58"/>
      <c r="D265" s="87"/>
      <c r="E265" s="79"/>
      <c r="F265" s="58"/>
      <c r="G265" s="58"/>
      <c r="H265" s="58"/>
      <c r="I265" s="58"/>
      <c r="J265" s="58"/>
      <c r="K265" s="56"/>
      <c r="L265" s="56"/>
      <c r="M265" s="56"/>
      <c r="N265" s="56"/>
      <c r="O265" s="56"/>
      <c r="P265" s="56"/>
      <c r="Q265" s="56"/>
      <c r="R265" s="56"/>
      <c r="S265" s="56"/>
      <c r="T265" s="56"/>
      <c r="U265" s="56"/>
      <c r="V265" s="56"/>
      <c r="W265" s="56"/>
      <c r="X265" s="56"/>
      <c r="Y265" s="56"/>
      <c r="Z265" s="56"/>
      <c r="AA265" s="56"/>
      <c r="AB265" s="56"/>
    </row>
    <row r="266">
      <c r="A266" s="56"/>
      <c r="B266" s="56"/>
      <c r="C266" s="58"/>
      <c r="D266" s="87"/>
      <c r="E266" s="79"/>
      <c r="F266" s="58"/>
      <c r="G266" s="58"/>
      <c r="H266" s="58"/>
      <c r="I266" s="58"/>
      <c r="J266" s="58"/>
      <c r="K266" s="56"/>
      <c r="L266" s="56"/>
      <c r="M266" s="56"/>
      <c r="N266" s="56"/>
      <c r="O266" s="56"/>
      <c r="P266" s="56"/>
      <c r="Q266" s="56"/>
      <c r="R266" s="56"/>
      <c r="S266" s="56"/>
      <c r="T266" s="56"/>
      <c r="U266" s="56"/>
      <c r="V266" s="56"/>
      <c r="W266" s="56"/>
      <c r="X266" s="56"/>
      <c r="Y266" s="56"/>
      <c r="Z266" s="56"/>
      <c r="AA266" s="56"/>
      <c r="AB266" s="56"/>
    </row>
    <row r="267">
      <c r="A267" s="56"/>
      <c r="B267" s="56"/>
      <c r="C267" s="58"/>
      <c r="D267" s="87"/>
      <c r="E267" s="79"/>
      <c r="F267" s="58"/>
      <c r="G267" s="58"/>
      <c r="H267" s="58"/>
      <c r="I267" s="58"/>
      <c r="J267" s="58"/>
      <c r="K267" s="56"/>
      <c r="L267" s="56"/>
      <c r="M267" s="56"/>
      <c r="N267" s="56"/>
      <c r="O267" s="56"/>
      <c r="P267" s="56"/>
      <c r="Q267" s="56"/>
      <c r="R267" s="56"/>
      <c r="S267" s="56"/>
      <c r="T267" s="56"/>
      <c r="U267" s="56"/>
      <c r="V267" s="56"/>
      <c r="W267" s="56"/>
      <c r="X267" s="56"/>
      <c r="Y267" s="56"/>
      <c r="Z267" s="56"/>
      <c r="AA267" s="56"/>
      <c r="AB267" s="56"/>
    </row>
    <row r="268">
      <c r="A268" s="56"/>
      <c r="B268" s="56"/>
      <c r="C268" s="58"/>
      <c r="D268" s="87"/>
      <c r="E268" s="79"/>
      <c r="F268" s="58"/>
      <c r="G268" s="58"/>
      <c r="H268" s="58"/>
      <c r="I268" s="58"/>
      <c r="J268" s="58"/>
      <c r="K268" s="56"/>
      <c r="L268" s="56"/>
      <c r="M268" s="56"/>
      <c r="N268" s="56"/>
      <c r="O268" s="56"/>
      <c r="P268" s="56"/>
      <c r="Q268" s="56"/>
      <c r="R268" s="56"/>
      <c r="S268" s="56"/>
      <c r="T268" s="56"/>
      <c r="U268" s="56"/>
      <c r="V268" s="56"/>
      <c r="W268" s="56"/>
      <c r="X268" s="56"/>
      <c r="Y268" s="56"/>
      <c r="Z268" s="56"/>
      <c r="AA268" s="56"/>
      <c r="AB268" s="56"/>
    </row>
    <row r="269">
      <c r="A269" s="56"/>
      <c r="B269" s="56"/>
      <c r="C269" s="58"/>
      <c r="D269" s="87"/>
      <c r="E269" s="79"/>
      <c r="F269" s="58"/>
      <c r="G269" s="58"/>
      <c r="H269" s="58"/>
      <c r="I269" s="58"/>
      <c r="J269" s="58"/>
      <c r="K269" s="56"/>
      <c r="L269" s="56"/>
      <c r="M269" s="56"/>
      <c r="N269" s="56"/>
      <c r="O269" s="56"/>
      <c r="P269" s="56"/>
      <c r="Q269" s="56"/>
      <c r="R269" s="56"/>
      <c r="S269" s="56"/>
      <c r="T269" s="56"/>
      <c r="U269" s="56"/>
      <c r="V269" s="56"/>
      <c r="W269" s="56"/>
      <c r="X269" s="56"/>
      <c r="Y269" s="56"/>
      <c r="Z269" s="56"/>
      <c r="AA269" s="56"/>
      <c r="AB269" s="56"/>
    </row>
    <row r="270">
      <c r="A270" s="56"/>
      <c r="B270" s="56"/>
      <c r="C270" s="58"/>
      <c r="D270" s="87"/>
      <c r="E270" s="79"/>
      <c r="F270" s="58"/>
      <c r="G270" s="58"/>
      <c r="H270" s="58"/>
      <c r="I270" s="58"/>
      <c r="J270" s="58"/>
      <c r="K270" s="56"/>
      <c r="L270" s="56"/>
      <c r="M270" s="56"/>
      <c r="N270" s="56"/>
      <c r="O270" s="56"/>
      <c r="P270" s="56"/>
      <c r="Q270" s="56"/>
      <c r="R270" s="56"/>
      <c r="S270" s="56"/>
      <c r="T270" s="56"/>
      <c r="U270" s="56"/>
      <c r="V270" s="56"/>
      <c r="W270" s="56"/>
      <c r="X270" s="56"/>
      <c r="Y270" s="56"/>
      <c r="Z270" s="56"/>
      <c r="AA270" s="56"/>
      <c r="AB270" s="56"/>
    </row>
    <row r="271">
      <c r="A271" s="56"/>
      <c r="B271" s="56"/>
      <c r="C271" s="58"/>
      <c r="D271" s="87"/>
      <c r="E271" s="79"/>
      <c r="F271" s="58"/>
      <c r="G271" s="58"/>
      <c r="H271" s="58"/>
      <c r="I271" s="58"/>
      <c r="J271" s="58"/>
      <c r="K271" s="56"/>
      <c r="L271" s="56"/>
      <c r="M271" s="56"/>
      <c r="N271" s="56"/>
      <c r="O271" s="56"/>
      <c r="P271" s="56"/>
      <c r="Q271" s="56"/>
      <c r="R271" s="56"/>
      <c r="S271" s="56"/>
      <c r="T271" s="56"/>
      <c r="U271" s="56"/>
      <c r="V271" s="56"/>
      <c r="W271" s="56"/>
      <c r="X271" s="56"/>
      <c r="Y271" s="56"/>
      <c r="Z271" s="56"/>
      <c r="AA271" s="56"/>
      <c r="AB271" s="56"/>
    </row>
    <row r="272">
      <c r="A272" s="56"/>
      <c r="B272" s="56"/>
      <c r="C272" s="58"/>
      <c r="D272" s="87"/>
      <c r="E272" s="79"/>
      <c r="F272" s="58"/>
      <c r="G272" s="58"/>
      <c r="H272" s="58"/>
      <c r="I272" s="58"/>
      <c r="J272" s="58"/>
      <c r="K272" s="56"/>
      <c r="L272" s="56"/>
      <c r="M272" s="56"/>
      <c r="N272" s="56"/>
      <c r="O272" s="56"/>
      <c r="P272" s="56"/>
      <c r="Q272" s="56"/>
      <c r="R272" s="56"/>
      <c r="S272" s="56"/>
      <c r="T272" s="56"/>
      <c r="U272" s="56"/>
      <c r="V272" s="56"/>
      <c r="W272" s="56"/>
      <c r="X272" s="56"/>
      <c r="Y272" s="56"/>
      <c r="Z272" s="56"/>
      <c r="AA272" s="56"/>
      <c r="AB272" s="56"/>
    </row>
    <row r="273">
      <c r="A273" s="56"/>
      <c r="B273" s="56"/>
      <c r="C273" s="58"/>
      <c r="D273" s="87"/>
      <c r="E273" s="79"/>
      <c r="F273" s="58"/>
      <c r="G273" s="58"/>
      <c r="H273" s="58"/>
      <c r="I273" s="58"/>
      <c r="J273" s="58"/>
      <c r="K273" s="56"/>
      <c r="L273" s="56"/>
      <c r="M273" s="56"/>
      <c r="N273" s="56"/>
      <c r="O273" s="56"/>
      <c r="P273" s="56"/>
      <c r="Q273" s="56"/>
      <c r="R273" s="56"/>
      <c r="S273" s="56"/>
      <c r="T273" s="56"/>
      <c r="U273" s="56"/>
      <c r="V273" s="56"/>
      <c r="W273" s="56"/>
      <c r="X273" s="56"/>
      <c r="Y273" s="56"/>
      <c r="Z273" s="56"/>
      <c r="AA273" s="56"/>
      <c r="AB273" s="56"/>
    </row>
    <row r="274">
      <c r="A274" s="56"/>
      <c r="B274" s="56"/>
      <c r="C274" s="58"/>
      <c r="D274" s="87"/>
      <c r="E274" s="79"/>
      <c r="F274" s="58"/>
      <c r="G274" s="58"/>
      <c r="H274" s="58"/>
      <c r="I274" s="58"/>
      <c r="J274" s="58"/>
      <c r="K274" s="56"/>
      <c r="L274" s="56"/>
      <c r="M274" s="56"/>
      <c r="N274" s="56"/>
      <c r="O274" s="56"/>
      <c r="P274" s="56"/>
      <c r="Q274" s="56"/>
      <c r="R274" s="56"/>
      <c r="S274" s="56"/>
      <c r="T274" s="56"/>
      <c r="U274" s="56"/>
      <c r="V274" s="56"/>
      <c r="W274" s="56"/>
      <c r="X274" s="56"/>
      <c r="Y274" s="56"/>
      <c r="Z274" s="56"/>
      <c r="AA274" s="56"/>
      <c r="AB274" s="56"/>
    </row>
    <row r="275">
      <c r="A275" s="56"/>
      <c r="B275" s="56"/>
      <c r="C275" s="58"/>
      <c r="D275" s="87"/>
      <c r="E275" s="79"/>
      <c r="F275" s="58"/>
      <c r="G275" s="58"/>
      <c r="H275" s="58"/>
      <c r="I275" s="58"/>
      <c r="J275" s="58"/>
      <c r="K275" s="56"/>
      <c r="L275" s="56"/>
      <c r="M275" s="56"/>
      <c r="N275" s="56"/>
      <c r="O275" s="56"/>
      <c r="P275" s="56"/>
      <c r="Q275" s="56"/>
      <c r="R275" s="56"/>
      <c r="S275" s="56"/>
      <c r="T275" s="56"/>
      <c r="U275" s="56"/>
      <c r="V275" s="56"/>
      <c r="W275" s="56"/>
      <c r="X275" s="56"/>
      <c r="Y275" s="56"/>
      <c r="Z275" s="56"/>
      <c r="AA275" s="56"/>
      <c r="AB275" s="56"/>
    </row>
    <row r="276">
      <c r="A276" s="56"/>
      <c r="B276" s="56"/>
      <c r="C276" s="58"/>
      <c r="D276" s="87"/>
      <c r="E276" s="79"/>
      <c r="F276" s="58"/>
      <c r="G276" s="58"/>
      <c r="H276" s="58"/>
      <c r="I276" s="58"/>
      <c r="J276" s="58"/>
      <c r="K276" s="56"/>
      <c r="L276" s="56"/>
      <c r="M276" s="56"/>
      <c r="N276" s="56"/>
      <c r="O276" s="56"/>
      <c r="P276" s="56"/>
      <c r="Q276" s="56"/>
      <c r="R276" s="56"/>
      <c r="S276" s="56"/>
      <c r="T276" s="56"/>
      <c r="U276" s="56"/>
      <c r="V276" s="56"/>
      <c r="W276" s="56"/>
      <c r="X276" s="56"/>
      <c r="Y276" s="56"/>
      <c r="Z276" s="56"/>
      <c r="AA276" s="56"/>
      <c r="AB276" s="56"/>
    </row>
    <row r="277">
      <c r="A277" s="56"/>
      <c r="B277" s="56"/>
      <c r="C277" s="58"/>
      <c r="D277" s="87"/>
      <c r="E277" s="79"/>
      <c r="F277" s="58"/>
      <c r="G277" s="58"/>
      <c r="H277" s="58"/>
      <c r="I277" s="58"/>
      <c r="J277" s="58"/>
      <c r="K277" s="56"/>
      <c r="L277" s="56"/>
      <c r="M277" s="56"/>
      <c r="N277" s="56"/>
      <c r="O277" s="56"/>
      <c r="P277" s="56"/>
      <c r="Q277" s="56"/>
      <c r="R277" s="56"/>
      <c r="S277" s="56"/>
      <c r="T277" s="56"/>
      <c r="U277" s="56"/>
      <c r="V277" s="56"/>
      <c r="W277" s="56"/>
      <c r="X277" s="56"/>
      <c r="Y277" s="56"/>
      <c r="Z277" s="56"/>
      <c r="AA277" s="56"/>
      <c r="AB277" s="56"/>
    </row>
    <row r="278">
      <c r="A278" s="56"/>
      <c r="B278" s="56"/>
      <c r="C278" s="58"/>
      <c r="D278" s="87"/>
      <c r="E278" s="79"/>
      <c r="F278" s="58"/>
      <c r="G278" s="58"/>
      <c r="H278" s="58"/>
      <c r="I278" s="58"/>
      <c r="J278" s="58"/>
      <c r="K278" s="56"/>
      <c r="L278" s="56"/>
      <c r="M278" s="56"/>
      <c r="N278" s="56"/>
      <c r="O278" s="56"/>
      <c r="P278" s="56"/>
      <c r="Q278" s="56"/>
      <c r="R278" s="56"/>
      <c r="S278" s="56"/>
      <c r="T278" s="56"/>
      <c r="U278" s="56"/>
      <c r="V278" s="56"/>
      <c r="W278" s="56"/>
      <c r="X278" s="56"/>
      <c r="Y278" s="56"/>
      <c r="Z278" s="56"/>
      <c r="AA278" s="56"/>
      <c r="AB278" s="56"/>
    </row>
    <row r="279">
      <c r="A279" s="56"/>
      <c r="B279" s="56"/>
      <c r="C279" s="58"/>
      <c r="D279" s="87"/>
      <c r="E279" s="79"/>
      <c r="F279" s="58"/>
      <c r="G279" s="58"/>
      <c r="H279" s="58"/>
      <c r="I279" s="58"/>
      <c r="J279" s="58"/>
      <c r="K279" s="56"/>
      <c r="L279" s="56"/>
      <c r="M279" s="56"/>
      <c r="N279" s="56"/>
      <c r="O279" s="56"/>
      <c r="P279" s="56"/>
      <c r="Q279" s="56"/>
      <c r="R279" s="56"/>
      <c r="S279" s="56"/>
      <c r="T279" s="56"/>
      <c r="U279" s="56"/>
      <c r="V279" s="56"/>
      <c r="W279" s="56"/>
      <c r="X279" s="56"/>
      <c r="Y279" s="56"/>
      <c r="Z279" s="56"/>
      <c r="AA279" s="56"/>
      <c r="AB279" s="56"/>
    </row>
    <row r="280">
      <c r="A280" s="56"/>
      <c r="B280" s="56"/>
      <c r="C280" s="58"/>
      <c r="D280" s="87"/>
      <c r="E280" s="79"/>
      <c r="F280" s="58"/>
      <c r="G280" s="58"/>
      <c r="H280" s="58"/>
      <c r="I280" s="58"/>
      <c r="J280" s="58"/>
      <c r="K280" s="56"/>
      <c r="L280" s="56"/>
      <c r="M280" s="56"/>
      <c r="N280" s="56"/>
      <c r="O280" s="56"/>
      <c r="P280" s="56"/>
      <c r="Q280" s="56"/>
      <c r="R280" s="56"/>
      <c r="S280" s="56"/>
      <c r="T280" s="56"/>
      <c r="U280" s="56"/>
      <c r="V280" s="56"/>
      <c r="W280" s="56"/>
      <c r="X280" s="56"/>
      <c r="Y280" s="56"/>
      <c r="Z280" s="56"/>
      <c r="AA280" s="56"/>
      <c r="AB280" s="56"/>
    </row>
    <row r="281">
      <c r="A281" s="56"/>
      <c r="B281" s="56"/>
      <c r="C281" s="58"/>
      <c r="D281" s="87"/>
      <c r="E281" s="79"/>
      <c r="F281" s="58"/>
      <c r="G281" s="58"/>
      <c r="H281" s="58"/>
      <c r="I281" s="58"/>
      <c r="J281" s="58"/>
      <c r="K281" s="56"/>
      <c r="L281" s="56"/>
      <c r="M281" s="56"/>
      <c r="N281" s="56"/>
      <c r="O281" s="56"/>
      <c r="P281" s="56"/>
      <c r="Q281" s="56"/>
      <c r="R281" s="56"/>
      <c r="S281" s="56"/>
      <c r="T281" s="56"/>
      <c r="U281" s="56"/>
      <c r="V281" s="56"/>
      <c r="W281" s="56"/>
      <c r="X281" s="56"/>
      <c r="Y281" s="56"/>
      <c r="Z281" s="56"/>
      <c r="AA281" s="56"/>
      <c r="AB281" s="56"/>
    </row>
    <row r="282">
      <c r="A282" s="56"/>
      <c r="B282" s="56"/>
      <c r="C282" s="58"/>
      <c r="D282" s="87"/>
      <c r="E282" s="79"/>
      <c r="F282" s="58"/>
      <c r="G282" s="58"/>
      <c r="H282" s="58"/>
      <c r="I282" s="58"/>
      <c r="J282" s="58"/>
      <c r="K282" s="56"/>
      <c r="L282" s="56"/>
      <c r="M282" s="56"/>
      <c r="N282" s="56"/>
      <c r="O282" s="56"/>
      <c r="P282" s="56"/>
      <c r="Q282" s="56"/>
      <c r="R282" s="56"/>
      <c r="S282" s="56"/>
      <c r="T282" s="56"/>
      <c r="U282" s="56"/>
      <c r="V282" s="56"/>
      <c r="W282" s="56"/>
      <c r="X282" s="56"/>
      <c r="Y282" s="56"/>
      <c r="Z282" s="56"/>
      <c r="AA282" s="56"/>
      <c r="AB282" s="56"/>
    </row>
    <row r="283">
      <c r="A283" s="56"/>
      <c r="B283" s="56"/>
      <c r="C283" s="58"/>
      <c r="D283" s="87"/>
      <c r="E283" s="79"/>
      <c r="F283" s="58"/>
      <c r="G283" s="58"/>
      <c r="H283" s="58"/>
      <c r="I283" s="58"/>
      <c r="J283" s="58"/>
      <c r="K283" s="56"/>
      <c r="L283" s="56"/>
      <c r="M283" s="56"/>
      <c r="N283" s="56"/>
      <c r="O283" s="56"/>
      <c r="P283" s="56"/>
      <c r="Q283" s="56"/>
      <c r="R283" s="56"/>
      <c r="S283" s="56"/>
      <c r="T283" s="56"/>
      <c r="U283" s="56"/>
      <c r="V283" s="56"/>
      <c r="W283" s="56"/>
      <c r="X283" s="56"/>
      <c r="Y283" s="56"/>
      <c r="Z283" s="56"/>
      <c r="AA283" s="56"/>
      <c r="AB283" s="56"/>
    </row>
    <row r="284">
      <c r="A284" s="56"/>
      <c r="B284" s="56"/>
      <c r="C284" s="58"/>
      <c r="D284" s="87"/>
      <c r="E284" s="79"/>
      <c r="F284" s="58"/>
      <c r="G284" s="58"/>
      <c r="H284" s="58"/>
      <c r="I284" s="58"/>
      <c r="J284" s="58"/>
      <c r="K284" s="56"/>
      <c r="L284" s="56"/>
      <c r="M284" s="56"/>
      <c r="N284" s="56"/>
      <c r="O284" s="56"/>
      <c r="P284" s="56"/>
      <c r="Q284" s="56"/>
      <c r="R284" s="56"/>
      <c r="S284" s="56"/>
      <c r="T284" s="56"/>
      <c r="U284" s="56"/>
      <c r="V284" s="56"/>
      <c r="W284" s="56"/>
      <c r="X284" s="56"/>
      <c r="Y284" s="56"/>
      <c r="Z284" s="56"/>
      <c r="AA284" s="56"/>
      <c r="AB284" s="56"/>
    </row>
    <row r="285">
      <c r="A285" s="56"/>
      <c r="B285" s="56"/>
      <c r="C285" s="58"/>
      <c r="D285" s="87"/>
      <c r="E285" s="79"/>
      <c r="F285" s="58"/>
      <c r="G285" s="58"/>
      <c r="H285" s="58"/>
      <c r="I285" s="58"/>
      <c r="J285" s="58"/>
      <c r="K285" s="56"/>
      <c r="L285" s="56"/>
      <c r="M285" s="56"/>
      <c r="N285" s="56"/>
      <c r="O285" s="56"/>
      <c r="P285" s="56"/>
      <c r="Q285" s="56"/>
      <c r="R285" s="56"/>
      <c r="S285" s="56"/>
      <c r="T285" s="56"/>
      <c r="U285" s="56"/>
      <c r="V285" s="56"/>
      <c r="W285" s="56"/>
      <c r="X285" s="56"/>
      <c r="Y285" s="56"/>
      <c r="Z285" s="56"/>
      <c r="AA285" s="56"/>
      <c r="AB285" s="56"/>
    </row>
    <row r="286">
      <c r="A286" s="56"/>
      <c r="B286" s="56"/>
      <c r="C286" s="58"/>
      <c r="D286" s="87"/>
      <c r="E286" s="79"/>
      <c r="F286" s="58"/>
      <c r="G286" s="58"/>
      <c r="H286" s="58"/>
      <c r="I286" s="58"/>
      <c r="J286" s="58"/>
      <c r="K286" s="56"/>
      <c r="L286" s="56"/>
      <c r="M286" s="56"/>
      <c r="N286" s="56"/>
      <c r="O286" s="56"/>
      <c r="P286" s="56"/>
      <c r="Q286" s="56"/>
      <c r="R286" s="56"/>
      <c r="S286" s="56"/>
      <c r="T286" s="56"/>
      <c r="U286" s="56"/>
      <c r="V286" s="56"/>
      <c r="W286" s="56"/>
      <c r="X286" s="56"/>
      <c r="Y286" s="56"/>
      <c r="Z286" s="56"/>
      <c r="AA286" s="56"/>
      <c r="AB286" s="56"/>
    </row>
    <row r="287">
      <c r="A287" s="56"/>
      <c r="B287" s="56"/>
      <c r="C287" s="58"/>
      <c r="D287" s="87"/>
      <c r="E287" s="79"/>
      <c r="F287" s="58"/>
      <c r="G287" s="58"/>
      <c r="H287" s="58"/>
      <c r="I287" s="58"/>
      <c r="J287" s="58"/>
      <c r="K287" s="56"/>
      <c r="L287" s="56"/>
      <c r="M287" s="56"/>
      <c r="N287" s="56"/>
      <c r="O287" s="56"/>
      <c r="P287" s="56"/>
      <c r="Q287" s="56"/>
      <c r="R287" s="56"/>
      <c r="S287" s="56"/>
      <c r="T287" s="56"/>
      <c r="U287" s="56"/>
      <c r="V287" s="56"/>
      <c r="W287" s="56"/>
      <c r="X287" s="56"/>
      <c r="Y287" s="56"/>
      <c r="Z287" s="56"/>
      <c r="AA287" s="56"/>
      <c r="AB287" s="56"/>
    </row>
    <row r="288">
      <c r="A288" s="56"/>
      <c r="B288" s="56"/>
      <c r="C288" s="58"/>
      <c r="D288" s="87"/>
      <c r="E288" s="79"/>
      <c r="F288" s="58"/>
      <c r="G288" s="58"/>
      <c r="H288" s="58"/>
      <c r="I288" s="58"/>
      <c r="J288" s="58"/>
      <c r="K288" s="56"/>
      <c r="L288" s="56"/>
      <c r="M288" s="56"/>
      <c r="N288" s="56"/>
      <c r="O288" s="56"/>
      <c r="P288" s="56"/>
      <c r="Q288" s="56"/>
      <c r="R288" s="56"/>
      <c r="S288" s="56"/>
      <c r="T288" s="56"/>
      <c r="U288" s="56"/>
      <c r="V288" s="56"/>
      <c r="W288" s="56"/>
      <c r="X288" s="56"/>
      <c r="Y288" s="56"/>
      <c r="Z288" s="56"/>
      <c r="AA288" s="56"/>
      <c r="AB288" s="56"/>
    </row>
    <row r="289">
      <c r="A289" s="56"/>
      <c r="B289" s="56"/>
      <c r="C289" s="58"/>
      <c r="D289" s="87"/>
      <c r="E289" s="79"/>
      <c r="F289" s="58"/>
      <c r="G289" s="58"/>
      <c r="H289" s="58"/>
      <c r="I289" s="58"/>
      <c r="J289" s="58"/>
      <c r="K289" s="56"/>
      <c r="L289" s="56"/>
      <c r="M289" s="56"/>
      <c r="N289" s="56"/>
      <c r="O289" s="56"/>
      <c r="P289" s="56"/>
      <c r="Q289" s="56"/>
      <c r="R289" s="56"/>
      <c r="S289" s="56"/>
      <c r="T289" s="56"/>
      <c r="U289" s="56"/>
      <c r="V289" s="56"/>
      <c r="W289" s="56"/>
      <c r="X289" s="56"/>
      <c r="Y289" s="56"/>
      <c r="Z289" s="56"/>
      <c r="AA289" s="56"/>
      <c r="AB289" s="56"/>
    </row>
    <row r="290">
      <c r="A290" s="56"/>
      <c r="B290" s="56"/>
      <c r="C290" s="58"/>
      <c r="D290" s="87"/>
      <c r="E290" s="79"/>
      <c r="F290" s="58"/>
      <c r="G290" s="58"/>
      <c r="H290" s="58"/>
      <c r="I290" s="58"/>
      <c r="J290" s="58"/>
      <c r="K290" s="56"/>
      <c r="L290" s="56"/>
      <c r="M290" s="56"/>
      <c r="N290" s="56"/>
      <c r="O290" s="56"/>
      <c r="P290" s="56"/>
      <c r="Q290" s="56"/>
      <c r="R290" s="56"/>
      <c r="S290" s="56"/>
      <c r="T290" s="56"/>
      <c r="U290" s="56"/>
      <c r="V290" s="56"/>
      <c r="W290" s="56"/>
      <c r="X290" s="56"/>
      <c r="Y290" s="56"/>
      <c r="Z290" s="56"/>
      <c r="AA290" s="56"/>
      <c r="AB290" s="56"/>
    </row>
    <row r="291">
      <c r="A291" s="56"/>
      <c r="B291" s="56"/>
      <c r="C291" s="58"/>
      <c r="D291" s="87"/>
      <c r="E291" s="79"/>
      <c r="F291" s="58"/>
      <c r="G291" s="58"/>
      <c r="H291" s="58"/>
      <c r="I291" s="58"/>
      <c r="J291" s="58"/>
      <c r="K291" s="56"/>
      <c r="L291" s="56"/>
      <c r="M291" s="56"/>
      <c r="N291" s="56"/>
      <c r="O291" s="56"/>
      <c r="P291" s="56"/>
      <c r="Q291" s="56"/>
      <c r="R291" s="56"/>
      <c r="S291" s="56"/>
      <c r="T291" s="56"/>
      <c r="U291" s="56"/>
      <c r="V291" s="56"/>
      <c r="W291" s="56"/>
      <c r="X291" s="56"/>
      <c r="Y291" s="56"/>
      <c r="Z291" s="56"/>
      <c r="AA291" s="56"/>
      <c r="AB291" s="56"/>
    </row>
    <row r="292">
      <c r="A292" s="56"/>
      <c r="B292" s="56"/>
      <c r="C292" s="58"/>
      <c r="D292" s="87"/>
      <c r="E292" s="79"/>
      <c r="F292" s="58"/>
      <c r="G292" s="58"/>
      <c r="H292" s="58"/>
      <c r="I292" s="58"/>
      <c r="J292" s="58"/>
      <c r="K292" s="56"/>
      <c r="L292" s="56"/>
      <c r="M292" s="56"/>
      <c r="N292" s="56"/>
      <c r="O292" s="56"/>
      <c r="P292" s="56"/>
      <c r="Q292" s="56"/>
      <c r="R292" s="56"/>
      <c r="S292" s="56"/>
      <c r="T292" s="56"/>
      <c r="U292" s="56"/>
      <c r="V292" s="56"/>
      <c r="W292" s="56"/>
      <c r="X292" s="56"/>
      <c r="Y292" s="56"/>
      <c r="Z292" s="56"/>
      <c r="AA292" s="56"/>
      <c r="AB292" s="56"/>
    </row>
    <row r="293">
      <c r="A293" s="56"/>
      <c r="B293" s="56"/>
      <c r="C293" s="58"/>
      <c r="D293" s="87"/>
      <c r="E293" s="79"/>
      <c r="F293" s="58"/>
      <c r="G293" s="58"/>
      <c r="H293" s="58"/>
      <c r="I293" s="58"/>
      <c r="J293" s="58"/>
      <c r="K293" s="56"/>
      <c r="L293" s="56"/>
      <c r="M293" s="56"/>
      <c r="N293" s="56"/>
      <c r="O293" s="56"/>
      <c r="P293" s="56"/>
      <c r="Q293" s="56"/>
      <c r="R293" s="56"/>
      <c r="S293" s="56"/>
      <c r="T293" s="56"/>
      <c r="U293" s="56"/>
      <c r="V293" s="56"/>
      <c r="W293" s="56"/>
      <c r="X293" s="56"/>
      <c r="Y293" s="56"/>
      <c r="Z293" s="56"/>
      <c r="AA293" s="56"/>
      <c r="AB293" s="56"/>
    </row>
    <row r="294">
      <c r="A294" s="56"/>
      <c r="B294" s="56"/>
      <c r="C294" s="58"/>
      <c r="D294" s="87"/>
      <c r="E294" s="79"/>
      <c r="F294" s="58"/>
      <c r="G294" s="58"/>
      <c r="H294" s="58"/>
      <c r="I294" s="58"/>
      <c r="J294" s="58"/>
      <c r="K294" s="56"/>
      <c r="L294" s="56"/>
      <c r="M294" s="56"/>
      <c r="N294" s="56"/>
      <c r="O294" s="56"/>
      <c r="P294" s="56"/>
      <c r="Q294" s="56"/>
      <c r="R294" s="56"/>
      <c r="S294" s="56"/>
      <c r="T294" s="56"/>
      <c r="U294" s="56"/>
      <c r="V294" s="56"/>
      <c r="W294" s="56"/>
      <c r="X294" s="56"/>
      <c r="Y294" s="56"/>
      <c r="Z294" s="56"/>
      <c r="AA294" s="56"/>
      <c r="AB294" s="56"/>
    </row>
    <row r="295">
      <c r="A295" s="56"/>
      <c r="B295" s="56"/>
      <c r="C295" s="58"/>
      <c r="D295" s="87"/>
      <c r="E295" s="79"/>
      <c r="F295" s="58"/>
      <c r="G295" s="58"/>
      <c r="H295" s="58"/>
      <c r="I295" s="58"/>
      <c r="J295" s="58"/>
      <c r="K295" s="56"/>
      <c r="L295" s="56"/>
      <c r="M295" s="56"/>
      <c r="N295" s="56"/>
      <c r="O295" s="56"/>
      <c r="P295" s="56"/>
      <c r="Q295" s="56"/>
      <c r="R295" s="56"/>
      <c r="S295" s="56"/>
      <c r="T295" s="56"/>
      <c r="U295" s="56"/>
      <c r="V295" s="56"/>
      <c r="W295" s="56"/>
      <c r="X295" s="56"/>
      <c r="Y295" s="56"/>
      <c r="Z295" s="56"/>
      <c r="AA295" s="56"/>
      <c r="AB295" s="56"/>
    </row>
    <row r="296">
      <c r="A296" s="56"/>
      <c r="B296" s="56"/>
      <c r="C296" s="58"/>
      <c r="D296" s="87"/>
      <c r="E296" s="79"/>
      <c r="F296" s="58"/>
      <c r="G296" s="58"/>
      <c r="H296" s="58"/>
      <c r="I296" s="58"/>
      <c r="J296" s="58"/>
      <c r="K296" s="56"/>
      <c r="L296" s="56"/>
      <c r="M296" s="56"/>
      <c r="N296" s="56"/>
      <c r="O296" s="56"/>
      <c r="P296" s="56"/>
      <c r="Q296" s="56"/>
      <c r="R296" s="56"/>
      <c r="S296" s="56"/>
      <c r="T296" s="56"/>
      <c r="U296" s="56"/>
      <c r="V296" s="56"/>
      <c r="W296" s="56"/>
      <c r="X296" s="56"/>
      <c r="Y296" s="56"/>
      <c r="Z296" s="56"/>
      <c r="AA296" s="56"/>
      <c r="AB296" s="56"/>
    </row>
    <row r="297">
      <c r="A297" s="56"/>
      <c r="B297" s="56"/>
      <c r="C297" s="58"/>
      <c r="D297" s="87"/>
      <c r="E297" s="79"/>
      <c r="F297" s="58"/>
      <c r="G297" s="58"/>
      <c r="H297" s="58"/>
      <c r="I297" s="58"/>
      <c r="J297" s="58"/>
      <c r="K297" s="56"/>
      <c r="L297" s="56"/>
      <c r="M297" s="56"/>
      <c r="N297" s="56"/>
      <c r="O297" s="56"/>
      <c r="P297" s="56"/>
      <c r="Q297" s="56"/>
      <c r="R297" s="56"/>
      <c r="S297" s="56"/>
      <c r="T297" s="56"/>
      <c r="U297" s="56"/>
      <c r="V297" s="56"/>
      <c r="W297" s="56"/>
      <c r="X297" s="56"/>
      <c r="Y297" s="56"/>
      <c r="Z297" s="56"/>
      <c r="AA297" s="56"/>
      <c r="AB297" s="56"/>
    </row>
    <row r="298">
      <c r="A298" s="56"/>
      <c r="B298" s="56"/>
      <c r="C298" s="58"/>
      <c r="D298" s="87"/>
      <c r="E298" s="79"/>
      <c r="F298" s="58"/>
      <c r="G298" s="58"/>
      <c r="H298" s="58"/>
      <c r="I298" s="58"/>
      <c r="J298" s="58"/>
      <c r="K298" s="56"/>
      <c r="L298" s="56"/>
      <c r="M298" s="56"/>
      <c r="N298" s="56"/>
      <c r="O298" s="56"/>
      <c r="P298" s="56"/>
      <c r="Q298" s="56"/>
      <c r="R298" s="56"/>
      <c r="S298" s="56"/>
      <c r="T298" s="56"/>
      <c r="U298" s="56"/>
      <c r="V298" s="56"/>
      <c r="W298" s="56"/>
      <c r="X298" s="56"/>
      <c r="Y298" s="56"/>
      <c r="Z298" s="56"/>
      <c r="AA298" s="56"/>
      <c r="AB298" s="56"/>
    </row>
    <row r="299">
      <c r="A299" s="56"/>
      <c r="B299" s="56"/>
      <c r="C299" s="58"/>
      <c r="D299" s="87"/>
      <c r="E299" s="79"/>
      <c r="F299" s="58"/>
      <c r="G299" s="58"/>
      <c r="H299" s="58"/>
      <c r="I299" s="58"/>
      <c r="J299" s="58"/>
      <c r="K299" s="56"/>
      <c r="L299" s="56"/>
      <c r="M299" s="56"/>
      <c r="N299" s="56"/>
      <c r="O299" s="56"/>
      <c r="P299" s="56"/>
      <c r="Q299" s="56"/>
      <c r="R299" s="56"/>
      <c r="S299" s="56"/>
      <c r="T299" s="56"/>
      <c r="U299" s="56"/>
      <c r="V299" s="56"/>
      <c r="W299" s="56"/>
      <c r="X299" s="56"/>
      <c r="Y299" s="56"/>
      <c r="Z299" s="56"/>
      <c r="AA299" s="56"/>
      <c r="AB299" s="56"/>
    </row>
    <row r="300">
      <c r="A300" s="56"/>
      <c r="B300" s="56"/>
      <c r="C300" s="58"/>
      <c r="D300" s="87"/>
      <c r="E300" s="79"/>
      <c r="F300" s="58"/>
      <c r="G300" s="58"/>
      <c r="H300" s="58"/>
      <c r="I300" s="58"/>
      <c r="J300" s="58"/>
      <c r="K300" s="56"/>
      <c r="L300" s="56"/>
      <c r="M300" s="56"/>
      <c r="N300" s="56"/>
      <c r="O300" s="56"/>
      <c r="P300" s="56"/>
      <c r="Q300" s="56"/>
      <c r="R300" s="56"/>
      <c r="S300" s="56"/>
      <c r="T300" s="56"/>
      <c r="U300" s="56"/>
      <c r="V300" s="56"/>
      <c r="W300" s="56"/>
      <c r="X300" s="56"/>
      <c r="Y300" s="56"/>
      <c r="Z300" s="56"/>
      <c r="AA300" s="56"/>
      <c r="AB300" s="56"/>
    </row>
    <row r="301">
      <c r="A301" s="56"/>
      <c r="B301" s="56"/>
      <c r="C301" s="58"/>
      <c r="D301" s="87"/>
      <c r="E301" s="79"/>
      <c r="F301" s="58"/>
      <c r="G301" s="58"/>
      <c r="H301" s="58"/>
      <c r="I301" s="58"/>
      <c r="J301" s="58"/>
      <c r="K301" s="56"/>
      <c r="L301" s="56"/>
      <c r="M301" s="56"/>
      <c r="N301" s="56"/>
      <c r="O301" s="56"/>
      <c r="P301" s="56"/>
      <c r="Q301" s="56"/>
      <c r="R301" s="56"/>
      <c r="S301" s="56"/>
      <c r="T301" s="56"/>
      <c r="U301" s="56"/>
      <c r="V301" s="56"/>
      <c r="W301" s="56"/>
      <c r="X301" s="56"/>
      <c r="Y301" s="56"/>
      <c r="Z301" s="56"/>
      <c r="AA301" s="56"/>
      <c r="AB301" s="56"/>
    </row>
    <row r="302">
      <c r="A302" s="56"/>
      <c r="B302" s="56"/>
      <c r="C302" s="58"/>
      <c r="D302" s="87"/>
      <c r="E302" s="79"/>
      <c r="F302" s="58"/>
      <c r="G302" s="58"/>
      <c r="H302" s="58"/>
      <c r="I302" s="58"/>
      <c r="J302" s="58"/>
      <c r="K302" s="56"/>
      <c r="L302" s="56"/>
      <c r="M302" s="56"/>
      <c r="N302" s="56"/>
      <c r="O302" s="56"/>
      <c r="P302" s="56"/>
      <c r="Q302" s="56"/>
      <c r="R302" s="56"/>
      <c r="S302" s="56"/>
      <c r="T302" s="56"/>
      <c r="U302" s="56"/>
      <c r="V302" s="56"/>
      <c r="W302" s="56"/>
      <c r="X302" s="56"/>
      <c r="Y302" s="56"/>
      <c r="Z302" s="56"/>
      <c r="AA302" s="56"/>
      <c r="AB302" s="56"/>
    </row>
    <row r="303">
      <c r="A303" s="56"/>
      <c r="B303" s="56"/>
      <c r="C303" s="58"/>
      <c r="D303" s="87"/>
      <c r="E303" s="79"/>
      <c r="F303" s="58"/>
      <c r="G303" s="58"/>
      <c r="H303" s="58"/>
      <c r="I303" s="58"/>
      <c r="J303" s="58"/>
      <c r="K303" s="56"/>
      <c r="L303" s="56"/>
      <c r="M303" s="56"/>
      <c r="N303" s="56"/>
      <c r="O303" s="56"/>
      <c r="P303" s="56"/>
      <c r="Q303" s="56"/>
      <c r="R303" s="56"/>
      <c r="S303" s="56"/>
      <c r="T303" s="56"/>
      <c r="U303" s="56"/>
      <c r="V303" s="56"/>
      <c r="W303" s="56"/>
      <c r="X303" s="56"/>
      <c r="Y303" s="56"/>
      <c r="Z303" s="56"/>
      <c r="AA303" s="56"/>
      <c r="AB303" s="56"/>
    </row>
    <row r="304">
      <c r="A304" s="56"/>
      <c r="B304" s="56"/>
      <c r="C304" s="58"/>
      <c r="D304" s="87"/>
      <c r="E304" s="79"/>
      <c r="F304" s="58"/>
      <c r="G304" s="58"/>
      <c r="H304" s="58"/>
      <c r="I304" s="58"/>
      <c r="J304" s="58"/>
      <c r="K304" s="56"/>
      <c r="L304" s="56"/>
      <c r="M304" s="56"/>
      <c r="N304" s="56"/>
      <c r="O304" s="56"/>
      <c r="P304" s="56"/>
      <c r="Q304" s="56"/>
      <c r="R304" s="56"/>
      <c r="S304" s="56"/>
      <c r="T304" s="56"/>
      <c r="U304" s="56"/>
      <c r="V304" s="56"/>
      <c r="W304" s="56"/>
      <c r="X304" s="56"/>
      <c r="Y304" s="56"/>
      <c r="Z304" s="56"/>
      <c r="AA304" s="56"/>
      <c r="AB304" s="56"/>
    </row>
    <row r="305">
      <c r="A305" s="56"/>
      <c r="B305" s="56"/>
      <c r="C305" s="58"/>
      <c r="D305" s="87"/>
      <c r="E305" s="79"/>
      <c r="F305" s="58"/>
      <c r="G305" s="58"/>
      <c r="H305" s="58"/>
      <c r="I305" s="58"/>
      <c r="J305" s="58"/>
      <c r="K305" s="56"/>
      <c r="L305" s="56"/>
      <c r="M305" s="56"/>
      <c r="N305" s="56"/>
      <c r="O305" s="56"/>
      <c r="P305" s="56"/>
      <c r="Q305" s="56"/>
      <c r="R305" s="56"/>
      <c r="S305" s="56"/>
      <c r="T305" s="56"/>
      <c r="U305" s="56"/>
      <c r="V305" s="56"/>
      <c r="W305" s="56"/>
      <c r="X305" s="56"/>
      <c r="Y305" s="56"/>
      <c r="Z305" s="56"/>
      <c r="AA305" s="56"/>
      <c r="AB305" s="56"/>
    </row>
    <row r="306">
      <c r="A306" s="56"/>
      <c r="B306" s="56"/>
      <c r="C306" s="58"/>
      <c r="D306" s="87"/>
      <c r="E306" s="79"/>
      <c r="F306" s="58"/>
      <c r="G306" s="58"/>
      <c r="H306" s="58"/>
      <c r="I306" s="58"/>
      <c r="J306" s="58"/>
      <c r="K306" s="56"/>
      <c r="L306" s="56"/>
      <c r="M306" s="56"/>
      <c r="N306" s="56"/>
      <c r="O306" s="56"/>
      <c r="P306" s="56"/>
      <c r="Q306" s="56"/>
      <c r="R306" s="56"/>
      <c r="S306" s="56"/>
      <c r="T306" s="56"/>
      <c r="U306" s="56"/>
      <c r="V306" s="56"/>
      <c r="W306" s="56"/>
      <c r="X306" s="56"/>
      <c r="Y306" s="56"/>
      <c r="Z306" s="56"/>
      <c r="AA306" s="56"/>
      <c r="AB306" s="56"/>
    </row>
    <row r="307">
      <c r="A307" s="56"/>
      <c r="B307" s="56"/>
      <c r="C307" s="58"/>
      <c r="D307" s="87"/>
      <c r="E307" s="79"/>
      <c r="F307" s="58"/>
      <c r="G307" s="58"/>
      <c r="H307" s="58"/>
      <c r="I307" s="58"/>
      <c r="J307" s="58"/>
      <c r="K307" s="56"/>
      <c r="L307" s="56"/>
      <c r="M307" s="56"/>
      <c r="N307" s="56"/>
      <c r="O307" s="56"/>
      <c r="P307" s="56"/>
      <c r="Q307" s="56"/>
      <c r="R307" s="56"/>
      <c r="S307" s="56"/>
      <c r="T307" s="56"/>
      <c r="U307" s="56"/>
      <c r="V307" s="56"/>
      <c r="W307" s="56"/>
      <c r="X307" s="56"/>
      <c r="Y307" s="56"/>
      <c r="Z307" s="56"/>
      <c r="AA307" s="56"/>
      <c r="AB307" s="56"/>
    </row>
    <row r="308">
      <c r="A308" s="56"/>
      <c r="B308" s="56"/>
      <c r="C308" s="58"/>
      <c r="D308" s="87"/>
      <c r="E308" s="79"/>
      <c r="F308" s="58"/>
      <c r="G308" s="58"/>
      <c r="H308" s="58"/>
      <c r="I308" s="58"/>
      <c r="J308" s="58"/>
      <c r="K308" s="56"/>
      <c r="L308" s="56"/>
      <c r="M308" s="56"/>
      <c r="N308" s="56"/>
      <c r="O308" s="56"/>
      <c r="P308" s="56"/>
      <c r="Q308" s="56"/>
      <c r="R308" s="56"/>
      <c r="S308" s="56"/>
      <c r="T308" s="56"/>
      <c r="U308" s="56"/>
      <c r="V308" s="56"/>
      <c r="W308" s="56"/>
      <c r="X308" s="56"/>
      <c r="Y308" s="56"/>
      <c r="Z308" s="56"/>
      <c r="AA308" s="56"/>
      <c r="AB308" s="56"/>
    </row>
    <row r="309">
      <c r="A309" s="56"/>
      <c r="B309" s="56"/>
      <c r="C309" s="58"/>
      <c r="D309" s="87"/>
      <c r="E309" s="79"/>
      <c r="F309" s="58"/>
      <c r="G309" s="58"/>
      <c r="H309" s="58"/>
      <c r="I309" s="58"/>
      <c r="J309" s="58"/>
      <c r="K309" s="56"/>
      <c r="L309" s="56"/>
      <c r="M309" s="56"/>
      <c r="N309" s="56"/>
      <c r="O309" s="56"/>
      <c r="P309" s="56"/>
      <c r="Q309" s="56"/>
      <c r="R309" s="56"/>
      <c r="S309" s="56"/>
      <c r="T309" s="56"/>
      <c r="U309" s="56"/>
      <c r="V309" s="56"/>
      <c r="W309" s="56"/>
      <c r="X309" s="56"/>
      <c r="Y309" s="56"/>
      <c r="Z309" s="56"/>
      <c r="AA309" s="56"/>
      <c r="AB309" s="56"/>
    </row>
    <row r="310">
      <c r="A310" s="56"/>
      <c r="B310" s="56"/>
      <c r="C310" s="58"/>
      <c r="D310" s="87"/>
      <c r="E310" s="79"/>
      <c r="F310" s="58"/>
      <c r="G310" s="58"/>
      <c r="H310" s="58"/>
      <c r="I310" s="58"/>
      <c r="J310" s="58"/>
      <c r="K310" s="56"/>
      <c r="L310" s="56"/>
      <c r="M310" s="56"/>
      <c r="N310" s="56"/>
      <c r="O310" s="56"/>
      <c r="P310" s="56"/>
      <c r="Q310" s="56"/>
      <c r="R310" s="56"/>
      <c r="S310" s="56"/>
      <c r="T310" s="56"/>
      <c r="U310" s="56"/>
      <c r="V310" s="56"/>
      <c r="W310" s="56"/>
      <c r="X310" s="56"/>
      <c r="Y310" s="56"/>
      <c r="Z310" s="56"/>
      <c r="AA310" s="56"/>
      <c r="AB310" s="56"/>
    </row>
    <row r="311">
      <c r="A311" s="56"/>
      <c r="B311" s="56"/>
      <c r="C311" s="58"/>
      <c r="D311" s="87"/>
      <c r="E311" s="79"/>
      <c r="F311" s="58"/>
      <c r="G311" s="58"/>
      <c r="H311" s="58"/>
      <c r="I311" s="58"/>
      <c r="J311" s="58"/>
      <c r="K311" s="56"/>
      <c r="L311" s="56"/>
      <c r="M311" s="56"/>
      <c r="N311" s="56"/>
      <c r="O311" s="56"/>
      <c r="P311" s="56"/>
      <c r="Q311" s="56"/>
      <c r="R311" s="56"/>
      <c r="S311" s="56"/>
      <c r="T311" s="56"/>
      <c r="U311" s="56"/>
      <c r="V311" s="56"/>
      <c r="W311" s="56"/>
      <c r="X311" s="56"/>
      <c r="Y311" s="56"/>
      <c r="Z311" s="56"/>
      <c r="AA311" s="56"/>
      <c r="AB311" s="56"/>
    </row>
    <row r="312">
      <c r="A312" s="56"/>
      <c r="B312" s="56"/>
      <c r="C312" s="58"/>
      <c r="D312" s="87"/>
      <c r="E312" s="79"/>
      <c r="F312" s="58"/>
      <c r="G312" s="58"/>
      <c r="H312" s="58"/>
      <c r="I312" s="58"/>
      <c r="J312" s="58"/>
      <c r="K312" s="56"/>
      <c r="L312" s="56"/>
      <c r="M312" s="56"/>
      <c r="N312" s="56"/>
      <c r="O312" s="56"/>
      <c r="P312" s="56"/>
      <c r="Q312" s="56"/>
      <c r="R312" s="56"/>
      <c r="S312" s="56"/>
      <c r="T312" s="56"/>
      <c r="U312" s="56"/>
      <c r="V312" s="56"/>
      <c r="W312" s="56"/>
      <c r="X312" s="56"/>
      <c r="Y312" s="56"/>
      <c r="Z312" s="56"/>
      <c r="AA312" s="56"/>
      <c r="AB312" s="56"/>
    </row>
    <row r="313">
      <c r="A313" s="56"/>
      <c r="B313" s="56"/>
      <c r="C313" s="58"/>
      <c r="D313" s="87"/>
      <c r="E313" s="79"/>
      <c r="F313" s="58"/>
      <c r="G313" s="58"/>
      <c r="H313" s="58"/>
      <c r="I313" s="58"/>
      <c r="J313" s="58"/>
      <c r="K313" s="56"/>
      <c r="L313" s="56"/>
      <c r="M313" s="56"/>
      <c r="N313" s="56"/>
      <c r="O313" s="56"/>
      <c r="P313" s="56"/>
      <c r="Q313" s="56"/>
      <c r="R313" s="56"/>
      <c r="S313" s="56"/>
      <c r="T313" s="56"/>
      <c r="U313" s="56"/>
      <c r="V313" s="56"/>
      <c r="W313" s="56"/>
      <c r="X313" s="56"/>
      <c r="Y313" s="56"/>
      <c r="Z313" s="56"/>
      <c r="AA313" s="56"/>
      <c r="AB313" s="56"/>
    </row>
    <row r="314">
      <c r="A314" s="56"/>
      <c r="B314" s="56"/>
      <c r="C314" s="58"/>
      <c r="D314" s="87"/>
      <c r="E314" s="79"/>
      <c r="F314" s="58"/>
      <c r="G314" s="58"/>
      <c r="H314" s="58"/>
      <c r="I314" s="58"/>
      <c r="J314" s="58"/>
      <c r="K314" s="56"/>
      <c r="L314" s="56"/>
      <c r="M314" s="56"/>
      <c r="N314" s="56"/>
      <c r="O314" s="56"/>
      <c r="P314" s="56"/>
      <c r="Q314" s="56"/>
      <c r="R314" s="56"/>
      <c r="S314" s="56"/>
      <c r="T314" s="56"/>
      <c r="U314" s="56"/>
      <c r="V314" s="56"/>
      <c r="W314" s="56"/>
      <c r="X314" s="56"/>
      <c r="Y314" s="56"/>
      <c r="Z314" s="56"/>
      <c r="AA314" s="56"/>
      <c r="AB314" s="56"/>
    </row>
    <row r="315">
      <c r="A315" s="56"/>
      <c r="B315" s="56"/>
      <c r="C315" s="58"/>
      <c r="D315" s="87"/>
      <c r="E315" s="79"/>
      <c r="F315" s="58"/>
      <c r="G315" s="58"/>
      <c r="H315" s="58"/>
      <c r="I315" s="58"/>
      <c r="J315" s="58"/>
      <c r="K315" s="56"/>
      <c r="L315" s="56"/>
      <c r="M315" s="56"/>
      <c r="N315" s="56"/>
      <c r="O315" s="56"/>
      <c r="P315" s="56"/>
      <c r="Q315" s="56"/>
      <c r="R315" s="56"/>
      <c r="S315" s="56"/>
      <c r="T315" s="56"/>
      <c r="U315" s="56"/>
      <c r="V315" s="56"/>
      <c r="W315" s="56"/>
      <c r="X315" s="56"/>
      <c r="Y315" s="56"/>
      <c r="Z315" s="56"/>
      <c r="AA315" s="56"/>
      <c r="AB315" s="56"/>
    </row>
    <row r="316">
      <c r="A316" s="56"/>
      <c r="B316" s="56"/>
      <c r="C316" s="58"/>
      <c r="D316" s="87"/>
      <c r="E316" s="79"/>
      <c r="F316" s="58"/>
      <c r="G316" s="58"/>
      <c r="H316" s="58"/>
      <c r="I316" s="58"/>
      <c r="J316" s="58"/>
      <c r="K316" s="56"/>
      <c r="L316" s="56"/>
      <c r="M316" s="56"/>
      <c r="N316" s="56"/>
      <c r="O316" s="56"/>
      <c r="P316" s="56"/>
      <c r="Q316" s="56"/>
      <c r="R316" s="56"/>
      <c r="S316" s="56"/>
      <c r="T316" s="56"/>
      <c r="U316" s="56"/>
      <c r="V316" s="56"/>
      <c r="W316" s="56"/>
      <c r="X316" s="56"/>
      <c r="Y316" s="56"/>
      <c r="Z316" s="56"/>
      <c r="AA316" s="56"/>
      <c r="AB316" s="56"/>
    </row>
    <row r="317">
      <c r="A317" s="56"/>
      <c r="B317" s="56"/>
      <c r="C317" s="58"/>
      <c r="D317" s="87"/>
      <c r="E317" s="79"/>
      <c r="F317" s="58"/>
      <c r="G317" s="58"/>
      <c r="H317" s="58"/>
      <c r="I317" s="58"/>
      <c r="J317" s="58"/>
      <c r="K317" s="56"/>
      <c r="L317" s="56"/>
      <c r="M317" s="56"/>
      <c r="N317" s="56"/>
      <c r="O317" s="56"/>
      <c r="P317" s="56"/>
      <c r="Q317" s="56"/>
      <c r="R317" s="56"/>
      <c r="S317" s="56"/>
      <c r="T317" s="56"/>
      <c r="U317" s="56"/>
      <c r="V317" s="56"/>
      <c r="W317" s="56"/>
      <c r="X317" s="56"/>
      <c r="Y317" s="56"/>
      <c r="Z317" s="56"/>
      <c r="AA317" s="56"/>
      <c r="AB317" s="56"/>
    </row>
    <row r="318">
      <c r="A318" s="56"/>
      <c r="B318" s="56"/>
      <c r="C318" s="58"/>
      <c r="D318" s="87"/>
      <c r="E318" s="79"/>
      <c r="F318" s="58"/>
      <c r="G318" s="58"/>
      <c r="H318" s="58"/>
      <c r="I318" s="58"/>
      <c r="J318" s="58"/>
      <c r="K318" s="56"/>
      <c r="L318" s="56"/>
      <c r="M318" s="56"/>
      <c r="N318" s="56"/>
      <c r="O318" s="56"/>
      <c r="P318" s="56"/>
      <c r="Q318" s="56"/>
      <c r="R318" s="56"/>
      <c r="S318" s="56"/>
      <c r="T318" s="56"/>
      <c r="U318" s="56"/>
      <c r="V318" s="56"/>
      <c r="W318" s="56"/>
      <c r="X318" s="56"/>
      <c r="Y318" s="56"/>
      <c r="Z318" s="56"/>
      <c r="AA318" s="56"/>
      <c r="AB318" s="56"/>
    </row>
    <row r="319">
      <c r="A319" s="56"/>
      <c r="B319" s="56"/>
      <c r="C319" s="58"/>
      <c r="D319" s="87"/>
      <c r="E319" s="79"/>
      <c r="F319" s="58"/>
      <c r="G319" s="58"/>
      <c r="H319" s="58"/>
      <c r="I319" s="58"/>
      <c r="J319" s="58"/>
      <c r="K319" s="56"/>
      <c r="L319" s="56"/>
      <c r="M319" s="56"/>
      <c r="N319" s="56"/>
      <c r="O319" s="56"/>
      <c r="P319" s="56"/>
      <c r="Q319" s="56"/>
      <c r="R319" s="56"/>
      <c r="S319" s="56"/>
      <c r="T319" s="56"/>
      <c r="U319" s="56"/>
      <c r="V319" s="56"/>
      <c r="W319" s="56"/>
      <c r="X319" s="56"/>
      <c r="Y319" s="56"/>
      <c r="Z319" s="56"/>
      <c r="AA319" s="56"/>
      <c r="AB319" s="56"/>
    </row>
    <row r="320">
      <c r="A320" s="56"/>
      <c r="B320" s="56"/>
      <c r="C320" s="58"/>
      <c r="D320" s="87"/>
      <c r="E320" s="79"/>
      <c r="F320" s="58"/>
      <c r="G320" s="58"/>
      <c r="H320" s="58"/>
      <c r="I320" s="58"/>
      <c r="J320" s="58"/>
      <c r="K320" s="56"/>
      <c r="L320" s="56"/>
      <c r="M320" s="56"/>
      <c r="N320" s="56"/>
      <c r="O320" s="56"/>
      <c r="P320" s="56"/>
      <c r="Q320" s="56"/>
      <c r="R320" s="56"/>
      <c r="S320" s="56"/>
      <c r="T320" s="56"/>
      <c r="U320" s="56"/>
      <c r="V320" s="56"/>
      <c r="W320" s="56"/>
      <c r="X320" s="56"/>
      <c r="Y320" s="56"/>
      <c r="Z320" s="56"/>
      <c r="AA320" s="56"/>
      <c r="AB320" s="56"/>
    </row>
    <row r="321">
      <c r="A321" s="56"/>
      <c r="B321" s="56"/>
      <c r="C321" s="58"/>
      <c r="D321" s="87"/>
      <c r="E321" s="79"/>
      <c r="F321" s="58"/>
      <c r="G321" s="58"/>
      <c r="H321" s="58"/>
      <c r="I321" s="58"/>
      <c r="J321" s="58"/>
      <c r="K321" s="56"/>
      <c r="L321" s="56"/>
      <c r="M321" s="56"/>
      <c r="N321" s="56"/>
      <c r="O321" s="56"/>
      <c r="P321" s="56"/>
      <c r="Q321" s="56"/>
      <c r="R321" s="56"/>
      <c r="S321" s="56"/>
      <c r="T321" s="56"/>
      <c r="U321" s="56"/>
      <c r="V321" s="56"/>
      <c r="W321" s="56"/>
      <c r="X321" s="56"/>
      <c r="Y321" s="56"/>
      <c r="Z321" s="56"/>
      <c r="AA321" s="56"/>
      <c r="AB321" s="56"/>
    </row>
    <row r="322">
      <c r="A322" s="56"/>
      <c r="B322" s="56"/>
      <c r="C322" s="58"/>
      <c r="D322" s="87"/>
      <c r="E322" s="79"/>
      <c r="F322" s="58"/>
      <c r="G322" s="58"/>
      <c r="H322" s="58"/>
      <c r="I322" s="58"/>
      <c r="J322" s="58"/>
      <c r="K322" s="56"/>
      <c r="L322" s="56"/>
      <c r="M322" s="56"/>
      <c r="N322" s="56"/>
      <c r="O322" s="56"/>
      <c r="P322" s="56"/>
      <c r="Q322" s="56"/>
      <c r="R322" s="56"/>
      <c r="S322" s="56"/>
      <c r="T322" s="56"/>
      <c r="U322" s="56"/>
      <c r="V322" s="56"/>
      <c r="W322" s="56"/>
      <c r="X322" s="56"/>
      <c r="Y322" s="56"/>
      <c r="Z322" s="56"/>
      <c r="AA322" s="56"/>
      <c r="AB322" s="56"/>
    </row>
    <row r="323">
      <c r="A323" s="56"/>
      <c r="B323" s="56"/>
      <c r="C323" s="58"/>
      <c r="D323" s="87"/>
      <c r="E323" s="79"/>
      <c r="F323" s="58"/>
      <c r="G323" s="58"/>
      <c r="H323" s="58"/>
      <c r="I323" s="58"/>
      <c r="J323" s="58"/>
      <c r="K323" s="56"/>
      <c r="L323" s="56"/>
      <c r="M323" s="56"/>
      <c r="N323" s="56"/>
      <c r="O323" s="56"/>
      <c r="P323" s="56"/>
      <c r="Q323" s="56"/>
      <c r="R323" s="56"/>
      <c r="S323" s="56"/>
      <c r="T323" s="56"/>
      <c r="U323" s="56"/>
      <c r="V323" s="56"/>
      <c r="W323" s="56"/>
      <c r="X323" s="56"/>
      <c r="Y323" s="56"/>
      <c r="Z323" s="56"/>
      <c r="AA323" s="56"/>
      <c r="AB323" s="56"/>
    </row>
    <row r="324">
      <c r="A324" s="56"/>
      <c r="B324" s="56"/>
      <c r="C324" s="58"/>
      <c r="D324" s="87"/>
      <c r="E324" s="79"/>
      <c r="F324" s="58"/>
      <c r="G324" s="58"/>
      <c r="H324" s="58"/>
      <c r="I324" s="58"/>
      <c r="J324" s="58"/>
      <c r="K324" s="56"/>
      <c r="L324" s="56"/>
      <c r="M324" s="56"/>
      <c r="N324" s="56"/>
      <c r="O324" s="56"/>
      <c r="P324" s="56"/>
      <c r="Q324" s="56"/>
      <c r="R324" s="56"/>
      <c r="S324" s="56"/>
      <c r="T324" s="56"/>
      <c r="U324" s="56"/>
      <c r="V324" s="56"/>
      <c r="W324" s="56"/>
      <c r="X324" s="56"/>
      <c r="Y324" s="56"/>
      <c r="Z324" s="56"/>
      <c r="AA324" s="56"/>
      <c r="AB324" s="56"/>
    </row>
    <row r="325">
      <c r="A325" s="56"/>
      <c r="B325" s="56"/>
      <c r="C325" s="58"/>
      <c r="D325" s="87"/>
      <c r="E325" s="79"/>
      <c r="F325" s="58"/>
      <c r="G325" s="58"/>
      <c r="H325" s="58"/>
      <c r="I325" s="58"/>
      <c r="J325" s="58"/>
      <c r="K325" s="56"/>
      <c r="L325" s="56"/>
      <c r="M325" s="56"/>
      <c r="N325" s="56"/>
      <c r="O325" s="56"/>
      <c r="P325" s="56"/>
      <c r="Q325" s="56"/>
      <c r="R325" s="56"/>
      <c r="S325" s="56"/>
      <c r="T325" s="56"/>
      <c r="U325" s="56"/>
      <c r="V325" s="56"/>
      <c r="W325" s="56"/>
      <c r="X325" s="56"/>
      <c r="Y325" s="56"/>
      <c r="Z325" s="56"/>
      <c r="AA325" s="56"/>
      <c r="AB325" s="56"/>
    </row>
    <row r="326">
      <c r="A326" s="56"/>
      <c r="B326" s="56"/>
      <c r="C326" s="58"/>
      <c r="D326" s="87"/>
      <c r="E326" s="79"/>
      <c r="F326" s="58"/>
      <c r="G326" s="58"/>
      <c r="H326" s="58"/>
      <c r="I326" s="58"/>
      <c r="J326" s="58"/>
      <c r="K326" s="56"/>
      <c r="L326" s="56"/>
      <c r="M326" s="56"/>
      <c r="N326" s="56"/>
      <c r="O326" s="56"/>
      <c r="P326" s="56"/>
      <c r="Q326" s="56"/>
      <c r="R326" s="56"/>
      <c r="S326" s="56"/>
      <c r="T326" s="56"/>
      <c r="U326" s="56"/>
      <c r="V326" s="56"/>
      <c r="W326" s="56"/>
      <c r="X326" s="56"/>
      <c r="Y326" s="56"/>
      <c r="Z326" s="56"/>
      <c r="AA326" s="56"/>
      <c r="AB326" s="56"/>
    </row>
    <row r="327">
      <c r="A327" s="56"/>
      <c r="B327" s="56"/>
      <c r="C327" s="58"/>
      <c r="D327" s="87"/>
      <c r="E327" s="79"/>
      <c r="F327" s="58"/>
      <c r="G327" s="58"/>
      <c r="H327" s="58"/>
      <c r="I327" s="58"/>
      <c r="J327" s="58"/>
      <c r="K327" s="56"/>
      <c r="L327" s="56"/>
      <c r="M327" s="56"/>
      <c r="N327" s="56"/>
      <c r="O327" s="56"/>
      <c r="P327" s="56"/>
      <c r="Q327" s="56"/>
      <c r="R327" s="56"/>
      <c r="S327" s="56"/>
      <c r="T327" s="56"/>
      <c r="U327" s="56"/>
      <c r="V327" s="56"/>
      <c r="W327" s="56"/>
      <c r="X327" s="56"/>
      <c r="Y327" s="56"/>
      <c r="Z327" s="56"/>
      <c r="AA327" s="56"/>
      <c r="AB327" s="56"/>
    </row>
    <row r="328">
      <c r="A328" s="56"/>
      <c r="B328" s="56"/>
      <c r="C328" s="58"/>
      <c r="D328" s="87"/>
      <c r="E328" s="79"/>
      <c r="F328" s="58"/>
      <c r="G328" s="58"/>
      <c r="H328" s="58"/>
      <c r="I328" s="58"/>
      <c r="J328" s="58"/>
      <c r="K328" s="56"/>
      <c r="L328" s="56"/>
      <c r="M328" s="56"/>
      <c r="N328" s="56"/>
      <c r="O328" s="56"/>
      <c r="P328" s="56"/>
      <c r="Q328" s="56"/>
      <c r="R328" s="56"/>
      <c r="S328" s="56"/>
      <c r="T328" s="56"/>
      <c r="U328" s="56"/>
      <c r="V328" s="56"/>
      <c r="W328" s="56"/>
      <c r="X328" s="56"/>
      <c r="Y328" s="56"/>
      <c r="Z328" s="56"/>
      <c r="AA328" s="56"/>
      <c r="AB328" s="56"/>
    </row>
    <row r="329">
      <c r="A329" s="56"/>
      <c r="B329" s="56"/>
      <c r="C329" s="58"/>
      <c r="D329" s="87"/>
      <c r="E329" s="79"/>
      <c r="F329" s="58"/>
      <c r="G329" s="58"/>
      <c r="H329" s="58"/>
      <c r="I329" s="58"/>
      <c r="J329" s="58"/>
      <c r="K329" s="56"/>
      <c r="L329" s="56"/>
      <c r="M329" s="56"/>
      <c r="N329" s="56"/>
      <c r="O329" s="56"/>
      <c r="P329" s="56"/>
      <c r="Q329" s="56"/>
      <c r="R329" s="56"/>
      <c r="S329" s="56"/>
      <c r="T329" s="56"/>
      <c r="U329" s="56"/>
      <c r="V329" s="56"/>
      <c r="W329" s="56"/>
      <c r="X329" s="56"/>
      <c r="Y329" s="56"/>
      <c r="Z329" s="56"/>
      <c r="AA329" s="56"/>
      <c r="AB329" s="56"/>
    </row>
    <row r="330">
      <c r="A330" s="56"/>
      <c r="B330" s="56"/>
      <c r="C330" s="58"/>
      <c r="D330" s="87"/>
      <c r="E330" s="79"/>
      <c r="F330" s="58"/>
      <c r="G330" s="58"/>
      <c r="H330" s="58"/>
      <c r="I330" s="58"/>
      <c r="J330" s="58"/>
      <c r="K330" s="56"/>
      <c r="L330" s="56"/>
      <c r="M330" s="56"/>
      <c r="N330" s="56"/>
      <c r="O330" s="56"/>
      <c r="P330" s="56"/>
      <c r="Q330" s="56"/>
      <c r="R330" s="56"/>
      <c r="S330" s="56"/>
      <c r="T330" s="56"/>
      <c r="U330" s="56"/>
      <c r="V330" s="56"/>
      <c r="W330" s="56"/>
      <c r="X330" s="56"/>
      <c r="Y330" s="56"/>
      <c r="Z330" s="56"/>
      <c r="AA330" s="56"/>
      <c r="AB330" s="56"/>
    </row>
    <row r="331">
      <c r="A331" s="56"/>
      <c r="B331" s="56"/>
      <c r="C331" s="58"/>
      <c r="D331" s="87"/>
      <c r="E331" s="79"/>
      <c r="F331" s="58"/>
      <c r="G331" s="58"/>
      <c r="H331" s="58"/>
      <c r="I331" s="58"/>
      <c r="J331" s="58"/>
      <c r="K331" s="56"/>
      <c r="L331" s="56"/>
      <c r="M331" s="56"/>
      <c r="N331" s="56"/>
      <c r="O331" s="56"/>
      <c r="P331" s="56"/>
      <c r="Q331" s="56"/>
      <c r="R331" s="56"/>
      <c r="S331" s="56"/>
      <c r="T331" s="56"/>
      <c r="U331" s="56"/>
      <c r="V331" s="56"/>
      <c r="W331" s="56"/>
      <c r="X331" s="56"/>
      <c r="Y331" s="56"/>
      <c r="Z331" s="56"/>
      <c r="AA331" s="56"/>
      <c r="AB331" s="56"/>
    </row>
    <row r="332">
      <c r="A332" s="56"/>
      <c r="B332" s="56"/>
      <c r="C332" s="58"/>
      <c r="D332" s="87"/>
      <c r="E332" s="79"/>
      <c r="F332" s="58"/>
      <c r="G332" s="58"/>
      <c r="H332" s="58"/>
      <c r="I332" s="58"/>
      <c r="J332" s="58"/>
      <c r="K332" s="56"/>
      <c r="L332" s="56"/>
      <c r="M332" s="56"/>
      <c r="N332" s="56"/>
      <c r="O332" s="56"/>
      <c r="P332" s="56"/>
      <c r="Q332" s="56"/>
      <c r="R332" s="56"/>
      <c r="S332" s="56"/>
      <c r="T332" s="56"/>
      <c r="U332" s="56"/>
      <c r="V332" s="56"/>
      <c r="W332" s="56"/>
      <c r="X332" s="56"/>
      <c r="Y332" s="56"/>
      <c r="Z332" s="56"/>
      <c r="AA332" s="56"/>
      <c r="AB332" s="56"/>
    </row>
    <row r="333">
      <c r="A333" s="56"/>
      <c r="B333" s="56"/>
      <c r="C333" s="58"/>
      <c r="D333" s="87"/>
      <c r="E333" s="79"/>
      <c r="F333" s="58"/>
      <c r="G333" s="58"/>
      <c r="H333" s="58"/>
      <c r="I333" s="58"/>
      <c r="J333" s="58"/>
      <c r="K333" s="56"/>
      <c r="L333" s="56"/>
      <c r="M333" s="56"/>
      <c r="N333" s="56"/>
      <c r="O333" s="56"/>
      <c r="P333" s="56"/>
      <c r="Q333" s="56"/>
      <c r="R333" s="56"/>
      <c r="S333" s="56"/>
      <c r="T333" s="56"/>
      <c r="U333" s="56"/>
      <c r="V333" s="56"/>
      <c r="W333" s="56"/>
      <c r="X333" s="56"/>
      <c r="Y333" s="56"/>
      <c r="Z333" s="56"/>
      <c r="AA333" s="56"/>
      <c r="AB333" s="56"/>
    </row>
    <row r="334">
      <c r="A334" s="56"/>
      <c r="B334" s="56"/>
      <c r="C334" s="58"/>
      <c r="D334" s="87"/>
      <c r="E334" s="79"/>
      <c r="F334" s="58"/>
      <c r="G334" s="58"/>
      <c r="H334" s="58"/>
      <c r="I334" s="58"/>
      <c r="J334" s="58"/>
      <c r="K334" s="56"/>
      <c r="L334" s="56"/>
      <c r="M334" s="56"/>
      <c r="N334" s="56"/>
      <c r="O334" s="56"/>
      <c r="P334" s="56"/>
      <c r="Q334" s="56"/>
      <c r="R334" s="56"/>
      <c r="S334" s="56"/>
      <c r="T334" s="56"/>
      <c r="U334" s="56"/>
      <c r="V334" s="56"/>
      <c r="W334" s="56"/>
      <c r="X334" s="56"/>
      <c r="Y334" s="56"/>
      <c r="Z334" s="56"/>
      <c r="AA334" s="56"/>
      <c r="AB334" s="56"/>
    </row>
    <row r="335">
      <c r="A335" s="56"/>
      <c r="B335" s="56"/>
      <c r="C335" s="58"/>
      <c r="D335" s="87"/>
      <c r="E335" s="79"/>
      <c r="F335" s="58"/>
      <c r="G335" s="58"/>
      <c r="H335" s="58"/>
      <c r="I335" s="58"/>
      <c r="J335" s="58"/>
      <c r="K335" s="56"/>
      <c r="L335" s="56"/>
      <c r="M335" s="56"/>
      <c r="N335" s="56"/>
      <c r="O335" s="56"/>
      <c r="P335" s="56"/>
      <c r="Q335" s="56"/>
      <c r="R335" s="56"/>
      <c r="S335" s="56"/>
      <c r="T335" s="56"/>
      <c r="U335" s="56"/>
      <c r="V335" s="56"/>
      <c r="W335" s="56"/>
      <c r="X335" s="56"/>
      <c r="Y335" s="56"/>
      <c r="Z335" s="56"/>
      <c r="AA335" s="56"/>
      <c r="AB335" s="56"/>
    </row>
    <row r="336">
      <c r="A336" s="56"/>
      <c r="B336" s="56"/>
      <c r="C336" s="58"/>
      <c r="D336" s="87"/>
      <c r="E336" s="79"/>
      <c r="F336" s="58"/>
      <c r="G336" s="58"/>
      <c r="H336" s="58"/>
      <c r="I336" s="58"/>
      <c r="J336" s="58"/>
      <c r="K336" s="56"/>
      <c r="L336" s="56"/>
      <c r="M336" s="56"/>
      <c r="N336" s="56"/>
      <c r="O336" s="56"/>
      <c r="P336" s="56"/>
      <c r="Q336" s="56"/>
      <c r="R336" s="56"/>
      <c r="S336" s="56"/>
      <c r="T336" s="56"/>
      <c r="U336" s="56"/>
      <c r="V336" s="56"/>
      <c r="W336" s="56"/>
      <c r="X336" s="56"/>
      <c r="Y336" s="56"/>
      <c r="Z336" s="56"/>
      <c r="AA336" s="56"/>
      <c r="AB336" s="56"/>
    </row>
    <row r="337">
      <c r="A337" s="56"/>
      <c r="B337" s="56"/>
      <c r="C337" s="58"/>
      <c r="D337" s="87"/>
      <c r="E337" s="79"/>
      <c r="F337" s="58"/>
      <c r="G337" s="58"/>
      <c r="H337" s="58"/>
      <c r="I337" s="58"/>
      <c r="J337" s="58"/>
      <c r="K337" s="56"/>
      <c r="L337" s="56"/>
      <c r="M337" s="56"/>
      <c r="N337" s="56"/>
      <c r="O337" s="56"/>
      <c r="P337" s="56"/>
      <c r="Q337" s="56"/>
      <c r="R337" s="56"/>
      <c r="S337" s="56"/>
      <c r="T337" s="56"/>
      <c r="U337" s="56"/>
      <c r="V337" s="56"/>
      <c r="W337" s="56"/>
      <c r="X337" s="56"/>
      <c r="Y337" s="56"/>
      <c r="Z337" s="56"/>
      <c r="AA337" s="56"/>
      <c r="AB337" s="56"/>
    </row>
    <row r="338">
      <c r="A338" s="56"/>
      <c r="B338" s="56"/>
      <c r="C338" s="58"/>
      <c r="D338" s="87"/>
      <c r="E338" s="79"/>
      <c r="F338" s="58"/>
      <c r="G338" s="58"/>
      <c r="H338" s="58"/>
      <c r="I338" s="58"/>
      <c r="J338" s="58"/>
      <c r="K338" s="56"/>
      <c r="L338" s="56"/>
      <c r="M338" s="56"/>
      <c r="N338" s="56"/>
      <c r="O338" s="56"/>
      <c r="P338" s="56"/>
      <c r="Q338" s="56"/>
      <c r="R338" s="56"/>
      <c r="S338" s="56"/>
      <c r="T338" s="56"/>
      <c r="U338" s="56"/>
      <c r="V338" s="56"/>
      <c r="W338" s="56"/>
      <c r="X338" s="56"/>
      <c r="Y338" s="56"/>
      <c r="Z338" s="56"/>
      <c r="AA338" s="56"/>
      <c r="AB338" s="56"/>
    </row>
    <row r="339">
      <c r="A339" s="56"/>
      <c r="B339" s="56"/>
      <c r="C339" s="58"/>
      <c r="D339" s="87"/>
      <c r="E339" s="79"/>
      <c r="F339" s="58"/>
      <c r="G339" s="58"/>
      <c r="H339" s="58"/>
      <c r="I339" s="58"/>
      <c r="J339" s="58"/>
      <c r="K339" s="56"/>
      <c r="L339" s="56"/>
      <c r="M339" s="56"/>
      <c r="N339" s="56"/>
      <c r="O339" s="56"/>
      <c r="P339" s="56"/>
      <c r="Q339" s="56"/>
      <c r="R339" s="56"/>
      <c r="S339" s="56"/>
      <c r="T339" s="56"/>
      <c r="U339" s="56"/>
      <c r="V339" s="56"/>
      <c r="W339" s="56"/>
      <c r="X339" s="56"/>
      <c r="Y339" s="56"/>
      <c r="Z339" s="56"/>
      <c r="AA339" s="56"/>
      <c r="AB339" s="56"/>
    </row>
    <row r="340">
      <c r="A340" s="56"/>
      <c r="B340" s="56"/>
      <c r="C340" s="58"/>
      <c r="D340" s="87"/>
      <c r="E340" s="79"/>
      <c r="F340" s="58"/>
      <c r="G340" s="58"/>
      <c r="H340" s="58"/>
      <c r="I340" s="58"/>
      <c r="J340" s="58"/>
      <c r="K340" s="56"/>
      <c r="L340" s="56"/>
      <c r="M340" s="56"/>
      <c r="N340" s="56"/>
      <c r="O340" s="56"/>
      <c r="P340" s="56"/>
      <c r="Q340" s="56"/>
      <c r="R340" s="56"/>
      <c r="S340" s="56"/>
      <c r="T340" s="56"/>
      <c r="U340" s="56"/>
      <c r="V340" s="56"/>
      <c r="W340" s="56"/>
      <c r="X340" s="56"/>
      <c r="Y340" s="56"/>
      <c r="Z340" s="56"/>
      <c r="AA340" s="56"/>
      <c r="AB340" s="56"/>
    </row>
    <row r="341">
      <c r="A341" s="56"/>
      <c r="B341" s="56"/>
      <c r="C341" s="58"/>
      <c r="D341" s="87"/>
      <c r="E341" s="79"/>
      <c r="F341" s="58"/>
      <c r="G341" s="58"/>
      <c r="H341" s="58"/>
      <c r="I341" s="58"/>
      <c r="J341" s="58"/>
      <c r="K341" s="56"/>
      <c r="L341" s="56"/>
      <c r="M341" s="56"/>
      <c r="N341" s="56"/>
      <c r="O341" s="56"/>
      <c r="P341" s="56"/>
      <c r="Q341" s="56"/>
      <c r="R341" s="56"/>
      <c r="S341" s="56"/>
      <c r="T341" s="56"/>
      <c r="U341" s="56"/>
      <c r="V341" s="56"/>
      <c r="W341" s="56"/>
      <c r="X341" s="56"/>
      <c r="Y341" s="56"/>
      <c r="Z341" s="56"/>
      <c r="AA341" s="56"/>
      <c r="AB341" s="56"/>
    </row>
    <row r="342">
      <c r="A342" s="56"/>
      <c r="B342" s="56"/>
      <c r="C342" s="58"/>
      <c r="D342" s="87"/>
      <c r="E342" s="79"/>
      <c r="F342" s="58"/>
      <c r="G342" s="58"/>
      <c r="H342" s="58"/>
      <c r="I342" s="58"/>
      <c r="J342" s="58"/>
      <c r="K342" s="56"/>
      <c r="L342" s="56"/>
      <c r="M342" s="56"/>
      <c r="N342" s="56"/>
      <c r="O342" s="56"/>
      <c r="P342" s="56"/>
      <c r="Q342" s="56"/>
      <c r="R342" s="56"/>
      <c r="S342" s="56"/>
      <c r="T342" s="56"/>
      <c r="U342" s="56"/>
      <c r="V342" s="56"/>
      <c r="W342" s="56"/>
      <c r="X342" s="56"/>
      <c r="Y342" s="56"/>
      <c r="Z342" s="56"/>
      <c r="AA342" s="56"/>
      <c r="AB342" s="56"/>
    </row>
    <row r="343">
      <c r="A343" s="56"/>
      <c r="B343" s="56"/>
      <c r="C343" s="58"/>
      <c r="D343" s="87"/>
      <c r="E343" s="79"/>
      <c r="F343" s="58"/>
      <c r="G343" s="58"/>
      <c r="H343" s="58"/>
      <c r="I343" s="58"/>
      <c r="J343" s="58"/>
      <c r="K343" s="56"/>
      <c r="L343" s="56"/>
      <c r="M343" s="56"/>
      <c r="N343" s="56"/>
      <c r="O343" s="56"/>
      <c r="P343" s="56"/>
      <c r="Q343" s="56"/>
      <c r="R343" s="56"/>
      <c r="S343" s="56"/>
      <c r="T343" s="56"/>
      <c r="U343" s="56"/>
      <c r="V343" s="56"/>
      <c r="W343" s="56"/>
      <c r="X343" s="56"/>
      <c r="Y343" s="56"/>
      <c r="Z343" s="56"/>
      <c r="AA343" s="56"/>
      <c r="AB343" s="56"/>
    </row>
    <row r="344">
      <c r="A344" s="56"/>
      <c r="B344" s="56"/>
      <c r="C344" s="58"/>
      <c r="D344" s="87"/>
      <c r="E344" s="79"/>
      <c r="F344" s="58"/>
      <c r="G344" s="58"/>
      <c r="H344" s="58"/>
      <c r="I344" s="58"/>
      <c r="J344" s="58"/>
      <c r="K344" s="56"/>
      <c r="L344" s="56"/>
      <c r="M344" s="56"/>
      <c r="N344" s="56"/>
      <c r="O344" s="56"/>
      <c r="P344" s="56"/>
      <c r="Q344" s="56"/>
      <c r="R344" s="56"/>
      <c r="S344" s="56"/>
      <c r="T344" s="56"/>
      <c r="U344" s="56"/>
      <c r="V344" s="56"/>
      <c r="W344" s="56"/>
      <c r="X344" s="56"/>
      <c r="Y344" s="56"/>
      <c r="Z344" s="56"/>
      <c r="AA344" s="56"/>
      <c r="AB344" s="56"/>
    </row>
    <row r="345">
      <c r="A345" s="56"/>
      <c r="B345" s="56"/>
      <c r="C345" s="58"/>
      <c r="D345" s="87"/>
      <c r="E345" s="79"/>
      <c r="F345" s="58"/>
      <c r="G345" s="58"/>
      <c r="H345" s="58"/>
      <c r="I345" s="58"/>
      <c r="J345" s="58"/>
      <c r="K345" s="56"/>
      <c r="L345" s="56"/>
      <c r="M345" s="56"/>
      <c r="N345" s="56"/>
      <c r="O345" s="56"/>
      <c r="P345" s="56"/>
      <c r="Q345" s="56"/>
      <c r="R345" s="56"/>
      <c r="S345" s="56"/>
      <c r="T345" s="56"/>
      <c r="U345" s="56"/>
      <c r="V345" s="56"/>
      <c r="W345" s="56"/>
      <c r="X345" s="56"/>
      <c r="Y345" s="56"/>
      <c r="Z345" s="56"/>
      <c r="AA345" s="56"/>
      <c r="AB345" s="56"/>
    </row>
    <row r="346">
      <c r="A346" s="56"/>
      <c r="B346" s="56"/>
      <c r="C346" s="58"/>
      <c r="D346" s="87"/>
      <c r="E346" s="79"/>
      <c r="F346" s="58"/>
      <c r="G346" s="58"/>
      <c r="H346" s="58"/>
      <c r="I346" s="58"/>
      <c r="J346" s="58"/>
      <c r="K346" s="56"/>
      <c r="L346" s="56"/>
      <c r="M346" s="56"/>
      <c r="N346" s="56"/>
      <c r="O346" s="56"/>
      <c r="P346" s="56"/>
      <c r="Q346" s="56"/>
      <c r="R346" s="56"/>
      <c r="S346" s="56"/>
      <c r="T346" s="56"/>
      <c r="U346" s="56"/>
      <c r="V346" s="56"/>
      <c r="W346" s="56"/>
      <c r="X346" s="56"/>
      <c r="Y346" s="56"/>
      <c r="Z346" s="56"/>
      <c r="AA346" s="56"/>
      <c r="AB346" s="56"/>
    </row>
    <row r="347">
      <c r="A347" s="56"/>
      <c r="B347" s="56"/>
      <c r="C347" s="58"/>
      <c r="D347" s="87"/>
      <c r="E347" s="79"/>
      <c r="F347" s="58"/>
      <c r="G347" s="58"/>
      <c r="H347" s="58"/>
      <c r="I347" s="58"/>
      <c r="J347" s="58"/>
      <c r="K347" s="56"/>
      <c r="L347" s="56"/>
      <c r="M347" s="56"/>
      <c r="N347" s="56"/>
      <c r="O347" s="56"/>
      <c r="P347" s="56"/>
      <c r="Q347" s="56"/>
      <c r="R347" s="56"/>
      <c r="S347" s="56"/>
      <c r="T347" s="56"/>
      <c r="U347" s="56"/>
      <c r="V347" s="56"/>
      <c r="W347" s="56"/>
      <c r="X347" s="56"/>
      <c r="Y347" s="56"/>
      <c r="Z347" s="56"/>
      <c r="AA347" s="56"/>
      <c r="AB347" s="56"/>
    </row>
    <row r="348">
      <c r="A348" s="56"/>
      <c r="B348" s="56"/>
      <c r="C348" s="58"/>
      <c r="D348" s="87"/>
      <c r="E348" s="79"/>
      <c r="F348" s="58"/>
      <c r="G348" s="58"/>
      <c r="H348" s="58"/>
      <c r="I348" s="58"/>
      <c r="J348" s="58"/>
      <c r="K348" s="56"/>
      <c r="L348" s="56"/>
      <c r="M348" s="56"/>
      <c r="N348" s="56"/>
      <c r="O348" s="56"/>
      <c r="P348" s="56"/>
      <c r="Q348" s="56"/>
      <c r="R348" s="56"/>
      <c r="S348" s="56"/>
      <c r="T348" s="56"/>
      <c r="U348" s="56"/>
      <c r="V348" s="56"/>
      <c r="W348" s="56"/>
      <c r="X348" s="56"/>
      <c r="Y348" s="56"/>
      <c r="Z348" s="56"/>
      <c r="AA348" s="56"/>
      <c r="AB348" s="56"/>
    </row>
    <row r="349">
      <c r="A349" s="56"/>
      <c r="B349" s="56"/>
      <c r="C349" s="58"/>
      <c r="D349" s="87"/>
      <c r="E349" s="79"/>
      <c r="F349" s="58"/>
      <c r="G349" s="58"/>
      <c r="H349" s="58"/>
      <c r="I349" s="58"/>
      <c r="J349" s="58"/>
      <c r="K349" s="56"/>
      <c r="L349" s="56"/>
      <c r="M349" s="56"/>
      <c r="N349" s="56"/>
      <c r="O349" s="56"/>
      <c r="P349" s="56"/>
      <c r="Q349" s="56"/>
      <c r="R349" s="56"/>
      <c r="S349" s="56"/>
      <c r="T349" s="56"/>
      <c r="U349" s="56"/>
      <c r="V349" s="56"/>
      <c r="W349" s="56"/>
      <c r="X349" s="56"/>
      <c r="Y349" s="56"/>
      <c r="Z349" s="56"/>
      <c r="AA349" s="56"/>
      <c r="AB349" s="56"/>
    </row>
    <row r="350">
      <c r="A350" s="56"/>
      <c r="B350" s="56"/>
      <c r="C350" s="58"/>
      <c r="D350" s="87"/>
      <c r="E350" s="79"/>
      <c r="F350" s="58"/>
      <c r="G350" s="58"/>
      <c r="H350" s="58"/>
      <c r="I350" s="58"/>
      <c r="J350" s="58"/>
      <c r="K350" s="56"/>
      <c r="L350" s="56"/>
      <c r="M350" s="56"/>
      <c r="N350" s="56"/>
      <c r="O350" s="56"/>
      <c r="P350" s="56"/>
      <c r="Q350" s="56"/>
      <c r="R350" s="56"/>
      <c r="S350" s="56"/>
      <c r="T350" s="56"/>
      <c r="U350" s="56"/>
      <c r="V350" s="56"/>
      <c r="W350" s="56"/>
      <c r="X350" s="56"/>
      <c r="Y350" s="56"/>
      <c r="Z350" s="56"/>
      <c r="AA350" s="56"/>
      <c r="AB350" s="56"/>
    </row>
    <row r="351">
      <c r="A351" s="56"/>
      <c r="B351" s="56"/>
      <c r="C351" s="58"/>
      <c r="D351" s="87"/>
      <c r="E351" s="79"/>
      <c r="F351" s="58"/>
      <c r="G351" s="58"/>
      <c r="H351" s="58"/>
      <c r="I351" s="58"/>
      <c r="J351" s="58"/>
      <c r="K351" s="56"/>
      <c r="L351" s="56"/>
      <c r="M351" s="56"/>
      <c r="N351" s="56"/>
      <c r="O351" s="56"/>
      <c r="P351" s="56"/>
      <c r="Q351" s="56"/>
      <c r="R351" s="56"/>
      <c r="S351" s="56"/>
      <c r="T351" s="56"/>
      <c r="U351" s="56"/>
      <c r="V351" s="56"/>
      <c r="W351" s="56"/>
      <c r="X351" s="56"/>
      <c r="Y351" s="56"/>
      <c r="Z351" s="56"/>
      <c r="AA351" s="56"/>
      <c r="AB351" s="56"/>
    </row>
    <row r="352">
      <c r="A352" s="56"/>
      <c r="B352" s="56"/>
      <c r="C352" s="58"/>
      <c r="D352" s="87"/>
      <c r="E352" s="79"/>
      <c r="F352" s="58"/>
      <c r="G352" s="58"/>
      <c r="H352" s="58"/>
      <c r="I352" s="58"/>
      <c r="J352" s="58"/>
      <c r="K352" s="56"/>
      <c r="L352" s="56"/>
      <c r="M352" s="56"/>
      <c r="N352" s="56"/>
      <c r="O352" s="56"/>
      <c r="P352" s="56"/>
      <c r="Q352" s="56"/>
      <c r="R352" s="56"/>
      <c r="S352" s="56"/>
      <c r="T352" s="56"/>
      <c r="U352" s="56"/>
      <c r="V352" s="56"/>
      <c r="W352" s="56"/>
      <c r="X352" s="56"/>
      <c r="Y352" s="56"/>
      <c r="Z352" s="56"/>
      <c r="AA352" s="56"/>
      <c r="AB352" s="56"/>
    </row>
    <row r="353">
      <c r="A353" s="56"/>
      <c r="B353" s="56"/>
      <c r="C353" s="58"/>
      <c r="D353" s="87"/>
      <c r="E353" s="79"/>
      <c r="F353" s="58"/>
      <c r="G353" s="58"/>
      <c r="H353" s="58"/>
      <c r="I353" s="58"/>
      <c r="J353" s="58"/>
      <c r="K353" s="56"/>
      <c r="L353" s="56"/>
      <c r="M353" s="56"/>
      <c r="N353" s="56"/>
      <c r="O353" s="56"/>
      <c r="P353" s="56"/>
      <c r="Q353" s="56"/>
      <c r="R353" s="56"/>
      <c r="S353" s="56"/>
      <c r="T353" s="56"/>
      <c r="U353" s="56"/>
      <c r="V353" s="56"/>
      <c r="W353" s="56"/>
      <c r="X353" s="56"/>
      <c r="Y353" s="56"/>
      <c r="Z353" s="56"/>
      <c r="AA353" s="56"/>
      <c r="AB353" s="56"/>
    </row>
    <row r="354">
      <c r="A354" s="56"/>
      <c r="B354" s="56"/>
      <c r="C354" s="58"/>
      <c r="D354" s="87"/>
      <c r="E354" s="79"/>
      <c r="F354" s="58"/>
      <c r="G354" s="58"/>
      <c r="H354" s="58"/>
      <c r="I354" s="58"/>
      <c r="J354" s="58"/>
      <c r="K354" s="56"/>
      <c r="L354" s="56"/>
      <c r="M354" s="56"/>
      <c r="N354" s="56"/>
      <c r="O354" s="56"/>
      <c r="P354" s="56"/>
      <c r="Q354" s="56"/>
      <c r="R354" s="56"/>
      <c r="S354" s="56"/>
      <c r="T354" s="56"/>
      <c r="U354" s="56"/>
      <c r="V354" s="56"/>
      <c r="W354" s="56"/>
      <c r="X354" s="56"/>
      <c r="Y354" s="56"/>
      <c r="Z354" s="56"/>
      <c r="AA354" s="56"/>
      <c r="AB354" s="56"/>
    </row>
    <row r="355">
      <c r="A355" s="56"/>
      <c r="B355" s="56"/>
      <c r="C355" s="58"/>
      <c r="D355" s="87"/>
      <c r="E355" s="79"/>
      <c r="F355" s="58"/>
      <c r="G355" s="58"/>
      <c r="H355" s="58"/>
      <c r="I355" s="58"/>
      <c r="J355" s="58"/>
      <c r="K355" s="56"/>
      <c r="L355" s="56"/>
      <c r="M355" s="56"/>
      <c r="N355" s="56"/>
      <c r="O355" s="56"/>
      <c r="P355" s="56"/>
      <c r="Q355" s="56"/>
      <c r="R355" s="56"/>
      <c r="S355" s="56"/>
      <c r="T355" s="56"/>
      <c r="U355" s="56"/>
      <c r="V355" s="56"/>
      <c r="W355" s="56"/>
      <c r="X355" s="56"/>
      <c r="Y355" s="56"/>
      <c r="Z355" s="56"/>
      <c r="AA355" s="56"/>
      <c r="AB355" s="56"/>
    </row>
    <row r="356">
      <c r="A356" s="56"/>
      <c r="B356" s="56"/>
      <c r="C356" s="58"/>
      <c r="D356" s="87"/>
      <c r="E356" s="79"/>
      <c r="F356" s="58"/>
      <c r="G356" s="58"/>
      <c r="H356" s="58"/>
      <c r="I356" s="58"/>
      <c r="J356" s="58"/>
      <c r="K356" s="56"/>
      <c r="L356" s="56"/>
      <c r="M356" s="56"/>
      <c r="N356" s="56"/>
      <c r="O356" s="56"/>
      <c r="P356" s="56"/>
      <c r="Q356" s="56"/>
      <c r="R356" s="56"/>
      <c r="S356" s="56"/>
      <c r="T356" s="56"/>
      <c r="U356" s="56"/>
      <c r="V356" s="56"/>
      <c r="W356" s="56"/>
      <c r="X356" s="56"/>
      <c r="Y356" s="56"/>
      <c r="Z356" s="56"/>
      <c r="AA356" s="56"/>
      <c r="AB356" s="56"/>
    </row>
    <row r="357">
      <c r="A357" s="56"/>
      <c r="B357" s="56"/>
      <c r="C357" s="58"/>
      <c r="D357" s="87"/>
      <c r="E357" s="79"/>
      <c r="F357" s="58"/>
      <c r="G357" s="58"/>
      <c r="H357" s="58"/>
      <c r="I357" s="58"/>
      <c r="J357" s="58"/>
      <c r="K357" s="56"/>
      <c r="L357" s="56"/>
      <c r="M357" s="56"/>
      <c r="N357" s="56"/>
      <c r="O357" s="56"/>
      <c r="P357" s="56"/>
      <c r="Q357" s="56"/>
      <c r="R357" s="56"/>
      <c r="S357" s="56"/>
      <c r="T357" s="56"/>
      <c r="U357" s="56"/>
      <c r="V357" s="56"/>
      <c r="W357" s="56"/>
      <c r="X357" s="56"/>
      <c r="Y357" s="56"/>
      <c r="Z357" s="56"/>
      <c r="AA357" s="56"/>
      <c r="AB357" s="56"/>
    </row>
    <row r="358">
      <c r="A358" s="56"/>
      <c r="B358" s="56"/>
      <c r="C358" s="58"/>
      <c r="D358" s="87"/>
      <c r="E358" s="79"/>
      <c r="F358" s="58"/>
      <c r="G358" s="58"/>
      <c r="H358" s="58"/>
      <c r="I358" s="58"/>
      <c r="J358" s="58"/>
      <c r="K358" s="56"/>
      <c r="L358" s="56"/>
      <c r="M358" s="56"/>
      <c r="N358" s="56"/>
      <c r="O358" s="56"/>
      <c r="P358" s="56"/>
      <c r="Q358" s="56"/>
      <c r="R358" s="56"/>
      <c r="S358" s="56"/>
      <c r="T358" s="56"/>
      <c r="U358" s="56"/>
      <c r="V358" s="56"/>
      <c r="W358" s="56"/>
      <c r="X358" s="56"/>
      <c r="Y358" s="56"/>
      <c r="Z358" s="56"/>
      <c r="AA358" s="56"/>
      <c r="AB358" s="56"/>
    </row>
    <row r="359">
      <c r="A359" s="56"/>
      <c r="B359" s="56"/>
      <c r="C359" s="58"/>
      <c r="D359" s="87"/>
      <c r="E359" s="79"/>
      <c r="F359" s="58"/>
      <c r="G359" s="58"/>
      <c r="H359" s="58"/>
      <c r="I359" s="58"/>
      <c r="J359" s="58"/>
      <c r="K359" s="56"/>
      <c r="L359" s="56"/>
      <c r="M359" s="56"/>
      <c r="N359" s="56"/>
      <c r="O359" s="56"/>
      <c r="P359" s="56"/>
      <c r="Q359" s="56"/>
      <c r="R359" s="56"/>
      <c r="S359" s="56"/>
      <c r="T359" s="56"/>
      <c r="U359" s="56"/>
      <c r="V359" s="56"/>
      <c r="W359" s="56"/>
      <c r="X359" s="56"/>
      <c r="Y359" s="56"/>
      <c r="Z359" s="56"/>
      <c r="AA359" s="56"/>
      <c r="AB359" s="56"/>
    </row>
    <row r="360">
      <c r="A360" s="56"/>
      <c r="B360" s="56"/>
      <c r="C360" s="58"/>
      <c r="D360" s="87"/>
      <c r="E360" s="79"/>
      <c r="F360" s="58"/>
      <c r="G360" s="58"/>
      <c r="H360" s="58"/>
      <c r="I360" s="58"/>
      <c r="J360" s="58"/>
      <c r="K360" s="56"/>
      <c r="L360" s="56"/>
      <c r="M360" s="56"/>
      <c r="N360" s="56"/>
      <c r="O360" s="56"/>
      <c r="P360" s="56"/>
      <c r="Q360" s="56"/>
      <c r="R360" s="56"/>
      <c r="S360" s="56"/>
      <c r="T360" s="56"/>
      <c r="U360" s="56"/>
      <c r="V360" s="56"/>
      <c r="W360" s="56"/>
      <c r="X360" s="56"/>
      <c r="Y360" s="56"/>
      <c r="Z360" s="56"/>
      <c r="AA360" s="56"/>
      <c r="AB360" s="56"/>
    </row>
    <row r="361">
      <c r="A361" s="56"/>
      <c r="B361" s="56"/>
      <c r="C361" s="58"/>
      <c r="D361" s="87"/>
      <c r="E361" s="79"/>
      <c r="F361" s="58"/>
      <c r="G361" s="58"/>
      <c r="H361" s="58"/>
      <c r="I361" s="58"/>
      <c r="J361" s="58"/>
      <c r="K361" s="56"/>
      <c r="L361" s="56"/>
      <c r="M361" s="56"/>
      <c r="N361" s="56"/>
      <c r="O361" s="56"/>
      <c r="P361" s="56"/>
      <c r="Q361" s="56"/>
      <c r="R361" s="56"/>
      <c r="S361" s="56"/>
      <c r="T361" s="56"/>
      <c r="U361" s="56"/>
      <c r="V361" s="56"/>
      <c r="W361" s="56"/>
      <c r="X361" s="56"/>
      <c r="Y361" s="56"/>
      <c r="Z361" s="56"/>
      <c r="AA361" s="56"/>
      <c r="AB361" s="56"/>
    </row>
    <row r="362">
      <c r="A362" s="56"/>
      <c r="B362" s="56"/>
      <c r="C362" s="58"/>
      <c r="D362" s="87"/>
      <c r="E362" s="79"/>
      <c r="F362" s="58"/>
      <c r="G362" s="58"/>
      <c r="H362" s="58"/>
      <c r="I362" s="58"/>
      <c r="J362" s="58"/>
      <c r="K362" s="56"/>
      <c r="L362" s="56"/>
      <c r="M362" s="56"/>
      <c r="N362" s="56"/>
      <c r="O362" s="56"/>
      <c r="P362" s="56"/>
      <c r="Q362" s="56"/>
      <c r="R362" s="56"/>
      <c r="S362" s="56"/>
      <c r="T362" s="56"/>
      <c r="U362" s="56"/>
      <c r="V362" s="56"/>
      <c r="W362" s="56"/>
      <c r="X362" s="56"/>
      <c r="Y362" s="56"/>
      <c r="Z362" s="56"/>
      <c r="AA362" s="56"/>
      <c r="AB362" s="56"/>
    </row>
    <row r="363">
      <c r="A363" s="56"/>
      <c r="B363" s="56"/>
      <c r="C363" s="58"/>
      <c r="D363" s="87"/>
      <c r="E363" s="79"/>
      <c r="F363" s="58"/>
      <c r="G363" s="58"/>
      <c r="H363" s="58"/>
      <c r="I363" s="58"/>
      <c r="J363" s="58"/>
      <c r="K363" s="56"/>
      <c r="L363" s="56"/>
      <c r="M363" s="56"/>
      <c r="N363" s="56"/>
      <c r="O363" s="56"/>
      <c r="P363" s="56"/>
      <c r="Q363" s="56"/>
      <c r="R363" s="56"/>
      <c r="S363" s="56"/>
      <c r="T363" s="56"/>
      <c r="U363" s="56"/>
      <c r="V363" s="56"/>
      <c r="W363" s="56"/>
      <c r="X363" s="56"/>
      <c r="Y363" s="56"/>
      <c r="Z363" s="56"/>
      <c r="AA363" s="56"/>
      <c r="AB363" s="56"/>
    </row>
    <row r="364">
      <c r="A364" s="56"/>
      <c r="B364" s="56"/>
      <c r="C364" s="58"/>
      <c r="D364" s="87"/>
      <c r="E364" s="79"/>
      <c r="F364" s="58"/>
      <c r="G364" s="58"/>
      <c r="H364" s="58"/>
      <c r="I364" s="58"/>
      <c r="J364" s="58"/>
      <c r="K364" s="56"/>
      <c r="L364" s="56"/>
      <c r="M364" s="56"/>
      <c r="N364" s="56"/>
      <c r="O364" s="56"/>
      <c r="P364" s="56"/>
      <c r="Q364" s="56"/>
      <c r="R364" s="56"/>
      <c r="S364" s="56"/>
      <c r="T364" s="56"/>
      <c r="U364" s="56"/>
      <c r="V364" s="56"/>
      <c r="W364" s="56"/>
      <c r="X364" s="56"/>
      <c r="Y364" s="56"/>
      <c r="Z364" s="56"/>
      <c r="AA364" s="56"/>
      <c r="AB364" s="56"/>
    </row>
    <row r="365">
      <c r="A365" s="56"/>
      <c r="B365" s="56"/>
      <c r="C365" s="58"/>
      <c r="D365" s="87"/>
      <c r="E365" s="79"/>
      <c r="F365" s="58"/>
      <c r="G365" s="58"/>
      <c r="H365" s="58"/>
      <c r="I365" s="58"/>
      <c r="J365" s="58"/>
      <c r="K365" s="56"/>
      <c r="L365" s="56"/>
      <c r="M365" s="56"/>
      <c r="N365" s="56"/>
      <c r="O365" s="56"/>
      <c r="P365" s="56"/>
      <c r="Q365" s="56"/>
      <c r="R365" s="56"/>
      <c r="S365" s="56"/>
      <c r="T365" s="56"/>
      <c r="U365" s="56"/>
      <c r="V365" s="56"/>
      <c r="W365" s="56"/>
      <c r="X365" s="56"/>
      <c r="Y365" s="56"/>
      <c r="Z365" s="56"/>
      <c r="AA365" s="56"/>
      <c r="AB365" s="56"/>
    </row>
    <row r="366">
      <c r="A366" s="56"/>
      <c r="B366" s="56"/>
      <c r="C366" s="58"/>
      <c r="D366" s="87"/>
      <c r="E366" s="79"/>
      <c r="F366" s="58"/>
      <c r="G366" s="58"/>
      <c r="H366" s="58"/>
      <c r="I366" s="58"/>
      <c r="J366" s="58"/>
      <c r="K366" s="56"/>
      <c r="L366" s="56"/>
      <c r="M366" s="56"/>
      <c r="N366" s="56"/>
      <c r="O366" s="56"/>
      <c r="P366" s="56"/>
      <c r="Q366" s="56"/>
      <c r="R366" s="56"/>
      <c r="S366" s="56"/>
      <c r="T366" s="56"/>
      <c r="U366" s="56"/>
      <c r="V366" s="56"/>
      <c r="W366" s="56"/>
      <c r="X366" s="56"/>
      <c r="Y366" s="56"/>
      <c r="Z366" s="56"/>
      <c r="AA366" s="56"/>
      <c r="AB366" s="56"/>
    </row>
    <row r="367">
      <c r="A367" s="56"/>
      <c r="B367" s="56"/>
      <c r="C367" s="58"/>
      <c r="D367" s="87"/>
      <c r="E367" s="79"/>
      <c r="F367" s="58"/>
      <c r="G367" s="58"/>
      <c r="H367" s="58"/>
      <c r="I367" s="58"/>
      <c r="J367" s="58"/>
      <c r="K367" s="56"/>
      <c r="L367" s="56"/>
      <c r="M367" s="56"/>
      <c r="N367" s="56"/>
      <c r="O367" s="56"/>
      <c r="P367" s="56"/>
      <c r="Q367" s="56"/>
      <c r="R367" s="56"/>
      <c r="S367" s="56"/>
      <c r="T367" s="56"/>
      <c r="U367" s="56"/>
      <c r="V367" s="56"/>
      <c r="W367" s="56"/>
      <c r="X367" s="56"/>
      <c r="Y367" s="56"/>
      <c r="Z367" s="56"/>
      <c r="AA367" s="56"/>
      <c r="AB367" s="56"/>
    </row>
    <row r="368">
      <c r="A368" s="56"/>
      <c r="B368" s="56"/>
      <c r="C368" s="58"/>
      <c r="D368" s="87"/>
      <c r="E368" s="79"/>
      <c r="F368" s="58"/>
      <c r="G368" s="58"/>
      <c r="H368" s="58"/>
      <c r="I368" s="58"/>
      <c r="J368" s="58"/>
      <c r="K368" s="56"/>
      <c r="L368" s="56"/>
      <c r="M368" s="56"/>
      <c r="N368" s="56"/>
      <c r="O368" s="56"/>
      <c r="P368" s="56"/>
      <c r="Q368" s="56"/>
      <c r="R368" s="56"/>
      <c r="S368" s="56"/>
      <c r="T368" s="56"/>
      <c r="U368" s="56"/>
      <c r="V368" s="56"/>
      <c r="W368" s="56"/>
      <c r="X368" s="56"/>
      <c r="Y368" s="56"/>
      <c r="Z368" s="56"/>
      <c r="AA368" s="56"/>
      <c r="AB368" s="56"/>
    </row>
    <row r="369">
      <c r="A369" s="56"/>
      <c r="B369" s="56"/>
      <c r="C369" s="58"/>
      <c r="D369" s="87"/>
      <c r="E369" s="79"/>
      <c r="F369" s="58"/>
      <c r="G369" s="58"/>
      <c r="H369" s="58"/>
      <c r="I369" s="58"/>
      <c r="J369" s="58"/>
      <c r="K369" s="56"/>
      <c r="L369" s="56"/>
      <c r="M369" s="56"/>
      <c r="N369" s="56"/>
      <c r="O369" s="56"/>
      <c r="P369" s="56"/>
      <c r="Q369" s="56"/>
      <c r="R369" s="56"/>
      <c r="S369" s="56"/>
      <c r="T369" s="56"/>
      <c r="U369" s="56"/>
      <c r="V369" s="56"/>
      <c r="W369" s="56"/>
      <c r="X369" s="56"/>
      <c r="Y369" s="56"/>
      <c r="Z369" s="56"/>
      <c r="AA369" s="56"/>
      <c r="AB369" s="56"/>
    </row>
    <row r="370">
      <c r="A370" s="56"/>
      <c r="B370" s="56"/>
      <c r="C370" s="58"/>
      <c r="D370" s="87"/>
      <c r="E370" s="79"/>
      <c r="F370" s="58"/>
      <c r="G370" s="58"/>
      <c r="H370" s="58"/>
      <c r="I370" s="58"/>
      <c r="J370" s="58"/>
      <c r="K370" s="56"/>
      <c r="L370" s="56"/>
      <c r="M370" s="56"/>
      <c r="N370" s="56"/>
      <c r="O370" s="56"/>
      <c r="P370" s="56"/>
      <c r="Q370" s="56"/>
      <c r="R370" s="56"/>
      <c r="S370" s="56"/>
      <c r="T370" s="56"/>
      <c r="U370" s="56"/>
      <c r="V370" s="56"/>
      <c r="W370" s="56"/>
      <c r="X370" s="56"/>
      <c r="Y370" s="56"/>
      <c r="Z370" s="56"/>
      <c r="AA370" s="56"/>
      <c r="AB370" s="56"/>
    </row>
    <row r="371">
      <c r="A371" s="56"/>
      <c r="B371" s="56"/>
      <c r="C371" s="58"/>
      <c r="D371" s="87"/>
      <c r="E371" s="79"/>
      <c r="F371" s="58"/>
      <c r="G371" s="58"/>
      <c r="H371" s="58"/>
      <c r="I371" s="58"/>
      <c r="J371" s="58"/>
      <c r="K371" s="56"/>
      <c r="L371" s="56"/>
      <c r="M371" s="56"/>
      <c r="N371" s="56"/>
      <c r="O371" s="56"/>
      <c r="P371" s="56"/>
      <c r="Q371" s="56"/>
      <c r="R371" s="56"/>
      <c r="S371" s="56"/>
      <c r="T371" s="56"/>
      <c r="U371" s="56"/>
      <c r="V371" s="56"/>
      <c r="W371" s="56"/>
      <c r="X371" s="56"/>
      <c r="Y371" s="56"/>
      <c r="Z371" s="56"/>
      <c r="AA371" s="56"/>
      <c r="AB371" s="56"/>
    </row>
    <row r="372">
      <c r="A372" s="56"/>
      <c r="B372" s="56"/>
      <c r="C372" s="58"/>
      <c r="D372" s="87"/>
      <c r="E372" s="79"/>
      <c r="F372" s="58"/>
      <c r="G372" s="58"/>
      <c r="H372" s="58"/>
      <c r="I372" s="58"/>
      <c r="J372" s="58"/>
      <c r="K372" s="56"/>
      <c r="L372" s="56"/>
      <c r="M372" s="56"/>
      <c r="N372" s="56"/>
      <c r="O372" s="56"/>
      <c r="P372" s="56"/>
      <c r="Q372" s="56"/>
      <c r="R372" s="56"/>
      <c r="S372" s="56"/>
      <c r="T372" s="56"/>
      <c r="U372" s="56"/>
      <c r="V372" s="56"/>
      <c r="W372" s="56"/>
      <c r="X372" s="56"/>
      <c r="Y372" s="56"/>
      <c r="Z372" s="56"/>
      <c r="AA372" s="56"/>
      <c r="AB372" s="56"/>
    </row>
    <row r="373">
      <c r="A373" s="56"/>
      <c r="B373" s="56"/>
      <c r="C373" s="58"/>
      <c r="D373" s="87"/>
      <c r="E373" s="79"/>
      <c r="F373" s="58"/>
      <c r="G373" s="58"/>
      <c r="H373" s="58"/>
      <c r="I373" s="58"/>
      <c r="J373" s="58"/>
      <c r="K373" s="56"/>
      <c r="L373" s="56"/>
      <c r="M373" s="56"/>
      <c r="N373" s="56"/>
      <c r="O373" s="56"/>
      <c r="P373" s="56"/>
      <c r="Q373" s="56"/>
      <c r="R373" s="56"/>
      <c r="S373" s="56"/>
      <c r="T373" s="56"/>
      <c r="U373" s="56"/>
      <c r="V373" s="56"/>
      <c r="W373" s="56"/>
      <c r="X373" s="56"/>
      <c r="Y373" s="56"/>
      <c r="Z373" s="56"/>
      <c r="AA373" s="56"/>
      <c r="AB373" s="56"/>
    </row>
    <row r="374">
      <c r="A374" s="56"/>
      <c r="B374" s="56"/>
      <c r="C374" s="58"/>
      <c r="D374" s="87"/>
      <c r="E374" s="79"/>
      <c r="F374" s="58"/>
      <c r="G374" s="58"/>
      <c r="H374" s="58"/>
      <c r="I374" s="58"/>
      <c r="J374" s="58"/>
      <c r="K374" s="56"/>
      <c r="L374" s="56"/>
      <c r="M374" s="56"/>
      <c r="N374" s="56"/>
      <c r="O374" s="56"/>
      <c r="P374" s="56"/>
      <c r="Q374" s="56"/>
      <c r="R374" s="56"/>
      <c r="S374" s="56"/>
      <c r="T374" s="56"/>
      <c r="U374" s="56"/>
      <c r="V374" s="56"/>
      <c r="W374" s="56"/>
      <c r="X374" s="56"/>
      <c r="Y374" s="56"/>
      <c r="Z374" s="56"/>
      <c r="AA374" s="56"/>
      <c r="AB374" s="56"/>
    </row>
    <row r="375">
      <c r="A375" s="56"/>
      <c r="B375" s="56"/>
      <c r="C375" s="58"/>
      <c r="D375" s="87"/>
      <c r="E375" s="79"/>
      <c r="F375" s="58"/>
      <c r="G375" s="58"/>
      <c r="H375" s="58"/>
      <c r="I375" s="58"/>
      <c r="J375" s="58"/>
      <c r="K375" s="56"/>
      <c r="L375" s="56"/>
      <c r="M375" s="56"/>
      <c r="N375" s="56"/>
      <c r="O375" s="56"/>
      <c r="P375" s="56"/>
      <c r="Q375" s="56"/>
      <c r="R375" s="56"/>
      <c r="S375" s="56"/>
      <c r="T375" s="56"/>
      <c r="U375" s="56"/>
      <c r="V375" s="56"/>
      <c r="W375" s="56"/>
      <c r="X375" s="56"/>
      <c r="Y375" s="56"/>
      <c r="Z375" s="56"/>
      <c r="AA375" s="56"/>
      <c r="AB375" s="56"/>
    </row>
    <row r="376">
      <c r="A376" s="56"/>
      <c r="B376" s="56"/>
      <c r="C376" s="58"/>
      <c r="D376" s="87"/>
      <c r="E376" s="79"/>
      <c r="F376" s="58"/>
      <c r="G376" s="58"/>
      <c r="H376" s="58"/>
      <c r="I376" s="58"/>
      <c r="J376" s="58"/>
      <c r="K376" s="56"/>
      <c r="L376" s="56"/>
      <c r="M376" s="56"/>
      <c r="N376" s="56"/>
      <c r="O376" s="56"/>
      <c r="P376" s="56"/>
      <c r="Q376" s="56"/>
      <c r="R376" s="56"/>
      <c r="S376" s="56"/>
      <c r="T376" s="56"/>
      <c r="U376" s="56"/>
      <c r="V376" s="56"/>
      <c r="W376" s="56"/>
      <c r="X376" s="56"/>
      <c r="Y376" s="56"/>
      <c r="Z376" s="56"/>
      <c r="AA376" s="56"/>
      <c r="AB376" s="56"/>
    </row>
    <row r="377">
      <c r="A377" s="56"/>
      <c r="B377" s="56"/>
      <c r="C377" s="58"/>
      <c r="D377" s="87"/>
      <c r="E377" s="79"/>
      <c r="F377" s="58"/>
      <c r="G377" s="58"/>
      <c r="H377" s="58"/>
      <c r="I377" s="58"/>
      <c r="J377" s="58"/>
      <c r="K377" s="56"/>
      <c r="L377" s="56"/>
      <c r="M377" s="56"/>
      <c r="N377" s="56"/>
      <c r="O377" s="56"/>
      <c r="P377" s="56"/>
      <c r="Q377" s="56"/>
      <c r="R377" s="56"/>
      <c r="S377" s="56"/>
      <c r="T377" s="56"/>
      <c r="U377" s="56"/>
      <c r="V377" s="56"/>
      <c r="W377" s="56"/>
      <c r="X377" s="56"/>
      <c r="Y377" s="56"/>
      <c r="Z377" s="56"/>
      <c r="AA377" s="56"/>
      <c r="AB377" s="56"/>
    </row>
    <row r="378">
      <c r="A378" s="56"/>
      <c r="B378" s="56"/>
      <c r="C378" s="58"/>
      <c r="D378" s="87"/>
      <c r="E378" s="79"/>
      <c r="F378" s="58"/>
      <c r="G378" s="58"/>
      <c r="H378" s="58"/>
      <c r="I378" s="58"/>
      <c r="J378" s="58"/>
      <c r="K378" s="56"/>
      <c r="L378" s="56"/>
      <c r="M378" s="56"/>
      <c r="N378" s="56"/>
      <c r="O378" s="56"/>
      <c r="P378" s="56"/>
      <c r="Q378" s="56"/>
      <c r="R378" s="56"/>
      <c r="S378" s="56"/>
      <c r="T378" s="56"/>
      <c r="U378" s="56"/>
      <c r="V378" s="56"/>
      <c r="W378" s="56"/>
      <c r="X378" s="56"/>
      <c r="Y378" s="56"/>
      <c r="Z378" s="56"/>
      <c r="AA378" s="56"/>
      <c r="AB378" s="56"/>
    </row>
    <row r="379">
      <c r="A379" s="56"/>
      <c r="B379" s="56"/>
      <c r="C379" s="58"/>
      <c r="D379" s="87"/>
      <c r="E379" s="79"/>
      <c r="F379" s="58"/>
      <c r="G379" s="58"/>
      <c r="H379" s="58"/>
      <c r="I379" s="58"/>
      <c r="J379" s="58"/>
      <c r="K379" s="56"/>
      <c r="L379" s="56"/>
      <c r="M379" s="56"/>
      <c r="N379" s="56"/>
      <c r="O379" s="56"/>
      <c r="P379" s="56"/>
      <c r="Q379" s="56"/>
      <c r="R379" s="56"/>
      <c r="S379" s="56"/>
      <c r="T379" s="56"/>
      <c r="U379" s="56"/>
      <c r="V379" s="56"/>
      <c r="W379" s="56"/>
      <c r="X379" s="56"/>
      <c r="Y379" s="56"/>
      <c r="Z379" s="56"/>
      <c r="AA379" s="56"/>
      <c r="AB379" s="56"/>
    </row>
    <row r="380">
      <c r="A380" s="56"/>
      <c r="B380" s="56"/>
      <c r="C380" s="58"/>
      <c r="D380" s="87"/>
      <c r="E380" s="79"/>
      <c r="F380" s="58"/>
      <c r="G380" s="58"/>
      <c r="H380" s="58"/>
      <c r="I380" s="58"/>
      <c r="J380" s="58"/>
      <c r="K380" s="56"/>
      <c r="L380" s="56"/>
      <c r="M380" s="56"/>
      <c r="N380" s="56"/>
      <c r="O380" s="56"/>
      <c r="P380" s="56"/>
      <c r="Q380" s="56"/>
      <c r="R380" s="56"/>
      <c r="S380" s="56"/>
      <c r="T380" s="56"/>
      <c r="U380" s="56"/>
      <c r="V380" s="56"/>
      <c r="W380" s="56"/>
      <c r="X380" s="56"/>
      <c r="Y380" s="56"/>
      <c r="Z380" s="56"/>
      <c r="AA380" s="56"/>
      <c r="AB380" s="56"/>
    </row>
    <row r="381">
      <c r="A381" s="56"/>
      <c r="B381" s="56"/>
      <c r="C381" s="58"/>
      <c r="D381" s="87"/>
      <c r="E381" s="79"/>
      <c r="F381" s="58"/>
      <c r="G381" s="58"/>
      <c r="H381" s="58"/>
      <c r="I381" s="58"/>
      <c r="J381" s="58"/>
      <c r="K381" s="56"/>
      <c r="L381" s="56"/>
      <c r="M381" s="56"/>
      <c r="N381" s="56"/>
      <c r="O381" s="56"/>
      <c r="P381" s="56"/>
      <c r="Q381" s="56"/>
      <c r="R381" s="56"/>
      <c r="S381" s="56"/>
      <c r="T381" s="56"/>
      <c r="U381" s="56"/>
      <c r="V381" s="56"/>
      <c r="W381" s="56"/>
      <c r="X381" s="56"/>
      <c r="Y381" s="56"/>
      <c r="Z381" s="56"/>
      <c r="AA381" s="56"/>
      <c r="AB381" s="56"/>
    </row>
    <row r="382">
      <c r="A382" s="56"/>
      <c r="B382" s="56"/>
      <c r="C382" s="58"/>
      <c r="D382" s="87"/>
      <c r="E382" s="79"/>
      <c r="F382" s="58"/>
      <c r="G382" s="58"/>
      <c r="H382" s="58"/>
      <c r="I382" s="58"/>
      <c r="J382" s="58"/>
      <c r="K382" s="56"/>
      <c r="L382" s="56"/>
      <c r="M382" s="56"/>
      <c r="N382" s="56"/>
      <c r="O382" s="56"/>
      <c r="P382" s="56"/>
      <c r="Q382" s="56"/>
      <c r="R382" s="56"/>
      <c r="S382" s="56"/>
      <c r="T382" s="56"/>
      <c r="U382" s="56"/>
      <c r="V382" s="56"/>
      <c r="W382" s="56"/>
      <c r="X382" s="56"/>
      <c r="Y382" s="56"/>
      <c r="Z382" s="56"/>
      <c r="AA382" s="56"/>
      <c r="AB382" s="56"/>
    </row>
    <row r="383">
      <c r="A383" s="56"/>
      <c r="B383" s="56"/>
      <c r="C383" s="58"/>
      <c r="D383" s="87"/>
      <c r="E383" s="79"/>
      <c r="F383" s="58"/>
      <c r="G383" s="58"/>
      <c r="H383" s="58"/>
      <c r="I383" s="58"/>
      <c r="J383" s="58"/>
      <c r="K383" s="56"/>
      <c r="L383" s="56"/>
      <c r="M383" s="56"/>
      <c r="N383" s="56"/>
      <c r="O383" s="56"/>
      <c r="P383" s="56"/>
      <c r="Q383" s="56"/>
      <c r="R383" s="56"/>
      <c r="S383" s="56"/>
      <c r="T383" s="56"/>
      <c r="U383" s="56"/>
      <c r="V383" s="56"/>
      <c r="W383" s="56"/>
      <c r="X383" s="56"/>
      <c r="Y383" s="56"/>
      <c r="Z383" s="56"/>
      <c r="AA383" s="56"/>
      <c r="AB383" s="56"/>
    </row>
    <row r="384">
      <c r="A384" s="56"/>
      <c r="B384" s="56"/>
      <c r="C384" s="58"/>
      <c r="D384" s="87"/>
      <c r="E384" s="79"/>
      <c r="F384" s="58"/>
      <c r="G384" s="58"/>
      <c r="H384" s="58"/>
      <c r="I384" s="58"/>
      <c r="J384" s="58"/>
      <c r="K384" s="56"/>
      <c r="L384" s="56"/>
      <c r="M384" s="56"/>
      <c r="N384" s="56"/>
      <c r="O384" s="56"/>
      <c r="P384" s="56"/>
      <c r="Q384" s="56"/>
      <c r="R384" s="56"/>
      <c r="S384" s="56"/>
      <c r="T384" s="56"/>
      <c r="U384" s="56"/>
      <c r="V384" s="56"/>
      <c r="W384" s="56"/>
      <c r="X384" s="56"/>
      <c r="Y384" s="56"/>
      <c r="Z384" s="56"/>
      <c r="AA384" s="56"/>
      <c r="AB384" s="56"/>
    </row>
    <row r="385">
      <c r="A385" s="56"/>
      <c r="B385" s="56"/>
      <c r="C385" s="58"/>
      <c r="D385" s="87"/>
      <c r="E385" s="79"/>
      <c r="F385" s="58"/>
      <c r="G385" s="58"/>
      <c r="H385" s="58"/>
      <c r="I385" s="58"/>
      <c r="J385" s="58"/>
      <c r="K385" s="56"/>
      <c r="L385" s="56"/>
      <c r="M385" s="56"/>
      <c r="N385" s="56"/>
      <c r="O385" s="56"/>
      <c r="P385" s="56"/>
      <c r="Q385" s="56"/>
      <c r="R385" s="56"/>
      <c r="S385" s="56"/>
      <c r="T385" s="56"/>
      <c r="U385" s="56"/>
      <c r="V385" s="56"/>
      <c r="W385" s="56"/>
      <c r="X385" s="56"/>
      <c r="Y385" s="56"/>
      <c r="Z385" s="56"/>
      <c r="AA385" s="56"/>
      <c r="AB385" s="56"/>
    </row>
    <row r="386">
      <c r="A386" s="56"/>
      <c r="B386" s="56"/>
      <c r="C386" s="58"/>
      <c r="D386" s="87"/>
      <c r="E386" s="79"/>
      <c r="F386" s="58"/>
      <c r="G386" s="58"/>
      <c r="H386" s="58"/>
      <c r="I386" s="58"/>
      <c r="J386" s="58"/>
      <c r="K386" s="56"/>
      <c r="L386" s="56"/>
      <c r="M386" s="56"/>
      <c r="N386" s="56"/>
      <c r="O386" s="56"/>
      <c r="P386" s="56"/>
      <c r="Q386" s="56"/>
      <c r="R386" s="56"/>
      <c r="S386" s="56"/>
      <c r="T386" s="56"/>
      <c r="U386" s="56"/>
      <c r="V386" s="56"/>
      <c r="W386" s="56"/>
      <c r="X386" s="56"/>
      <c r="Y386" s="56"/>
      <c r="Z386" s="56"/>
      <c r="AA386" s="56"/>
      <c r="AB386" s="56"/>
    </row>
    <row r="387">
      <c r="A387" s="56"/>
      <c r="B387" s="56"/>
      <c r="C387" s="58"/>
      <c r="D387" s="87"/>
      <c r="E387" s="79"/>
      <c r="F387" s="58"/>
      <c r="G387" s="58"/>
      <c r="H387" s="58"/>
      <c r="I387" s="58"/>
      <c r="J387" s="58"/>
      <c r="K387" s="56"/>
      <c r="L387" s="56"/>
      <c r="M387" s="56"/>
      <c r="N387" s="56"/>
      <c r="O387" s="56"/>
      <c r="P387" s="56"/>
      <c r="Q387" s="56"/>
      <c r="R387" s="56"/>
      <c r="S387" s="56"/>
      <c r="T387" s="56"/>
      <c r="U387" s="56"/>
      <c r="V387" s="56"/>
      <c r="W387" s="56"/>
      <c r="X387" s="56"/>
      <c r="Y387" s="56"/>
      <c r="Z387" s="56"/>
      <c r="AA387" s="56"/>
      <c r="AB387" s="56"/>
    </row>
    <row r="388">
      <c r="A388" s="56"/>
      <c r="B388" s="56"/>
      <c r="C388" s="58"/>
      <c r="D388" s="87"/>
      <c r="E388" s="79"/>
      <c r="F388" s="58"/>
      <c r="G388" s="58"/>
      <c r="H388" s="58"/>
      <c r="I388" s="58"/>
      <c r="J388" s="58"/>
      <c r="K388" s="56"/>
      <c r="L388" s="56"/>
      <c r="M388" s="56"/>
      <c r="N388" s="56"/>
      <c r="O388" s="56"/>
      <c r="P388" s="56"/>
      <c r="Q388" s="56"/>
      <c r="R388" s="56"/>
      <c r="S388" s="56"/>
      <c r="T388" s="56"/>
      <c r="U388" s="56"/>
      <c r="V388" s="56"/>
      <c r="W388" s="56"/>
      <c r="X388" s="56"/>
      <c r="Y388" s="56"/>
      <c r="Z388" s="56"/>
      <c r="AA388" s="56"/>
      <c r="AB388" s="56"/>
    </row>
    <row r="389">
      <c r="A389" s="56"/>
      <c r="B389" s="56"/>
      <c r="C389" s="58"/>
      <c r="D389" s="87"/>
      <c r="E389" s="79"/>
      <c r="F389" s="58"/>
      <c r="G389" s="58"/>
      <c r="H389" s="58"/>
      <c r="I389" s="58"/>
      <c r="J389" s="58"/>
      <c r="K389" s="56"/>
      <c r="L389" s="56"/>
      <c r="M389" s="56"/>
      <c r="N389" s="56"/>
      <c r="O389" s="56"/>
      <c r="P389" s="56"/>
      <c r="Q389" s="56"/>
      <c r="R389" s="56"/>
      <c r="S389" s="56"/>
      <c r="T389" s="56"/>
      <c r="U389" s="56"/>
      <c r="V389" s="56"/>
      <c r="W389" s="56"/>
      <c r="X389" s="56"/>
      <c r="Y389" s="56"/>
      <c r="Z389" s="56"/>
      <c r="AA389" s="56"/>
      <c r="AB389" s="56"/>
    </row>
    <row r="390">
      <c r="A390" s="56"/>
      <c r="B390" s="56"/>
      <c r="C390" s="58"/>
      <c r="D390" s="87"/>
      <c r="E390" s="79"/>
      <c r="F390" s="58"/>
      <c r="G390" s="58"/>
      <c r="H390" s="58"/>
      <c r="I390" s="58"/>
      <c r="J390" s="58"/>
      <c r="K390" s="56"/>
      <c r="L390" s="56"/>
      <c r="M390" s="56"/>
      <c r="N390" s="56"/>
      <c r="O390" s="56"/>
      <c r="P390" s="56"/>
      <c r="Q390" s="56"/>
      <c r="R390" s="56"/>
      <c r="S390" s="56"/>
      <c r="T390" s="56"/>
      <c r="U390" s="56"/>
      <c r="V390" s="56"/>
      <c r="W390" s="56"/>
      <c r="X390" s="56"/>
      <c r="Y390" s="56"/>
      <c r="Z390" s="56"/>
      <c r="AA390" s="56"/>
      <c r="AB390" s="56"/>
    </row>
    <row r="391">
      <c r="A391" s="56"/>
      <c r="B391" s="56"/>
      <c r="C391" s="58"/>
      <c r="D391" s="87"/>
      <c r="E391" s="79"/>
      <c r="F391" s="58"/>
      <c r="G391" s="58"/>
      <c r="H391" s="58"/>
      <c r="I391" s="58"/>
      <c r="J391" s="58"/>
      <c r="K391" s="56"/>
      <c r="L391" s="56"/>
      <c r="M391" s="56"/>
      <c r="N391" s="56"/>
      <c r="O391" s="56"/>
      <c r="P391" s="56"/>
      <c r="Q391" s="56"/>
      <c r="R391" s="56"/>
      <c r="S391" s="56"/>
      <c r="T391" s="56"/>
      <c r="U391" s="56"/>
      <c r="V391" s="56"/>
      <c r="W391" s="56"/>
      <c r="X391" s="56"/>
      <c r="Y391" s="56"/>
      <c r="Z391" s="56"/>
      <c r="AA391" s="56"/>
      <c r="AB391" s="56"/>
    </row>
    <row r="392">
      <c r="A392" s="56"/>
      <c r="B392" s="56"/>
      <c r="C392" s="58"/>
      <c r="D392" s="87"/>
      <c r="E392" s="79"/>
      <c r="F392" s="58"/>
      <c r="G392" s="58"/>
      <c r="H392" s="58"/>
      <c r="I392" s="58"/>
      <c r="J392" s="58"/>
      <c r="K392" s="56"/>
      <c r="L392" s="56"/>
      <c r="M392" s="56"/>
      <c r="N392" s="56"/>
      <c r="O392" s="56"/>
      <c r="P392" s="56"/>
      <c r="Q392" s="56"/>
      <c r="R392" s="56"/>
      <c r="S392" s="56"/>
      <c r="T392" s="56"/>
      <c r="U392" s="56"/>
      <c r="V392" s="56"/>
      <c r="W392" s="56"/>
      <c r="X392" s="56"/>
      <c r="Y392" s="56"/>
      <c r="Z392" s="56"/>
      <c r="AA392" s="56"/>
      <c r="AB392" s="56"/>
    </row>
    <row r="393">
      <c r="A393" s="56"/>
      <c r="B393" s="56"/>
      <c r="C393" s="58"/>
      <c r="D393" s="87"/>
      <c r="E393" s="79"/>
      <c r="F393" s="58"/>
      <c r="G393" s="58"/>
      <c r="H393" s="58"/>
      <c r="I393" s="58"/>
      <c r="J393" s="58"/>
      <c r="K393" s="56"/>
      <c r="L393" s="56"/>
      <c r="M393" s="56"/>
      <c r="N393" s="56"/>
      <c r="O393" s="56"/>
      <c r="P393" s="56"/>
      <c r="Q393" s="56"/>
      <c r="R393" s="56"/>
      <c r="S393" s="56"/>
      <c r="T393" s="56"/>
      <c r="U393" s="56"/>
      <c r="V393" s="56"/>
      <c r="W393" s="56"/>
      <c r="X393" s="56"/>
      <c r="Y393" s="56"/>
      <c r="Z393" s="56"/>
      <c r="AA393" s="56"/>
      <c r="AB393" s="56"/>
    </row>
    <row r="394">
      <c r="A394" s="56"/>
      <c r="B394" s="56"/>
      <c r="C394" s="58"/>
      <c r="D394" s="87"/>
      <c r="E394" s="79"/>
      <c r="F394" s="58"/>
      <c r="G394" s="58"/>
      <c r="H394" s="58"/>
      <c r="I394" s="58"/>
      <c r="J394" s="58"/>
      <c r="K394" s="56"/>
      <c r="L394" s="56"/>
      <c r="M394" s="56"/>
      <c r="N394" s="56"/>
      <c r="O394" s="56"/>
      <c r="P394" s="56"/>
      <c r="Q394" s="56"/>
      <c r="R394" s="56"/>
      <c r="S394" s="56"/>
      <c r="T394" s="56"/>
      <c r="U394" s="56"/>
      <c r="V394" s="56"/>
      <c r="W394" s="56"/>
      <c r="X394" s="56"/>
      <c r="Y394" s="56"/>
      <c r="Z394" s="56"/>
      <c r="AA394" s="56"/>
      <c r="AB394" s="56"/>
    </row>
    <row r="395">
      <c r="A395" s="56"/>
      <c r="B395" s="56"/>
      <c r="C395" s="58"/>
      <c r="D395" s="87"/>
      <c r="E395" s="79"/>
      <c r="F395" s="58"/>
      <c r="G395" s="58"/>
      <c r="H395" s="58"/>
      <c r="I395" s="58"/>
      <c r="J395" s="58"/>
      <c r="K395" s="56"/>
      <c r="L395" s="56"/>
      <c r="M395" s="56"/>
      <c r="N395" s="56"/>
      <c r="O395" s="56"/>
      <c r="P395" s="56"/>
      <c r="Q395" s="56"/>
      <c r="R395" s="56"/>
      <c r="S395" s="56"/>
      <c r="T395" s="56"/>
      <c r="U395" s="56"/>
      <c r="V395" s="56"/>
      <c r="W395" s="56"/>
      <c r="X395" s="56"/>
      <c r="Y395" s="56"/>
      <c r="Z395" s="56"/>
      <c r="AA395" s="56"/>
      <c r="AB395" s="56"/>
    </row>
    <row r="396">
      <c r="A396" s="56"/>
      <c r="B396" s="56"/>
      <c r="C396" s="58"/>
      <c r="D396" s="87"/>
      <c r="E396" s="79"/>
      <c r="F396" s="58"/>
      <c r="G396" s="58"/>
      <c r="H396" s="58"/>
      <c r="I396" s="58"/>
      <c r="J396" s="58"/>
      <c r="K396" s="56"/>
      <c r="L396" s="56"/>
      <c r="M396" s="56"/>
      <c r="N396" s="56"/>
      <c r="O396" s="56"/>
      <c r="P396" s="56"/>
      <c r="Q396" s="56"/>
      <c r="R396" s="56"/>
      <c r="S396" s="56"/>
      <c r="T396" s="56"/>
      <c r="U396" s="56"/>
      <c r="V396" s="56"/>
      <c r="W396" s="56"/>
      <c r="X396" s="56"/>
      <c r="Y396" s="56"/>
      <c r="Z396" s="56"/>
      <c r="AA396" s="56"/>
      <c r="AB396" s="56"/>
    </row>
    <row r="397">
      <c r="A397" s="56"/>
      <c r="B397" s="56"/>
      <c r="C397" s="58"/>
      <c r="D397" s="87"/>
      <c r="E397" s="79"/>
      <c r="F397" s="58"/>
      <c r="G397" s="58"/>
      <c r="H397" s="58"/>
      <c r="I397" s="58"/>
      <c r="J397" s="58"/>
      <c r="K397" s="56"/>
      <c r="L397" s="56"/>
      <c r="M397" s="56"/>
      <c r="N397" s="56"/>
      <c r="O397" s="56"/>
      <c r="P397" s="56"/>
      <c r="Q397" s="56"/>
      <c r="R397" s="56"/>
      <c r="S397" s="56"/>
      <c r="T397" s="56"/>
      <c r="U397" s="56"/>
      <c r="V397" s="56"/>
      <c r="W397" s="56"/>
      <c r="X397" s="56"/>
      <c r="Y397" s="56"/>
      <c r="Z397" s="56"/>
      <c r="AA397" s="56"/>
      <c r="AB397" s="56"/>
    </row>
    <row r="398">
      <c r="A398" s="56"/>
      <c r="B398" s="56"/>
      <c r="C398" s="58"/>
      <c r="D398" s="87"/>
      <c r="E398" s="79"/>
      <c r="F398" s="58"/>
      <c r="G398" s="58"/>
      <c r="H398" s="58"/>
      <c r="I398" s="58"/>
      <c r="J398" s="58"/>
      <c r="K398" s="56"/>
      <c r="L398" s="56"/>
      <c r="M398" s="56"/>
      <c r="N398" s="56"/>
      <c r="O398" s="56"/>
      <c r="P398" s="56"/>
      <c r="Q398" s="56"/>
      <c r="R398" s="56"/>
      <c r="S398" s="56"/>
      <c r="T398" s="56"/>
      <c r="U398" s="56"/>
      <c r="V398" s="56"/>
      <c r="W398" s="56"/>
      <c r="X398" s="56"/>
      <c r="Y398" s="56"/>
      <c r="Z398" s="56"/>
      <c r="AA398" s="56"/>
      <c r="AB398" s="56"/>
    </row>
    <row r="399">
      <c r="A399" s="56"/>
      <c r="B399" s="56"/>
      <c r="C399" s="58"/>
      <c r="D399" s="87"/>
      <c r="E399" s="79"/>
      <c r="F399" s="58"/>
      <c r="G399" s="58"/>
      <c r="H399" s="58"/>
      <c r="I399" s="58"/>
      <c r="J399" s="58"/>
      <c r="K399" s="56"/>
      <c r="L399" s="56"/>
      <c r="M399" s="56"/>
      <c r="N399" s="56"/>
      <c r="O399" s="56"/>
      <c r="P399" s="56"/>
      <c r="Q399" s="56"/>
      <c r="R399" s="56"/>
      <c r="S399" s="56"/>
      <c r="T399" s="56"/>
      <c r="U399" s="56"/>
      <c r="V399" s="56"/>
      <c r="W399" s="56"/>
      <c r="X399" s="56"/>
      <c r="Y399" s="56"/>
      <c r="Z399" s="56"/>
      <c r="AA399" s="56"/>
      <c r="AB399" s="56"/>
    </row>
    <row r="400">
      <c r="A400" s="56"/>
      <c r="B400" s="56"/>
      <c r="C400" s="58"/>
      <c r="D400" s="87"/>
      <c r="E400" s="79"/>
      <c r="F400" s="58"/>
      <c r="G400" s="58"/>
      <c r="H400" s="58"/>
      <c r="I400" s="58"/>
      <c r="J400" s="58"/>
      <c r="K400" s="56"/>
      <c r="L400" s="56"/>
      <c r="M400" s="56"/>
      <c r="N400" s="56"/>
      <c r="O400" s="56"/>
      <c r="P400" s="56"/>
      <c r="Q400" s="56"/>
      <c r="R400" s="56"/>
      <c r="S400" s="56"/>
      <c r="T400" s="56"/>
      <c r="U400" s="56"/>
      <c r="V400" s="56"/>
      <c r="W400" s="56"/>
      <c r="X400" s="56"/>
      <c r="Y400" s="56"/>
      <c r="Z400" s="56"/>
      <c r="AA400" s="56"/>
      <c r="AB400" s="56"/>
    </row>
    <row r="401">
      <c r="A401" s="56"/>
      <c r="B401" s="56"/>
      <c r="C401" s="58"/>
      <c r="D401" s="87"/>
      <c r="E401" s="79"/>
      <c r="F401" s="58"/>
      <c r="G401" s="58"/>
      <c r="H401" s="58"/>
      <c r="I401" s="58"/>
      <c r="J401" s="58"/>
      <c r="K401" s="56"/>
      <c r="L401" s="56"/>
      <c r="M401" s="56"/>
      <c r="N401" s="56"/>
      <c r="O401" s="56"/>
      <c r="P401" s="56"/>
      <c r="Q401" s="56"/>
      <c r="R401" s="56"/>
      <c r="S401" s="56"/>
      <c r="T401" s="56"/>
      <c r="U401" s="56"/>
      <c r="V401" s="56"/>
      <c r="W401" s="56"/>
      <c r="X401" s="56"/>
      <c r="Y401" s="56"/>
      <c r="Z401" s="56"/>
      <c r="AA401" s="56"/>
      <c r="AB401" s="56"/>
    </row>
    <row r="402">
      <c r="A402" s="56"/>
      <c r="B402" s="56"/>
      <c r="C402" s="58"/>
      <c r="D402" s="87"/>
      <c r="E402" s="79"/>
      <c r="F402" s="58"/>
      <c r="G402" s="58"/>
      <c r="H402" s="58"/>
      <c r="I402" s="58"/>
      <c r="J402" s="58"/>
      <c r="K402" s="56"/>
      <c r="L402" s="56"/>
      <c r="M402" s="56"/>
      <c r="N402" s="56"/>
      <c r="O402" s="56"/>
      <c r="P402" s="56"/>
      <c r="Q402" s="56"/>
      <c r="R402" s="56"/>
      <c r="S402" s="56"/>
      <c r="T402" s="56"/>
      <c r="U402" s="56"/>
      <c r="V402" s="56"/>
      <c r="W402" s="56"/>
      <c r="X402" s="56"/>
      <c r="Y402" s="56"/>
      <c r="Z402" s="56"/>
      <c r="AA402" s="56"/>
      <c r="AB402" s="56"/>
    </row>
    <row r="403">
      <c r="A403" s="56"/>
      <c r="B403" s="56"/>
      <c r="C403" s="58"/>
      <c r="D403" s="87"/>
      <c r="E403" s="79"/>
      <c r="F403" s="58"/>
      <c r="G403" s="58"/>
      <c r="H403" s="58"/>
      <c r="I403" s="58"/>
      <c r="J403" s="58"/>
      <c r="K403" s="56"/>
      <c r="L403" s="56"/>
      <c r="M403" s="56"/>
      <c r="N403" s="56"/>
      <c r="O403" s="56"/>
      <c r="P403" s="56"/>
      <c r="Q403" s="56"/>
      <c r="R403" s="56"/>
      <c r="S403" s="56"/>
      <c r="T403" s="56"/>
      <c r="U403" s="56"/>
      <c r="V403" s="56"/>
      <c r="W403" s="56"/>
      <c r="X403" s="56"/>
      <c r="Y403" s="56"/>
      <c r="Z403" s="56"/>
      <c r="AA403" s="56"/>
      <c r="AB403" s="56"/>
    </row>
    <row r="404">
      <c r="A404" s="56"/>
      <c r="B404" s="56"/>
      <c r="C404" s="58"/>
      <c r="D404" s="87"/>
      <c r="E404" s="79"/>
      <c r="F404" s="58"/>
      <c r="G404" s="58"/>
      <c r="H404" s="58"/>
      <c r="I404" s="58"/>
      <c r="J404" s="58"/>
      <c r="K404" s="56"/>
      <c r="L404" s="56"/>
      <c r="M404" s="56"/>
      <c r="N404" s="56"/>
      <c r="O404" s="56"/>
      <c r="P404" s="56"/>
      <c r="Q404" s="56"/>
      <c r="R404" s="56"/>
      <c r="S404" s="56"/>
      <c r="T404" s="56"/>
      <c r="U404" s="56"/>
      <c r="V404" s="56"/>
      <c r="W404" s="56"/>
      <c r="X404" s="56"/>
      <c r="Y404" s="56"/>
      <c r="Z404" s="56"/>
      <c r="AA404" s="56"/>
      <c r="AB404" s="56"/>
    </row>
    <row r="405">
      <c r="A405" s="56"/>
      <c r="B405" s="56"/>
      <c r="C405" s="58"/>
      <c r="D405" s="87"/>
      <c r="E405" s="79"/>
      <c r="F405" s="58"/>
      <c r="G405" s="58"/>
      <c r="H405" s="58"/>
      <c r="I405" s="58"/>
      <c r="J405" s="58"/>
      <c r="K405" s="56"/>
      <c r="L405" s="56"/>
      <c r="M405" s="56"/>
      <c r="N405" s="56"/>
      <c r="O405" s="56"/>
      <c r="P405" s="56"/>
      <c r="Q405" s="56"/>
      <c r="R405" s="56"/>
      <c r="S405" s="56"/>
      <c r="T405" s="56"/>
      <c r="U405" s="56"/>
      <c r="V405" s="56"/>
      <c r="W405" s="56"/>
      <c r="X405" s="56"/>
      <c r="Y405" s="56"/>
      <c r="Z405" s="56"/>
      <c r="AA405" s="56"/>
      <c r="AB405" s="56"/>
    </row>
    <row r="406">
      <c r="A406" s="56"/>
      <c r="B406" s="56"/>
      <c r="C406" s="58"/>
      <c r="D406" s="87"/>
      <c r="E406" s="79"/>
      <c r="F406" s="58"/>
      <c r="G406" s="58"/>
      <c r="H406" s="58"/>
      <c r="I406" s="58"/>
      <c r="J406" s="58"/>
      <c r="K406" s="56"/>
      <c r="L406" s="56"/>
      <c r="M406" s="56"/>
      <c r="N406" s="56"/>
      <c r="O406" s="56"/>
      <c r="P406" s="56"/>
      <c r="Q406" s="56"/>
      <c r="R406" s="56"/>
      <c r="S406" s="56"/>
      <c r="T406" s="56"/>
      <c r="U406" s="56"/>
      <c r="V406" s="56"/>
      <c r="W406" s="56"/>
      <c r="X406" s="56"/>
      <c r="Y406" s="56"/>
      <c r="Z406" s="56"/>
      <c r="AA406" s="56"/>
      <c r="AB406" s="56"/>
    </row>
    <row r="407">
      <c r="A407" s="56"/>
      <c r="B407" s="56"/>
      <c r="C407" s="58"/>
      <c r="D407" s="87"/>
      <c r="E407" s="79"/>
      <c r="F407" s="58"/>
      <c r="G407" s="58"/>
      <c r="H407" s="58"/>
      <c r="I407" s="58"/>
      <c r="J407" s="58"/>
      <c r="K407" s="56"/>
      <c r="L407" s="56"/>
      <c r="M407" s="56"/>
      <c r="N407" s="56"/>
      <c r="O407" s="56"/>
      <c r="P407" s="56"/>
      <c r="Q407" s="56"/>
      <c r="R407" s="56"/>
      <c r="S407" s="56"/>
      <c r="T407" s="56"/>
      <c r="U407" s="56"/>
      <c r="V407" s="56"/>
      <c r="W407" s="56"/>
      <c r="X407" s="56"/>
      <c r="Y407" s="56"/>
      <c r="Z407" s="56"/>
      <c r="AA407" s="56"/>
      <c r="AB407" s="56"/>
    </row>
    <row r="408">
      <c r="A408" s="56"/>
      <c r="B408" s="56"/>
      <c r="C408" s="58"/>
      <c r="D408" s="87"/>
      <c r="E408" s="79"/>
      <c r="F408" s="58"/>
      <c r="G408" s="58"/>
      <c r="H408" s="58"/>
      <c r="I408" s="58"/>
      <c r="J408" s="58"/>
      <c r="K408" s="56"/>
      <c r="L408" s="56"/>
      <c r="M408" s="56"/>
      <c r="N408" s="56"/>
      <c r="O408" s="56"/>
      <c r="P408" s="56"/>
      <c r="Q408" s="56"/>
      <c r="R408" s="56"/>
      <c r="S408" s="56"/>
      <c r="T408" s="56"/>
      <c r="U408" s="56"/>
      <c r="V408" s="56"/>
      <c r="W408" s="56"/>
      <c r="X408" s="56"/>
      <c r="Y408" s="56"/>
      <c r="Z408" s="56"/>
      <c r="AA408" s="56"/>
      <c r="AB408" s="56"/>
    </row>
    <row r="409">
      <c r="A409" s="56"/>
      <c r="B409" s="56"/>
      <c r="C409" s="58"/>
      <c r="D409" s="87"/>
      <c r="E409" s="79"/>
      <c r="F409" s="58"/>
      <c r="G409" s="58"/>
      <c r="H409" s="58"/>
      <c r="I409" s="58"/>
      <c r="J409" s="58"/>
      <c r="K409" s="56"/>
      <c r="L409" s="56"/>
      <c r="M409" s="56"/>
      <c r="N409" s="56"/>
      <c r="O409" s="56"/>
      <c r="P409" s="56"/>
      <c r="Q409" s="56"/>
      <c r="R409" s="56"/>
      <c r="S409" s="56"/>
      <c r="T409" s="56"/>
      <c r="U409" s="56"/>
      <c r="V409" s="56"/>
      <c r="W409" s="56"/>
      <c r="X409" s="56"/>
      <c r="Y409" s="56"/>
      <c r="Z409" s="56"/>
      <c r="AA409" s="56"/>
      <c r="AB409" s="56"/>
    </row>
    <row r="410">
      <c r="A410" s="56"/>
      <c r="B410" s="56"/>
      <c r="C410" s="58"/>
      <c r="D410" s="87"/>
      <c r="E410" s="79"/>
      <c r="F410" s="58"/>
      <c r="G410" s="58"/>
      <c r="H410" s="58"/>
      <c r="I410" s="58"/>
      <c r="J410" s="58"/>
      <c r="K410" s="56"/>
      <c r="L410" s="56"/>
      <c r="M410" s="56"/>
      <c r="N410" s="56"/>
      <c r="O410" s="56"/>
      <c r="P410" s="56"/>
      <c r="Q410" s="56"/>
      <c r="R410" s="56"/>
      <c r="S410" s="56"/>
      <c r="T410" s="56"/>
      <c r="U410" s="56"/>
      <c r="V410" s="56"/>
      <c r="W410" s="56"/>
      <c r="X410" s="56"/>
      <c r="Y410" s="56"/>
      <c r="Z410" s="56"/>
      <c r="AA410" s="56"/>
      <c r="AB410" s="56"/>
    </row>
    <row r="411">
      <c r="A411" s="56"/>
      <c r="B411" s="56"/>
      <c r="C411" s="58"/>
      <c r="D411" s="87"/>
      <c r="E411" s="79"/>
      <c r="F411" s="58"/>
      <c r="G411" s="58"/>
      <c r="H411" s="58"/>
      <c r="I411" s="58"/>
      <c r="J411" s="58"/>
      <c r="K411" s="56"/>
      <c r="L411" s="56"/>
      <c r="M411" s="56"/>
      <c r="N411" s="56"/>
      <c r="O411" s="56"/>
      <c r="P411" s="56"/>
      <c r="Q411" s="56"/>
      <c r="R411" s="56"/>
      <c r="S411" s="56"/>
      <c r="T411" s="56"/>
      <c r="U411" s="56"/>
      <c r="V411" s="56"/>
      <c r="W411" s="56"/>
      <c r="X411" s="56"/>
      <c r="Y411" s="56"/>
      <c r="Z411" s="56"/>
      <c r="AA411" s="56"/>
      <c r="AB411" s="56"/>
    </row>
    <row r="412">
      <c r="A412" s="56"/>
      <c r="B412" s="56"/>
      <c r="C412" s="58"/>
      <c r="D412" s="87"/>
      <c r="E412" s="79"/>
      <c r="F412" s="58"/>
      <c r="G412" s="58"/>
      <c r="H412" s="58"/>
      <c r="I412" s="58"/>
      <c r="J412" s="58"/>
      <c r="K412" s="56"/>
      <c r="L412" s="56"/>
      <c r="M412" s="56"/>
      <c r="N412" s="56"/>
      <c r="O412" s="56"/>
      <c r="P412" s="56"/>
      <c r="Q412" s="56"/>
      <c r="R412" s="56"/>
      <c r="S412" s="56"/>
      <c r="T412" s="56"/>
      <c r="U412" s="56"/>
      <c r="V412" s="56"/>
      <c r="W412" s="56"/>
      <c r="X412" s="56"/>
      <c r="Y412" s="56"/>
      <c r="Z412" s="56"/>
      <c r="AA412" s="56"/>
      <c r="AB412" s="56"/>
    </row>
    <row r="413">
      <c r="A413" s="56"/>
      <c r="B413" s="56"/>
      <c r="C413" s="58"/>
      <c r="D413" s="87"/>
      <c r="E413" s="79"/>
      <c r="F413" s="58"/>
      <c r="G413" s="58"/>
      <c r="H413" s="58"/>
      <c r="I413" s="58"/>
      <c r="J413" s="58"/>
      <c r="K413" s="56"/>
      <c r="L413" s="56"/>
      <c r="M413" s="56"/>
      <c r="N413" s="56"/>
      <c r="O413" s="56"/>
      <c r="P413" s="56"/>
      <c r="Q413" s="56"/>
      <c r="R413" s="56"/>
      <c r="S413" s="56"/>
      <c r="T413" s="56"/>
      <c r="U413" s="56"/>
      <c r="V413" s="56"/>
      <c r="W413" s="56"/>
      <c r="X413" s="56"/>
      <c r="Y413" s="56"/>
      <c r="Z413" s="56"/>
      <c r="AA413" s="56"/>
      <c r="AB413" s="56"/>
    </row>
    <row r="414">
      <c r="A414" s="56"/>
      <c r="B414" s="56"/>
      <c r="C414" s="58"/>
      <c r="D414" s="87"/>
      <c r="E414" s="79"/>
      <c r="F414" s="58"/>
      <c r="G414" s="58"/>
      <c r="H414" s="58"/>
      <c r="I414" s="58"/>
      <c r="J414" s="58"/>
      <c r="K414" s="56"/>
      <c r="L414" s="56"/>
      <c r="M414" s="56"/>
      <c r="N414" s="56"/>
      <c r="O414" s="56"/>
      <c r="P414" s="56"/>
      <c r="Q414" s="56"/>
      <c r="R414" s="56"/>
      <c r="S414" s="56"/>
      <c r="T414" s="56"/>
      <c r="U414" s="56"/>
      <c r="V414" s="56"/>
      <c r="W414" s="56"/>
      <c r="X414" s="56"/>
      <c r="Y414" s="56"/>
      <c r="Z414" s="56"/>
      <c r="AA414" s="56"/>
      <c r="AB414" s="56"/>
    </row>
    <row r="415">
      <c r="A415" s="56"/>
      <c r="B415" s="56"/>
      <c r="C415" s="58"/>
      <c r="D415" s="87"/>
      <c r="E415" s="79"/>
      <c r="F415" s="58"/>
      <c r="G415" s="58"/>
      <c r="H415" s="58"/>
      <c r="I415" s="58"/>
      <c r="J415" s="58"/>
      <c r="K415" s="56"/>
      <c r="L415" s="56"/>
      <c r="M415" s="56"/>
      <c r="N415" s="56"/>
      <c r="O415" s="56"/>
      <c r="P415" s="56"/>
      <c r="Q415" s="56"/>
      <c r="R415" s="56"/>
      <c r="S415" s="56"/>
      <c r="T415" s="56"/>
      <c r="U415" s="56"/>
      <c r="V415" s="56"/>
      <c r="W415" s="56"/>
      <c r="X415" s="56"/>
      <c r="Y415" s="56"/>
      <c r="Z415" s="56"/>
      <c r="AA415" s="56"/>
      <c r="AB415" s="56"/>
    </row>
    <row r="416">
      <c r="A416" s="56"/>
      <c r="B416" s="56"/>
      <c r="C416" s="58"/>
      <c r="D416" s="87"/>
      <c r="E416" s="79"/>
      <c r="F416" s="58"/>
      <c r="G416" s="58"/>
      <c r="H416" s="58"/>
      <c r="I416" s="58"/>
      <c r="J416" s="58"/>
      <c r="K416" s="56"/>
      <c r="L416" s="56"/>
      <c r="M416" s="56"/>
      <c r="N416" s="56"/>
      <c r="O416" s="56"/>
      <c r="P416" s="56"/>
      <c r="Q416" s="56"/>
      <c r="R416" s="56"/>
      <c r="S416" s="56"/>
      <c r="T416" s="56"/>
      <c r="U416" s="56"/>
      <c r="V416" s="56"/>
      <c r="W416" s="56"/>
      <c r="X416" s="56"/>
      <c r="Y416" s="56"/>
      <c r="Z416" s="56"/>
      <c r="AA416" s="56"/>
      <c r="AB416" s="56"/>
    </row>
    <row r="417">
      <c r="A417" s="56"/>
      <c r="B417" s="56"/>
      <c r="C417" s="58"/>
      <c r="D417" s="87"/>
      <c r="E417" s="79"/>
      <c r="F417" s="58"/>
      <c r="G417" s="58"/>
      <c r="H417" s="58"/>
      <c r="I417" s="58"/>
      <c r="J417" s="58"/>
      <c r="K417" s="56"/>
      <c r="L417" s="56"/>
      <c r="M417" s="56"/>
      <c r="N417" s="56"/>
      <c r="O417" s="56"/>
      <c r="P417" s="56"/>
      <c r="Q417" s="56"/>
      <c r="R417" s="56"/>
      <c r="S417" s="56"/>
      <c r="T417" s="56"/>
      <c r="U417" s="56"/>
      <c r="V417" s="56"/>
      <c r="W417" s="56"/>
      <c r="X417" s="56"/>
      <c r="Y417" s="56"/>
      <c r="Z417" s="56"/>
      <c r="AA417" s="56"/>
      <c r="AB417" s="56"/>
    </row>
    <row r="418">
      <c r="A418" s="56"/>
      <c r="B418" s="56"/>
      <c r="C418" s="58"/>
      <c r="D418" s="87"/>
      <c r="E418" s="79"/>
      <c r="F418" s="58"/>
      <c r="G418" s="58"/>
      <c r="H418" s="58"/>
      <c r="I418" s="58"/>
      <c r="J418" s="58"/>
      <c r="K418" s="56"/>
      <c r="L418" s="56"/>
      <c r="M418" s="56"/>
      <c r="N418" s="56"/>
      <c r="O418" s="56"/>
      <c r="P418" s="56"/>
      <c r="Q418" s="56"/>
      <c r="R418" s="56"/>
      <c r="S418" s="56"/>
      <c r="T418" s="56"/>
      <c r="U418" s="56"/>
      <c r="V418" s="56"/>
      <c r="W418" s="56"/>
      <c r="X418" s="56"/>
      <c r="Y418" s="56"/>
      <c r="Z418" s="56"/>
      <c r="AA418" s="56"/>
      <c r="AB418" s="56"/>
    </row>
    <row r="419">
      <c r="A419" s="56"/>
      <c r="B419" s="56"/>
      <c r="C419" s="58"/>
      <c r="D419" s="87"/>
      <c r="E419" s="79"/>
      <c r="F419" s="58"/>
      <c r="G419" s="58"/>
      <c r="H419" s="58"/>
      <c r="I419" s="58"/>
      <c r="J419" s="58"/>
      <c r="K419" s="56"/>
      <c r="L419" s="56"/>
      <c r="M419" s="56"/>
      <c r="N419" s="56"/>
      <c r="O419" s="56"/>
      <c r="P419" s="56"/>
      <c r="Q419" s="56"/>
      <c r="R419" s="56"/>
      <c r="S419" s="56"/>
      <c r="T419" s="56"/>
      <c r="U419" s="56"/>
      <c r="V419" s="56"/>
      <c r="W419" s="56"/>
      <c r="X419" s="56"/>
      <c r="Y419" s="56"/>
      <c r="Z419" s="56"/>
      <c r="AA419" s="56"/>
      <c r="AB419" s="56"/>
    </row>
    <row r="420">
      <c r="A420" s="56"/>
      <c r="B420" s="56"/>
      <c r="C420" s="58"/>
      <c r="D420" s="87"/>
      <c r="E420" s="79"/>
      <c r="F420" s="58"/>
      <c r="G420" s="58"/>
      <c r="H420" s="58"/>
      <c r="I420" s="58"/>
      <c r="J420" s="58"/>
      <c r="K420" s="56"/>
      <c r="L420" s="56"/>
      <c r="M420" s="56"/>
      <c r="N420" s="56"/>
      <c r="O420" s="56"/>
      <c r="P420" s="56"/>
      <c r="Q420" s="56"/>
      <c r="R420" s="56"/>
      <c r="S420" s="56"/>
      <c r="T420" s="56"/>
      <c r="U420" s="56"/>
      <c r="V420" s="56"/>
      <c r="W420" s="56"/>
      <c r="X420" s="56"/>
      <c r="Y420" s="56"/>
      <c r="Z420" s="56"/>
      <c r="AA420" s="56"/>
      <c r="AB420" s="56"/>
    </row>
    <row r="421">
      <c r="A421" s="56"/>
      <c r="B421" s="56"/>
      <c r="C421" s="58"/>
      <c r="D421" s="87"/>
      <c r="E421" s="79"/>
      <c r="F421" s="58"/>
      <c r="G421" s="58"/>
      <c r="H421" s="58"/>
      <c r="I421" s="58"/>
      <c r="J421" s="58"/>
      <c r="K421" s="56"/>
      <c r="L421" s="56"/>
      <c r="M421" s="56"/>
      <c r="N421" s="56"/>
      <c r="O421" s="56"/>
      <c r="P421" s="56"/>
      <c r="Q421" s="56"/>
      <c r="R421" s="56"/>
      <c r="S421" s="56"/>
      <c r="T421" s="56"/>
      <c r="U421" s="56"/>
      <c r="V421" s="56"/>
      <c r="W421" s="56"/>
      <c r="X421" s="56"/>
      <c r="Y421" s="56"/>
      <c r="Z421" s="56"/>
      <c r="AA421" s="56"/>
      <c r="AB421" s="56"/>
    </row>
    <row r="422">
      <c r="A422" s="56"/>
      <c r="B422" s="56"/>
      <c r="C422" s="58"/>
      <c r="D422" s="87"/>
      <c r="E422" s="79"/>
      <c r="F422" s="58"/>
      <c r="G422" s="58"/>
      <c r="H422" s="58"/>
      <c r="I422" s="58"/>
      <c r="J422" s="58"/>
      <c r="K422" s="56"/>
      <c r="L422" s="56"/>
      <c r="M422" s="56"/>
      <c r="N422" s="56"/>
      <c r="O422" s="56"/>
      <c r="P422" s="56"/>
      <c r="Q422" s="56"/>
      <c r="R422" s="56"/>
      <c r="S422" s="56"/>
      <c r="T422" s="56"/>
      <c r="U422" s="56"/>
      <c r="V422" s="56"/>
      <c r="W422" s="56"/>
      <c r="X422" s="56"/>
      <c r="Y422" s="56"/>
      <c r="Z422" s="56"/>
      <c r="AA422" s="56"/>
      <c r="AB422" s="56"/>
    </row>
    <row r="423">
      <c r="A423" s="56"/>
      <c r="B423" s="56"/>
      <c r="C423" s="58"/>
      <c r="D423" s="87"/>
      <c r="E423" s="79"/>
      <c r="F423" s="58"/>
      <c r="G423" s="58"/>
      <c r="H423" s="58"/>
      <c r="I423" s="58"/>
      <c r="J423" s="58"/>
      <c r="K423" s="56"/>
      <c r="L423" s="56"/>
      <c r="M423" s="56"/>
      <c r="N423" s="56"/>
      <c r="O423" s="56"/>
      <c r="P423" s="56"/>
      <c r="Q423" s="56"/>
      <c r="R423" s="56"/>
      <c r="S423" s="56"/>
      <c r="T423" s="56"/>
      <c r="U423" s="56"/>
      <c r="V423" s="56"/>
      <c r="W423" s="56"/>
      <c r="X423" s="56"/>
      <c r="Y423" s="56"/>
      <c r="Z423" s="56"/>
      <c r="AA423" s="56"/>
      <c r="AB423" s="56"/>
    </row>
    <row r="424">
      <c r="A424" s="56"/>
      <c r="B424" s="56"/>
      <c r="C424" s="58"/>
      <c r="D424" s="87"/>
      <c r="E424" s="79"/>
      <c r="F424" s="58"/>
      <c r="G424" s="58"/>
      <c r="H424" s="58"/>
      <c r="I424" s="58"/>
      <c r="J424" s="58"/>
      <c r="K424" s="56"/>
      <c r="L424" s="56"/>
      <c r="M424" s="56"/>
      <c r="N424" s="56"/>
      <c r="O424" s="56"/>
      <c r="P424" s="56"/>
      <c r="Q424" s="56"/>
      <c r="R424" s="56"/>
      <c r="S424" s="56"/>
      <c r="T424" s="56"/>
      <c r="U424" s="56"/>
      <c r="V424" s="56"/>
      <c r="W424" s="56"/>
      <c r="X424" s="56"/>
      <c r="Y424" s="56"/>
      <c r="Z424" s="56"/>
      <c r="AA424" s="56"/>
      <c r="AB424" s="56"/>
    </row>
    <row r="425">
      <c r="A425" s="56"/>
      <c r="B425" s="56"/>
      <c r="C425" s="58"/>
      <c r="D425" s="87"/>
      <c r="E425" s="79"/>
      <c r="F425" s="58"/>
      <c r="G425" s="58"/>
      <c r="H425" s="58"/>
      <c r="I425" s="58"/>
      <c r="J425" s="58"/>
      <c r="K425" s="56"/>
      <c r="L425" s="56"/>
      <c r="M425" s="56"/>
      <c r="N425" s="56"/>
      <c r="O425" s="56"/>
      <c r="P425" s="56"/>
      <c r="Q425" s="56"/>
      <c r="R425" s="56"/>
      <c r="S425" s="56"/>
      <c r="T425" s="56"/>
      <c r="U425" s="56"/>
      <c r="V425" s="56"/>
      <c r="W425" s="56"/>
      <c r="X425" s="56"/>
      <c r="Y425" s="56"/>
      <c r="Z425" s="56"/>
      <c r="AA425" s="56"/>
      <c r="AB425" s="56"/>
    </row>
    <row r="426">
      <c r="A426" s="56"/>
      <c r="B426" s="56"/>
      <c r="C426" s="58"/>
      <c r="D426" s="87"/>
      <c r="E426" s="79"/>
      <c r="F426" s="58"/>
      <c r="G426" s="58"/>
      <c r="H426" s="58"/>
      <c r="I426" s="58"/>
      <c r="J426" s="58"/>
      <c r="K426" s="56"/>
      <c r="L426" s="56"/>
      <c r="M426" s="56"/>
      <c r="N426" s="56"/>
      <c r="O426" s="56"/>
      <c r="P426" s="56"/>
      <c r="Q426" s="56"/>
      <c r="R426" s="56"/>
      <c r="S426" s="56"/>
      <c r="T426" s="56"/>
      <c r="U426" s="56"/>
      <c r="V426" s="56"/>
      <c r="W426" s="56"/>
      <c r="X426" s="56"/>
      <c r="Y426" s="56"/>
      <c r="Z426" s="56"/>
      <c r="AA426" s="56"/>
      <c r="AB426" s="56"/>
    </row>
    <row r="427">
      <c r="A427" s="56"/>
      <c r="B427" s="56"/>
      <c r="C427" s="58"/>
      <c r="D427" s="87"/>
      <c r="E427" s="79"/>
      <c r="F427" s="58"/>
      <c r="G427" s="58"/>
      <c r="H427" s="58"/>
      <c r="I427" s="58"/>
      <c r="J427" s="58"/>
      <c r="K427" s="56"/>
      <c r="L427" s="56"/>
      <c r="M427" s="56"/>
      <c r="N427" s="56"/>
      <c r="O427" s="56"/>
      <c r="P427" s="56"/>
      <c r="Q427" s="56"/>
      <c r="R427" s="56"/>
      <c r="S427" s="56"/>
      <c r="T427" s="56"/>
      <c r="U427" s="56"/>
      <c r="V427" s="56"/>
      <c r="W427" s="56"/>
      <c r="X427" s="56"/>
      <c r="Y427" s="56"/>
      <c r="Z427" s="56"/>
      <c r="AA427" s="56"/>
      <c r="AB427" s="56"/>
    </row>
    <row r="428">
      <c r="A428" s="56"/>
      <c r="B428" s="56"/>
      <c r="C428" s="58"/>
      <c r="D428" s="87"/>
      <c r="E428" s="79"/>
      <c r="F428" s="58"/>
      <c r="G428" s="58"/>
      <c r="H428" s="58"/>
      <c r="I428" s="58"/>
      <c r="J428" s="58"/>
      <c r="K428" s="56"/>
      <c r="L428" s="56"/>
      <c r="M428" s="56"/>
      <c r="N428" s="56"/>
      <c r="O428" s="56"/>
      <c r="P428" s="56"/>
      <c r="Q428" s="56"/>
      <c r="R428" s="56"/>
      <c r="S428" s="56"/>
      <c r="T428" s="56"/>
      <c r="U428" s="56"/>
      <c r="V428" s="56"/>
      <c r="W428" s="56"/>
      <c r="X428" s="56"/>
      <c r="Y428" s="56"/>
      <c r="Z428" s="56"/>
      <c r="AA428" s="56"/>
      <c r="AB428" s="56"/>
    </row>
    <row r="429">
      <c r="A429" s="56"/>
      <c r="B429" s="56"/>
      <c r="C429" s="58"/>
      <c r="D429" s="87"/>
      <c r="E429" s="79"/>
      <c r="F429" s="58"/>
      <c r="G429" s="58"/>
      <c r="H429" s="58"/>
      <c r="I429" s="58"/>
      <c r="J429" s="58"/>
      <c r="K429" s="56"/>
      <c r="L429" s="56"/>
      <c r="M429" s="56"/>
      <c r="N429" s="56"/>
      <c r="O429" s="56"/>
      <c r="P429" s="56"/>
      <c r="Q429" s="56"/>
      <c r="R429" s="56"/>
      <c r="S429" s="56"/>
      <c r="T429" s="56"/>
      <c r="U429" s="56"/>
      <c r="V429" s="56"/>
      <c r="W429" s="56"/>
      <c r="X429" s="56"/>
      <c r="Y429" s="56"/>
      <c r="Z429" s="56"/>
      <c r="AA429" s="56"/>
      <c r="AB429" s="56"/>
    </row>
    <row r="430">
      <c r="A430" s="56"/>
      <c r="B430" s="56"/>
      <c r="C430" s="58"/>
      <c r="D430" s="87"/>
      <c r="E430" s="79"/>
      <c r="F430" s="58"/>
      <c r="G430" s="58"/>
      <c r="H430" s="58"/>
      <c r="I430" s="58"/>
      <c r="J430" s="58"/>
      <c r="K430" s="56"/>
      <c r="L430" s="56"/>
      <c r="M430" s="56"/>
      <c r="N430" s="56"/>
      <c r="O430" s="56"/>
      <c r="P430" s="56"/>
      <c r="Q430" s="56"/>
      <c r="R430" s="56"/>
      <c r="S430" s="56"/>
      <c r="T430" s="56"/>
      <c r="U430" s="56"/>
      <c r="V430" s="56"/>
      <c r="W430" s="56"/>
      <c r="X430" s="56"/>
      <c r="Y430" s="56"/>
      <c r="Z430" s="56"/>
      <c r="AA430" s="56"/>
      <c r="AB430" s="56"/>
    </row>
    <row r="431">
      <c r="A431" s="56"/>
      <c r="B431" s="56"/>
      <c r="C431" s="58"/>
      <c r="D431" s="87"/>
      <c r="E431" s="79"/>
      <c r="F431" s="58"/>
      <c r="G431" s="58"/>
      <c r="H431" s="58"/>
      <c r="I431" s="58"/>
      <c r="J431" s="58"/>
      <c r="K431" s="56"/>
      <c r="L431" s="56"/>
      <c r="M431" s="56"/>
      <c r="N431" s="56"/>
      <c r="O431" s="56"/>
      <c r="P431" s="56"/>
      <c r="Q431" s="56"/>
      <c r="R431" s="56"/>
      <c r="S431" s="56"/>
      <c r="T431" s="56"/>
      <c r="U431" s="56"/>
      <c r="V431" s="56"/>
      <c r="W431" s="56"/>
      <c r="X431" s="56"/>
      <c r="Y431" s="56"/>
      <c r="Z431" s="56"/>
      <c r="AA431" s="56"/>
      <c r="AB431" s="56"/>
    </row>
    <row r="432">
      <c r="A432" s="56"/>
      <c r="B432" s="56"/>
      <c r="C432" s="58"/>
      <c r="D432" s="87"/>
      <c r="E432" s="79"/>
      <c r="F432" s="58"/>
      <c r="G432" s="58"/>
      <c r="H432" s="58"/>
      <c r="I432" s="58"/>
      <c r="J432" s="58"/>
      <c r="K432" s="56"/>
      <c r="L432" s="56"/>
      <c r="M432" s="56"/>
      <c r="N432" s="56"/>
      <c r="O432" s="56"/>
      <c r="P432" s="56"/>
      <c r="Q432" s="56"/>
      <c r="R432" s="56"/>
      <c r="S432" s="56"/>
      <c r="T432" s="56"/>
      <c r="U432" s="56"/>
      <c r="V432" s="56"/>
      <c r="W432" s="56"/>
      <c r="X432" s="56"/>
      <c r="Y432" s="56"/>
      <c r="Z432" s="56"/>
      <c r="AA432" s="56"/>
      <c r="AB432" s="56"/>
    </row>
    <row r="433">
      <c r="A433" s="56"/>
      <c r="B433" s="56"/>
      <c r="C433" s="58"/>
      <c r="D433" s="87"/>
      <c r="E433" s="79"/>
      <c r="F433" s="58"/>
      <c r="G433" s="58"/>
      <c r="H433" s="58"/>
      <c r="I433" s="58"/>
      <c r="J433" s="58"/>
      <c r="K433" s="56"/>
      <c r="L433" s="56"/>
      <c r="M433" s="56"/>
      <c r="N433" s="56"/>
      <c r="O433" s="56"/>
      <c r="P433" s="56"/>
      <c r="Q433" s="56"/>
      <c r="R433" s="56"/>
      <c r="S433" s="56"/>
      <c r="T433" s="56"/>
      <c r="U433" s="56"/>
      <c r="V433" s="56"/>
      <c r="W433" s="56"/>
      <c r="X433" s="56"/>
      <c r="Y433" s="56"/>
      <c r="Z433" s="56"/>
      <c r="AA433" s="56"/>
      <c r="AB433" s="56"/>
    </row>
    <row r="434">
      <c r="A434" s="56"/>
      <c r="B434" s="56"/>
      <c r="C434" s="58"/>
      <c r="D434" s="87"/>
      <c r="E434" s="79"/>
      <c r="F434" s="58"/>
      <c r="G434" s="58"/>
      <c r="H434" s="58"/>
      <c r="I434" s="58"/>
      <c r="J434" s="58"/>
      <c r="K434" s="56"/>
      <c r="L434" s="56"/>
      <c r="M434" s="56"/>
      <c r="N434" s="56"/>
      <c r="O434" s="56"/>
      <c r="P434" s="56"/>
      <c r="Q434" s="56"/>
      <c r="R434" s="56"/>
      <c r="S434" s="56"/>
      <c r="T434" s="56"/>
      <c r="U434" s="56"/>
      <c r="V434" s="56"/>
      <c r="W434" s="56"/>
      <c r="X434" s="56"/>
      <c r="Y434" s="56"/>
      <c r="Z434" s="56"/>
      <c r="AA434" s="56"/>
      <c r="AB434" s="56"/>
    </row>
    <row r="435">
      <c r="A435" s="56"/>
      <c r="B435" s="56"/>
      <c r="C435" s="58"/>
      <c r="D435" s="87"/>
      <c r="E435" s="79"/>
      <c r="F435" s="58"/>
      <c r="G435" s="58"/>
      <c r="H435" s="58"/>
      <c r="I435" s="58"/>
      <c r="J435" s="58"/>
      <c r="K435" s="56"/>
      <c r="L435" s="56"/>
      <c r="M435" s="56"/>
      <c r="N435" s="56"/>
      <c r="O435" s="56"/>
      <c r="P435" s="56"/>
      <c r="Q435" s="56"/>
      <c r="R435" s="56"/>
      <c r="S435" s="56"/>
      <c r="T435" s="56"/>
      <c r="U435" s="56"/>
      <c r="V435" s="56"/>
      <c r="W435" s="56"/>
      <c r="X435" s="56"/>
      <c r="Y435" s="56"/>
      <c r="Z435" s="56"/>
      <c r="AA435" s="56"/>
      <c r="AB435" s="56"/>
    </row>
    <row r="436">
      <c r="A436" s="56"/>
      <c r="B436" s="56"/>
      <c r="C436" s="58"/>
      <c r="D436" s="87"/>
      <c r="E436" s="79"/>
      <c r="F436" s="58"/>
      <c r="G436" s="58"/>
      <c r="H436" s="58"/>
      <c r="I436" s="58"/>
      <c r="J436" s="58"/>
      <c r="K436" s="56"/>
      <c r="L436" s="56"/>
      <c r="M436" s="56"/>
      <c r="N436" s="56"/>
      <c r="O436" s="56"/>
      <c r="P436" s="56"/>
      <c r="Q436" s="56"/>
      <c r="R436" s="56"/>
      <c r="S436" s="56"/>
      <c r="T436" s="56"/>
      <c r="U436" s="56"/>
      <c r="V436" s="56"/>
      <c r="W436" s="56"/>
      <c r="X436" s="56"/>
      <c r="Y436" s="56"/>
      <c r="Z436" s="56"/>
      <c r="AA436" s="56"/>
      <c r="AB436" s="56"/>
    </row>
    <row r="437">
      <c r="A437" s="56"/>
      <c r="B437" s="56"/>
      <c r="C437" s="58"/>
      <c r="D437" s="87"/>
      <c r="E437" s="79"/>
      <c r="F437" s="58"/>
      <c r="G437" s="58"/>
      <c r="H437" s="58"/>
      <c r="I437" s="58"/>
      <c r="J437" s="58"/>
      <c r="K437" s="56"/>
      <c r="L437" s="56"/>
      <c r="M437" s="56"/>
      <c r="N437" s="56"/>
      <c r="O437" s="56"/>
      <c r="P437" s="56"/>
      <c r="Q437" s="56"/>
      <c r="R437" s="56"/>
      <c r="S437" s="56"/>
      <c r="T437" s="56"/>
      <c r="U437" s="56"/>
      <c r="V437" s="56"/>
      <c r="W437" s="56"/>
      <c r="X437" s="56"/>
      <c r="Y437" s="56"/>
      <c r="Z437" s="56"/>
      <c r="AA437" s="56"/>
      <c r="AB437" s="56"/>
    </row>
    <row r="438">
      <c r="A438" s="56"/>
      <c r="B438" s="56"/>
      <c r="C438" s="58"/>
      <c r="D438" s="87"/>
      <c r="E438" s="79"/>
      <c r="F438" s="58"/>
      <c r="G438" s="58"/>
      <c r="H438" s="58"/>
      <c r="I438" s="58"/>
      <c r="J438" s="58"/>
      <c r="K438" s="56"/>
      <c r="L438" s="56"/>
      <c r="M438" s="56"/>
      <c r="N438" s="56"/>
      <c r="O438" s="56"/>
      <c r="P438" s="56"/>
      <c r="Q438" s="56"/>
      <c r="R438" s="56"/>
      <c r="S438" s="56"/>
      <c r="T438" s="56"/>
      <c r="U438" s="56"/>
      <c r="V438" s="56"/>
      <c r="W438" s="56"/>
      <c r="X438" s="56"/>
      <c r="Y438" s="56"/>
      <c r="Z438" s="56"/>
      <c r="AA438" s="56"/>
      <c r="AB438" s="56"/>
    </row>
    <row r="439">
      <c r="A439" s="56"/>
      <c r="B439" s="56"/>
      <c r="C439" s="58"/>
      <c r="D439" s="87"/>
      <c r="E439" s="79"/>
      <c r="F439" s="58"/>
      <c r="G439" s="58"/>
      <c r="H439" s="58"/>
      <c r="I439" s="58"/>
      <c r="J439" s="58"/>
      <c r="K439" s="56"/>
      <c r="L439" s="56"/>
      <c r="M439" s="56"/>
      <c r="N439" s="56"/>
      <c r="O439" s="56"/>
      <c r="P439" s="56"/>
      <c r="Q439" s="56"/>
      <c r="R439" s="56"/>
      <c r="S439" s="56"/>
      <c r="T439" s="56"/>
      <c r="U439" s="56"/>
      <c r="V439" s="56"/>
      <c r="W439" s="56"/>
      <c r="X439" s="56"/>
      <c r="Y439" s="56"/>
      <c r="Z439" s="56"/>
      <c r="AA439" s="56"/>
      <c r="AB439" s="56"/>
    </row>
    <row r="440">
      <c r="A440" s="56"/>
      <c r="B440" s="56"/>
      <c r="C440" s="58"/>
      <c r="D440" s="87"/>
      <c r="E440" s="79"/>
      <c r="F440" s="58"/>
      <c r="G440" s="58"/>
      <c r="H440" s="58"/>
      <c r="I440" s="58"/>
      <c r="J440" s="58"/>
      <c r="K440" s="56"/>
      <c r="L440" s="56"/>
      <c r="M440" s="56"/>
      <c r="N440" s="56"/>
      <c r="O440" s="56"/>
      <c r="P440" s="56"/>
      <c r="Q440" s="56"/>
      <c r="R440" s="56"/>
      <c r="S440" s="56"/>
      <c r="T440" s="56"/>
      <c r="U440" s="56"/>
      <c r="V440" s="56"/>
      <c r="W440" s="56"/>
      <c r="X440" s="56"/>
      <c r="Y440" s="56"/>
      <c r="Z440" s="56"/>
      <c r="AA440" s="56"/>
      <c r="AB440" s="56"/>
    </row>
    <row r="441">
      <c r="A441" s="56"/>
      <c r="B441" s="56"/>
      <c r="C441" s="58"/>
      <c r="D441" s="87"/>
      <c r="E441" s="79"/>
      <c r="F441" s="58"/>
      <c r="G441" s="58"/>
      <c r="H441" s="58"/>
      <c r="I441" s="58"/>
      <c r="J441" s="58"/>
      <c r="K441" s="56"/>
      <c r="L441" s="56"/>
      <c r="M441" s="56"/>
      <c r="N441" s="56"/>
      <c r="O441" s="56"/>
      <c r="P441" s="56"/>
      <c r="Q441" s="56"/>
      <c r="R441" s="56"/>
      <c r="S441" s="56"/>
      <c r="T441" s="56"/>
      <c r="U441" s="56"/>
      <c r="V441" s="56"/>
      <c r="W441" s="56"/>
      <c r="X441" s="56"/>
      <c r="Y441" s="56"/>
      <c r="Z441" s="56"/>
      <c r="AA441" s="56"/>
      <c r="AB441" s="56"/>
    </row>
    <row r="442">
      <c r="A442" s="56"/>
      <c r="B442" s="56"/>
      <c r="C442" s="58"/>
      <c r="D442" s="87"/>
      <c r="E442" s="79"/>
      <c r="F442" s="58"/>
      <c r="G442" s="58"/>
      <c r="H442" s="58"/>
      <c r="I442" s="58"/>
      <c r="J442" s="58"/>
      <c r="K442" s="56"/>
      <c r="L442" s="56"/>
      <c r="M442" s="56"/>
      <c r="N442" s="56"/>
      <c r="O442" s="56"/>
      <c r="P442" s="56"/>
      <c r="Q442" s="56"/>
      <c r="R442" s="56"/>
      <c r="S442" s="56"/>
      <c r="T442" s="56"/>
      <c r="U442" s="56"/>
      <c r="V442" s="56"/>
      <c r="W442" s="56"/>
      <c r="X442" s="56"/>
      <c r="Y442" s="56"/>
      <c r="Z442" s="56"/>
      <c r="AA442" s="56"/>
      <c r="AB442" s="56"/>
    </row>
    <row r="443">
      <c r="A443" s="56"/>
      <c r="B443" s="56"/>
      <c r="C443" s="58"/>
      <c r="D443" s="87"/>
      <c r="E443" s="79"/>
      <c r="F443" s="58"/>
      <c r="G443" s="58"/>
      <c r="H443" s="58"/>
      <c r="I443" s="58"/>
      <c r="J443" s="58"/>
      <c r="K443" s="56"/>
      <c r="L443" s="56"/>
      <c r="M443" s="56"/>
      <c r="N443" s="56"/>
      <c r="O443" s="56"/>
      <c r="P443" s="56"/>
      <c r="Q443" s="56"/>
      <c r="R443" s="56"/>
      <c r="S443" s="56"/>
      <c r="T443" s="56"/>
      <c r="U443" s="56"/>
      <c r="V443" s="56"/>
      <c r="W443" s="56"/>
      <c r="X443" s="56"/>
      <c r="Y443" s="56"/>
      <c r="Z443" s="56"/>
      <c r="AA443" s="56"/>
      <c r="AB443" s="56"/>
    </row>
    <row r="444">
      <c r="A444" s="56"/>
      <c r="B444" s="56"/>
      <c r="C444" s="58"/>
      <c r="D444" s="87"/>
      <c r="E444" s="79"/>
      <c r="F444" s="58"/>
      <c r="G444" s="58"/>
      <c r="H444" s="58"/>
      <c r="I444" s="58"/>
      <c r="J444" s="58"/>
      <c r="K444" s="56"/>
      <c r="L444" s="56"/>
      <c r="M444" s="56"/>
      <c r="N444" s="56"/>
      <c r="O444" s="56"/>
      <c r="P444" s="56"/>
      <c r="Q444" s="56"/>
      <c r="R444" s="56"/>
      <c r="S444" s="56"/>
      <c r="T444" s="56"/>
      <c r="U444" s="56"/>
      <c r="V444" s="56"/>
      <c r="W444" s="56"/>
      <c r="X444" s="56"/>
      <c r="Y444" s="56"/>
      <c r="Z444" s="56"/>
      <c r="AA444" s="56"/>
      <c r="AB444" s="56"/>
    </row>
    <row r="445">
      <c r="A445" s="56"/>
      <c r="B445" s="56"/>
      <c r="C445" s="58"/>
      <c r="D445" s="87"/>
      <c r="E445" s="79"/>
      <c r="F445" s="58"/>
      <c r="G445" s="58"/>
      <c r="H445" s="58"/>
      <c r="I445" s="58"/>
      <c r="J445" s="58"/>
      <c r="K445" s="56"/>
      <c r="L445" s="56"/>
      <c r="M445" s="56"/>
      <c r="N445" s="56"/>
      <c r="O445" s="56"/>
      <c r="P445" s="56"/>
      <c r="Q445" s="56"/>
      <c r="R445" s="56"/>
      <c r="S445" s="56"/>
      <c r="T445" s="56"/>
      <c r="U445" s="56"/>
      <c r="V445" s="56"/>
      <c r="W445" s="56"/>
      <c r="X445" s="56"/>
      <c r="Y445" s="56"/>
      <c r="Z445" s="56"/>
      <c r="AA445" s="56"/>
      <c r="AB445" s="56"/>
    </row>
    <row r="446">
      <c r="A446" s="56"/>
      <c r="B446" s="56"/>
      <c r="C446" s="58"/>
      <c r="D446" s="87"/>
      <c r="E446" s="79"/>
      <c r="F446" s="58"/>
      <c r="G446" s="58"/>
      <c r="H446" s="58"/>
      <c r="I446" s="58"/>
      <c r="J446" s="58"/>
      <c r="K446" s="56"/>
      <c r="L446" s="56"/>
      <c r="M446" s="56"/>
      <c r="N446" s="56"/>
      <c r="O446" s="56"/>
      <c r="P446" s="56"/>
      <c r="Q446" s="56"/>
      <c r="R446" s="56"/>
      <c r="S446" s="56"/>
      <c r="T446" s="56"/>
      <c r="U446" s="56"/>
      <c r="V446" s="56"/>
      <c r="W446" s="56"/>
      <c r="X446" s="56"/>
      <c r="Y446" s="56"/>
      <c r="Z446" s="56"/>
      <c r="AA446" s="56"/>
      <c r="AB446" s="56"/>
    </row>
    <row r="447">
      <c r="A447" s="56"/>
      <c r="B447" s="56"/>
      <c r="C447" s="58"/>
      <c r="D447" s="87"/>
      <c r="E447" s="79"/>
      <c r="F447" s="58"/>
      <c r="G447" s="58"/>
      <c r="H447" s="58"/>
      <c r="I447" s="58"/>
      <c r="J447" s="58"/>
      <c r="K447" s="56"/>
      <c r="L447" s="56"/>
      <c r="M447" s="56"/>
      <c r="N447" s="56"/>
      <c r="O447" s="56"/>
      <c r="P447" s="56"/>
      <c r="Q447" s="56"/>
      <c r="R447" s="56"/>
      <c r="S447" s="56"/>
      <c r="T447" s="56"/>
      <c r="U447" s="56"/>
      <c r="V447" s="56"/>
      <c r="W447" s="56"/>
      <c r="X447" s="56"/>
      <c r="Y447" s="56"/>
      <c r="Z447" s="56"/>
      <c r="AA447" s="56"/>
      <c r="AB447" s="56"/>
    </row>
    <row r="448">
      <c r="A448" s="56"/>
      <c r="B448" s="56"/>
      <c r="C448" s="58"/>
      <c r="D448" s="87"/>
      <c r="E448" s="79"/>
      <c r="F448" s="58"/>
      <c r="G448" s="58"/>
      <c r="H448" s="58"/>
      <c r="I448" s="58"/>
      <c r="J448" s="58"/>
      <c r="K448" s="56"/>
      <c r="L448" s="56"/>
      <c r="M448" s="56"/>
      <c r="N448" s="56"/>
      <c r="O448" s="56"/>
      <c r="P448" s="56"/>
      <c r="Q448" s="56"/>
      <c r="R448" s="56"/>
      <c r="S448" s="56"/>
      <c r="T448" s="56"/>
      <c r="U448" s="56"/>
      <c r="V448" s="56"/>
      <c r="W448" s="56"/>
      <c r="X448" s="56"/>
      <c r="Y448" s="56"/>
      <c r="Z448" s="56"/>
      <c r="AA448" s="56"/>
      <c r="AB448" s="56"/>
    </row>
    <row r="449">
      <c r="A449" s="56"/>
      <c r="B449" s="56"/>
      <c r="C449" s="58"/>
      <c r="D449" s="87"/>
      <c r="E449" s="79"/>
      <c r="F449" s="58"/>
      <c r="G449" s="58"/>
      <c r="H449" s="58"/>
      <c r="I449" s="58"/>
      <c r="J449" s="58"/>
      <c r="K449" s="56"/>
      <c r="L449" s="56"/>
      <c r="M449" s="56"/>
      <c r="N449" s="56"/>
      <c r="O449" s="56"/>
      <c r="P449" s="56"/>
      <c r="Q449" s="56"/>
      <c r="R449" s="56"/>
      <c r="S449" s="56"/>
      <c r="T449" s="56"/>
      <c r="U449" s="56"/>
      <c r="V449" s="56"/>
      <c r="W449" s="56"/>
      <c r="X449" s="56"/>
      <c r="Y449" s="56"/>
      <c r="Z449" s="56"/>
      <c r="AA449" s="56"/>
      <c r="AB449" s="56"/>
    </row>
    <row r="450">
      <c r="A450" s="56"/>
      <c r="B450" s="56"/>
      <c r="C450" s="58"/>
      <c r="D450" s="87"/>
      <c r="E450" s="79"/>
      <c r="F450" s="58"/>
      <c r="G450" s="58"/>
      <c r="H450" s="58"/>
      <c r="I450" s="58"/>
      <c r="J450" s="58"/>
      <c r="K450" s="56"/>
      <c r="L450" s="56"/>
      <c r="M450" s="56"/>
      <c r="N450" s="56"/>
      <c r="O450" s="56"/>
      <c r="P450" s="56"/>
      <c r="Q450" s="56"/>
      <c r="R450" s="56"/>
      <c r="S450" s="56"/>
      <c r="T450" s="56"/>
      <c r="U450" s="56"/>
      <c r="V450" s="56"/>
      <c r="W450" s="56"/>
      <c r="X450" s="56"/>
      <c r="Y450" s="56"/>
      <c r="Z450" s="56"/>
      <c r="AA450" s="56"/>
      <c r="AB450" s="56"/>
    </row>
    <row r="451">
      <c r="A451" s="56"/>
      <c r="B451" s="56"/>
      <c r="C451" s="58"/>
      <c r="D451" s="87"/>
      <c r="E451" s="79"/>
      <c r="F451" s="58"/>
      <c r="G451" s="58"/>
      <c r="H451" s="58"/>
      <c r="I451" s="58"/>
      <c r="J451" s="58"/>
      <c r="K451" s="56"/>
      <c r="L451" s="56"/>
      <c r="M451" s="56"/>
      <c r="N451" s="56"/>
      <c r="O451" s="56"/>
      <c r="P451" s="56"/>
      <c r="Q451" s="56"/>
      <c r="R451" s="56"/>
      <c r="S451" s="56"/>
      <c r="T451" s="56"/>
      <c r="U451" s="56"/>
      <c r="V451" s="56"/>
      <c r="W451" s="56"/>
      <c r="X451" s="56"/>
      <c r="Y451" s="56"/>
      <c r="Z451" s="56"/>
      <c r="AA451" s="56"/>
      <c r="AB451" s="56"/>
    </row>
    <row r="452">
      <c r="A452" s="56"/>
      <c r="B452" s="56"/>
      <c r="C452" s="58"/>
      <c r="D452" s="87"/>
      <c r="E452" s="79"/>
      <c r="F452" s="58"/>
      <c r="G452" s="58"/>
      <c r="H452" s="58"/>
      <c r="I452" s="58"/>
      <c r="J452" s="58"/>
      <c r="K452" s="56"/>
      <c r="L452" s="56"/>
      <c r="M452" s="56"/>
      <c r="N452" s="56"/>
      <c r="O452" s="56"/>
      <c r="P452" s="56"/>
      <c r="Q452" s="56"/>
      <c r="R452" s="56"/>
      <c r="S452" s="56"/>
      <c r="T452" s="56"/>
      <c r="U452" s="56"/>
      <c r="V452" s="56"/>
      <c r="W452" s="56"/>
      <c r="X452" s="56"/>
      <c r="Y452" s="56"/>
      <c r="Z452" s="56"/>
      <c r="AA452" s="56"/>
      <c r="AB452" s="56"/>
    </row>
    <row r="453">
      <c r="A453" s="56"/>
      <c r="B453" s="56"/>
      <c r="C453" s="58"/>
      <c r="D453" s="87"/>
      <c r="E453" s="79"/>
      <c r="F453" s="58"/>
      <c r="G453" s="58"/>
      <c r="H453" s="58"/>
      <c r="I453" s="58"/>
      <c r="J453" s="58"/>
      <c r="K453" s="56"/>
      <c r="L453" s="56"/>
      <c r="M453" s="56"/>
      <c r="N453" s="56"/>
      <c r="O453" s="56"/>
      <c r="P453" s="56"/>
      <c r="Q453" s="56"/>
      <c r="R453" s="56"/>
      <c r="S453" s="56"/>
      <c r="T453" s="56"/>
      <c r="U453" s="56"/>
      <c r="V453" s="56"/>
      <c r="W453" s="56"/>
      <c r="X453" s="56"/>
      <c r="Y453" s="56"/>
      <c r="Z453" s="56"/>
      <c r="AA453" s="56"/>
      <c r="AB453" s="56"/>
    </row>
    <row r="454">
      <c r="A454" s="56"/>
      <c r="B454" s="56"/>
      <c r="C454" s="58"/>
      <c r="D454" s="87"/>
      <c r="E454" s="79"/>
      <c r="F454" s="58"/>
      <c r="G454" s="58"/>
      <c r="H454" s="58"/>
      <c r="I454" s="58"/>
      <c r="J454" s="58"/>
      <c r="K454" s="56"/>
      <c r="L454" s="56"/>
      <c r="M454" s="56"/>
      <c r="N454" s="56"/>
      <c r="O454" s="56"/>
      <c r="P454" s="56"/>
      <c r="Q454" s="56"/>
      <c r="R454" s="56"/>
      <c r="S454" s="56"/>
      <c r="T454" s="56"/>
      <c r="U454" s="56"/>
      <c r="V454" s="56"/>
      <c r="W454" s="56"/>
      <c r="X454" s="56"/>
      <c r="Y454" s="56"/>
      <c r="Z454" s="56"/>
      <c r="AA454" s="56"/>
      <c r="AB454" s="56"/>
    </row>
    <row r="455">
      <c r="A455" s="56"/>
      <c r="B455" s="56"/>
      <c r="C455" s="58"/>
      <c r="D455" s="87"/>
      <c r="E455" s="79"/>
      <c r="F455" s="58"/>
      <c r="G455" s="58"/>
      <c r="H455" s="58"/>
      <c r="I455" s="58"/>
      <c r="J455" s="58"/>
      <c r="K455" s="56"/>
      <c r="L455" s="56"/>
      <c r="M455" s="56"/>
      <c r="N455" s="56"/>
      <c r="O455" s="56"/>
      <c r="P455" s="56"/>
      <c r="Q455" s="56"/>
      <c r="R455" s="56"/>
      <c r="S455" s="56"/>
      <c r="T455" s="56"/>
      <c r="U455" s="56"/>
      <c r="V455" s="56"/>
      <c r="W455" s="56"/>
      <c r="X455" s="56"/>
      <c r="Y455" s="56"/>
      <c r="Z455" s="56"/>
      <c r="AA455" s="56"/>
      <c r="AB455" s="56"/>
    </row>
    <row r="456">
      <c r="A456" s="56"/>
      <c r="B456" s="56"/>
      <c r="C456" s="58"/>
      <c r="D456" s="87"/>
      <c r="E456" s="79"/>
      <c r="F456" s="58"/>
      <c r="G456" s="58"/>
      <c r="H456" s="58"/>
      <c r="I456" s="58"/>
      <c r="J456" s="58"/>
      <c r="K456" s="56"/>
      <c r="L456" s="56"/>
      <c r="M456" s="56"/>
      <c r="N456" s="56"/>
      <c r="O456" s="56"/>
      <c r="P456" s="56"/>
      <c r="Q456" s="56"/>
      <c r="R456" s="56"/>
      <c r="S456" s="56"/>
      <c r="T456" s="56"/>
      <c r="U456" s="56"/>
      <c r="V456" s="56"/>
      <c r="W456" s="56"/>
      <c r="X456" s="56"/>
      <c r="Y456" s="56"/>
      <c r="Z456" s="56"/>
      <c r="AA456" s="56"/>
      <c r="AB456" s="56"/>
    </row>
    <row r="457">
      <c r="A457" s="56"/>
      <c r="B457" s="56"/>
      <c r="C457" s="58"/>
      <c r="D457" s="87"/>
      <c r="E457" s="79"/>
      <c r="F457" s="58"/>
      <c r="G457" s="58"/>
      <c r="H457" s="58"/>
      <c r="I457" s="58"/>
      <c r="J457" s="58"/>
      <c r="K457" s="56"/>
      <c r="L457" s="56"/>
      <c r="M457" s="56"/>
      <c r="N457" s="56"/>
      <c r="O457" s="56"/>
      <c r="P457" s="56"/>
      <c r="Q457" s="56"/>
      <c r="R457" s="56"/>
      <c r="S457" s="56"/>
      <c r="T457" s="56"/>
      <c r="U457" s="56"/>
      <c r="V457" s="56"/>
      <c r="W457" s="56"/>
      <c r="X457" s="56"/>
      <c r="Y457" s="56"/>
      <c r="Z457" s="56"/>
      <c r="AA457" s="56"/>
      <c r="AB457" s="56"/>
    </row>
    <row r="458">
      <c r="A458" s="56"/>
      <c r="B458" s="56"/>
      <c r="C458" s="58"/>
      <c r="D458" s="87"/>
      <c r="E458" s="79"/>
      <c r="F458" s="58"/>
      <c r="G458" s="58"/>
      <c r="H458" s="58"/>
      <c r="I458" s="58"/>
      <c r="J458" s="58"/>
      <c r="K458" s="56"/>
      <c r="L458" s="56"/>
      <c r="M458" s="56"/>
      <c r="N458" s="56"/>
      <c r="O458" s="56"/>
      <c r="P458" s="56"/>
      <c r="Q458" s="56"/>
      <c r="R458" s="56"/>
      <c r="S458" s="56"/>
      <c r="T458" s="56"/>
      <c r="U458" s="56"/>
      <c r="V458" s="56"/>
      <c r="W458" s="56"/>
      <c r="X458" s="56"/>
      <c r="Y458" s="56"/>
      <c r="Z458" s="56"/>
      <c r="AA458" s="56"/>
      <c r="AB458" s="56"/>
    </row>
    <row r="459">
      <c r="A459" s="56"/>
      <c r="B459" s="56"/>
      <c r="C459" s="58"/>
      <c r="D459" s="87"/>
      <c r="E459" s="79"/>
      <c r="F459" s="58"/>
      <c r="G459" s="58"/>
      <c r="H459" s="58"/>
      <c r="I459" s="58"/>
      <c r="J459" s="58"/>
      <c r="K459" s="56"/>
      <c r="L459" s="56"/>
      <c r="M459" s="56"/>
      <c r="N459" s="56"/>
      <c r="O459" s="56"/>
      <c r="P459" s="56"/>
      <c r="Q459" s="56"/>
      <c r="R459" s="56"/>
      <c r="S459" s="56"/>
      <c r="T459" s="56"/>
      <c r="U459" s="56"/>
      <c r="V459" s="56"/>
      <c r="W459" s="56"/>
      <c r="X459" s="56"/>
      <c r="Y459" s="56"/>
      <c r="Z459" s="56"/>
      <c r="AA459" s="56"/>
      <c r="AB459" s="56"/>
    </row>
    <row r="460">
      <c r="A460" s="56"/>
      <c r="B460" s="56"/>
      <c r="C460" s="58"/>
      <c r="D460" s="87"/>
      <c r="E460" s="79"/>
      <c r="F460" s="58"/>
      <c r="G460" s="58"/>
      <c r="H460" s="58"/>
      <c r="I460" s="58"/>
      <c r="J460" s="58"/>
      <c r="K460" s="56"/>
      <c r="L460" s="56"/>
      <c r="M460" s="56"/>
      <c r="N460" s="56"/>
      <c r="O460" s="56"/>
      <c r="P460" s="56"/>
      <c r="Q460" s="56"/>
      <c r="R460" s="56"/>
      <c r="S460" s="56"/>
      <c r="T460" s="56"/>
      <c r="U460" s="56"/>
      <c r="V460" s="56"/>
      <c r="W460" s="56"/>
      <c r="X460" s="56"/>
      <c r="Y460" s="56"/>
      <c r="Z460" s="56"/>
      <c r="AA460" s="56"/>
      <c r="AB460" s="56"/>
    </row>
    <row r="461">
      <c r="A461" s="56"/>
      <c r="B461" s="56"/>
      <c r="C461" s="58"/>
      <c r="D461" s="87"/>
      <c r="E461" s="79"/>
      <c r="F461" s="58"/>
      <c r="G461" s="58"/>
      <c r="H461" s="58"/>
      <c r="I461" s="58"/>
      <c r="J461" s="58"/>
      <c r="K461" s="56"/>
      <c r="L461" s="56"/>
      <c r="M461" s="56"/>
      <c r="N461" s="56"/>
      <c r="O461" s="56"/>
      <c r="P461" s="56"/>
      <c r="Q461" s="56"/>
      <c r="R461" s="56"/>
      <c r="S461" s="56"/>
      <c r="T461" s="56"/>
      <c r="U461" s="56"/>
      <c r="V461" s="56"/>
      <c r="W461" s="56"/>
      <c r="X461" s="56"/>
      <c r="Y461" s="56"/>
      <c r="Z461" s="56"/>
      <c r="AA461" s="56"/>
      <c r="AB461" s="56"/>
    </row>
    <row r="462">
      <c r="A462" s="56"/>
      <c r="B462" s="56"/>
      <c r="C462" s="58"/>
      <c r="D462" s="87"/>
      <c r="E462" s="79"/>
      <c r="F462" s="58"/>
      <c r="G462" s="58"/>
      <c r="H462" s="58"/>
      <c r="I462" s="58"/>
      <c r="J462" s="58"/>
      <c r="K462" s="56"/>
      <c r="L462" s="56"/>
      <c r="M462" s="56"/>
      <c r="N462" s="56"/>
      <c r="O462" s="56"/>
      <c r="P462" s="56"/>
      <c r="Q462" s="56"/>
      <c r="R462" s="56"/>
      <c r="S462" s="56"/>
      <c r="T462" s="56"/>
      <c r="U462" s="56"/>
      <c r="V462" s="56"/>
      <c r="W462" s="56"/>
      <c r="X462" s="56"/>
      <c r="Y462" s="56"/>
      <c r="Z462" s="56"/>
      <c r="AA462" s="56"/>
      <c r="AB462" s="56"/>
    </row>
    <row r="463">
      <c r="A463" s="56"/>
      <c r="B463" s="56"/>
      <c r="C463" s="58"/>
      <c r="D463" s="87"/>
      <c r="E463" s="79"/>
      <c r="F463" s="58"/>
      <c r="G463" s="58"/>
      <c r="H463" s="58"/>
      <c r="I463" s="58"/>
      <c r="J463" s="58"/>
      <c r="K463" s="56"/>
      <c r="L463" s="56"/>
      <c r="M463" s="56"/>
      <c r="N463" s="56"/>
      <c r="O463" s="56"/>
      <c r="P463" s="56"/>
      <c r="Q463" s="56"/>
      <c r="R463" s="56"/>
      <c r="S463" s="56"/>
      <c r="T463" s="56"/>
      <c r="U463" s="56"/>
      <c r="V463" s="56"/>
      <c r="W463" s="56"/>
      <c r="X463" s="56"/>
      <c r="Y463" s="56"/>
      <c r="Z463" s="56"/>
      <c r="AA463" s="56"/>
      <c r="AB463" s="56"/>
    </row>
    <row r="464">
      <c r="A464" s="56"/>
      <c r="B464" s="56"/>
      <c r="C464" s="58"/>
      <c r="D464" s="87"/>
      <c r="E464" s="79"/>
      <c r="F464" s="58"/>
      <c r="G464" s="58"/>
      <c r="H464" s="58"/>
      <c r="I464" s="58"/>
      <c r="J464" s="58"/>
      <c r="K464" s="56"/>
      <c r="L464" s="56"/>
      <c r="M464" s="56"/>
      <c r="N464" s="56"/>
      <c r="O464" s="56"/>
      <c r="P464" s="56"/>
      <c r="Q464" s="56"/>
      <c r="R464" s="56"/>
      <c r="S464" s="56"/>
      <c r="T464" s="56"/>
      <c r="U464" s="56"/>
      <c r="V464" s="56"/>
      <c r="W464" s="56"/>
      <c r="X464" s="56"/>
      <c r="Y464" s="56"/>
      <c r="Z464" s="56"/>
      <c r="AA464" s="56"/>
      <c r="AB464" s="56"/>
    </row>
    <row r="465">
      <c r="A465" s="56"/>
      <c r="B465" s="56"/>
      <c r="C465" s="58"/>
      <c r="D465" s="87"/>
      <c r="E465" s="79"/>
      <c r="F465" s="58"/>
      <c r="G465" s="58"/>
      <c r="H465" s="58"/>
      <c r="I465" s="58"/>
      <c r="J465" s="58"/>
      <c r="K465" s="56"/>
      <c r="L465" s="56"/>
      <c r="M465" s="56"/>
      <c r="N465" s="56"/>
      <c r="O465" s="56"/>
      <c r="P465" s="56"/>
      <c r="Q465" s="56"/>
      <c r="R465" s="56"/>
      <c r="S465" s="56"/>
      <c r="T465" s="56"/>
      <c r="U465" s="56"/>
      <c r="V465" s="56"/>
      <c r="W465" s="56"/>
      <c r="X465" s="56"/>
      <c r="Y465" s="56"/>
      <c r="Z465" s="56"/>
      <c r="AA465" s="56"/>
      <c r="AB465" s="56"/>
    </row>
    <row r="466">
      <c r="A466" s="56"/>
      <c r="B466" s="56"/>
      <c r="C466" s="58"/>
      <c r="D466" s="87"/>
      <c r="E466" s="79"/>
      <c r="F466" s="58"/>
      <c r="G466" s="58"/>
      <c r="H466" s="58"/>
      <c r="I466" s="58"/>
      <c r="J466" s="58"/>
      <c r="K466" s="56"/>
      <c r="L466" s="56"/>
      <c r="M466" s="56"/>
      <c r="N466" s="56"/>
      <c r="O466" s="56"/>
      <c r="P466" s="56"/>
      <c r="Q466" s="56"/>
      <c r="R466" s="56"/>
      <c r="S466" s="56"/>
      <c r="T466" s="56"/>
      <c r="U466" s="56"/>
      <c r="V466" s="56"/>
      <c r="W466" s="56"/>
      <c r="X466" s="56"/>
      <c r="Y466" s="56"/>
      <c r="Z466" s="56"/>
      <c r="AA466" s="56"/>
      <c r="AB466" s="56"/>
    </row>
    <row r="467">
      <c r="A467" s="56"/>
      <c r="B467" s="56"/>
      <c r="C467" s="58"/>
      <c r="D467" s="87"/>
      <c r="E467" s="79"/>
      <c r="F467" s="58"/>
      <c r="G467" s="58"/>
      <c r="H467" s="58"/>
      <c r="I467" s="58"/>
      <c r="J467" s="58"/>
      <c r="K467" s="56"/>
      <c r="L467" s="56"/>
      <c r="M467" s="56"/>
      <c r="N467" s="56"/>
      <c r="O467" s="56"/>
      <c r="P467" s="56"/>
      <c r="Q467" s="56"/>
      <c r="R467" s="56"/>
      <c r="S467" s="56"/>
      <c r="T467" s="56"/>
      <c r="U467" s="56"/>
      <c r="V467" s="56"/>
      <c r="W467" s="56"/>
      <c r="X467" s="56"/>
      <c r="Y467" s="56"/>
      <c r="Z467" s="56"/>
      <c r="AA467" s="56"/>
      <c r="AB467" s="56"/>
    </row>
    <row r="468">
      <c r="A468" s="56"/>
      <c r="B468" s="56"/>
      <c r="C468" s="58"/>
      <c r="D468" s="87"/>
      <c r="E468" s="79"/>
      <c r="F468" s="58"/>
      <c r="G468" s="58"/>
      <c r="H468" s="58"/>
      <c r="I468" s="58"/>
      <c r="J468" s="58"/>
      <c r="K468" s="56"/>
      <c r="L468" s="56"/>
      <c r="M468" s="56"/>
      <c r="N468" s="56"/>
      <c r="O468" s="56"/>
      <c r="P468" s="56"/>
      <c r="Q468" s="56"/>
      <c r="R468" s="56"/>
      <c r="S468" s="56"/>
      <c r="T468" s="56"/>
      <c r="U468" s="56"/>
      <c r="V468" s="56"/>
      <c r="W468" s="56"/>
      <c r="X468" s="56"/>
      <c r="Y468" s="56"/>
      <c r="Z468" s="56"/>
      <c r="AA468" s="56"/>
      <c r="AB468" s="56"/>
    </row>
    <row r="469">
      <c r="A469" s="56"/>
      <c r="B469" s="56"/>
      <c r="C469" s="58"/>
      <c r="D469" s="87"/>
      <c r="E469" s="79"/>
      <c r="F469" s="58"/>
      <c r="G469" s="58"/>
      <c r="H469" s="58"/>
      <c r="I469" s="58"/>
      <c r="J469" s="58"/>
      <c r="K469" s="56"/>
      <c r="L469" s="56"/>
      <c r="M469" s="56"/>
      <c r="N469" s="56"/>
      <c r="O469" s="56"/>
      <c r="P469" s="56"/>
      <c r="Q469" s="56"/>
      <c r="R469" s="56"/>
      <c r="S469" s="56"/>
      <c r="T469" s="56"/>
      <c r="U469" s="56"/>
      <c r="V469" s="56"/>
      <c r="W469" s="56"/>
      <c r="X469" s="56"/>
      <c r="Y469" s="56"/>
      <c r="Z469" s="56"/>
      <c r="AA469" s="56"/>
      <c r="AB469" s="56"/>
    </row>
    <row r="470">
      <c r="A470" s="56"/>
      <c r="B470" s="56"/>
      <c r="C470" s="58"/>
      <c r="D470" s="87"/>
      <c r="E470" s="79"/>
      <c r="F470" s="58"/>
      <c r="G470" s="58"/>
      <c r="H470" s="58"/>
      <c r="I470" s="58"/>
      <c r="J470" s="58"/>
      <c r="K470" s="56"/>
      <c r="L470" s="56"/>
      <c r="M470" s="56"/>
      <c r="N470" s="56"/>
      <c r="O470" s="56"/>
      <c r="P470" s="56"/>
      <c r="Q470" s="56"/>
      <c r="R470" s="56"/>
      <c r="S470" s="56"/>
      <c r="T470" s="56"/>
      <c r="U470" s="56"/>
      <c r="V470" s="56"/>
      <c r="W470" s="56"/>
      <c r="X470" s="56"/>
      <c r="Y470" s="56"/>
      <c r="Z470" s="56"/>
      <c r="AA470" s="56"/>
      <c r="AB470" s="56"/>
    </row>
    <row r="471">
      <c r="A471" s="56"/>
      <c r="B471" s="56"/>
      <c r="C471" s="58"/>
      <c r="D471" s="87"/>
      <c r="E471" s="79"/>
      <c r="F471" s="58"/>
      <c r="G471" s="58"/>
      <c r="H471" s="58"/>
      <c r="I471" s="58"/>
      <c r="J471" s="58"/>
      <c r="K471" s="56"/>
      <c r="L471" s="56"/>
      <c r="M471" s="56"/>
      <c r="N471" s="56"/>
      <c r="O471" s="56"/>
      <c r="P471" s="56"/>
      <c r="Q471" s="56"/>
      <c r="R471" s="56"/>
      <c r="S471" s="56"/>
      <c r="T471" s="56"/>
      <c r="U471" s="56"/>
      <c r="V471" s="56"/>
      <c r="W471" s="56"/>
      <c r="X471" s="56"/>
      <c r="Y471" s="56"/>
      <c r="Z471" s="56"/>
      <c r="AA471" s="56"/>
      <c r="AB471" s="56"/>
    </row>
    <row r="472">
      <c r="A472" s="56"/>
      <c r="B472" s="56"/>
      <c r="C472" s="58"/>
      <c r="D472" s="87"/>
      <c r="E472" s="79"/>
      <c r="F472" s="58"/>
      <c r="G472" s="58"/>
      <c r="H472" s="58"/>
      <c r="I472" s="58"/>
      <c r="J472" s="58"/>
      <c r="K472" s="56"/>
      <c r="L472" s="56"/>
      <c r="M472" s="56"/>
      <c r="N472" s="56"/>
      <c r="O472" s="56"/>
      <c r="P472" s="56"/>
      <c r="Q472" s="56"/>
      <c r="R472" s="56"/>
      <c r="S472" s="56"/>
      <c r="T472" s="56"/>
      <c r="U472" s="56"/>
      <c r="V472" s="56"/>
      <c r="W472" s="56"/>
      <c r="X472" s="56"/>
      <c r="Y472" s="56"/>
      <c r="Z472" s="56"/>
      <c r="AA472" s="56"/>
      <c r="AB472" s="56"/>
    </row>
    <row r="473">
      <c r="A473" s="56"/>
      <c r="B473" s="56"/>
      <c r="C473" s="58"/>
      <c r="D473" s="87"/>
      <c r="E473" s="79"/>
      <c r="F473" s="58"/>
      <c r="G473" s="58"/>
      <c r="H473" s="58"/>
      <c r="I473" s="58"/>
      <c r="J473" s="58"/>
      <c r="K473" s="56"/>
      <c r="L473" s="56"/>
      <c r="M473" s="56"/>
      <c r="N473" s="56"/>
      <c r="O473" s="56"/>
      <c r="P473" s="56"/>
      <c r="Q473" s="56"/>
      <c r="R473" s="56"/>
      <c r="S473" s="56"/>
      <c r="T473" s="56"/>
      <c r="U473" s="56"/>
      <c r="V473" s="56"/>
      <c r="W473" s="56"/>
      <c r="X473" s="56"/>
      <c r="Y473" s="56"/>
      <c r="Z473" s="56"/>
      <c r="AA473" s="56"/>
      <c r="AB473" s="56"/>
    </row>
    <row r="474">
      <c r="A474" s="56"/>
      <c r="B474" s="56"/>
      <c r="C474" s="58"/>
      <c r="D474" s="87"/>
      <c r="E474" s="79"/>
      <c r="F474" s="58"/>
      <c r="G474" s="58"/>
      <c r="H474" s="58"/>
      <c r="I474" s="58"/>
      <c r="J474" s="58"/>
      <c r="K474" s="56"/>
      <c r="L474" s="56"/>
      <c r="M474" s="56"/>
      <c r="N474" s="56"/>
      <c r="O474" s="56"/>
      <c r="P474" s="56"/>
      <c r="Q474" s="56"/>
      <c r="R474" s="56"/>
      <c r="S474" s="56"/>
      <c r="T474" s="56"/>
      <c r="U474" s="56"/>
      <c r="V474" s="56"/>
      <c r="W474" s="56"/>
      <c r="X474" s="56"/>
      <c r="Y474" s="56"/>
      <c r="Z474" s="56"/>
      <c r="AA474" s="56"/>
      <c r="AB474" s="56"/>
    </row>
    <row r="475">
      <c r="A475" s="56"/>
      <c r="B475" s="56"/>
      <c r="C475" s="58"/>
      <c r="D475" s="87"/>
      <c r="E475" s="79"/>
      <c r="F475" s="58"/>
      <c r="G475" s="58"/>
      <c r="H475" s="58"/>
      <c r="I475" s="58"/>
      <c r="J475" s="58"/>
      <c r="K475" s="56"/>
      <c r="L475" s="56"/>
      <c r="M475" s="56"/>
      <c r="N475" s="56"/>
      <c r="O475" s="56"/>
      <c r="P475" s="56"/>
      <c r="Q475" s="56"/>
      <c r="R475" s="56"/>
      <c r="S475" s="56"/>
      <c r="T475" s="56"/>
      <c r="U475" s="56"/>
      <c r="V475" s="56"/>
      <c r="W475" s="56"/>
      <c r="X475" s="56"/>
      <c r="Y475" s="56"/>
      <c r="Z475" s="56"/>
      <c r="AA475" s="56"/>
      <c r="AB475" s="56"/>
    </row>
    <row r="476">
      <c r="A476" s="56"/>
      <c r="B476" s="56"/>
      <c r="C476" s="58"/>
      <c r="D476" s="87"/>
      <c r="E476" s="79"/>
      <c r="F476" s="58"/>
      <c r="G476" s="58"/>
      <c r="H476" s="58"/>
      <c r="I476" s="58"/>
      <c r="J476" s="58"/>
      <c r="K476" s="56"/>
      <c r="L476" s="56"/>
      <c r="M476" s="56"/>
      <c r="N476" s="56"/>
      <c r="O476" s="56"/>
      <c r="P476" s="56"/>
      <c r="Q476" s="56"/>
      <c r="R476" s="56"/>
      <c r="S476" s="56"/>
      <c r="T476" s="56"/>
      <c r="U476" s="56"/>
      <c r="V476" s="56"/>
      <c r="W476" s="56"/>
      <c r="X476" s="56"/>
      <c r="Y476" s="56"/>
      <c r="Z476" s="56"/>
      <c r="AA476" s="56"/>
      <c r="AB476" s="56"/>
    </row>
    <row r="477">
      <c r="A477" s="56"/>
      <c r="B477" s="56"/>
      <c r="C477" s="58"/>
      <c r="D477" s="87"/>
      <c r="E477" s="79"/>
      <c r="F477" s="58"/>
      <c r="G477" s="58"/>
      <c r="H477" s="58"/>
      <c r="I477" s="58"/>
      <c r="J477" s="58"/>
      <c r="K477" s="56"/>
      <c r="L477" s="56"/>
      <c r="M477" s="56"/>
      <c r="N477" s="56"/>
      <c r="O477" s="56"/>
      <c r="P477" s="56"/>
      <c r="Q477" s="56"/>
      <c r="R477" s="56"/>
      <c r="S477" s="56"/>
      <c r="T477" s="56"/>
      <c r="U477" s="56"/>
      <c r="V477" s="56"/>
      <c r="W477" s="56"/>
      <c r="X477" s="56"/>
      <c r="Y477" s="56"/>
      <c r="Z477" s="56"/>
      <c r="AA477" s="56"/>
      <c r="AB477" s="56"/>
    </row>
    <row r="478">
      <c r="A478" s="56"/>
      <c r="B478" s="56"/>
      <c r="C478" s="58"/>
      <c r="D478" s="87"/>
      <c r="E478" s="79"/>
      <c r="F478" s="58"/>
      <c r="G478" s="58"/>
      <c r="H478" s="58"/>
      <c r="I478" s="58"/>
      <c r="J478" s="58"/>
      <c r="K478" s="56"/>
      <c r="L478" s="56"/>
      <c r="M478" s="56"/>
      <c r="N478" s="56"/>
      <c r="O478" s="56"/>
      <c r="P478" s="56"/>
      <c r="Q478" s="56"/>
      <c r="R478" s="56"/>
      <c r="S478" s="56"/>
      <c r="T478" s="56"/>
      <c r="U478" s="56"/>
      <c r="V478" s="56"/>
      <c r="W478" s="56"/>
      <c r="X478" s="56"/>
      <c r="Y478" s="56"/>
      <c r="Z478" s="56"/>
      <c r="AA478" s="56"/>
      <c r="AB478" s="56"/>
    </row>
    <row r="479">
      <c r="A479" s="56"/>
      <c r="B479" s="56"/>
      <c r="C479" s="58"/>
      <c r="D479" s="87"/>
      <c r="E479" s="79"/>
      <c r="F479" s="58"/>
      <c r="G479" s="58"/>
      <c r="H479" s="58"/>
      <c r="I479" s="58"/>
      <c r="J479" s="58"/>
      <c r="K479" s="56"/>
      <c r="L479" s="56"/>
      <c r="M479" s="56"/>
      <c r="N479" s="56"/>
      <c r="O479" s="56"/>
      <c r="P479" s="56"/>
      <c r="Q479" s="56"/>
      <c r="R479" s="56"/>
      <c r="S479" s="56"/>
      <c r="T479" s="56"/>
      <c r="U479" s="56"/>
      <c r="V479" s="56"/>
      <c r="W479" s="56"/>
      <c r="X479" s="56"/>
      <c r="Y479" s="56"/>
      <c r="Z479" s="56"/>
      <c r="AA479" s="56"/>
      <c r="AB479" s="56"/>
    </row>
    <row r="480">
      <c r="A480" s="56"/>
      <c r="B480" s="56"/>
      <c r="C480" s="58"/>
      <c r="D480" s="87"/>
      <c r="E480" s="79"/>
      <c r="F480" s="58"/>
      <c r="G480" s="58"/>
      <c r="H480" s="58"/>
      <c r="I480" s="58"/>
      <c r="J480" s="58"/>
      <c r="K480" s="56"/>
      <c r="L480" s="56"/>
      <c r="M480" s="56"/>
      <c r="N480" s="56"/>
      <c r="O480" s="56"/>
      <c r="P480" s="56"/>
      <c r="Q480" s="56"/>
      <c r="R480" s="56"/>
      <c r="S480" s="56"/>
      <c r="T480" s="56"/>
      <c r="U480" s="56"/>
      <c r="V480" s="56"/>
      <c r="W480" s="56"/>
      <c r="X480" s="56"/>
      <c r="Y480" s="56"/>
      <c r="Z480" s="56"/>
      <c r="AA480" s="56"/>
      <c r="AB480" s="56"/>
    </row>
    <row r="481">
      <c r="A481" s="56"/>
      <c r="B481" s="56"/>
      <c r="C481" s="58"/>
      <c r="D481" s="87"/>
      <c r="E481" s="79"/>
      <c r="F481" s="58"/>
      <c r="G481" s="58"/>
      <c r="H481" s="58"/>
      <c r="I481" s="58"/>
      <c r="J481" s="58"/>
      <c r="K481" s="56"/>
      <c r="L481" s="56"/>
      <c r="M481" s="56"/>
      <c r="N481" s="56"/>
      <c r="O481" s="56"/>
      <c r="P481" s="56"/>
      <c r="Q481" s="56"/>
      <c r="R481" s="56"/>
      <c r="S481" s="56"/>
      <c r="T481" s="56"/>
      <c r="U481" s="56"/>
      <c r="V481" s="56"/>
      <c r="W481" s="56"/>
      <c r="X481" s="56"/>
      <c r="Y481" s="56"/>
      <c r="Z481" s="56"/>
      <c r="AA481" s="56"/>
      <c r="AB481" s="56"/>
    </row>
    <row r="482">
      <c r="A482" s="56"/>
      <c r="B482" s="56"/>
      <c r="C482" s="58"/>
      <c r="D482" s="87"/>
      <c r="E482" s="79"/>
      <c r="F482" s="58"/>
      <c r="G482" s="58"/>
      <c r="H482" s="58"/>
      <c r="I482" s="58"/>
      <c r="J482" s="58"/>
      <c r="K482" s="56"/>
      <c r="L482" s="56"/>
      <c r="M482" s="56"/>
      <c r="N482" s="56"/>
      <c r="O482" s="56"/>
      <c r="P482" s="56"/>
      <c r="Q482" s="56"/>
      <c r="R482" s="56"/>
      <c r="S482" s="56"/>
      <c r="T482" s="56"/>
      <c r="U482" s="56"/>
      <c r="V482" s="56"/>
      <c r="W482" s="56"/>
      <c r="X482" s="56"/>
      <c r="Y482" s="56"/>
      <c r="Z482" s="56"/>
      <c r="AA482" s="56"/>
      <c r="AB482" s="56"/>
    </row>
    <row r="483">
      <c r="A483" s="56"/>
      <c r="B483" s="56"/>
      <c r="C483" s="58"/>
      <c r="D483" s="87"/>
      <c r="E483" s="79"/>
      <c r="F483" s="58"/>
      <c r="G483" s="58"/>
      <c r="H483" s="58"/>
      <c r="I483" s="58"/>
      <c r="J483" s="58"/>
      <c r="K483" s="56"/>
      <c r="L483" s="56"/>
      <c r="M483" s="56"/>
      <c r="N483" s="56"/>
      <c r="O483" s="56"/>
      <c r="P483" s="56"/>
      <c r="Q483" s="56"/>
      <c r="R483" s="56"/>
      <c r="S483" s="56"/>
      <c r="T483" s="56"/>
      <c r="U483" s="56"/>
      <c r="V483" s="56"/>
      <c r="W483" s="56"/>
      <c r="X483" s="56"/>
      <c r="Y483" s="56"/>
      <c r="Z483" s="56"/>
      <c r="AA483" s="56"/>
      <c r="AB483" s="56"/>
    </row>
    <row r="484">
      <c r="A484" s="56"/>
      <c r="B484" s="56"/>
      <c r="C484" s="58"/>
      <c r="D484" s="87"/>
      <c r="E484" s="79"/>
      <c r="F484" s="58"/>
      <c r="G484" s="58"/>
      <c r="H484" s="58"/>
      <c r="I484" s="58"/>
      <c r="J484" s="58"/>
      <c r="K484" s="56"/>
      <c r="L484" s="56"/>
      <c r="M484" s="56"/>
      <c r="N484" s="56"/>
      <c r="O484" s="56"/>
      <c r="P484" s="56"/>
      <c r="Q484" s="56"/>
      <c r="R484" s="56"/>
      <c r="S484" s="56"/>
      <c r="T484" s="56"/>
      <c r="U484" s="56"/>
      <c r="V484" s="56"/>
      <c r="W484" s="56"/>
      <c r="X484" s="56"/>
      <c r="Y484" s="56"/>
      <c r="Z484" s="56"/>
      <c r="AA484" s="56"/>
      <c r="AB484" s="56"/>
    </row>
    <row r="485">
      <c r="A485" s="56"/>
      <c r="B485" s="56"/>
      <c r="C485" s="58"/>
      <c r="D485" s="87"/>
      <c r="E485" s="79"/>
      <c r="F485" s="58"/>
      <c r="G485" s="58"/>
      <c r="H485" s="58"/>
      <c r="I485" s="58"/>
      <c r="J485" s="58"/>
      <c r="K485" s="56"/>
      <c r="L485" s="56"/>
      <c r="M485" s="56"/>
      <c r="N485" s="56"/>
      <c r="O485" s="56"/>
      <c r="P485" s="56"/>
      <c r="Q485" s="56"/>
      <c r="R485" s="56"/>
      <c r="S485" s="56"/>
      <c r="T485" s="56"/>
      <c r="U485" s="56"/>
      <c r="V485" s="56"/>
      <c r="W485" s="56"/>
      <c r="X485" s="56"/>
      <c r="Y485" s="56"/>
      <c r="Z485" s="56"/>
      <c r="AA485" s="56"/>
      <c r="AB485" s="56"/>
    </row>
    <row r="486">
      <c r="A486" s="56"/>
      <c r="B486" s="56"/>
      <c r="C486" s="58"/>
      <c r="D486" s="87"/>
      <c r="E486" s="79"/>
      <c r="F486" s="58"/>
      <c r="G486" s="58"/>
      <c r="H486" s="58"/>
      <c r="I486" s="58"/>
      <c r="J486" s="58"/>
      <c r="K486" s="56"/>
      <c r="L486" s="56"/>
      <c r="M486" s="56"/>
      <c r="N486" s="56"/>
      <c r="O486" s="56"/>
      <c r="P486" s="56"/>
      <c r="Q486" s="56"/>
      <c r="R486" s="56"/>
      <c r="S486" s="56"/>
      <c r="T486" s="56"/>
      <c r="U486" s="56"/>
      <c r="V486" s="56"/>
      <c r="W486" s="56"/>
      <c r="X486" s="56"/>
      <c r="Y486" s="56"/>
      <c r="Z486" s="56"/>
      <c r="AA486" s="56"/>
      <c r="AB486" s="56"/>
    </row>
    <row r="487">
      <c r="A487" s="56"/>
      <c r="B487" s="56"/>
      <c r="C487" s="58"/>
      <c r="D487" s="87"/>
      <c r="E487" s="79"/>
      <c r="F487" s="58"/>
      <c r="G487" s="58"/>
      <c r="H487" s="58"/>
      <c r="I487" s="58"/>
      <c r="J487" s="58"/>
      <c r="K487" s="56"/>
      <c r="L487" s="56"/>
      <c r="M487" s="56"/>
      <c r="N487" s="56"/>
      <c r="O487" s="56"/>
      <c r="P487" s="56"/>
      <c r="Q487" s="56"/>
      <c r="R487" s="56"/>
      <c r="S487" s="56"/>
      <c r="T487" s="56"/>
      <c r="U487" s="56"/>
      <c r="V487" s="56"/>
      <c r="W487" s="56"/>
      <c r="X487" s="56"/>
      <c r="Y487" s="56"/>
      <c r="Z487" s="56"/>
      <c r="AA487" s="56"/>
      <c r="AB487" s="56"/>
    </row>
    <row r="488">
      <c r="A488" s="56"/>
      <c r="B488" s="56"/>
      <c r="C488" s="58"/>
      <c r="D488" s="87"/>
      <c r="E488" s="79"/>
      <c r="F488" s="58"/>
      <c r="G488" s="58"/>
      <c r="H488" s="58"/>
      <c r="I488" s="58"/>
      <c r="J488" s="58"/>
      <c r="K488" s="56"/>
      <c r="L488" s="56"/>
      <c r="M488" s="56"/>
      <c r="N488" s="56"/>
      <c r="O488" s="56"/>
      <c r="P488" s="56"/>
      <c r="Q488" s="56"/>
      <c r="R488" s="56"/>
      <c r="S488" s="56"/>
      <c r="T488" s="56"/>
      <c r="U488" s="56"/>
      <c r="V488" s="56"/>
      <c r="W488" s="56"/>
      <c r="X488" s="56"/>
      <c r="Y488" s="56"/>
      <c r="Z488" s="56"/>
      <c r="AA488" s="56"/>
      <c r="AB488" s="56"/>
    </row>
    <row r="489">
      <c r="A489" s="56"/>
      <c r="B489" s="56"/>
      <c r="C489" s="58"/>
      <c r="D489" s="87"/>
      <c r="E489" s="79"/>
      <c r="F489" s="58"/>
      <c r="G489" s="58"/>
      <c r="H489" s="58"/>
      <c r="I489" s="58"/>
      <c r="J489" s="58"/>
      <c r="K489" s="56"/>
      <c r="L489" s="56"/>
      <c r="M489" s="56"/>
      <c r="N489" s="56"/>
      <c r="O489" s="56"/>
      <c r="P489" s="56"/>
      <c r="Q489" s="56"/>
      <c r="R489" s="56"/>
      <c r="S489" s="56"/>
      <c r="T489" s="56"/>
      <c r="U489" s="56"/>
      <c r="V489" s="56"/>
      <c r="W489" s="56"/>
      <c r="X489" s="56"/>
      <c r="Y489" s="56"/>
      <c r="Z489" s="56"/>
      <c r="AA489" s="56"/>
      <c r="AB489" s="56"/>
    </row>
    <row r="490">
      <c r="A490" s="56"/>
      <c r="B490" s="56"/>
      <c r="C490" s="58"/>
      <c r="D490" s="87"/>
      <c r="E490" s="79"/>
      <c r="F490" s="58"/>
      <c r="G490" s="58"/>
      <c r="H490" s="58"/>
      <c r="I490" s="58"/>
      <c r="J490" s="58"/>
      <c r="K490" s="56"/>
      <c r="L490" s="56"/>
      <c r="M490" s="56"/>
      <c r="N490" s="56"/>
      <c r="O490" s="56"/>
      <c r="P490" s="56"/>
      <c r="Q490" s="56"/>
      <c r="R490" s="56"/>
      <c r="S490" s="56"/>
      <c r="T490" s="56"/>
      <c r="U490" s="56"/>
      <c r="V490" s="56"/>
      <c r="W490" s="56"/>
      <c r="X490" s="56"/>
      <c r="Y490" s="56"/>
      <c r="Z490" s="56"/>
      <c r="AA490" s="56"/>
      <c r="AB490" s="56"/>
    </row>
    <row r="491">
      <c r="A491" s="56"/>
      <c r="B491" s="56"/>
      <c r="C491" s="58"/>
      <c r="D491" s="87"/>
      <c r="E491" s="79"/>
      <c r="F491" s="58"/>
      <c r="G491" s="58"/>
      <c r="H491" s="58"/>
      <c r="I491" s="58"/>
      <c r="J491" s="58"/>
      <c r="K491" s="56"/>
      <c r="L491" s="56"/>
      <c r="M491" s="56"/>
      <c r="N491" s="56"/>
      <c r="O491" s="56"/>
      <c r="P491" s="56"/>
      <c r="Q491" s="56"/>
      <c r="R491" s="56"/>
      <c r="S491" s="56"/>
      <c r="T491" s="56"/>
      <c r="U491" s="56"/>
      <c r="V491" s="56"/>
      <c r="W491" s="56"/>
      <c r="X491" s="56"/>
      <c r="Y491" s="56"/>
      <c r="Z491" s="56"/>
      <c r="AA491" s="56"/>
      <c r="AB491" s="56"/>
    </row>
    <row r="492">
      <c r="A492" s="56"/>
      <c r="B492" s="56"/>
      <c r="C492" s="58"/>
      <c r="D492" s="87"/>
      <c r="E492" s="79"/>
      <c r="F492" s="58"/>
      <c r="G492" s="58"/>
      <c r="H492" s="58"/>
      <c r="I492" s="58"/>
      <c r="J492" s="58"/>
      <c r="K492" s="56"/>
      <c r="L492" s="56"/>
      <c r="M492" s="56"/>
      <c r="N492" s="56"/>
      <c r="O492" s="56"/>
      <c r="P492" s="56"/>
      <c r="Q492" s="56"/>
      <c r="R492" s="56"/>
      <c r="S492" s="56"/>
      <c r="T492" s="56"/>
      <c r="U492" s="56"/>
      <c r="V492" s="56"/>
      <c r="W492" s="56"/>
      <c r="X492" s="56"/>
      <c r="Y492" s="56"/>
      <c r="Z492" s="56"/>
      <c r="AA492" s="56"/>
      <c r="AB492" s="56"/>
    </row>
    <row r="493">
      <c r="A493" s="56"/>
      <c r="B493" s="56"/>
      <c r="C493" s="58"/>
      <c r="D493" s="87"/>
      <c r="E493" s="79"/>
      <c r="F493" s="58"/>
      <c r="G493" s="58"/>
      <c r="H493" s="58"/>
      <c r="I493" s="58"/>
      <c r="J493" s="58"/>
      <c r="K493" s="56"/>
      <c r="L493" s="56"/>
      <c r="M493" s="56"/>
      <c r="N493" s="56"/>
      <c r="O493" s="56"/>
      <c r="P493" s="56"/>
      <c r="Q493" s="56"/>
      <c r="R493" s="56"/>
      <c r="S493" s="56"/>
      <c r="T493" s="56"/>
      <c r="U493" s="56"/>
      <c r="V493" s="56"/>
      <c r="W493" s="56"/>
      <c r="X493" s="56"/>
      <c r="Y493" s="56"/>
      <c r="Z493" s="56"/>
      <c r="AA493" s="56"/>
      <c r="AB493" s="56"/>
    </row>
    <row r="494">
      <c r="A494" s="56"/>
      <c r="B494" s="56"/>
      <c r="C494" s="58"/>
      <c r="D494" s="87"/>
      <c r="E494" s="79"/>
      <c r="F494" s="58"/>
      <c r="G494" s="58"/>
      <c r="H494" s="58"/>
      <c r="I494" s="58"/>
      <c r="J494" s="58"/>
      <c r="K494" s="56"/>
      <c r="L494" s="56"/>
      <c r="M494" s="56"/>
      <c r="N494" s="56"/>
      <c r="O494" s="56"/>
      <c r="P494" s="56"/>
      <c r="Q494" s="56"/>
      <c r="R494" s="56"/>
      <c r="S494" s="56"/>
      <c r="T494" s="56"/>
      <c r="U494" s="56"/>
      <c r="V494" s="56"/>
      <c r="W494" s="56"/>
      <c r="X494" s="56"/>
      <c r="Y494" s="56"/>
      <c r="Z494" s="56"/>
      <c r="AA494" s="56"/>
      <c r="AB494" s="56"/>
    </row>
    <row r="495">
      <c r="A495" s="56"/>
      <c r="B495" s="56"/>
      <c r="C495" s="58"/>
      <c r="D495" s="87"/>
      <c r="E495" s="79"/>
      <c r="F495" s="58"/>
      <c r="G495" s="58"/>
      <c r="H495" s="58"/>
      <c r="I495" s="58"/>
      <c r="J495" s="58"/>
      <c r="K495" s="56"/>
      <c r="L495" s="56"/>
      <c r="M495" s="56"/>
      <c r="N495" s="56"/>
      <c r="O495" s="56"/>
      <c r="P495" s="56"/>
      <c r="Q495" s="56"/>
      <c r="R495" s="56"/>
      <c r="S495" s="56"/>
      <c r="T495" s="56"/>
      <c r="U495" s="56"/>
      <c r="V495" s="56"/>
      <c r="W495" s="56"/>
      <c r="X495" s="56"/>
      <c r="Y495" s="56"/>
      <c r="Z495" s="56"/>
      <c r="AA495" s="56"/>
      <c r="AB495" s="56"/>
    </row>
    <row r="496">
      <c r="A496" s="56"/>
      <c r="B496" s="56"/>
      <c r="C496" s="58"/>
      <c r="D496" s="87"/>
      <c r="E496" s="79"/>
      <c r="F496" s="58"/>
      <c r="G496" s="58"/>
      <c r="H496" s="58"/>
      <c r="I496" s="58"/>
      <c r="J496" s="58"/>
      <c r="K496" s="56"/>
      <c r="L496" s="56"/>
      <c r="M496" s="56"/>
      <c r="N496" s="56"/>
      <c r="O496" s="56"/>
      <c r="P496" s="56"/>
      <c r="Q496" s="56"/>
      <c r="R496" s="56"/>
      <c r="S496" s="56"/>
      <c r="T496" s="56"/>
      <c r="U496" s="56"/>
      <c r="V496" s="56"/>
      <c r="W496" s="56"/>
      <c r="X496" s="56"/>
      <c r="Y496" s="56"/>
      <c r="Z496" s="56"/>
      <c r="AA496" s="56"/>
      <c r="AB496" s="56"/>
    </row>
    <row r="497">
      <c r="A497" s="56"/>
      <c r="B497" s="56"/>
      <c r="C497" s="58"/>
      <c r="D497" s="87"/>
      <c r="E497" s="79"/>
      <c r="F497" s="58"/>
      <c r="G497" s="58"/>
      <c r="H497" s="58"/>
      <c r="I497" s="58"/>
      <c r="J497" s="58"/>
      <c r="K497" s="56"/>
      <c r="L497" s="56"/>
      <c r="M497" s="56"/>
      <c r="N497" s="56"/>
      <c r="O497" s="56"/>
      <c r="P497" s="56"/>
      <c r="Q497" s="56"/>
      <c r="R497" s="56"/>
      <c r="S497" s="56"/>
      <c r="T497" s="56"/>
      <c r="U497" s="56"/>
      <c r="V497" s="56"/>
      <c r="W497" s="56"/>
      <c r="X497" s="56"/>
      <c r="Y497" s="56"/>
      <c r="Z497" s="56"/>
      <c r="AA497" s="56"/>
      <c r="AB497" s="56"/>
    </row>
    <row r="498">
      <c r="A498" s="56"/>
      <c r="B498" s="56"/>
      <c r="C498" s="58"/>
      <c r="D498" s="87"/>
      <c r="E498" s="79"/>
      <c r="F498" s="58"/>
      <c r="G498" s="58"/>
      <c r="H498" s="58"/>
      <c r="I498" s="58"/>
      <c r="J498" s="58"/>
      <c r="K498" s="56"/>
      <c r="L498" s="56"/>
      <c r="M498" s="56"/>
      <c r="N498" s="56"/>
      <c r="O498" s="56"/>
      <c r="P498" s="56"/>
      <c r="Q498" s="56"/>
      <c r="R498" s="56"/>
      <c r="S498" s="56"/>
      <c r="T498" s="56"/>
      <c r="U498" s="56"/>
      <c r="V498" s="56"/>
      <c r="W498" s="56"/>
      <c r="X498" s="56"/>
      <c r="Y498" s="56"/>
      <c r="Z498" s="56"/>
      <c r="AA498" s="56"/>
      <c r="AB498" s="56"/>
    </row>
    <row r="499">
      <c r="A499" s="56"/>
      <c r="B499" s="56"/>
      <c r="C499" s="58"/>
      <c r="D499" s="87"/>
      <c r="E499" s="79"/>
      <c r="F499" s="58"/>
      <c r="G499" s="58"/>
      <c r="H499" s="58"/>
      <c r="I499" s="58"/>
      <c r="J499" s="58"/>
      <c r="K499" s="56"/>
      <c r="L499" s="56"/>
      <c r="M499" s="56"/>
      <c r="N499" s="56"/>
      <c r="O499" s="56"/>
      <c r="P499" s="56"/>
      <c r="Q499" s="56"/>
      <c r="R499" s="56"/>
      <c r="S499" s="56"/>
      <c r="T499" s="56"/>
      <c r="U499" s="56"/>
      <c r="V499" s="56"/>
      <c r="W499" s="56"/>
      <c r="X499" s="56"/>
      <c r="Y499" s="56"/>
      <c r="Z499" s="56"/>
      <c r="AA499" s="56"/>
      <c r="AB499" s="56"/>
    </row>
    <row r="500">
      <c r="A500" s="56"/>
      <c r="B500" s="56"/>
      <c r="C500" s="58"/>
      <c r="D500" s="87"/>
      <c r="E500" s="79"/>
      <c r="F500" s="58"/>
      <c r="G500" s="58"/>
      <c r="H500" s="58"/>
      <c r="I500" s="58"/>
      <c r="J500" s="58"/>
      <c r="K500" s="56"/>
      <c r="L500" s="56"/>
      <c r="M500" s="56"/>
      <c r="N500" s="56"/>
      <c r="O500" s="56"/>
      <c r="P500" s="56"/>
      <c r="Q500" s="56"/>
      <c r="R500" s="56"/>
      <c r="S500" s="56"/>
      <c r="T500" s="56"/>
      <c r="U500" s="56"/>
      <c r="V500" s="56"/>
      <c r="W500" s="56"/>
      <c r="X500" s="56"/>
      <c r="Y500" s="56"/>
      <c r="Z500" s="56"/>
      <c r="AA500" s="56"/>
      <c r="AB500" s="56"/>
    </row>
    <row r="501">
      <c r="A501" s="56"/>
      <c r="B501" s="56"/>
      <c r="C501" s="58"/>
      <c r="D501" s="87"/>
      <c r="E501" s="79"/>
      <c r="F501" s="58"/>
      <c r="G501" s="58"/>
      <c r="H501" s="58"/>
      <c r="I501" s="58"/>
      <c r="J501" s="58"/>
      <c r="K501" s="56"/>
      <c r="L501" s="56"/>
      <c r="M501" s="56"/>
      <c r="N501" s="56"/>
      <c r="O501" s="56"/>
      <c r="P501" s="56"/>
      <c r="Q501" s="56"/>
      <c r="R501" s="56"/>
      <c r="S501" s="56"/>
      <c r="T501" s="56"/>
      <c r="U501" s="56"/>
      <c r="V501" s="56"/>
      <c r="W501" s="56"/>
      <c r="X501" s="56"/>
      <c r="Y501" s="56"/>
      <c r="Z501" s="56"/>
      <c r="AA501" s="56"/>
      <c r="AB501" s="56"/>
    </row>
    <row r="502">
      <c r="A502" s="56"/>
      <c r="B502" s="56"/>
      <c r="C502" s="58"/>
      <c r="D502" s="87"/>
      <c r="E502" s="79"/>
      <c r="F502" s="58"/>
      <c r="G502" s="58"/>
      <c r="H502" s="58"/>
      <c r="I502" s="58"/>
      <c r="J502" s="58"/>
      <c r="K502" s="56"/>
      <c r="L502" s="56"/>
      <c r="M502" s="56"/>
      <c r="N502" s="56"/>
      <c r="O502" s="56"/>
      <c r="P502" s="56"/>
      <c r="Q502" s="56"/>
      <c r="R502" s="56"/>
      <c r="S502" s="56"/>
      <c r="T502" s="56"/>
      <c r="U502" s="56"/>
      <c r="V502" s="56"/>
      <c r="W502" s="56"/>
      <c r="X502" s="56"/>
      <c r="Y502" s="56"/>
      <c r="Z502" s="56"/>
      <c r="AA502" s="56"/>
      <c r="AB502" s="56"/>
    </row>
    <row r="503">
      <c r="A503" s="56"/>
      <c r="B503" s="56"/>
      <c r="C503" s="58"/>
      <c r="D503" s="87"/>
      <c r="E503" s="79"/>
      <c r="F503" s="58"/>
      <c r="G503" s="58"/>
      <c r="H503" s="58"/>
      <c r="I503" s="58"/>
      <c r="J503" s="58"/>
      <c r="K503" s="56"/>
      <c r="L503" s="56"/>
      <c r="M503" s="56"/>
      <c r="N503" s="56"/>
      <c r="O503" s="56"/>
      <c r="P503" s="56"/>
      <c r="Q503" s="56"/>
      <c r="R503" s="56"/>
      <c r="S503" s="56"/>
      <c r="T503" s="56"/>
      <c r="U503" s="56"/>
      <c r="V503" s="56"/>
      <c r="W503" s="56"/>
      <c r="X503" s="56"/>
      <c r="Y503" s="56"/>
      <c r="Z503" s="56"/>
      <c r="AA503" s="56"/>
      <c r="AB503" s="56"/>
    </row>
    <row r="504">
      <c r="A504" s="56"/>
      <c r="B504" s="56"/>
      <c r="C504" s="58"/>
      <c r="D504" s="87"/>
      <c r="E504" s="79"/>
      <c r="F504" s="58"/>
      <c r="G504" s="58"/>
      <c r="H504" s="58"/>
      <c r="I504" s="58"/>
      <c r="J504" s="58"/>
      <c r="K504" s="56"/>
      <c r="L504" s="56"/>
      <c r="M504" s="56"/>
      <c r="N504" s="56"/>
      <c r="O504" s="56"/>
      <c r="P504" s="56"/>
      <c r="Q504" s="56"/>
      <c r="R504" s="56"/>
      <c r="S504" s="56"/>
      <c r="T504" s="56"/>
      <c r="U504" s="56"/>
      <c r="V504" s="56"/>
      <c r="W504" s="56"/>
      <c r="X504" s="56"/>
      <c r="Y504" s="56"/>
      <c r="Z504" s="56"/>
      <c r="AA504" s="56"/>
      <c r="AB504" s="56"/>
    </row>
    <row r="505">
      <c r="A505" s="56"/>
      <c r="B505" s="56"/>
      <c r="C505" s="58"/>
      <c r="D505" s="87"/>
      <c r="E505" s="79"/>
      <c r="F505" s="58"/>
      <c r="G505" s="58"/>
      <c r="H505" s="58"/>
      <c r="I505" s="58"/>
      <c r="J505" s="58"/>
      <c r="K505" s="56"/>
      <c r="L505" s="56"/>
      <c r="M505" s="56"/>
      <c r="N505" s="56"/>
      <c r="O505" s="56"/>
      <c r="P505" s="56"/>
      <c r="Q505" s="56"/>
      <c r="R505" s="56"/>
      <c r="S505" s="56"/>
      <c r="T505" s="56"/>
      <c r="U505" s="56"/>
      <c r="V505" s="56"/>
      <c r="W505" s="56"/>
      <c r="X505" s="56"/>
      <c r="Y505" s="56"/>
      <c r="Z505" s="56"/>
      <c r="AA505" s="56"/>
      <c r="AB505" s="56"/>
    </row>
    <row r="506">
      <c r="A506" s="56"/>
      <c r="B506" s="56"/>
      <c r="C506" s="58"/>
      <c r="D506" s="87"/>
      <c r="E506" s="79"/>
      <c r="F506" s="58"/>
      <c r="G506" s="58"/>
      <c r="H506" s="58"/>
      <c r="I506" s="58"/>
      <c r="J506" s="58"/>
      <c r="K506" s="56"/>
      <c r="L506" s="56"/>
      <c r="M506" s="56"/>
      <c r="N506" s="56"/>
      <c r="O506" s="56"/>
      <c r="P506" s="56"/>
      <c r="Q506" s="56"/>
      <c r="R506" s="56"/>
      <c r="S506" s="56"/>
      <c r="T506" s="56"/>
      <c r="U506" s="56"/>
      <c r="V506" s="56"/>
      <c r="W506" s="56"/>
      <c r="X506" s="56"/>
      <c r="Y506" s="56"/>
      <c r="Z506" s="56"/>
      <c r="AA506" s="56"/>
      <c r="AB506" s="56"/>
    </row>
    <row r="507">
      <c r="A507" s="56"/>
      <c r="B507" s="56"/>
      <c r="C507" s="58"/>
      <c r="D507" s="87"/>
      <c r="E507" s="79"/>
      <c r="F507" s="58"/>
      <c r="G507" s="58"/>
      <c r="H507" s="58"/>
      <c r="I507" s="58"/>
      <c r="J507" s="58"/>
      <c r="K507" s="56"/>
      <c r="L507" s="56"/>
      <c r="M507" s="56"/>
      <c r="N507" s="56"/>
      <c r="O507" s="56"/>
      <c r="P507" s="56"/>
      <c r="Q507" s="56"/>
      <c r="R507" s="56"/>
      <c r="S507" s="56"/>
      <c r="T507" s="56"/>
      <c r="U507" s="56"/>
      <c r="V507" s="56"/>
      <c r="W507" s="56"/>
      <c r="X507" s="56"/>
      <c r="Y507" s="56"/>
      <c r="Z507" s="56"/>
      <c r="AA507" s="56"/>
      <c r="AB507" s="56"/>
    </row>
    <row r="508">
      <c r="A508" s="56"/>
      <c r="B508" s="56"/>
      <c r="C508" s="58"/>
      <c r="D508" s="87"/>
      <c r="E508" s="79"/>
      <c r="F508" s="58"/>
      <c r="G508" s="58"/>
      <c r="H508" s="58"/>
      <c r="I508" s="58"/>
      <c r="J508" s="58"/>
      <c r="K508" s="56"/>
      <c r="L508" s="56"/>
      <c r="M508" s="56"/>
      <c r="N508" s="56"/>
      <c r="O508" s="56"/>
      <c r="P508" s="56"/>
      <c r="Q508" s="56"/>
      <c r="R508" s="56"/>
      <c r="S508" s="56"/>
      <c r="T508" s="56"/>
      <c r="U508" s="56"/>
      <c r="V508" s="56"/>
      <c r="W508" s="56"/>
      <c r="X508" s="56"/>
      <c r="Y508" s="56"/>
      <c r="Z508" s="56"/>
      <c r="AA508" s="56"/>
      <c r="AB508" s="56"/>
    </row>
    <row r="509">
      <c r="A509" s="56"/>
      <c r="B509" s="56"/>
      <c r="C509" s="58"/>
      <c r="D509" s="87"/>
      <c r="E509" s="79"/>
      <c r="F509" s="58"/>
      <c r="G509" s="58"/>
      <c r="H509" s="58"/>
      <c r="I509" s="58"/>
      <c r="J509" s="58"/>
      <c r="K509" s="56"/>
      <c r="L509" s="56"/>
      <c r="M509" s="56"/>
      <c r="N509" s="56"/>
      <c r="O509" s="56"/>
      <c r="P509" s="56"/>
      <c r="Q509" s="56"/>
      <c r="R509" s="56"/>
      <c r="S509" s="56"/>
      <c r="T509" s="56"/>
      <c r="U509" s="56"/>
      <c r="V509" s="56"/>
      <c r="W509" s="56"/>
      <c r="X509" s="56"/>
      <c r="Y509" s="56"/>
      <c r="Z509" s="56"/>
      <c r="AA509" s="56"/>
      <c r="AB509" s="56"/>
    </row>
    <row r="510">
      <c r="A510" s="56"/>
      <c r="B510" s="56"/>
      <c r="C510" s="58"/>
      <c r="D510" s="87"/>
      <c r="E510" s="79"/>
      <c r="F510" s="58"/>
      <c r="G510" s="58"/>
      <c r="H510" s="58"/>
      <c r="I510" s="58"/>
      <c r="J510" s="58"/>
      <c r="K510" s="56"/>
      <c r="L510" s="56"/>
      <c r="M510" s="56"/>
      <c r="N510" s="56"/>
      <c r="O510" s="56"/>
      <c r="P510" s="56"/>
      <c r="Q510" s="56"/>
      <c r="R510" s="56"/>
      <c r="S510" s="56"/>
      <c r="T510" s="56"/>
      <c r="U510" s="56"/>
      <c r="V510" s="56"/>
      <c r="W510" s="56"/>
      <c r="X510" s="56"/>
      <c r="Y510" s="56"/>
      <c r="Z510" s="56"/>
      <c r="AA510" s="56"/>
      <c r="AB510" s="56"/>
    </row>
    <row r="511">
      <c r="A511" s="56"/>
      <c r="B511" s="56"/>
      <c r="C511" s="58"/>
      <c r="D511" s="87"/>
      <c r="E511" s="79"/>
      <c r="F511" s="58"/>
      <c r="G511" s="58"/>
      <c r="H511" s="58"/>
      <c r="I511" s="58"/>
      <c r="J511" s="58"/>
      <c r="K511" s="56"/>
      <c r="L511" s="56"/>
      <c r="M511" s="56"/>
      <c r="N511" s="56"/>
      <c r="O511" s="56"/>
      <c r="P511" s="56"/>
      <c r="Q511" s="56"/>
      <c r="R511" s="56"/>
      <c r="S511" s="56"/>
      <c r="T511" s="56"/>
      <c r="U511" s="56"/>
      <c r="V511" s="56"/>
      <c r="W511" s="56"/>
      <c r="X511" s="56"/>
      <c r="Y511" s="56"/>
      <c r="Z511" s="56"/>
      <c r="AA511" s="56"/>
      <c r="AB511" s="56"/>
    </row>
    <row r="512">
      <c r="A512" s="56"/>
      <c r="B512" s="56"/>
      <c r="C512" s="58"/>
      <c r="D512" s="87"/>
      <c r="E512" s="79"/>
      <c r="F512" s="58"/>
      <c r="G512" s="58"/>
      <c r="H512" s="58"/>
      <c r="I512" s="58"/>
      <c r="J512" s="58"/>
      <c r="K512" s="56"/>
      <c r="L512" s="56"/>
      <c r="M512" s="56"/>
      <c r="N512" s="56"/>
      <c r="O512" s="56"/>
      <c r="P512" s="56"/>
      <c r="Q512" s="56"/>
      <c r="R512" s="56"/>
      <c r="S512" s="56"/>
      <c r="T512" s="56"/>
      <c r="U512" s="56"/>
      <c r="V512" s="56"/>
      <c r="W512" s="56"/>
      <c r="X512" s="56"/>
      <c r="Y512" s="56"/>
      <c r="Z512" s="56"/>
      <c r="AA512" s="56"/>
      <c r="AB512" s="56"/>
    </row>
    <row r="513">
      <c r="A513" s="56"/>
      <c r="B513" s="56"/>
      <c r="C513" s="58"/>
      <c r="D513" s="87"/>
      <c r="E513" s="79"/>
      <c r="F513" s="58"/>
      <c r="G513" s="58"/>
      <c r="H513" s="58"/>
      <c r="I513" s="58"/>
      <c r="J513" s="58"/>
      <c r="K513" s="56"/>
      <c r="L513" s="56"/>
      <c r="M513" s="56"/>
      <c r="N513" s="56"/>
      <c r="O513" s="56"/>
      <c r="P513" s="56"/>
      <c r="Q513" s="56"/>
      <c r="R513" s="56"/>
      <c r="S513" s="56"/>
      <c r="T513" s="56"/>
      <c r="U513" s="56"/>
      <c r="V513" s="56"/>
      <c r="W513" s="56"/>
      <c r="X513" s="56"/>
      <c r="Y513" s="56"/>
      <c r="Z513" s="56"/>
      <c r="AA513" s="56"/>
      <c r="AB513" s="56"/>
    </row>
    <row r="514">
      <c r="A514" s="56"/>
      <c r="B514" s="56"/>
      <c r="C514" s="58"/>
      <c r="D514" s="87"/>
      <c r="E514" s="79"/>
      <c r="F514" s="58"/>
      <c r="G514" s="58"/>
      <c r="H514" s="58"/>
      <c r="I514" s="58"/>
      <c r="J514" s="58"/>
      <c r="K514" s="56"/>
      <c r="L514" s="56"/>
      <c r="M514" s="56"/>
      <c r="N514" s="56"/>
      <c r="O514" s="56"/>
      <c r="P514" s="56"/>
      <c r="Q514" s="56"/>
      <c r="R514" s="56"/>
      <c r="S514" s="56"/>
      <c r="T514" s="56"/>
      <c r="U514" s="56"/>
      <c r="V514" s="56"/>
      <c r="W514" s="56"/>
      <c r="X514" s="56"/>
      <c r="Y514" s="56"/>
      <c r="Z514" s="56"/>
      <c r="AA514" s="56"/>
      <c r="AB514" s="56"/>
    </row>
    <row r="515">
      <c r="A515" s="56"/>
      <c r="B515" s="56"/>
      <c r="C515" s="58"/>
      <c r="D515" s="87"/>
      <c r="E515" s="79"/>
      <c r="F515" s="58"/>
      <c r="G515" s="58"/>
      <c r="H515" s="58"/>
      <c r="I515" s="58"/>
      <c r="J515" s="58"/>
      <c r="K515" s="56"/>
      <c r="L515" s="56"/>
      <c r="M515" s="56"/>
      <c r="N515" s="56"/>
      <c r="O515" s="56"/>
      <c r="P515" s="56"/>
      <c r="Q515" s="56"/>
      <c r="R515" s="56"/>
      <c r="S515" s="56"/>
      <c r="T515" s="56"/>
      <c r="U515" s="56"/>
      <c r="V515" s="56"/>
      <c r="W515" s="56"/>
      <c r="X515" s="56"/>
      <c r="Y515" s="56"/>
      <c r="Z515" s="56"/>
      <c r="AA515" s="56"/>
      <c r="AB515" s="56"/>
    </row>
    <row r="516">
      <c r="A516" s="56"/>
      <c r="B516" s="56"/>
      <c r="C516" s="58"/>
      <c r="D516" s="87"/>
      <c r="E516" s="79"/>
      <c r="F516" s="58"/>
      <c r="G516" s="58"/>
      <c r="H516" s="58"/>
      <c r="I516" s="58"/>
      <c r="J516" s="58"/>
      <c r="K516" s="56"/>
      <c r="L516" s="56"/>
      <c r="M516" s="56"/>
      <c r="N516" s="56"/>
      <c r="O516" s="56"/>
      <c r="P516" s="56"/>
      <c r="Q516" s="56"/>
      <c r="R516" s="56"/>
      <c r="S516" s="56"/>
      <c r="T516" s="56"/>
      <c r="U516" s="56"/>
      <c r="V516" s="56"/>
      <c r="W516" s="56"/>
      <c r="X516" s="56"/>
      <c r="Y516" s="56"/>
      <c r="Z516" s="56"/>
      <c r="AA516" s="56"/>
      <c r="AB516" s="56"/>
    </row>
    <row r="517">
      <c r="A517" s="56"/>
      <c r="B517" s="56"/>
      <c r="C517" s="58"/>
      <c r="D517" s="87"/>
      <c r="E517" s="79"/>
      <c r="F517" s="58"/>
      <c r="G517" s="58"/>
      <c r="H517" s="58"/>
      <c r="I517" s="58"/>
      <c r="J517" s="58"/>
      <c r="K517" s="56"/>
      <c r="L517" s="56"/>
      <c r="M517" s="56"/>
      <c r="N517" s="56"/>
      <c r="O517" s="56"/>
      <c r="P517" s="56"/>
      <c r="Q517" s="56"/>
      <c r="R517" s="56"/>
      <c r="S517" s="56"/>
      <c r="T517" s="56"/>
      <c r="U517" s="56"/>
      <c r="V517" s="56"/>
      <c r="W517" s="56"/>
      <c r="X517" s="56"/>
      <c r="Y517" s="56"/>
      <c r="Z517" s="56"/>
      <c r="AA517" s="56"/>
      <c r="AB517" s="56"/>
    </row>
    <row r="518">
      <c r="A518" s="56"/>
      <c r="B518" s="56"/>
      <c r="C518" s="58"/>
      <c r="D518" s="87"/>
      <c r="E518" s="79"/>
      <c r="F518" s="58"/>
      <c r="G518" s="58"/>
      <c r="H518" s="58"/>
      <c r="I518" s="58"/>
      <c r="J518" s="58"/>
      <c r="K518" s="56"/>
      <c r="L518" s="56"/>
      <c r="M518" s="56"/>
      <c r="N518" s="56"/>
      <c r="O518" s="56"/>
      <c r="P518" s="56"/>
      <c r="Q518" s="56"/>
      <c r="R518" s="56"/>
      <c r="S518" s="56"/>
      <c r="T518" s="56"/>
      <c r="U518" s="56"/>
      <c r="V518" s="56"/>
      <c r="W518" s="56"/>
      <c r="X518" s="56"/>
      <c r="Y518" s="56"/>
      <c r="Z518" s="56"/>
      <c r="AA518" s="56"/>
      <c r="AB518" s="56"/>
    </row>
    <row r="519">
      <c r="A519" s="56"/>
      <c r="B519" s="56"/>
      <c r="C519" s="58"/>
      <c r="D519" s="87"/>
      <c r="E519" s="79"/>
      <c r="F519" s="58"/>
      <c r="G519" s="58"/>
      <c r="H519" s="58"/>
      <c r="I519" s="58"/>
      <c r="J519" s="58"/>
      <c r="K519" s="56"/>
      <c r="L519" s="56"/>
      <c r="M519" s="56"/>
      <c r="N519" s="56"/>
      <c r="O519" s="56"/>
      <c r="P519" s="56"/>
      <c r="Q519" s="56"/>
      <c r="R519" s="56"/>
      <c r="S519" s="56"/>
      <c r="T519" s="56"/>
      <c r="U519" s="56"/>
      <c r="V519" s="56"/>
      <c r="W519" s="56"/>
      <c r="X519" s="56"/>
      <c r="Y519" s="56"/>
      <c r="Z519" s="56"/>
      <c r="AA519" s="56"/>
      <c r="AB519" s="56"/>
    </row>
    <row r="520">
      <c r="A520" s="56"/>
      <c r="B520" s="56"/>
      <c r="C520" s="58"/>
      <c r="D520" s="87"/>
      <c r="E520" s="79"/>
      <c r="F520" s="58"/>
      <c r="G520" s="58"/>
      <c r="H520" s="58"/>
      <c r="I520" s="58"/>
      <c r="J520" s="58"/>
      <c r="K520" s="56"/>
      <c r="L520" s="56"/>
      <c r="M520" s="56"/>
      <c r="N520" s="56"/>
      <c r="O520" s="56"/>
      <c r="P520" s="56"/>
      <c r="Q520" s="56"/>
      <c r="R520" s="56"/>
      <c r="S520" s="56"/>
      <c r="T520" s="56"/>
      <c r="U520" s="56"/>
      <c r="V520" s="56"/>
      <c r="W520" s="56"/>
      <c r="X520" s="56"/>
      <c r="Y520" s="56"/>
      <c r="Z520" s="56"/>
      <c r="AA520" s="56"/>
      <c r="AB520" s="56"/>
    </row>
    <row r="521">
      <c r="A521" s="56"/>
      <c r="B521" s="56"/>
      <c r="C521" s="58"/>
      <c r="D521" s="87"/>
      <c r="E521" s="79"/>
      <c r="F521" s="58"/>
      <c r="G521" s="58"/>
      <c r="H521" s="58"/>
      <c r="I521" s="58"/>
      <c r="J521" s="58"/>
      <c r="K521" s="56"/>
      <c r="L521" s="56"/>
      <c r="M521" s="56"/>
      <c r="N521" s="56"/>
      <c r="O521" s="56"/>
      <c r="P521" s="56"/>
      <c r="Q521" s="56"/>
      <c r="R521" s="56"/>
      <c r="S521" s="56"/>
      <c r="T521" s="56"/>
      <c r="U521" s="56"/>
      <c r="V521" s="56"/>
      <c r="W521" s="56"/>
      <c r="X521" s="56"/>
      <c r="Y521" s="56"/>
      <c r="Z521" s="56"/>
      <c r="AA521" s="56"/>
      <c r="AB521" s="56"/>
    </row>
    <row r="522">
      <c r="A522" s="56"/>
      <c r="B522" s="56"/>
      <c r="C522" s="58"/>
      <c r="D522" s="87"/>
      <c r="E522" s="79"/>
      <c r="F522" s="58"/>
      <c r="G522" s="58"/>
      <c r="H522" s="58"/>
      <c r="I522" s="58"/>
      <c r="J522" s="58"/>
      <c r="K522" s="56"/>
      <c r="L522" s="56"/>
      <c r="M522" s="56"/>
      <c r="N522" s="56"/>
      <c r="O522" s="56"/>
      <c r="P522" s="56"/>
      <c r="Q522" s="56"/>
      <c r="R522" s="56"/>
      <c r="S522" s="56"/>
      <c r="T522" s="56"/>
      <c r="U522" s="56"/>
      <c r="V522" s="56"/>
      <c r="W522" s="56"/>
      <c r="X522" s="56"/>
      <c r="Y522" s="56"/>
      <c r="Z522" s="56"/>
      <c r="AA522" s="56"/>
      <c r="AB522" s="56"/>
    </row>
    <row r="523">
      <c r="A523" s="56"/>
      <c r="B523" s="56"/>
      <c r="C523" s="58"/>
      <c r="D523" s="87"/>
      <c r="E523" s="79"/>
      <c r="F523" s="58"/>
      <c r="G523" s="58"/>
      <c r="H523" s="58"/>
      <c r="I523" s="58"/>
      <c r="J523" s="58"/>
      <c r="K523" s="56"/>
      <c r="L523" s="56"/>
      <c r="M523" s="56"/>
      <c r="N523" s="56"/>
      <c r="O523" s="56"/>
      <c r="P523" s="56"/>
      <c r="Q523" s="56"/>
      <c r="R523" s="56"/>
      <c r="S523" s="56"/>
      <c r="T523" s="56"/>
      <c r="U523" s="56"/>
      <c r="V523" s="56"/>
      <c r="W523" s="56"/>
      <c r="X523" s="56"/>
      <c r="Y523" s="56"/>
      <c r="Z523" s="56"/>
      <c r="AA523" s="56"/>
      <c r="AB523" s="56"/>
    </row>
    <row r="524">
      <c r="A524" s="56"/>
      <c r="B524" s="56"/>
      <c r="C524" s="58"/>
      <c r="D524" s="87"/>
      <c r="E524" s="79"/>
      <c r="F524" s="58"/>
      <c r="G524" s="58"/>
      <c r="H524" s="58"/>
      <c r="I524" s="58"/>
      <c r="J524" s="58"/>
      <c r="K524" s="56"/>
      <c r="L524" s="56"/>
      <c r="M524" s="56"/>
      <c r="N524" s="56"/>
      <c r="O524" s="56"/>
      <c r="P524" s="56"/>
      <c r="Q524" s="56"/>
      <c r="R524" s="56"/>
      <c r="S524" s="56"/>
      <c r="T524" s="56"/>
      <c r="U524" s="56"/>
      <c r="V524" s="56"/>
      <c r="W524" s="56"/>
      <c r="X524" s="56"/>
      <c r="Y524" s="56"/>
      <c r="Z524" s="56"/>
      <c r="AA524" s="56"/>
      <c r="AB524" s="56"/>
    </row>
    <row r="525">
      <c r="A525" s="56"/>
      <c r="B525" s="56"/>
      <c r="C525" s="58"/>
      <c r="D525" s="87"/>
      <c r="E525" s="79"/>
      <c r="F525" s="58"/>
      <c r="G525" s="58"/>
      <c r="H525" s="58"/>
      <c r="I525" s="58"/>
      <c r="J525" s="58"/>
      <c r="K525" s="56"/>
      <c r="L525" s="56"/>
      <c r="M525" s="56"/>
      <c r="N525" s="56"/>
      <c r="O525" s="56"/>
      <c r="P525" s="56"/>
      <c r="Q525" s="56"/>
      <c r="R525" s="56"/>
      <c r="S525" s="56"/>
      <c r="T525" s="56"/>
      <c r="U525" s="56"/>
      <c r="V525" s="56"/>
      <c r="W525" s="56"/>
      <c r="X525" s="56"/>
      <c r="Y525" s="56"/>
      <c r="Z525" s="56"/>
      <c r="AA525" s="56"/>
      <c r="AB525" s="56"/>
    </row>
    <row r="526">
      <c r="A526" s="56"/>
      <c r="B526" s="56"/>
      <c r="C526" s="58"/>
      <c r="D526" s="87"/>
      <c r="E526" s="79"/>
      <c r="F526" s="58"/>
      <c r="G526" s="58"/>
      <c r="H526" s="58"/>
      <c r="I526" s="58"/>
      <c r="J526" s="58"/>
      <c r="K526" s="56"/>
      <c r="L526" s="56"/>
      <c r="M526" s="56"/>
      <c r="N526" s="56"/>
      <c r="O526" s="56"/>
      <c r="P526" s="56"/>
      <c r="Q526" s="56"/>
      <c r="R526" s="56"/>
      <c r="S526" s="56"/>
      <c r="T526" s="56"/>
      <c r="U526" s="56"/>
      <c r="V526" s="56"/>
      <c r="W526" s="56"/>
      <c r="X526" s="56"/>
      <c r="Y526" s="56"/>
      <c r="Z526" s="56"/>
      <c r="AA526" s="56"/>
      <c r="AB526" s="56"/>
    </row>
    <row r="527">
      <c r="A527" s="56"/>
      <c r="B527" s="56"/>
      <c r="C527" s="58"/>
      <c r="D527" s="87"/>
      <c r="E527" s="79"/>
      <c r="F527" s="58"/>
      <c r="G527" s="58"/>
      <c r="H527" s="58"/>
      <c r="I527" s="58"/>
      <c r="J527" s="58"/>
      <c r="K527" s="56"/>
      <c r="L527" s="56"/>
      <c r="M527" s="56"/>
      <c r="N527" s="56"/>
      <c r="O527" s="56"/>
      <c r="P527" s="56"/>
      <c r="Q527" s="56"/>
      <c r="R527" s="56"/>
      <c r="S527" s="56"/>
      <c r="T527" s="56"/>
      <c r="U527" s="56"/>
      <c r="V527" s="56"/>
      <c r="W527" s="56"/>
      <c r="X527" s="56"/>
      <c r="Y527" s="56"/>
      <c r="Z527" s="56"/>
      <c r="AA527" s="56"/>
      <c r="AB527" s="56"/>
    </row>
    <row r="528">
      <c r="A528" s="56"/>
      <c r="B528" s="56"/>
      <c r="C528" s="58"/>
      <c r="D528" s="87"/>
      <c r="E528" s="79"/>
      <c r="F528" s="58"/>
      <c r="G528" s="58"/>
      <c r="H528" s="58"/>
      <c r="I528" s="58"/>
      <c r="J528" s="58"/>
      <c r="K528" s="56"/>
      <c r="L528" s="56"/>
      <c r="M528" s="56"/>
      <c r="N528" s="56"/>
      <c r="O528" s="56"/>
      <c r="P528" s="56"/>
      <c r="Q528" s="56"/>
      <c r="R528" s="56"/>
      <c r="S528" s="56"/>
      <c r="T528" s="56"/>
      <c r="U528" s="56"/>
      <c r="V528" s="56"/>
      <c r="W528" s="56"/>
      <c r="X528" s="56"/>
      <c r="Y528" s="56"/>
      <c r="Z528" s="56"/>
      <c r="AA528" s="56"/>
      <c r="AB528" s="56"/>
    </row>
    <row r="529">
      <c r="A529" s="56"/>
      <c r="B529" s="56"/>
      <c r="C529" s="58"/>
      <c r="D529" s="87"/>
      <c r="E529" s="79"/>
      <c r="F529" s="58"/>
      <c r="G529" s="58"/>
      <c r="H529" s="58"/>
      <c r="I529" s="58"/>
      <c r="J529" s="58"/>
      <c r="K529" s="56"/>
      <c r="L529" s="56"/>
      <c r="M529" s="56"/>
      <c r="N529" s="56"/>
      <c r="O529" s="56"/>
      <c r="P529" s="56"/>
      <c r="Q529" s="56"/>
      <c r="R529" s="56"/>
      <c r="S529" s="56"/>
      <c r="T529" s="56"/>
      <c r="U529" s="56"/>
      <c r="V529" s="56"/>
      <c r="W529" s="56"/>
      <c r="X529" s="56"/>
      <c r="Y529" s="56"/>
      <c r="Z529" s="56"/>
      <c r="AA529" s="56"/>
      <c r="AB529" s="56"/>
    </row>
    <row r="530">
      <c r="A530" s="56"/>
      <c r="B530" s="56"/>
      <c r="C530" s="58"/>
      <c r="D530" s="87"/>
      <c r="E530" s="79"/>
      <c r="F530" s="58"/>
      <c r="G530" s="58"/>
      <c r="H530" s="58"/>
      <c r="I530" s="58"/>
      <c r="J530" s="58"/>
      <c r="K530" s="56"/>
      <c r="L530" s="56"/>
      <c r="M530" s="56"/>
      <c r="N530" s="56"/>
      <c r="O530" s="56"/>
      <c r="P530" s="56"/>
      <c r="Q530" s="56"/>
      <c r="R530" s="56"/>
      <c r="S530" s="56"/>
      <c r="T530" s="56"/>
      <c r="U530" s="56"/>
      <c r="V530" s="56"/>
      <c r="W530" s="56"/>
      <c r="X530" s="56"/>
      <c r="Y530" s="56"/>
      <c r="Z530" s="56"/>
      <c r="AA530" s="56"/>
      <c r="AB530" s="56"/>
    </row>
    <row r="531">
      <c r="A531" s="56"/>
      <c r="B531" s="56"/>
      <c r="C531" s="58"/>
      <c r="D531" s="87"/>
      <c r="E531" s="79"/>
      <c r="F531" s="58"/>
      <c r="G531" s="58"/>
      <c r="H531" s="58"/>
      <c r="I531" s="58"/>
      <c r="J531" s="58"/>
      <c r="K531" s="56"/>
      <c r="L531" s="56"/>
      <c r="M531" s="56"/>
      <c r="N531" s="56"/>
      <c r="O531" s="56"/>
      <c r="P531" s="56"/>
      <c r="Q531" s="56"/>
      <c r="R531" s="56"/>
      <c r="S531" s="56"/>
      <c r="T531" s="56"/>
      <c r="U531" s="56"/>
      <c r="V531" s="56"/>
      <c r="W531" s="56"/>
      <c r="X531" s="56"/>
      <c r="Y531" s="56"/>
      <c r="Z531" s="56"/>
      <c r="AA531" s="56"/>
      <c r="AB531" s="56"/>
    </row>
    <row r="532">
      <c r="A532" s="56"/>
      <c r="B532" s="56"/>
      <c r="C532" s="58"/>
      <c r="D532" s="87"/>
      <c r="E532" s="79"/>
      <c r="F532" s="58"/>
      <c r="G532" s="58"/>
      <c r="H532" s="58"/>
      <c r="I532" s="58"/>
      <c r="J532" s="58"/>
      <c r="K532" s="56"/>
      <c r="L532" s="56"/>
      <c r="M532" s="56"/>
      <c r="N532" s="56"/>
      <c r="O532" s="56"/>
      <c r="P532" s="56"/>
      <c r="Q532" s="56"/>
      <c r="R532" s="56"/>
      <c r="S532" s="56"/>
      <c r="T532" s="56"/>
      <c r="U532" s="56"/>
      <c r="V532" s="56"/>
      <c r="W532" s="56"/>
      <c r="X532" s="56"/>
      <c r="Y532" s="56"/>
      <c r="Z532" s="56"/>
      <c r="AA532" s="56"/>
      <c r="AB532" s="56"/>
    </row>
    <row r="533">
      <c r="A533" s="56"/>
      <c r="B533" s="56"/>
      <c r="C533" s="58"/>
      <c r="D533" s="87"/>
      <c r="E533" s="79"/>
      <c r="F533" s="58"/>
      <c r="G533" s="58"/>
      <c r="H533" s="58"/>
      <c r="I533" s="58"/>
      <c r="J533" s="58"/>
      <c r="K533" s="56"/>
      <c r="L533" s="56"/>
      <c r="M533" s="56"/>
      <c r="N533" s="56"/>
      <c r="O533" s="56"/>
      <c r="P533" s="56"/>
      <c r="Q533" s="56"/>
      <c r="R533" s="56"/>
      <c r="S533" s="56"/>
      <c r="T533" s="56"/>
      <c r="U533" s="56"/>
      <c r="V533" s="56"/>
      <c r="W533" s="56"/>
      <c r="X533" s="56"/>
      <c r="Y533" s="56"/>
      <c r="Z533" s="56"/>
      <c r="AA533" s="56"/>
      <c r="AB533" s="56"/>
    </row>
    <row r="534">
      <c r="A534" s="56"/>
      <c r="B534" s="56"/>
      <c r="C534" s="58"/>
      <c r="D534" s="87"/>
      <c r="E534" s="79"/>
      <c r="F534" s="58"/>
      <c r="G534" s="58"/>
      <c r="H534" s="58"/>
      <c r="I534" s="58"/>
      <c r="J534" s="58"/>
      <c r="K534" s="56"/>
      <c r="L534" s="56"/>
      <c r="M534" s="56"/>
      <c r="N534" s="56"/>
      <c r="O534" s="56"/>
      <c r="P534" s="56"/>
      <c r="Q534" s="56"/>
      <c r="R534" s="56"/>
      <c r="S534" s="56"/>
      <c r="T534" s="56"/>
      <c r="U534" s="56"/>
      <c r="V534" s="56"/>
      <c r="W534" s="56"/>
      <c r="X534" s="56"/>
      <c r="Y534" s="56"/>
      <c r="Z534" s="56"/>
      <c r="AA534" s="56"/>
      <c r="AB534" s="56"/>
    </row>
    <row r="535">
      <c r="A535" s="56"/>
      <c r="B535" s="56"/>
      <c r="C535" s="58"/>
      <c r="D535" s="87"/>
      <c r="E535" s="79"/>
      <c r="F535" s="58"/>
      <c r="G535" s="58"/>
      <c r="H535" s="58"/>
      <c r="I535" s="58"/>
      <c r="J535" s="58"/>
      <c r="K535" s="56"/>
      <c r="L535" s="56"/>
      <c r="M535" s="56"/>
      <c r="N535" s="56"/>
      <c r="O535" s="56"/>
      <c r="P535" s="56"/>
      <c r="Q535" s="56"/>
      <c r="R535" s="56"/>
      <c r="S535" s="56"/>
      <c r="T535" s="56"/>
      <c r="U535" s="56"/>
      <c r="V535" s="56"/>
      <c r="W535" s="56"/>
      <c r="X535" s="56"/>
      <c r="Y535" s="56"/>
      <c r="Z535" s="56"/>
      <c r="AA535" s="56"/>
      <c r="AB535" s="56"/>
    </row>
    <row r="536">
      <c r="A536" s="56"/>
      <c r="B536" s="56"/>
      <c r="C536" s="58"/>
      <c r="D536" s="87"/>
      <c r="E536" s="79"/>
      <c r="F536" s="58"/>
      <c r="G536" s="58"/>
      <c r="H536" s="58"/>
      <c r="I536" s="58"/>
      <c r="J536" s="58"/>
      <c r="K536" s="56"/>
      <c r="L536" s="56"/>
      <c r="M536" s="56"/>
      <c r="N536" s="56"/>
      <c r="O536" s="56"/>
      <c r="P536" s="56"/>
      <c r="Q536" s="56"/>
      <c r="R536" s="56"/>
      <c r="S536" s="56"/>
      <c r="T536" s="56"/>
      <c r="U536" s="56"/>
      <c r="V536" s="56"/>
      <c r="W536" s="56"/>
      <c r="X536" s="56"/>
      <c r="Y536" s="56"/>
      <c r="Z536" s="56"/>
      <c r="AA536" s="56"/>
      <c r="AB536" s="56"/>
    </row>
    <row r="537">
      <c r="A537" s="56"/>
      <c r="B537" s="56"/>
      <c r="C537" s="58"/>
      <c r="D537" s="87"/>
      <c r="E537" s="79"/>
      <c r="F537" s="58"/>
      <c r="G537" s="58"/>
      <c r="H537" s="58"/>
      <c r="I537" s="58"/>
      <c r="J537" s="58"/>
      <c r="K537" s="56"/>
      <c r="L537" s="56"/>
      <c r="M537" s="56"/>
      <c r="N537" s="56"/>
      <c r="O537" s="56"/>
      <c r="P537" s="56"/>
      <c r="Q537" s="56"/>
      <c r="R537" s="56"/>
      <c r="S537" s="56"/>
      <c r="T537" s="56"/>
      <c r="U537" s="56"/>
      <c r="V537" s="56"/>
      <c r="W537" s="56"/>
      <c r="X537" s="56"/>
      <c r="Y537" s="56"/>
      <c r="Z537" s="56"/>
      <c r="AA537" s="56"/>
      <c r="AB537" s="56"/>
    </row>
    <row r="538">
      <c r="A538" s="56"/>
      <c r="B538" s="56"/>
      <c r="C538" s="58"/>
      <c r="D538" s="87"/>
      <c r="E538" s="79"/>
      <c r="F538" s="58"/>
      <c r="G538" s="58"/>
      <c r="H538" s="58"/>
      <c r="I538" s="58"/>
      <c r="J538" s="58"/>
      <c r="K538" s="56"/>
      <c r="L538" s="56"/>
      <c r="M538" s="56"/>
      <c r="N538" s="56"/>
      <c r="O538" s="56"/>
      <c r="P538" s="56"/>
      <c r="Q538" s="56"/>
      <c r="R538" s="56"/>
      <c r="S538" s="56"/>
      <c r="T538" s="56"/>
      <c r="U538" s="56"/>
      <c r="V538" s="56"/>
      <c r="W538" s="56"/>
      <c r="X538" s="56"/>
      <c r="Y538" s="56"/>
      <c r="Z538" s="56"/>
      <c r="AA538" s="56"/>
      <c r="AB538" s="56"/>
    </row>
    <row r="539">
      <c r="A539" s="56"/>
      <c r="B539" s="56"/>
      <c r="C539" s="58"/>
      <c r="D539" s="87"/>
      <c r="E539" s="79"/>
      <c r="F539" s="58"/>
      <c r="G539" s="58"/>
      <c r="H539" s="58"/>
      <c r="I539" s="58"/>
      <c r="J539" s="58"/>
      <c r="K539" s="56"/>
      <c r="L539" s="56"/>
      <c r="M539" s="56"/>
      <c r="N539" s="56"/>
      <c r="O539" s="56"/>
      <c r="P539" s="56"/>
      <c r="Q539" s="56"/>
      <c r="R539" s="56"/>
      <c r="S539" s="56"/>
      <c r="T539" s="56"/>
      <c r="U539" s="56"/>
      <c r="V539" s="56"/>
      <c r="W539" s="56"/>
      <c r="X539" s="56"/>
      <c r="Y539" s="56"/>
      <c r="Z539" s="56"/>
      <c r="AA539" s="56"/>
      <c r="AB539" s="56"/>
    </row>
    <row r="540">
      <c r="A540" s="56"/>
      <c r="B540" s="56"/>
      <c r="C540" s="58"/>
      <c r="D540" s="87"/>
      <c r="E540" s="79"/>
      <c r="F540" s="58"/>
      <c r="G540" s="58"/>
      <c r="H540" s="58"/>
      <c r="I540" s="58"/>
      <c r="J540" s="58"/>
      <c r="K540" s="56"/>
      <c r="L540" s="56"/>
      <c r="M540" s="56"/>
      <c r="N540" s="56"/>
      <c r="O540" s="56"/>
      <c r="P540" s="56"/>
      <c r="Q540" s="56"/>
      <c r="R540" s="56"/>
      <c r="S540" s="56"/>
      <c r="T540" s="56"/>
      <c r="U540" s="56"/>
      <c r="V540" s="56"/>
      <c r="W540" s="56"/>
      <c r="X540" s="56"/>
      <c r="Y540" s="56"/>
      <c r="Z540" s="56"/>
      <c r="AA540" s="56"/>
      <c r="AB540" s="56"/>
    </row>
    <row r="541">
      <c r="A541" s="56"/>
      <c r="B541" s="56"/>
      <c r="C541" s="58"/>
      <c r="D541" s="87"/>
      <c r="E541" s="79"/>
      <c r="F541" s="58"/>
      <c r="G541" s="58"/>
      <c r="H541" s="58"/>
      <c r="I541" s="58"/>
      <c r="J541" s="58"/>
      <c r="K541" s="56"/>
      <c r="L541" s="56"/>
      <c r="M541" s="56"/>
      <c r="N541" s="56"/>
      <c r="O541" s="56"/>
      <c r="P541" s="56"/>
      <c r="Q541" s="56"/>
      <c r="R541" s="56"/>
      <c r="S541" s="56"/>
      <c r="T541" s="56"/>
      <c r="U541" s="56"/>
      <c r="V541" s="56"/>
      <c r="W541" s="56"/>
      <c r="X541" s="56"/>
      <c r="Y541" s="56"/>
      <c r="Z541" s="56"/>
      <c r="AA541" s="56"/>
      <c r="AB541" s="56"/>
    </row>
    <row r="542">
      <c r="A542" s="56"/>
      <c r="B542" s="56"/>
      <c r="C542" s="58"/>
      <c r="D542" s="87"/>
      <c r="E542" s="79"/>
      <c r="F542" s="58"/>
      <c r="G542" s="58"/>
      <c r="H542" s="58"/>
      <c r="I542" s="58"/>
      <c r="J542" s="58"/>
      <c r="K542" s="56"/>
      <c r="L542" s="56"/>
      <c r="M542" s="56"/>
      <c r="N542" s="56"/>
      <c r="O542" s="56"/>
      <c r="P542" s="56"/>
      <c r="Q542" s="56"/>
      <c r="R542" s="56"/>
      <c r="S542" s="56"/>
      <c r="T542" s="56"/>
      <c r="U542" s="56"/>
      <c r="V542" s="56"/>
      <c r="W542" s="56"/>
      <c r="X542" s="56"/>
      <c r="Y542" s="56"/>
      <c r="Z542" s="56"/>
      <c r="AA542" s="56"/>
      <c r="AB542" s="56"/>
    </row>
    <row r="543">
      <c r="A543" s="56"/>
      <c r="B543" s="56"/>
      <c r="C543" s="58"/>
      <c r="D543" s="87"/>
      <c r="E543" s="79"/>
      <c r="F543" s="58"/>
      <c r="G543" s="58"/>
      <c r="H543" s="58"/>
      <c r="I543" s="58"/>
      <c r="J543" s="58"/>
      <c r="K543" s="56"/>
      <c r="L543" s="56"/>
      <c r="M543" s="56"/>
      <c r="N543" s="56"/>
      <c r="O543" s="56"/>
      <c r="P543" s="56"/>
      <c r="Q543" s="56"/>
      <c r="R543" s="56"/>
      <c r="S543" s="56"/>
      <c r="T543" s="56"/>
      <c r="U543" s="56"/>
      <c r="V543" s="56"/>
      <c r="W543" s="56"/>
      <c r="X543" s="56"/>
      <c r="Y543" s="56"/>
      <c r="Z543" s="56"/>
      <c r="AA543" s="56"/>
      <c r="AB543" s="56"/>
    </row>
    <row r="544">
      <c r="A544" s="56"/>
      <c r="B544" s="56"/>
      <c r="C544" s="58"/>
      <c r="D544" s="87"/>
      <c r="E544" s="79"/>
      <c r="F544" s="58"/>
      <c r="G544" s="58"/>
      <c r="H544" s="58"/>
      <c r="I544" s="58"/>
      <c r="J544" s="58"/>
      <c r="K544" s="56"/>
      <c r="L544" s="56"/>
      <c r="M544" s="56"/>
      <c r="N544" s="56"/>
      <c r="O544" s="56"/>
      <c r="P544" s="56"/>
      <c r="Q544" s="56"/>
      <c r="R544" s="56"/>
      <c r="S544" s="56"/>
      <c r="T544" s="56"/>
      <c r="U544" s="56"/>
      <c r="V544" s="56"/>
      <c r="W544" s="56"/>
      <c r="X544" s="56"/>
      <c r="Y544" s="56"/>
      <c r="Z544" s="56"/>
      <c r="AA544" s="56"/>
      <c r="AB544" s="56"/>
    </row>
    <row r="545">
      <c r="A545" s="56"/>
      <c r="B545" s="56"/>
      <c r="C545" s="58"/>
      <c r="D545" s="87"/>
      <c r="E545" s="79"/>
      <c r="F545" s="58"/>
      <c r="G545" s="58"/>
      <c r="H545" s="58"/>
      <c r="I545" s="58"/>
      <c r="J545" s="58"/>
      <c r="K545" s="56"/>
      <c r="L545" s="56"/>
      <c r="M545" s="56"/>
      <c r="N545" s="56"/>
      <c r="O545" s="56"/>
      <c r="P545" s="56"/>
      <c r="Q545" s="56"/>
      <c r="R545" s="56"/>
      <c r="S545" s="56"/>
      <c r="T545" s="56"/>
      <c r="U545" s="56"/>
      <c r="V545" s="56"/>
      <c r="W545" s="56"/>
      <c r="X545" s="56"/>
      <c r="Y545" s="56"/>
      <c r="Z545" s="56"/>
      <c r="AA545" s="56"/>
      <c r="AB545" s="56"/>
    </row>
    <row r="546">
      <c r="A546" s="56"/>
      <c r="B546" s="56"/>
      <c r="C546" s="58"/>
      <c r="D546" s="87"/>
      <c r="E546" s="79"/>
      <c r="F546" s="58"/>
      <c r="G546" s="58"/>
      <c r="H546" s="58"/>
      <c r="I546" s="58"/>
      <c r="J546" s="58"/>
      <c r="K546" s="56"/>
      <c r="L546" s="56"/>
      <c r="M546" s="56"/>
      <c r="N546" s="56"/>
      <c r="O546" s="56"/>
      <c r="P546" s="56"/>
      <c r="Q546" s="56"/>
      <c r="R546" s="56"/>
      <c r="S546" s="56"/>
      <c r="T546" s="56"/>
      <c r="U546" s="56"/>
      <c r="V546" s="56"/>
      <c r="W546" s="56"/>
      <c r="X546" s="56"/>
      <c r="Y546" s="56"/>
      <c r="Z546" s="56"/>
      <c r="AA546" s="56"/>
      <c r="AB546" s="56"/>
    </row>
    <row r="547">
      <c r="A547" s="56"/>
      <c r="B547" s="56"/>
      <c r="C547" s="58"/>
      <c r="D547" s="87"/>
      <c r="E547" s="79"/>
      <c r="F547" s="58"/>
      <c r="G547" s="58"/>
      <c r="H547" s="58"/>
      <c r="I547" s="58"/>
      <c r="J547" s="58"/>
      <c r="K547" s="56"/>
      <c r="L547" s="56"/>
      <c r="M547" s="56"/>
      <c r="N547" s="56"/>
      <c r="O547" s="56"/>
      <c r="P547" s="56"/>
      <c r="Q547" s="56"/>
      <c r="R547" s="56"/>
      <c r="S547" s="56"/>
      <c r="T547" s="56"/>
      <c r="U547" s="56"/>
      <c r="V547" s="56"/>
      <c r="W547" s="56"/>
      <c r="X547" s="56"/>
      <c r="Y547" s="56"/>
      <c r="Z547" s="56"/>
      <c r="AA547" s="56"/>
      <c r="AB547" s="56"/>
    </row>
    <row r="548">
      <c r="A548" s="56"/>
      <c r="B548" s="56"/>
      <c r="C548" s="58"/>
      <c r="D548" s="87"/>
      <c r="E548" s="79"/>
      <c r="F548" s="58"/>
      <c r="G548" s="58"/>
      <c r="H548" s="58"/>
      <c r="I548" s="58"/>
      <c r="J548" s="58"/>
      <c r="K548" s="56"/>
      <c r="L548" s="56"/>
      <c r="M548" s="56"/>
      <c r="N548" s="56"/>
      <c r="O548" s="56"/>
      <c r="P548" s="56"/>
      <c r="Q548" s="56"/>
      <c r="R548" s="56"/>
      <c r="S548" s="56"/>
      <c r="T548" s="56"/>
      <c r="U548" s="56"/>
      <c r="V548" s="56"/>
      <c r="W548" s="56"/>
      <c r="X548" s="56"/>
      <c r="Y548" s="56"/>
      <c r="Z548" s="56"/>
      <c r="AA548" s="56"/>
      <c r="AB548" s="56"/>
    </row>
    <row r="549">
      <c r="A549" s="56"/>
      <c r="B549" s="56"/>
      <c r="C549" s="58"/>
      <c r="D549" s="87"/>
      <c r="E549" s="79"/>
      <c r="F549" s="58"/>
      <c r="G549" s="58"/>
      <c r="H549" s="58"/>
      <c r="I549" s="58"/>
      <c r="J549" s="58"/>
      <c r="K549" s="56"/>
      <c r="L549" s="56"/>
      <c r="M549" s="56"/>
      <c r="N549" s="56"/>
      <c r="O549" s="56"/>
      <c r="P549" s="56"/>
      <c r="Q549" s="56"/>
      <c r="R549" s="56"/>
      <c r="S549" s="56"/>
      <c r="T549" s="56"/>
      <c r="U549" s="56"/>
      <c r="V549" s="56"/>
      <c r="W549" s="56"/>
      <c r="X549" s="56"/>
      <c r="Y549" s="56"/>
      <c r="Z549" s="56"/>
      <c r="AA549" s="56"/>
      <c r="AB549" s="56"/>
    </row>
    <row r="550">
      <c r="A550" s="56"/>
      <c r="B550" s="56"/>
      <c r="C550" s="58"/>
      <c r="D550" s="87"/>
      <c r="E550" s="79"/>
      <c r="F550" s="58"/>
      <c r="G550" s="58"/>
      <c r="H550" s="58"/>
      <c r="I550" s="58"/>
      <c r="J550" s="58"/>
      <c r="K550" s="56"/>
      <c r="L550" s="56"/>
      <c r="M550" s="56"/>
      <c r="N550" s="56"/>
      <c r="O550" s="56"/>
      <c r="P550" s="56"/>
      <c r="Q550" s="56"/>
      <c r="R550" s="56"/>
      <c r="S550" s="56"/>
      <c r="T550" s="56"/>
      <c r="U550" s="56"/>
      <c r="V550" s="56"/>
      <c r="W550" s="56"/>
      <c r="X550" s="56"/>
      <c r="Y550" s="56"/>
      <c r="Z550" s="56"/>
      <c r="AA550" s="56"/>
      <c r="AB550" s="56"/>
    </row>
    <row r="551">
      <c r="A551" s="56"/>
      <c r="B551" s="56"/>
      <c r="C551" s="58"/>
      <c r="D551" s="87"/>
      <c r="E551" s="79"/>
      <c r="F551" s="58"/>
      <c r="G551" s="58"/>
      <c r="H551" s="58"/>
      <c r="I551" s="58"/>
      <c r="J551" s="58"/>
      <c r="K551" s="56"/>
      <c r="L551" s="56"/>
      <c r="M551" s="56"/>
      <c r="N551" s="56"/>
      <c r="O551" s="56"/>
      <c r="P551" s="56"/>
      <c r="Q551" s="56"/>
      <c r="R551" s="56"/>
      <c r="S551" s="56"/>
      <c r="T551" s="56"/>
      <c r="U551" s="56"/>
      <c r="V551" s="56"/>
      <c r="W551" s="56"/>
      <c r="X551" s="56"/>
      <c r="Y551" s="56"/>
      <c r="Z551" s="56"/>
      <c r="AA551" s="56"/>
      <c r="AB551" s="56"/>
    </row>
    <row r="552">
      <c r="A552" s="56"/>
      <c r="B552" s="56"/>
      <c r="C552" s="58"/>
      <c r="D552" s="87"/>
      <c r="E552" s="79"/>
      <c r="F552" s="58"/>
      <c r="G552" s="58"/>
      <c r="H552" s="58"/>
      <c r="I552" s="58"/>
      <c r="J552" s="58"/>
      <c r="K552" s="56"/>
      <c r="L552" s="56"/>
      <c r="M552" s="56"/>
      <c r="N552" s="56"/>
      <c r="O552" s="56"/>
      <c r="P552" s="56"/>
      <c r="Q552" s="56"/>
      <c r="R552" s="56"/>
      <c r="S552" s="56"/>
      <c r="T552" s="56"/>
      <c r="U552" s="56"/>
      <c r="V552" s="56"/>
      <c r="W552" s="56"/>
      <c r="X552" s="56"/>
      <c r="Y552" s="56"/>
      <c r="Z552" s="56"/>
      <c r="AA552" s="56"/>
      <c r="AB552" s="56"/>
    </row>
    <row r="553">
      <c r="A553" s="56"/>
      <c r="B553" s="56"/>
      <c r="C553" s="58"/>
      <c r="D553" s="87"/>
      <c r="E553" s="79"/>
      <c r="F553" s="58"/>
      <c r="G553" s="58"/>
      <c r="H553" s="58"/>
      <c r="I553" s="58"/>
      <c r="J553" s="58"/>
      <c r="K553" s="56"/>
      <c r="L553" s="56"/>
      <c r="M553" s="56"/>
      <c r="N553" s="56"/>
      <c r="O553" s="56"/>
      <c r="P553" s="56"/>
      <c r="Q553" s="56"/>
      <c r="R553" s="56"/>
      <c r="S553" s="56"/>
      <c r="T553" s="56"/>
      <c r="U553" s="56"/>
      <c r="V553" s="56"/>
      <c r="W553" s="56"/>
      <c r="X553" s="56"/>
      <c r="Y553" s="56"/>
      <c r="Z553" s="56"/>
      <c r="AA553" s="56"/>
      <c r="AB553" s="56"/>
    </row>
    <row r="554">
      <c r="A554" s="56"/>
      <c r="B554" s="56"/>
      <c r="C554" s="58"/>
      <c r="D554" s="87"/>
      <c r="E554" s="79"/>
      <c r="F554" s="58"/>
      <c r="G554" s="58"/>
      <c r="H554" s="58"/>
      <c r="I554" s="58"/>
      <c r="J554" s="58"/>
      <c r="K554" s="56"/>
      <c r="L554" s="56"/>
      <c r="M554" s="56"/>
      <c r="N554" s="56"/>
      <c r="O554" s="56"/>
      <c r="P554" s="56"/>
      <c r="Q554" s="56"/>
      <c r="R554" s="56"/>
      <c r="S554" s="56"/>
      <c r="T554" s="56"/>
      <c r="U554" s="56"/>
      <c r="V554" s="56"/>
      <c r="W554" s="56"/>
      <c r="X554" s="56"/>
      <c r="Y554" s="56"/>
      <c r="Z554" s="56"/>
      <c r="AA554" s="56"/>
      <c r="AB554" s="56"/>
    </row>
    <row r="555">
      <c r="A555" s="56"/>
      <c r="B555" s="56"/>
      <c r="C555" s="58"/>
      <c r="D555" s="87"/>
      <c r="E555" s="79"/>
      <c r="F555" s="58"/>
      <c r="G555" s="58"/>
      <c r="H555" s="58"/>
      <c r="I555" s="58"/>
      <c r="J555" s="58"/>
      <c r="K555" s="56"/>
      <c r="L555" s="56"/>
      <c r="M555" s="56"/>
      <c r="N555" s="56"/>
      <c r="O555" s="56"/>
      <c r="P555" s="56"/>
      <c r="Q555" s="56"/>
      <c r="R555" s="56"/>
      <c r="S555" s="56"/>
      <c r="T555" s="56"/>
      <c r="U555" s="56"/>
      <c r="V555" s="56"/>
      <c r="W555" s="56"/>
      <c r="X555" s="56"/>
      <c r="Y555" s="56"/>
      <c r="Z555" s="56"/>
      <c r="AA555" s="56"/>
      <c r="AB555" s="56"/>
    </row>
    <row r="556">
      <c r="A556" s="56"/>
      <c r="B556" s="56"/>
      <c r="C556" s="58"/>
      <c r="D556" s="87"/>
      <c r="E556" s="79"/>
      <c r="F556" s="58"/>
      <c r="G556" s="58"/>
      <c r="H556" s="58"/>
      <c r="I556" s="58"/>
      <c r="J556" s="58"/>
      <c r="K556" s="56"/>
      <c r="L556" s="56"/>
      <c r="M556" s="56"/>
      <c r="N556" s="56"/>
      <c r="O556" s="56"/>
      <c r="P556" s="56"/>
      <c r="Q556" s="56"/>
      <c r="R556" s="56"/>
      <c r="S556" s="56"/>
      <c r="T556" s="56"/>
      <c r="U556" s="56"/>
      <c r="V556" s="56"/>
      <c r="W556" s="56"/>
      <c r="X556" s="56"/>
      <c r="Y556" s="56"/>
      <c r="Z556" s="56"/>
      <c r="AA556" s="56"/>
      <c r="AB556" s="56"/>
    </row>
    <row r="557">
      <c r="A557" s="56"/>
      <c r="B557" s="56"/>
      <c r="C557" s="58"/>
      <c r="D557" s="87"/>
      <c r="E557" s="79"/>
      <c r="F557" s="58"/>
      <c r="G557" s="58"/>
      <c r="H557" s="58"/>
      <c r="I557" s="58"/>
      <c r="J557" s="58"/>
      <c r="K557" s="56"/>
      <c r="L557" s="56"/>
      <c r="M557" s="56"/>
      <c r="N557" s="56"/>
      <c r="O557" s="56"/>
      <c r="P557" s="56"/>
      <c r="Q557" s="56"/>
      <c r="R557" s="56"/>
      <c r="S557" s="56"/>
      <c r="T557" s="56"/>
      <c r="U557" s="56"/>
      <c r="V557" s="56"/>
      <c r="W557" s="56"/>
      <c r="X557" s="56"/>
      <c r="Y557" s="56"/>
      <c r="Z557" s="56"/>
      <c r="AA557" s="56"/>
      <c r="AB557" s="56"/>
    </row>
    <row r="558">
      <c r="A558" s="56"/>
      <c r="B558" s="56"/>
      <c r="C558" s="58"/>
      <c r="D558" s="87"/>
      <c r="E558" s="79"/>
      <c r="F558" s="58"/>
      <c r="G558" s="58"/>
      <c r="H558" s="58"/>
      <c r="I558" s="58"/>
      <c r="J558" s="58"/>
      <c r="K558" s="56"/>
      <c r="L558" s="56"/>
      <c r="M558" s="56"/>
      <c r="N558" s="56"/>
      <c r="O558" s="56"/>
      <c r="P558" s="56"/>
      <c r="Q558" s="56"/>
      <c r="R558" s="56"/>
      <c r="S558" s="56"/>
      <c r="T558" s="56"/>
      <c r="U558" s="56"/>
      <c r="V558" s="56"/>
      <c r="W558" s="56"/>
      <c r="X558" s="56"/>
      <c r="Y558" s="56"/>
      <c r="Z558" s="56"/>
      <c r="AA558" s="56"/>
      <c r="AB558" s="56"/>
    </row>
    <row r="559">
      <c r="A559" s="56"/>
      <c r="B559" s="56"/>
      <c r="C559" s="58"/>
      <c r="D559" s="87"/>
      <c r="E559" s="79"/>
      <c r="F559" s="58"/>
      <c r="G559" s="58"/>
      <c r="H559" s="58"/>
      <c r="I559" s="58"/>
      <c r="J559" s="58"/>
      <c r="K559" s="56"/>
      <c r="L559" s="56"/>
      <c r="M559" s="56"/>
      <c r="N559" s="56"/>
      <c r="O559" s="56"/>
      <c r="P559" s="56"/>
      <c r="Q559" s="56"/>
      <c r="R559" s="56"/>
      <c r="S559" s="56"/>
      <c r="T559" s="56"/>
      <c r="U559" s="56"/>
      <c r="V559" s="56"/>
      <c r="W559" s="56"/>
      <c r="X559" s="56"/>
      <c r="Y559" s="56"/>
      <c r="Z559" s="56"/>
      <c r="AA559" s="56"/>
      <c r="AB559" s="56"/>
    </row>
    <row r="560">
      <c r="A560" s="56"/>
      <c r="B560" s="56"/>
      <c r="C560" s="58"/>
      <c r="D560" s="87"/>
      <c r="E560" s="79"/>
      <c r="F560" s="58"/>
      <c r="G560" s="58"/>
      <c r="H560" s="58"/>
      <c r="I560" s="58"/>
      <c r="J560" s="58"/>
      <c r="K560" s="56"/>
      <c r="L560" s="56"/>
      <c r="M560" s="56"/>
      <c r="N560" s="56"/>
      <c r="O560" s="56"/>
      <c r="P560" s="56"/>
      <c r="Q560" s="56"/>
      <c r="R560" s="56"/>
      <c r="S560" s="56"/>
      <c r="T560" s="56"/>
      <c r="U560" s="56"/>
      <c r="V560" s="56"/>
      <c r="W560" s="56"/>
      <c r="X560" s="56"/>
      <c r="Y560" s="56"/>
      <c r="Z560" s="56"/>
      <c r="AA560" s="56"/>
      <c r="AB560" s="56"/>
    </row>
    <row r="561">
      <c r="A561" s="56"/>
      <c r="B561" s="56"/>
      <c r="C561" s="58"/>
      <c r="D561" s="87"/>
      <c r="E561" s="79"/>
      <c r="F561" s="58"/>
      <c r="G561" s="58"/>
      <c r="H561" s="58"/>
      <c r="I561" s="58"/>
      <c r="J561" s="58"/>
      <c r="K561" s="56"/>
      <c r="L561" s="56"/>
      <c r="M561" s="56"/>
      <c r="N561" s="56"/>
      <c r="O561" s="56"/>
      <c r="P561" s="56"/>
      <c r="Q561" s="56"/>
      <c r="R561" s="56"/>
      <c r="S561" s="56"/>
      <c r="T561" s="56"/>
      <c r="U561" s="56"/>
      <c r="V561" s="56"/>
      <c r="W561" s="56"/>
      <c r="X561" s="56"/>
      <c r="Y561" s="56"/>
      <c r="Z561" s="56"/>
      <c r="AA561" s="56"/>
      <c r="AB561" s="56"/>
    </row>
    <row r="562">
      <c r="A562" s="56"/>
      <c r="B562" s="56"/>
      <c r="C562" s="58"/>
      <c r="D562" s="87"/>
      <c r="E562" s="79"/>
      <c r="F562" s="58"/>
      <c r="G562" s="58"/>
      <c r="H562" s="58"/>
      <c r="I562" s="58"/>
      <c r="J562" s="58"/>
      <c r="K562" s="56"/>
      <c r="L562" s="56"/>
      <c r="M562" s="56"/>
      <c r="N562" s="56"/>
      <c r="O562" s="56"/>
      <c r="P562" s="56"/>
      <c r="Q562" s="56"/>
      <c r="R562" s="56"/>
      <c r="S562" s="56"/>
      <c r="T562" s="56"/>
      <c r="U562" s="56"/>
      <c r="V562" s="56"/>
      <c r="W562" s="56"/>
      <c r="X562" s="56"/>
      <c r="Y562" s="56"/>
      <c r="Z562" s="56"/>
      <c r="AA562" s="56"/>
      <c r="AB562" s="56"/>
    </row>
    <row r="563">
      <c r="A563" s="56"/>
      <c r="B563" s="56"/>
      <c r="C563" s="58"/>
      <c r="D563" s="87"/>
      <c r="E563" s="79"/>
      <c r="F563" s="58"/>
      <c r="G563" s="58"/>
      <c r="H563" s="58"/>
      <c r="I563" s="58"/>
      <c r="J563" s="58"/>
      <c r="K563" s="56"/>
      <c r="L563" s="56"/>
      <c r="M563" s="56"/>
      <c r="N563" s="56"/>
      <c r="O563" s="56"/>
      <c r="P563" s="56"/>
      <c r="Q563" s="56"/>
      <c r="R563" s="56"/>
      <c r="S563" s="56"/>
      <c r="T563" s="56"/>
      <c r="U563" s="56"/>
      <c r="V563" s="56"/>
      <c r="W563" s="56"/>
      <c r="X563" s="56"/>
      <c r="Y563" s="56"/>
      <c r="Z563" s="56"/>
      <c r="AA563" s="56"/>
      <c r="AB563" s="56"/>
    </row>
    <row r="564">
      <c r="A564" s="56"/>
      <c r="B564" s="56"/>
      <c r="C564" s="58"/>
      <c r="D564" s="87"/>
      <c r="E564" s="79"/>
      <c r="F564" s="58"/>
      <c r="G564" s="58"/>
      <c r="H564" s="58"/>
      <c r="I564" s="58"/>
      <c r="J564" s="58"/>
      <c r="K564" s="56"/>
      <c r="L564" s="56"/>
      <c r="M564" s="56"/>
      <c r="N564" s="56"/>
      <c r="O564" s="56"/>
      <c r="P564" s="56"/>
      <c r="Q564" s="56"/>
      <c r="R564" s="56"/>
      <c r="S564" s="56"/>
      <c r="T564" s="56"/>
      <c r="U564" s="56"/>
      <c r="V564" s="56"/>
      <c r="W564" s="56"/>
      <c r="X564" s="56"/>
      <c r="Y564" s="56"/>
      <c r="Z564" s="56"/>
      <c r="AA564" s="56"/>
      <c r="AB564" s="56"/>
    </row>
    <row r="565">
      <c r="A565" s="56"/>
      <c r="B565" s="56"/>
      <c r="C565" s="58"/>
      <c r="D565" s="87"/>
      <c r="E565" s="79"/>
      <c r="F565" s="58"/>
      <c r="G565" s="58"/>
      <c r="H565" s="58"/>
      <c r="I565" s="58"/>
      <c r="J565" s="58"/>
      <c r="K565" s="56"/>
      <c r="L565" s="56"/>
      <c r="M565" s="56"/>
      <c r="N565" s="56"/>
      <c r="O565" s="56"/>
      <c r="P565" s="56"/>
      <c r="Q565" s="56"/>
      <c r="R565" s="56"/>
      <c r="S565" s="56"/>
      <c r="T565" s="56"/>
      <c r="U565" s="56"/>
      <c r="V565" s="56"/>
      <c r="W565" s="56"/>
      <c r="X565" s="56"/>
      <c r="Y565" s="56"/>
      <c r="Z565" s="56"/>
      <c r="AA565" s="56"/>
      <c r="AB565" s="56"/>
    </row>
    <row r="566">
      <c r="A566" s="56"/>
      <c r="B566" s="56"/>
      <c r="C566" s="58"/>
      <c r="D566" s="87"/>
      <c r="E566" s="79"/>
      <c r="F566" s="58"/>
      <c r="G566" s="58"/>
      <c r="H566" s="58"/>
      <c r="I566" s="58"/>
      <c r="J566" s="58"/>
      <c r="K566" s="56"/>
      <c r="L566" s="56"/>
      <c r="M566" s="56"/>
      <c r="N566" s="56"/>
      <c r="O566" s="56"/>
      <c r="P566" s="56"/>
      <c r="Q566" s="56"/>
      <c r="R566" s="56"/>
      <c r="S566" s="56"/>
      <c r="T566" s="56"/>
      <c r="U566" s="56"/>
      <c r="V566" s="56"/>
      <c r="W566" s="56"/>
      <c r="X566" s="56"/>
      <c r="Y566" s="56"/>
      <c r="Z566" s="56"/>
      <c r="AA566" s="56"/>
      <c r="AB566" s="56"/>
    </row>
    <row r="567">
      <c r="A567" s="56"/>
      <c r="B567" s="56"/>
      <c r="C567" s="58"/>
      <c r="D567" s="87"/>
      <c r="E567" s="79"/>
      <c r="F567" s="58"/>
      <c r="G567" s="58"/>
      <c r="H567" s="58"/>
      <c r="I567" s="58"/>
      <c r="J567" s="58"/>
      <c r="K567" s="56"/>
      <c r="L567" s="56"/>
      <c r="M567" s="56"/>
      <c r="N567" s="56"/>
      <c r="O567" s="56"/>
      <c r="P567" s="56"/>
      <c r="Q567" s="56"/>
      <c r="R567" s="56"/>
      <c r="S567" s="56"/>
      <c r="T567" s="56"/>
      <c r="U567" s="56"/>
      <c r="V567" s="56"/>
      <c r="W567" s="56"/>
      <c r="X567" s="56"/>
      <c r="Y567" s="56"/>
      <c r="Z567" s="56"/>
      <c r="AA567" s="56"/>
      <c r="AB567" s="56"/>
    </row>
    <row r="568">
      <c r="A568" s="56"/>
      <c r="B568" s="56"/>
      <c r="C568" s="58"/>
      <c r="D568" s="87"/>
      <c r="E568" s="79"/>
      <c r="F568" s="58"/>
      <c r="G568" s="58"/>
      <c r="H568" s="58"/>
      <c r="I568" s="58"/>
      <c r="J568" s="58"/>
      <c r="K568" s="56"/>
      <c r="L568" s="56"/>
      <c r="M568" s="56"/>
      <c r="N568" s="56"/>
      <c r="O568" s="56"/>
      <c r="P568" s="56"/>
      <c r="Q568" s="56"/>
      <c r="R568" s="56"/>
      <c r="S568" s="56"/>
      <c r="T568" s="56"/>
      <c r="U568" s="56"/>
      <c r="V568" s="56"/>
      <c r="W568" s="56"/>
      <c r="X568" s="56"/>
      <c r="Y568" s="56"/>
      <c r="Z568" s="56"/>
      <c r="AA568" s="56"/>
      <c r="AB568" s="56"/>
    </row>
    <row r="569">
      <c r="A569" s="56"/>
      <c r="B569" s="56"/>
      <c r="C569" s="58"/>
      <c r="D569" s="87"/>
      <c r="E569" s="79"/>
      <c r="F569" s="58"/>
      <c r="G569" s="58"/>
      <c r="H569" s="58"/>
      <c r="I569" s="58"/>
      <c r="J569" s="58"/>
      <c r="K569" s="56"/>
      <c r="L569" s="56"/>
      <c r="M569" s="56"/>
      <c r="N569" s="56"/>
      <c r="O569" s="56"/>
      <c r="P569" s="56"/>
      <c r="Q569" s="56"/>
      <c r="R569" s="56"/>
      <c r="S569" s="56"/>
      <c r="T569" s="56"/>
      <c r="U569" s="56"/>
      <c r="V569" s="56"/>
      <c r="W569" s="56"/>
      <c r="X569" s="56"/>
      <c r="Y569" s="56"/>
      <c r="Z569" s="56"/>
      <c r="AA569" s="56"/>
      <c r="AB569" s="56"/>
    </row>
    <row r="570">
      <c r="A570" s="56"/>
      <c r="B570" s="56"/>
      <c r="C570" s="58"/>
      <c r="D570" s="87"/>
      <c r="E570" s="79"/>
      <c r="F570" s="58"/>
      <c r="G570" s="58"/>
      <c r="H570" s="58"/>
      <c r="I570" s="58"/>
      <c r="J570" s="58"/>
      <c r="K570" s="56"/>
      <c r="L570" s="56"/>
      <c r="M570" s="56"/>
      <c r="N570" s="56"/>
      <c r="O570" s="56"/>
      <c r="P570" s="56"/>
      <c r="Q570" s="56"/>
      <c r="R570" s="56"/>
      <c r="S570" s="56"/>
      <c r="T570" s="56"/>
      <c r="U570" s="56"/>
      <c r="V570" s="56"/>
      <c r="W570" s="56"/>
      <c r="X570" s="56"/>
      <c r="Y570" s="56"/>
      <c r="Z570" s="56"/>
      <c r="AA570" s="56"/>
      <c r="AB570" s="56"/>
    </row>
    <row r="571">
      <c r="A571" s="56"/>
      <c r="B571" s="56"/>
      <c r="C571" s="58"/>
      <c r="D571" s="87"/>
      <c r="E571" s="79"/>
      <c r="F571" s="58"/>
      <c r="G571" s="58"/>
      <c r="H571" s="58"/>
      <c r="I571" s="58"/>
      <c r="J571" s="58"/>
      <c r="K571" s="56"/>
      <c r="L571" s="56"/>
      <c r="M571" s="56"/>
      <c r="N571" s="56"/>
      <c r="O571" s="56"/>
      <c r="P571" s="56"/>
      <c r="Q571" s="56"/>
      <c r="R571" s="56"/>
      <c r="S571" s="56"/>
      <c r="T571" s="56"/>
      <c r="U571" s="56"/>
      <c r="V571" s="56"/>
      <c r="W571" s="56"/>
      <c r="X571" s="56"/>
      <c r="Y571" s="56"/>
      <c r="Z571" s="56"/>
      <c r="AA571" s="56"/>
      <c r="AB571" s="56"/>
    </row>
    <row r="572">
      <c r="A572" s="56"/>
      <c r="B572" s="56"/>
      <c r="C572" s="58"/>
      <c r="D572" s="87"/>
      <c r="E572" s="79"/>
      <c r="F572" s="58"/>
      <c r="G572" s="58"/>
      <c r="H572" s="58"/>
      <c r="I572" s="58"/>
      <c r="J572" s="58"/>
      <c r="K572" s="56"/>
      <c r="L572" s="56"/>
      <c r="M572" s="56"/>
      <c r="N572" s="56"/>
      <c r="O572" s="56"/>
      <c r="P572" s="56"/>
      <c r="Q572" s="56"/>
      <c r="R572" s="56"/>
      <c r="S572" s="56"/>
      <c r="T572" s="56"/>
      <c r="U572" s="56"/>
      <c r="V572" s="56"/>
      <c r="W572" s="56"/>
      <c r="X572" s="56"/>
      <c r="Y572" s="56"/>
      <c r="Z572" s="56"/>
      <c r="AA572" s="56"/>
      <c r="AB572" s="56"/>
    </row>
    <row r="573">
      <c r="A573" s="56"/>
      <c r="B573" s="56"/>
      <c r="C573" s="58"/>
      <c r="D573" s="87"/>
      <c r="E573" s="79"/>
      <c r="F573" s="58"/>
      <c r="G573" s="58"/>
      <c r="H573" s="58"/>
      <c r="I573" s="58"/>
      <c r="J573" s="58"/>
      <c r="K573" s="56"/>
      <c r="L573" s="56"/>
      <c r="M573" s="56"/>
      <c r="N573" s="56"/>
      <c r="O573" s="56"/>
      <c r="P573" s="56"/>
      <c r="Q573" s="56"/>
      <c r="R573" s="56"/>
      <c r="S573" s="56"/>
      <c r="T573" s="56"/>
      <c r="U573" s="56"/>
      <c r="V573" s="56"/>
      <c r="W573" s="56"/>
      <c r="X573" s="56"/>
      <c r="Y573" s="56"/>
      <c r="Z573" s="56"/>
      <c r="AA573" s="56"/>
      <c r="AB573" s="56"/>
    </row>
    <row r="574">
      <c r="A574" s="56"/>
      <c r="B574" s="56"/>
      <c r="C574" s="58"/>
      <c r="D574" s="87"/>
      <c r="E574" s="79"/>
      <c r="F574" s="58"/>
      <c r="G574" s="58"/>
      <c r="H574" s="58"/>
      <c r="I574" s="58"/>
      <c r="J574" s="58"/>
      <c r="K574" s="56"/>
      <c r="L574" s="56"/>
      <c r="M574" s="56"/>
      <c r="N574" s="56"/>
      <c r="O574" s="56"/>
      <c r="P574" s="56"/>
      <c r="Q574" s="56"/>
      <c r="R574" s="56"/>
      <c r="S574" s="56"/>
      <c r="T574" s="56"/>
      <c r="U574" s="56"/>
      <c r="V574" s="56"/>
      <c r="W574" s="56"/>
      <c r="X574" s="56"/>
      <c r="Y574" s="56"/>
      <c r="Z574" s="56"/>
      <c r="AA574" s="56"/>
      <c r="AB574" s="56"/>
    </row>
    <row r="575">
      <c r="A575" s="56"/>
      <c r="B575" s="56"/>
      <c r="C575" s="58"/>
      <c r="D575" s="87"/>
      <c r="E575" s="79"/>
      <c r="F575" s="58"/>
      <c r="G575" s="58"/>
      <c r="H575" s="58"/>
      <c r="I575" s="58"/>
      <c r="J575" s="58"/>
      <c r="K575" s="56"/>
      <c r="L575" s="56"/>
      <c r="M575" s="56"/>
      <c r="N575" s="56"/>
      <c r="O575" s="56"/>
      <c r="P575" s="56"/>
      <c r="Q575" s="56"/>
      <c r="R575" s="56"/>
      <c r="S575" s="56"/>
      <c r="T575" s="56"/>
      <c r="U575" s="56"/>
      <c r="V575" s="56"/>
      <c r="W575" s="56"/>
      <c r="X575" s="56"/>
      <c r="Y575" s="56"/>
      <c r="Z575" s="56"/>
      <c r="AA575" s="56"/>
      <c r="AB575" s="56"/>
    </row>
    <row r="576">
      <c r="A576" s="56"/>
      <c r="B576" s="56"/>
      <c r="C576" s="58"/>
      <c r="D576" s="87"/>
      <c r="E576" s="79"/>
      <c r="F576" s="58"/>
      <c r="G576" s="58"/>
      <c r="H576" s="58"/>
      <c r="I576" s="58"/>
      <c r="J576" s="58"/>
      <c r="K576" s="56"/>
      <c r="L576" s="56"/>
      <c r="M576" s="56"/>
      <c r="N576" s="56"/>
      <c r="O576" s="56"/>
      <c r="P576" s="56"/>
      <c r="Q576" s="56"/>
      <c r="R576" s="56"/>
      <c r="S576" s="56"/>
      <c r="T576" s="56"/>
      <c r="U576" s="56"/>
      <c r="V576" s="56"/>
      <c r="W576" s="56"/>
      <c r="X576" s="56"/>
      <c r="Y576" s="56"/>
      <c r="Z576" s="56"/>
      <c r="AA576" s="56"/>
      <c r="AB576" s="56"/>
    </row>
    <row r="577">
      <c r="A577" s="56"/>
      <c r="B577" s="56"/>
      <c r="C577" s="58"/>
      <c r="D577" s="87"/>
      <c r="E577" s="79"/>
      <c r="F577" s="58"/>
      <c r="G577" s="58"/>
      <c r="H577" s="58"/>
      <c r="I577" s="58"/>
      <c r="J577" s="58"/>
      <c r="K577" s="56"/>
      <c r="L577" s="56"/>
      <c r="M577" s="56"/>
      <c r="N577" s="56"/>
      <c r="O577" s="56"/>
      <c r="P577" s="56"/>
      <c r="Q577" s="56"/>
      <c r="R577" s="56"/>
      <c r="S577" s="56"/>
      <c r="T577" s="56"/>
      <c r="U577" s="56"/>
      <c r="V577" s="56"/>
      <c r="W577" s="56"/>
      <c r="X577" s="56"/>
      <c r="Y577" s="56"/>
      <c r="Z577" s="56"/>
      <c r="AA577" s="56"/>
      <c r="AB577" s="56"/>
    </row>
    <row r="578">
      <c r="A578" s="56"/>
      <c r="B578" s="56"/>
      <c r="C578" s="58"/>
      <c r="D578" s="87"/>
      <c r="E578" s="79"/>
      <c r="F578" s="58"/>
      <c r="G578" s="58"/>
      <c r="H578" s="58"/>
      <c r="I578" s="58"/>
      <c r="J578" s="58"/>
      <c r="K578" s="56"/>
      <c r="L578" s="56"/>
      <c r="M578" s="56"/>
      <c r="N578" s="56"/>
      <c r="O578" s="56"/>
      <c r="P578" s="56"/>
      <c r="Q578" s="56"/>
      <c r="R578" s="56"/>
      <c r="S578" s="56"/>
      <c r="T578" s="56"/>
      <c r="U578" s="56"/>
      <c r="V578" s="56"/>
      <c r="W578" s="56"/>
      <c r="X578" s="56"/>
      <c r="Y578" s="56"/>
      <c r="Z578" s="56"/>
      <c r="AA578" s="56"/>
      <c r="AB578" s="56"/>
    </row>
    <row r="579">
      <c r="A579" s="56"/>
      <c r="B579" s="56"/>
      <c r="C579" s="58"/>
      <c r="D579" s="87"/>
      <c r="E579" s="79"/>
      <c r="F579" s="58"/>
      <c r="G579" s="58"/>
      <c r="H579" s="58"/>
      <c r="I579" s="58"/>
      <c r="J579" s="58"/>
      <c r="K579" s="56"/>
      <c r="L579" s="56"/>
      <c r="M579" s="56"/>
      <c r="N579" s="56"/>
      <c r="O579" s="56"/>
      <c r="P579" s="56"/>
      <c r="Q579" s="56"/>
      <c r="R579" s="56"/>
      <c r="S579" s="56"/>
      <c r="T579" s="56"/>
      <c r="U579" s="56"/>
      <c r="V579" s="56"/>
      <c r="W579" s="56"/>
      <c r="X579" s="56"/>
      <c r="Y579" s="56"/>
      <c r="Z579" s="56"/>
      <c r="AA579" s="56"/>
      <c r="AB579" s="56"/>
    </row>
    <row r="580">
      <c r="A580" s="56"/>
      <c r="B580" s="56"/>
      <c r="C580" s="58"/>
      <c r="D580" s="87"/>
      <c r="E580" s="79"/>
      <c r="F580" s="58"/>
      <c r="G580" s="58"/>
      <c r="H580" s="58"/>
      <c r="I580" s="58"/>
      <c r="J580" s="58"/>
      <c r="K580" s="56"/>
      <c r="L580" s="56"/>
      <c r="M580" s="56"/>
      <c r="N580" s="56"/>
      <c r="O580" s="56"/>
      <c r="P580" s="56"/>
      <c r="Q580" s="56"/>
      <c r="R580" s="56"/>
      <c r="S580" s="56"/>
      <c r="T580" s="56"/>
      <c r="U580" s="56"/>
      <c r="V580" s="56"/>
      <c r="W580" s="56"/>
      <c r="X580" s="56"/>
      <c r="Y580" s="56"/>
      <c r="Z580" s="56"/>
      <c r="AA580" s="56"/>
      <c r="AB580" s="56"/>
    </row>
    <row r="581">
      <c r="A581" s="56"/>
      <c r="B581" s="56"/>
      <c r="C581" s="58"/>
      <c r="D581" s="87"/>
      <c r="E581" s="79"/>
      <c r="F581" s="58"/>
      <c r="G581" s="58"/>
      <c r="H581" s="58"/>
      <c r="I581" s="58"/>
      <c r="J581" s="58"/>
      <c r="K581" s="56"/>
      <c r="L581" s="56"/>
      <c r="M581" s="56"/>
      <c r="N581" s="56"/>
      <c r="O581" s="56"/>
      <c r="P581" s="56"/>
      <c r="Q581" s="56"/>
      <c r="R581" s="56"/>
      <c r="S581" s="56"/>
      <c r="T581" s="56"/>
      <c r="U581" s="56"/>
      <c r="V581" s="56"/>
      <c r="W581" s="56"/>
      <c r="X581" s="56"/>
      <c r="Y581" s="56"/>
      <c r="Z581" s="56"/>
      <c r="AA581" s="56"/>
      <c r="AB581" s="56"/>
    </row>
    <row r="582">
      <c r="A582" s="56"/>
      <c r="B582" s="56"/>
      <c r="C582" s="58"/>
      <c r="D582" s="87"/>
      <c r="E582" s="79"/>
      <c r="F582" s="58"/>
      <c r="G582" s="58"/>
      <c r="H582" s="58"/>
      <c r="I582" s="58"/>
      <c r="J582" s="58"/>
      <c r="K582" s="56"/>
      <c r="L582" s="56"/>
      <c r="M582" s="56"/>
      <c r="N582" s="56"/>
      <c r="O582" s="56"/>
      <c r="P582" s="56"/>
      <c r="Q582" s="56"/>
      <c r="R582" s="56"/>
      <c r="S582" s="56"/>
      <c r="T582" s="56"/>
      <c r="U582" s="56"/>
      <c r="V582" s="56"/>
      <c r="W582" s="56"/>
      <c r="X582" s="56"/>
      <c r="Y582" s="56"/>
      <c r="Z582" s="56"/>
      <c r="AA582" s="56"/>
      <c r="AB582" s="56"/>
    </row>
    <row r="583">
      <c r="A583" s="56"/>
      <c r="B583" s="56"/>
      <c r="C583" s="58"/>
      <c r="D583" s="87"/>
      <c r="E583" s="79"/>
      <c r="F583" s="58"/>
      <c r="G583" s="58"/>
      <c r="H583" s="58"/>
      <c r="I583" s="58"/>
      <c r="J583" s="58"/>
      <c r="K583" s="56"/>
      <c r="L583" s="56"/>
      <c r="M583" s="56"/>
      <c r="N583" s="56"/>
      <c r="O583" s="56"/>
      <c r="P583" s="56"/>
      <c r="Q583" s="56"/>
      <c r="R583" s="56"/>
      <c r="S583" s="56"/>
      <c r="T583" s="56"/>
      <c r="U583" s="56"/>
      <c r="V583" s="56"/>
      <c r="W583" s="56"/>
      <c r="X583" s="56"/>
      <c r="Y583" s="56"/>
      <c r="Z583" s="56"/>
      <c r="AA583" s="56"/>
      <c r="AB583" s="56"/>
    </row>
    <row r="584">
      <c r="A584" s="56"/>
      <c r="B584" s="56"/>
      <c r="C584" s="58"/>
      <c r="D584" s="87"/>
      <c r="E584" s="79"/>
      <c r="F584" s="58"/>
      <c r="G584" s="58"/>
      <c r="H584" s="58"/>
      <c r="I584" s="58"/>
      <c r="J584" s="58"/>
      <c r="K584" s="56"/>
      <c r="L584" s="56"/>
      <c r="M584" s="56"/>
      <c r="N584" s="56"/>
      <c r="O584" s="56"/>
      <c r="P584" s="56"/>
      <c r="Q584" s="56"/>
      <c r="R584" s="56"/>
      <c r="S584" s="56"/>
      <c r="T584" s="56"/>
      <c r="U584" s="56"/>
      <c r="V584" s="56"/>
      <c r="W584" s="56"/>
      <c r="X584" s="56"/>
      <c r="Y584" s="56"/>
      <c r="Z584" s="56"/>
      <c r="AA584" s="56"/>
      <c r="AB584" s="56"/>
    </row>
    <row r="585">
      <c r="A585" s="56"/>
      <c r="B585" s="56"/>
      <c r="C585" s="58"/>
      <c r="D585" s="87"/>
      <c r="E585" s="79"/>
      <c r="F585" s="58"/>
      <c r="G585" s="58"/>
      <c r="H585" s="58"/>
      <c r="I585" s="58"/>
      <c r="J585" s="58"/>
      <c r="K585" s="56"/>
      <c r="L585" s="56"/>
      <c r="M585" s="56"/>
      <c r="N585" s="56"/>
      <c r="O585" s="56"/>
      <c r="P585" s="56"/>
      <c r="Q585" s="56"/>
      <c r="R585" s="56"/>
      <c r="S585" s="56"/>
      <c r="T585" s="56"/>
      <c r="U585" s="56"/>
      <c r="V585" s="56"/>
      <c r="W585" s="56"/>
      <c r="X585" s="56"/>
      <c r="Y585" s="56"/>
      <c r="Z585" s="56"/>
      <c r="AA585" s="56"/>
      <c r="AB585" s="56"/>
    </row>
    <row r="586">
      <c r="A586" s="56"/>
      <c r="B586" s="56"/>
      <c r="C586" s="58"/>
      <c r="D586" s="87"/>
      <c r="E586" s="79"/>
      <c r="F586" s="58"/>
      <c r="G586" s="58"/>
      <c r="H586" s="58"/>
      <c r="I586" s="58"/>
      <c r="J586" s="58"/>
      <c r="K586" s="56"/>
      <c r="L586" s="56"/>
      <c r="M586" s="56"/>
      <c r="N586" s="56"/>
      <c r="O586" s="56"/>
      <c r="P586" s="56"/>
      <c r="Q586" s="56"/>
      <c r="R586" s="56"/>
      <c r="S586" s="56"/>
      <c r="T586" s="56"/>
      <c r="U586" s="56"/>
      <c r="V586" s="56"/>
      <c r="W586" s="56"/>
      <c r="X586" s="56"/>
      <c r="Y586" s="56"/>
      <c r="Z586" s="56"/>
      <c r="AA586" s="56"/>
      <c r="AB586" s="56"/>
    </row>
    <row r="587">
      <c r="A587" s="56"/>
      <c r="B587" s="56"/>
      <c r="C587" s="58"/>
      <c r="D587" s="87"/>
      <c r="E587" s="79"/>
      <c r="F587" s="58"/>
      <c r="G587" s="58"/>
      <c r="H587" s="58"/>
      <c r="I587" s="58"/>
      <c r="J587" s="58"/>
      <c r="K587" s="56"/>
      <c r="L587" s="56"/>
      <c r="M587" s="56"/>
      <c r="N587" s="56"/>
      <c r="O587" s="56"/>
      <c r="P587" s="56"/>
      <c r="Q587" s="56"/>
      <c r="R587" s="56"/>
      <c r="S587" s="56"/>
      <c r="T587" s="56"/>
      <c r="U587" s="56"/>
      <c r="V587" s="56"/>
      <c r="W587" s="56"/>
      <c r="X587" s="56"/>
      <c r="Y587" s="56"/>
      <c r="Z587" s="56"/>
      <c r="AA587" s="56"/>
      <c r="AB587" s="56"/>
    </row>
    <row r="588">
      <c r="A588" s="56"/>
      <c r="B588" s="56"/>
      <c r="C588" s="58"/>
      <c r="D588" s="87"/>
      <c r="E588" s="79"/>
      <c r="F588" s="58"/>
      <c r="G588" s="58"/>
      <c r="H588" s="58"/>
      <c r="I588" s="58"/>
      <c r="J588" s="58"/>
      <c r="K588" s="56"/>
      <c r="L588" s="56"/>
      <c r="M588" s="56"/>
      <c r="N588" s="56"/>
      <c r="O588" s="56"/>
      <c r="P588" s="56"/>
      <c r="Q588" s="56"/>
      <c r="R588" s="56"/>
      <c r="S588" s="56"/>
      <c r="T588" s="56"/>
      <c r="U588" s="56"/>
      <c r="V588" s="56"/>
      <c r="W588" s="56"/>
      <c r="X588" s="56"/>
      <c r="Y588" s="56"/>
      <c r="Z588" s="56"/>
      <c r="AA588" s="56"/>
      <c r="AB588" s="56"/>
    </row>
    <row r="589">
      <c r="A589" s="56"/>
      <c r="B589" s="56"/>
      <c r="C589" s="58"/>
      <c r="D589" s="87"/>
      <c r="E589" s="79"/>
      <c r="F589" s="58"/>
      <c r="G589" s="58"/>
      <c r="H589" s="58"/>
      <c r="I589" s="58"/>
      <c r="J589" s="58"/>
      <c r="K589" s="56"/>
      <c r="L589" s="56"/>
      <c r="M589" s="56"/>
      <c r="N589" s="56"/>
      <c r="O589" s="56"/>
      <c r="P589" s="56"/>
      <c r="Q589" s="56"/>
      <c r="R589" s="56"/>
      <c r="S589" s="56"/>
      <c r="T589" s="56"/>
      <c r="U589" s="56"/>
      <c r="V589" s="56"/>
      <c r="W589" s="56"/>
      <c r="X589" s="56"/>
      <c r="Y589" s="56"/>
      <c r="Z589" s="56"/>
      <c r="AA589" s="56"/>
      <c r="AB589" s="56"/>
    </row>
    <row r="590">
      <c r="A590" s="56"/>
      <c r="B590" s="56"/>
      <c r="C590" s="58"/>
      <c r="D590" s="87"/>
      <c r="E590" s="79"/>
      <c r="F590" s="58"/>
      <c r="G590" s="58"/>
      <c r="H590" s="58"/>
      <c r="I590" s="58"/>
      <c r="J590" s="58"/>
      <c r="K590" s="56"/>
      <c r="L590" s="56"/>
      <c r="M590" s="56"/>
      <c r="N590" s="56"/>
      <c r="O590" s="56"/>
      <c r="P590" s="56"/>
      <c r="Q590" s="56"/>
      <c r="R590" s="56"/>
      <c r="S590" s="56"/>
      <c r="T590" s="56"/>
      <c r="U590" s="56"/>
      <c r="V590" s="56"/>
      <c r="W590" s="56"/>
      <c r="X590" s="56"/>
      <c r="Y590" s="56"/>
      <c r="Z590" s="56"/>
      <c r="AA590" s="56"/>
      <c r="AB590" s="56"/>
    </row>
    <row r="591">
      <c r="A591" s="56"/>
      <c r="B591" s="56"/>
      <c r="C591" s="58"/>
      <c r="D591" s="87"/>
      <c r="E591" s="79"/>
      <c r="F591" s="58"/>
      <c r="G591" s="58"/>
      <c r="H591" s="58"/>
      <c r="I591" s="58"/>
      <c r="J591" s="58"/>
      <c r="K591" s="56"/>
      <c r="L591" s="56"/>
      <c r="M591" s="56"/>
      <c r="N591" s="56"/>
      <c r="O591" s="56"/>
      <c r="P591" s="56"/>
      <c r="Q591" s="56"/>
      <c r="R591" s="56"/>
      <c r="S591" s="56"/>
      <c r="T591" s="56"/>
      <c r="U591" s="56"/>
      <c r="V591" s="56"/>
      <c r="W591" s="56"/>
      <c r="X591" s="56"/>
      <c r="Y591" s="56"/>
      <c r="Z591" s="56"/>
      <c r="AA591" s="56"/>
      <c r="AB591" s="56"/>
    </row>
    <row r="592">
      <c r="A592" s="56"/>
      <c r="B592" s="56"/>
      <c r="C592" s="58"/>
      <c r="D592" s="87"/>
      <c r="E592" s="79"/>
      <c r="F592" s="58"/>
      <c r="G592" s="58"/>
      <c r="H592" s="58"/>
      <c r="I592" s="58"/>
      <c r="J592" s="58"/>
      <c r="K592" s="56"/>
      <c r="L592" s="56"/>
      <c r="M592" s="56"/>
      <c r="N592" s="56"/>
      <c r="O592" s="56"/>
      <c r="P592" s="56"/>
      <c r="Q592" s="56"/>
      <c r="R592" s="56"/>
      <c r="S592" s="56"/>
      <c r="T592" s="56"/>
      <c r="U592" s="56"/>
      <c r="V592" s="56"/>
      <c r="W592" s="56"/>
      <c r="X592" s="56"/>
      <c r="Y592" s="56"/>
      <c r="Z592" s="56"/>
      <c r="AA592" s="56"/>
      <c r="AB592" s="56"/>
    </row>
    <row r="593">
      <c r="A593" s="56"/>
      <c r="B593" s="56"/>
      <c r="C593" s="58"/>
      <c r="D593" s="87"/>
      <c r="E593" s="79"/>
      <c r="F593" s="58"/>
      <c r="G593" s="58"/>
      <c r="H593" s="58"/>
      <c r="I593" s="58"/>
      <c r="J593" s="58"/>
      <c r="K593" s="56"/>
      <c r="L593" s="56"/>
      <c r="M593" s="56"/>
      <c r="N593" s="56"/>
      <c r="O593" s="56"/>
      <c r="P593" s="56"/>
      <c r="Q593" s="56"/>
      <c r="R593" s="56"/>
      <c r="S593" s="56"/>
      <c r="T593" s="56"/>
      <c r="U593" s="56"/>
      <c r="V593" s="56"/>
      <c r="W593" s="56"/>
      <c r="X593" s="56"/>
      <c r="Y593" s="56"/>
      <c r="Z593" s="56"/>
      <c r="AA593" s="56"/>
      <c r="AB593" s="56"/>
    </row>
    <row r="594">
      <c r="A594" s="56"/>
      <c r="B594" s="56"/>
      <c r="C594" s="58"/>
      <c r="D594" s="87"/>
      <c r="E594" s="79"/>
      <c r="F594" s="58"/>
      <c r="G594" s="58"/>
      <c r="H594" s="58"/>
      <c r="I594" s="58"/>
      <c r="J594" s="58"/>
      <c r="K594" s="56"/>
      <c r="L594" s="56"/>
      <c r="M594" s="56"/>
      <c r="N594" s="56"/>
      <c r="O594" s="56"/>
      <c r="P594" s="56"/>
      <c r="Q594" s="56"/>
      <c r="R594" s="56"/>
      <c r="S594" s="56"/>
      <c r="T594" s="56"/>
      <c r="U594" s="56"/>
      <c r="V594" s="56"/>
      <c r="W594" s="56"/>
      <c r="X594" s="56"/>
      <c r="Y594" s="56"/>
      <c r="Z594" s="56"/>
      <c r="AA594" s="56"/>
      <c r="AB594" s="56"/>
    </row>
    <row r="595">
      <c r="A595" s="56"/>
      <c r="B595" s="56"/>
      <c r="C595" s="58"/>
      <c r="D595" s="87"/>
      <c r="E595" s="79"/>
      <c r="F595" s="58"/>
      <c r="G595" s="58"/>
      <c r="H595" s="58"/>
      <c r="I595" s="58"/>
      <c r="J595" s="58"/>
      <c r="K595" s="56"/>
      <c r="L595" s="56"/>
      <c r="M595" s="56"/>
      <c r="N595" s="56"/>
      <c r="O595" s="56"/>
      <c r="P595" s="56"/>
      <c r="Q595" s="56"/>
      <c r="R595" s="56"/>
      <c r="S595" s="56"/>
      <c r="T595" s="56"/>
      <c r="U595" s="56"/>
      <c r="V595" s="56"/>
      <c r="W595" s="56"/>
      <c r="X595" s="56"/>
      <c r="Y595" s="56"/>
      <c r="Z595" s="56"/>
      <c r="AA595" s="56"/>
      <c r="AB595" s="56"/>
    </row>
    <row r="596">
      <c r="A596" s="56"/>
      <c r="B596" s="56"/>
      <c r="C596" s="58"/>
      <c r="D596" s="87"/>
      <c r="E596" s="79"/>
      <c r="F596" s="58"/>
      <c r="G596" s="58"/>
      <c r="H596" s="58"/>
      <c r="I596" s="58"/>
      <c r="J596" s="58"/>
      <c r="K596" s="56"/>
      <c r="L596" s="56"/>
      <c r="M596" s="56"/>
      <c r="N596" s="56"/>
      <c r="O596" s="56"/>
      <c r="P596" s="56"/>
      <c r="Q596" s="56"/>
      <c r="R596" s="56"/>
      <c r="S596" s="56"/>
      <c r="T596" s="56"/>
      <c r="U596" s="56"/>
      <c r="V596" s="56"/>
      <c r="W596" s="56"/>
      <c r="X596" s="56"/>
      <c r="Y596" s="56"/>
      <c r="Z596" s="56"/>
      <c r="AA596" s="56"/>
      <c r="AB596" s="56"/>
    </row>
    <row r="597">
      <c r="A597" s="56"/>
      <c r="B597" s="56"/>
      <c r="C597" s="58"/>
      <c r="D597" s="87"/>
      <c r="E597" s="79"/>
      <c r="F597" s="58"/>
      <c r="G597" s="58"/>
      <c r="H597" s="58"/>
      <c r="I597" s="58"/>
      <c r="J597" s="58"/>
      <c r="K597" s="56"/>
      <c r="L597" s="56"/>
      <c r="M597" s="56"/>
      <c r="N597" s="56"/>
      <c r="O597" s="56"/>
      <c r="P597" s="56"/>
      <c r="Q597" s="56"/>
      <c r="R597" s="56"/>
      <c r="S597" s="56"/>
      <c r="T597" s="56"/>
      <c r="U597" s="56"/>
      <c r="V597" s="56"/>
      <c r="W597" s="56"/>
      <c r="X597" s="56"/>
      <c r="Y597" s="56"/>
      <c r="Z597" s="56"/>
      <c r="AA597" s="56"/>
      <c r="AB597" s="56"/>
    </row>
    <row r="598">
      <c r="A598" s="56"/>
      <c r="B598" s="56"/>
      <c r="C598" s="58"/>
      <c r="D598" s="87"/>
      <c r="E598" s="79"/>
      <c r="F598" s="58"/>
      <c r="G598" s="58"/>
      <c r="H598" s="58"/>
      <c r="I598" s="58"/>
      <c r="J598" s="58"/>
      <c r="K598" s="56"/>
      <c r="L598" s="56"/>
      <c r="M598" s="56"/>
      <c r="N598" s="56"/>
      <c r="O598" s="56"/>
      <c r="P598" s="56"/>
      <c r="Q598" s="56"/>
      <c r="R598" s="56"/>
      <c r="S598" s="56"/>
      <c r="T598" s="56"/>
      <c r="U598" s="56"/>
      <c r="V598" s="56"/>
      <c r="W598" s="56"/>
      <c r="X598" s="56"/>
      <c r="Y598" s="56"/>
      <c r="Z598" s="56"/>
      <c r="AA598" s="56"/>
      <c r="AB598" s="56"/>
    </row>
    <row r="599">
      <c r="A599" s="56"/>
      <c r="B599" s="56"/>
      <c r="C599" s="58"/>
      <c r="D599" s="87"/>
      <c r="E599" s="79"/>
      <c r="F599" s="58"/>
      <c r="G599" s="58"/>
      <c r="H599" s="58"/>
      <c r="I599" s="58"/>
      <c r="J599" s="58"/>
      <c r="K599" s="56"/>
      <c r="L599" s="56"/>
      <c r="M599" s="56"/>
      <c r="N599" s="56"/>
      <c r="O599" s="56"/>
      <c r="P599" s="56"/>
      <c r="Q599" s="56"/>
      <c r="R599" s="56"/>
      <c r="S599" s="56"/>
      <c r="T599" s="56"/>
      <c r="U599" s="56"/>
      <c r="V599" s="56"/>
      <c r="W599" s="56"/>
      <c r="X599" s="56"/>
      <c r="Y599" s="56"/>
      <c r="Z599" s="56"/>
      <c r="AA599" s="56"/>
      <c r="AB599" s="56"/>
    </row>
    <row r="600">
      <c r="A600" s="56"/>
      <c r="B600" s="56"/>
      <c r="C600" s="58"/>
      <c r="D600" s="87"/>
      <c r="E600" s="79"/>
      <c r="F600" s="58"/>
      <c r="G600" s="58"/>
      <c r="H600" s="58"/>
      <c r="I600" s="58"/>
      <c r="J600" s="58"/>
      <c r="K600" s="56"/>
      <c r="L600" s="56"/>
      <c r="M600" s="56"/>
      <c r="N600" s="56"/>
      <c r="O600" s="56"/>
      <c r="P600" s="56"/>
      <c r="Q600" s="56"/>
      <c r="R600" s="56"/>
      <c r="S600" s="56"/>
      <c r="T600" s="56"/>
      <c r="U600" s="56"/>
      <c r="V600" s="56"/>
      <c r="W600" s="56"/>
      <c r="X600" s="56"/>
      <c r="Y600" s="56"/>
      <c r="Z600" s="56"/>
      <c r="AA600" s="56"/>
      <c r="AB600" s="56"/>
    </row>
    <row r="601">
      <c r="A601" s="56"/>
      <c r="B601" s="56"/>
      <c r="C601" s="58"/>
      <c r="D601" s="87"/>
      <c r="E601" s="79"/>
      <c r="F601" s="58"/>
      <c r="G601" s="58"/>
      <c r="H601" s="58"/>
      <c r="I601" s="58"/>
      <c r="J601" s="58"/>
      <c r="K601" s="56"/>
      <c r="L601" s="56"/>
      <c r="M601" s="56"/>
      <c r="N601" s="56"/>
      <c r="O601" s="56"/>
      <c r="P601" s="56"/>
      <c r="Q601" s="56"/>
      <c r="R601" s="56"/>
      <c r="S601" s="56"/>
      <c r="T601" s="56"/>
      <c r="U601" s="56"/>
      <c r="V601" s="56"/>
      <c r="W601" s="56"/>
      <c r="X601" s="56"/>
      <c r="Y601" s="56"/>
      <c r="Z601" s="56"/>
      <c r="AA601" s="56"/>
      <c r="AB601" s="56"/>
    </row>
    <row r="602">
      <c r="A602" s="56"/>
      <c r="B602" s="56"/>
      <c r="C602" s="58"/>
      <c r="D602" s="87"/>
      <c r="E602" s="79"/>
      <c r="F602" s="58"/>
      <c r="G602" s="58"/>
      <c r="H602" s="58"/>
      <c r="I602" s="58"/>
      <c r="J602" s="58"/>
      <c r="K602" s="56"/>
      <c r="L602" s="56"/>
      <c r="M602" s="56"/>
      <c r="N602" s="56"/>
      <c r="O602" s="56"/>
      <c r="P602" s="56"/>
      <c r="Q602" s="56"/>
      <c r="R602" s="56"/>
      <c r="S602" s="56"/>
      <c r="T602" s="56"/>
      <c r="U602" s="56"/>
      <c r="V602" s="56"/>
      <c r="W602" s="56"/>
      <c r="X602" s="56"/>
      <c r="Y602" s="56"/>
      <c r="Z602" s="56"/>
      <c r="AA602" s="56"/>
      <c r="AB602" s="56"/>
    </row>
    <row r="603">
      <c r="A603" s="56"/>
      <c r="B603" s="56"/>
      <c r="C603" s="58"/>
      <c r="D603" s="87"/>
      <c r="E603" s="79"/>
      <c r="F603" s="58"/>
      <c r="G603" s="58"/>
      <c r="H603" s="58"/>
      <c r="I603" s="58"/>
      <c r="J603" s="58"/>
      <c r="K603" s="56"/>
      <c r="L603" s="56"/>
      <c r="M603" s="56"/>
      <c r="N603" s="56"/>
      <c r="O603" s="56"/>
      <c r="P603" s="56"/>
      <c r="Q603" s="56"/>
      <c r="R603" s="56"/>
      <c r="S603" s="56"/>
      <c r="T603" s="56"/>
      <c r="U603" s="56"/>
      <c r="V603" s="56"/>
      <c r="W603" s="56"/>
      <c r="X603" s="56"/>
      <c r="Y603" s="56"/>
      <c r="Z603" s="56"/>
      <c r="AA603" s="56"/>
      <c r="AB603" s="56"/>
    </row>
    <row r="604">
      <c r="A604" s="56"/>
      <c r="B604" s="56"/>
      <c r="C604" s="58"/>
      <c r="D604" s="87"/>
      <c r="E604" s="79"/>
      <c r="F604" s="58"/>
      <c r="G604" s="58"/>
      <c r="H604" s="58"/>
      <c r="I604" s="58"/>
      <c r="J604" s="58"/>
      <c r="K604" s="56"/>
      <c r="L604" s="56"/>
      <c r="M604" s="56"/>
      <c r="N604" s="56"/>
      <c r="O604" s="56"/>
      <c r="P604" s="56"/>
      <c r="Q604" s="56"/>
      <c r="R604" s="56"/>
      <c r="S604" s="56"/>
      <c r="T604" s="56"/>
      <c r="U604" s="56"/>
      <c r="V604" s="56"/>
      <c r="W604" s="56"/>
      <c r="X604" s="56"/>
      <c r="Y604" s="56"/>
      <c r="Z604" s="56"/>
      <c r="AA604" s="56"/>
      <c r="AB604" s="56"/>
    </row>
    <row r="605">
      <c r="A605" s="56"/>
      <c r="B605" s="56"/>
      <c r="C605" s="58"/>
      <c r="D605" s="87"/>
      <c r="E605" s="79"/>
      <c r="F605" s="58"/>
      <c r="G605" s="58"/>
      <c r="H605" s="58"/>
      <c r="I605" s="58"/>
      <c r="J605" s="58"/>
      <c r="K605" s="56"/>
      <c r="L605" s="56"/>
      <c r="M605" s="56"/>
      <c r="N605" s="56"/>
      <c r="O605" s="56"/>
      <c r="P605" s="56"/>
      <c r="Q605" s="56"/>
      <c r="R605" s="56"/>
      <c r="S605" s="56"/>
      <c r="T605" s="56"/>
      <c r="U605" s="56"/>
      <c r="V605" s="56"/>
      <c r="W605" s="56"/>
      <c r="X605" s="56"/>
      <c r="Y605" s="56"/>
      <c r="Z605" s="56"/>
      <c r="AA605" s="56"/>
      <c r="AB605" s="56"/>
    </row>
    <row r="606">
      <c r="A606" s="56"/>
      <c r="B606" s="56"/>
      <c r="C606" s="58"/>
      <c r="D606" s="87"/>
      <c r="E606" s="79"/>
      <c r="F606" s="58"/>
      <c r="G606" s="58"/>
      <c r="H606" s="58"/>
      <c r="I606" s="58"/>
      <c r="J606" s="58"/>
      <c r="K606" s="56"/>
      <c r="L606" s="56"/>
      <c r="M606" s="56"/>
      <c r="N606" s="56"/>
      <c r="O606" s="56"/>
      <c r="P606" s="56"/>
      <c r="Q606" s="56"/>
      <c r="R606" s="56"/>
      <c r="S606" s="56"/>
      <c r="T606" s="56"/>
      <c r="U606" s="56"/>
      <c r="V606" s="56"/>
      <c r="W606" s="56"/>
      <c r="X606" s="56"/>
      <c r="Y606" s="56"/>
      <c r="Z606" s="56"/>
      <c r="AA606" s="56"/>
      <c r="AB606" s="56"/>
    </row>
    <row r="607">
      <c r="A607" s="56"/>
      <c r="B607" s="56"/>
      <c r="C607" s="58"/>
      <c r="D607" s="87"/>
      <c r="E607" s="79"/>
      <c r="F607" s="58"/>
      <c r="G607" s="58"/>
      <c r="H607" s="58"/>
      <c r="I607" s="58"/>
      <c r="J607" s="58"/>
      <c r="K607" s="56"/>
      <c r="L607" s="56"/>
      <c r="M607" s="56"/>
      <c r="N607" s="56"/>
      <c r="O607" s="56"/>
      <c r="P607" s="56"/>
      <c r="Q607" s="56"/>
      <c r="R607" s="56"/>
      <c r="S607" s="56"/>
      <c r="T607" s="56"/>
      <c r="U607" s="56"/>
      <c r="V607" s="56"/>
      <c r="W607" s="56"/>
      <c r="X607" s="56"/>
      <c r="Y607" s="56"/>
      <c r="Z607" s="56"/>
      <c r="AA607" s="56"/>
      <c r="AB607" s="56"/>
    </row>
    <row r="608">
      <c r="A608" s="56"/>
      <c r="B608" s="56"/>
      <c r="C608" s="58"/>
      <c r="D608" s="87"/>
      <c r="E608" s="79"/>
      <c r="F608" s="58"/>
      <c r="G608" s="58"/>
      <c r="H608" s="58"/>
      <c r="I608" s="58"/>
      <c r="J608" s="58"/>
      <c r="K608" s="56"/>
      <c r="L608" s="56"/>
      <c r="M608" s="56"/>
      <c r="N608" s="56"/>
      <c r="O608" s="56"/>
      <c r="P608" s="56"/>
      <c r="Q608" s="56"/>
      <c r="R608" s="56"/>
      <c r="S608" s="56"/>
      <c r="T608" s="56"/>
      <c r="U608" s="56"/>
      <c r="V608" s="56"/>
      <c r="W608" s="56"/>
      <c r="X608" s="56"/>
      <c r="Y608" s="56"/>
      <c r="Z608" s="56"/>
      <c r="AA608" s="56"/>
      <c r="AB608" s="56"/>
    </row>
    <row r="609">
      <c r="A609" s="56"/>
      <c r="B609" s="56"/>
      <c r="C609" s="58"/>
      <c r="D609" s="87"/>
      <c r="E609" s="79"/>
      <c r="F609" s="58"/>
      <c r="G609" s="58"/>
      <c r="H609" s="58"/>
      <c r="I609" s="58"/>
      <c r="J609" s="58"/>
      <c r="K609" s="56"/>
      <c r="L609" s="56"/>
      <c r="M609" s="56"/>
      <c r="N609" s="56"/>
      <c r="O609" s="56"/>
      <c r="P609" s="56"/>
      <c r="Q609" s="56"/>
      <c r="R609" s="56"/>
      <c r="S609" s="56"/>
      <c r="T609" s="56"/>
      <c r="U609" s="56"/>
      <c r="V609" s="56"/>
      <c r="W609" s="56"/>
      <c r="X609" s="56"/>
      <c r="Y609" s="56"/>
      <c r="Z609" s="56"/>
      <c r="AA609" s="56"/>
      <c r="AB609" s="56"/>
    </row>
    <row r="610">
      <c r="A610" s="56"/>
      <c r="B610" s="56"/>
      <c r="C610" s="58"/>
      <c r="D610" s="87"/>
      <c r="E610" s="79"/>
      <c r="F610" s="58"/>
      <c r="G610" s="58"/>
      <c r="H610" s="58"/>
      <c r="I610" s="58"/>
      <c r="J610" s="58"/>
      <c r="K610" s="56"/>
      <c r="L610" s="56"/>
      <c r="M610" s="56"/>
      <c r="N610" s="56"/>
      <c r="O610" s="56"/>
      <c r="P610" s="56"/>
      <c r="Q610" s="56"/>
      <c r="R610" s="56"/>
      <c r="S610" s="56"/>
      <c r="T610" s="56"/>
      <c r="U610" s="56"/>
      <c r="V610" s="56"/>
      <c r="W610" s="56"/>
      <c r="X610" s="56"/>
      <c r="Y610" s="56"/>
      <c r="Z610" s="56"/>
      <c r="AA610" s="56"/>
      <c r="AB610" s="56"/>
    </row>
    <row r="611">
      <c r="A611" s="56"/>
      <c r="B611" s="56"/>
      <c r="C611" s="58"/>
      <c r="D611" s="87"/>
      <c r="E611" s="79"/>
      <c r="F611" s="58"/>
      <c r="G611" s="58"/>
      <c r="H611" s="58"/>
      <c r="I611" s="58"/>
      <c r="J611" s="58"/>
      <c r="K611" s="56"/>
      <c r="L611" s="56"/>
      <c r="M611" s="56"/>
      <c r="N611" s="56"/>
      <c r="O611" s="56"/>
      <c r="P611" s="56"/>
      <c r="Q611" s="56"/>
      <c r="R611" s="56"/>
      <c r="S611" s="56"/>
      <c r="T611" s="56"/>
      <c r="U611" s="56"/>
      <c r="V611" s="56"/>
      <c r="W611" s="56"/>
      <c r="X611" s="56"/>
      <c r="Y611" s="56"/>
      <c r="Z611" s="56"/>
      <c r="AA611" s="56"/>
      <c r="AB611" s="56"/>
    </row>
    <row r="612">
      <c r="A612" s="56"/>
      <c r="B612" s="56"/>
      <c r="C612" s="58"/>
      <c r="D612" s="87"/>
      <c r="E612" s="79"/>
      <c r="F612" s="58"/>
      <c r="G612" s="58"/>
      <c r="H612" s="58"/>
      <c r="I612" s="58"/>
      <c r="J612" s="58"/>
      <c r="K612" s="56"/>
      <c r="L612" s="56"/>
      <c r="M612" s="56"/>
      <c r="N612" s="56"/>
      <c r="O612" s="56"/>
      <c r="P612" s="56"/>
      <c r="Q612" s="56"/>
      <c r="R612" s="56"/>
      <c r="S612" s="56"/>
      <c r="T612" s="56"/>
      <c r="U612" s="56"/>
      <c r="V612" s="56"/>
      <c r="W612" s="56"/>
      <c r="X612" s="56"/>
      <c r="Y612" s="56"/>
      <c r="Z612" s="56"/>
      <c r="AA612" s="56"/>
      <c r="AB612" s="56"/>
    </row>
    <row r="613">
      <c r="A613" s="56"/>
      <c r="B613" s="56"/>
      <c r="C613" s="58"/>
      <c r="D613" s="87"/>
      <c r="E613" s="79"/>
      <c r="F613" s="58"/>
      <c r="G613" s="58"/>
      <c r="H613" s="58"/>
      <c r="I613" s="58"/>
      <c r="J613" s="58"/>
      <c r="K613" s="56"/>
      <c r="L613" s="56"/>
      <c r="M613" s="56"/>
      <c r="N613" s="56"/>
      <c r="O613" s="56"/>
      <c r="P613" s="56"/>
      <c r="Q613" s="56"/>
      <c r="R613" s="56"/>
      <c r="S613" s="56"/>
      <c r="T613" s="56"/>
      <c r="U613" s="56"/>
      <c r="V613" s="56"/>
      <c r="W613" s="56"/>
      <c r="X613" s="56"/>
      <c r="Y613" s="56"/>
      <c r="Z613" s="56"/>
      <c r="AA613" s="56"/>
      <c r="AB613" s="56"/>
    </row>
    <row r="614">
      <c r="A614" s="56"/>
      <c r="B614" s="56"/>
      <c r="C614" s="58"/>
      <c r="D614" s="87"/>
      <c r="E614" s="79"/>
      <c r="F614" s="58"/>
      <c r="G614" s="58"/>
      <c r="H614" s="58"/>
      <c r="I614" s="58"/>
      <c r="J614" s="58"/>
      <c r="K614" s="56"/>
      <c r="L614" s="56"/>
      <c r="M614" s="56"/>
      <c r="N614" s="56"/>
      <c r="O614" s="56"/>
      <c r="P614" s="56"/>
      <c r="Q614" s="56"/>
      <c r="R614" s="56"/>
      <c r="S614" s="56"/>
      <c r="T614" s="56"/>
      <c r="U614" s="56"/>
      <c r="V614" s="56"/>
      <c r="W614" s="56"/>
      <c r="X614" s="56"/>
      <c r="Y614" s="56"/>
      <c r="Z614" s="56"/>
      <c r="AA614" s="56"/>
      <c r="AB614" s="56"/>
    </row>
    <row r="615">
      <c r="A615" s="56"/>
      <c r="B615" s="56"/>
      <c r="C615" s="58"/>
      <c r="D615" s="87"/>
      <c r="E615" s="79"/>
      <c r="F615" s="58"/>
      <c r="G615" s="58"/>
      <c r="H615" s="58"/>
      <c r="I615" s="58"/>
      <c r="J615" s="58"/>
      <c r="K615" s="56"/>
      <c r="L615" s="56"/>
      <c r="M615" s="56"/>
      <c r="N615" s="56"/>
      <c r="O615" s="56"/>
      <c r="P615" s="56"/>
      <c r="Q615" s="56"/>
      <c r="R615" s="56"/>
      <c r="S615" s="56"/>
      <c r="T615" s="56"/>
      <c r="U615" s="56"/>
      <c r="V615" s="56"/>
      <c r="W615" s="56"/>
      <c r="X615" s="56"/>
      <c r="Y615" s="56"/>
      <c r="Z615" s="56"/>
      <c r="AA615" s="56"/>
      <c r="AB615" s="56"/>
    </row>
    <row r="616">
      <c r="A616" s="56"/>
      <c r="B616" s="56"/>
      <c r="C616" s="58"/>
      <c r="D616" s="87"/>
      <c r="E616" s="79"/>
      <c r="F616" s="58"/>
      <c r="G616" s="58"/>
      <c r="H616" s="58"/>
      <c r="I616" s="58"/>
      <c r="J616" s="58"/>
      <c r="K616" s="56"/>
      <c r="L616" s="56"/>
      <c r="M616" s="56"/>
      <c r="N616" s="56"/>
      <c r="O616" s="56"/>
      <c r="P616" s="56"/>
      <c r="Q616" s="56"/>
      <c r="R616" s="56"/>
      <c r="S616" s="56"/>
      <c r="T616" s="56"/>
      <c r="U616" s="56"/>
      <c r="V616" s="56"/>
      <c r="W616" s="56"/>
      <c r="X616" s="56"/>
      <c r="Y616" s="56"/>
      <c r="Z616" s="56"/>
      <c r="AA616" s="56"/>
      <c r="AB616" s="56"/>
    </row>
    <row r="617">
      <c r="A617" s="56"/>
      <c r="B617" s="56"/>
      <c r="C617" s="58"/>
      <c r="D617" s="87"/>
      <c r="E617" s="79"/>
      <c r="F617" s="58"/>
      <c r="G617" s="58"/>
      <c r="H617" s="58"/>
      <c r="I617" s="58"/>
      <c r="J617" s="58"/>
      <c r="K617" s="56"/>
      <c r="L617" s="56"/>
      <c r="M617" s="56"/>
      <c r="N617" s="56"/>
      <c r="O617" s="56"/>
      <c r="P617" s="56"/>
      <c r="Q617" s="56"/>
      <c r="R617" s="56"/>
      <c r="S617" s="56"/>
      <c r="T617" s="56"/>
      <c r="U617" s="56"/>
      <c r="V617" s="56"/>
      <c r="W617" s="56"/>
      <c r="X617" s="56"/>
      <c r="Y617" s="56"/>
      <c r="Z617" s="56"/>
      <c r="AA617" s="56"/>
      <c r="AB617" s="56"/>
    </row>
    <row r="618">
      <c r="A618" s="56"/>
      <c r="B618" s="56"/>
      <c r="C618" s="58"/>
      <c r="D618" s="87"/>
      <c r="E618" s="79"/>
      <c r="F618" s="58"/>
      <c r="G618" s="58"/>
      <c r="H618" s="58"/>
      <c r="I618" s="58"/>
      <c r="J618" s="58"/>
      <c r="K618" s="56"/>
      <c r="L618" s="56"/>
      <c r="M618" s="56"/>
      <c r="N618" s="56"/>
      <c r="O618" s="56"/>
      <c r="P618" s="56"/>
      <c r="Q618" s="56"/>
      <c r="R618" s="56"/>
      <c r="S618" s="56"/>
      <c r="T618" s="56"/>
      <c r="U618" s="56"/>
      <c r="V618" s="56"/>
      <c r="W618" s="56"/>
      <c r="X618" s="56"/>
      <c r="Y618" s="56"/>
      <c r="Z618" s="56"/>
      <c r="AA618" s="56"/>
      <c r="AB618" s="56"/>
    </row>
    <row r="619">
      <c r="A619" s="56"/>
      <c r="B619" s="56"/>
      <c r="C619" s="58"/>
      <c r="D619" s="87"/>
      <c r="E619" s="79"/>
      <c r="F619" s="58"/>
      <c r="G619" s="58"/>
      <c r="H619" s="58"/>
      <c r="I619" s="58"/>
      <c r="J619" s="58"/>
      <c r="K619" s="56"/>
      <c r="L619" s="56"/>
      <c r="M619" s="56"/>
      <c r="N619" s="56"/>
      <c r="O619" s="56"/>
      <c r="P619" s="56"/>
      <c r="Q619" s="56"/>
      <c r="R619" s="56"/>
      <c r="S619" s="56"/>
      <c r="T619" s="56"/>
      <c r="U619" s="56"/>
      <c r="V619" s="56"/>
      <c r="W619" s="56"/>
      <c r="X619" s="56"/>
      <c r="Y619" s="56"/>
      <c r="Z619" s="56"/>
      <c r="AA619" s="56"/>
      <c r="AB619" s="56"/>
    </row>
    <row r="620">
      <c r="A620" s="56"/>
      <c r="B620" s="56"/>
      <c r="C620" s="58"/>
      <c r="D620" s="87"/>
      <c r="E620" s="79"/>
      <c r="F620" s="58"/>
      <c r="G620" s="58"/>
      <c r="H620" s="58"/>
      <c r="I620" s="58"/>
      <c r="J620" s="58"/>
      <c r="K620" s="56"/>
      <c r="L620" s="56"/>
      <c r="M620" s="56"/>
      <c r="N620" s="56"/>
      <c r="O620" s="56"/>
      <c r="P620" s="56"/>
      <c r="Q620" s="56"/>
      <c r="R620" s="56"/>
      <c r="S620" s="56"/>
      <c r="T620" s="56"/>
      <c r="U620" s="56"/>
      <c r="V620" s="56"/>
      <c r="W620" s="56"/>
      <c r="X620" s="56"/>
      <c r="Y620" s="56"/>
      <c r="Z620" s="56"/>
      <c r="AA620" s="56"/>
      <c r="AB620" s="56"/>
    </row>
    <row r="621">
      <c r="A621" s="56"/>
      <c r="B621" s="56"/>
      <c r="C621" s="58"/>
      <c r="D621" s="87"/>
      <c r="E621" s="79"/>
      <c r="F621" s="58"/>
      <c r="G621" s="58"/>
      <c r="H621" s="58"/>
      <c r="I621" s="58"/>
      <c r="J621" s="58"/>
      <c r="K621" s="56"/>
      <c r="L621" s="56"/>
      <c r="M621" s="56"/>
      <c r="N621" s="56"/>
      <c r="O621" s="56"/>
      <c r="P621" s="56"/>
      <c r="Q621" s="56"/>
      <c r="R621" s="56"/>
      <c r="S621" s="56"/>
      <c r="T621" s="56"/>
      <c r="U621" s="56"/>
      <c r="V621" s="56"/>
      <c r="W621" s="56"/>
      <c r="X621" s="56"/>
      <c r="Y621" s="56"/>
      <c r="Z621" s="56"/>
      <c r="AA621" s="56"/>
      <c r="AB621" s="56"/>
    </row>
    <row r="622">
      <c r="A622" s="56"/>
      <c r="B622" s="56"/>
      <c r="C622" s="58"/>
      <c r="D622" s="87"/>
      <c r="E622" s="79"/>
      <c r="F622" s="58"/>
      <c r="G622" s="58"/>
      <c r="H622" s="58"/>
      <c r="I622" s="58"/>
      <c r="J622" s="58"/>
      <c r="K622" s="56"/>
      <c r="L622" s="56"/>
      <c r="M622" s="56"/>
      <c r="N622" s="56"/>
      <c r="O622" s="56"/>
      <c r="P622" s="56"/>
      <c r="Q622" s="56"/>
      <c r="R622" s="56"/>
      <c r="S622" s="56"/>
      <c r="T622" s="56"/>
      <c r="U622" s="56"/>
      <c r="V622" s="56"/>
      <c r="W622" s="56"/>
      <c r="X622" s="56"/>
      <c r="Y622" s="56"/>
      <c r="Z622" s="56"/>
      <c r="AA622" s="56"/>
      <c r="AB622" s="56"/>
    </row>
    <row r="623">
      <c r="A623" s="56"/>
      <c r="B623" s="56"/>
      <c r="C623" s="58"/>
      <c r="D623" s="87"/>
      <c r="E623" s="79"/>
      <c r="F623" s="58"/>
      <c r="G623" s="58"/>
      <c r="H623" s="58"/>
      <c r="I623" s="58"/>
      <c r="J623" s="58"/>
      <c r="K623" s="56"/>
      <c r="L623" s="56"/>
      <c r="M623" s="56"/>
      <c r="N623" s="56"/>
      <c r="O623" s="56"/>
      <c r="P623" s="56"/>
      <c r="Q623" s="56"/>
      <c r="R623" s="56"/>
      <c r="S623" s="56"/>
      <c r="T623" s="56"/>
      <c r="U623" s="56"/>
      <c r="V623" s="56"/>
      <c r="W623" s="56"/>
      <c r="X623" s="56"/>
      <c r="Y623" s="56"/>
      <c r="Z623" s="56"/>
      <c r="AA623" s="56"/>
      <c r="AB623" s="56"/>
    </row>
    <row r="624">
      <c r="A624" s="56"/>
      <c r="B624" s="56"/>
      <c r="C624" s="58"/>
      <c r="D624" s="87"/>
      <c r="E624" s="79"/>
      <c r="F624" s="58"/>
      <c r="G624" s="58"/>
      <c r="H624" s="58"/>
      <c r="I624" s="58"/>
      <c r="J624" s="58"/>
      <c r="K624" s="56"/>
      <c r="L624" s="56"/>
      <c r="M624" s="56"/>
      <c r="N624" s="56"/>
      <c r="O624" s="56"/>
      <c r="P624" s="56"/>
      <c r="Q624" s="56"/>
      <c r="R624" s="56"/>
      <c r="S624" s="56"/>
      <c r="T624" s="56"/>
      <c r="U624" s="56"/>
      <c r="V624" s="56"/>
      <c r="W624" s="56"/>
      <c r="X624" s="56"/>
      <c r="Y624" s="56"/>
      <c r="Z624" s="56"/>
      <c r="AA624" s="56"/>
      <c r="AB624" s="56"/>
    </row>
    <row r="625">
      <c r="A625" s="56"/>
      <c r="B625" s="56"/>
      <c r="C625" s="58"/>
      <c r="D625" s="87"/>
      <c r="E625" s="79"/>
      <c r="F625" s="58"/>
      <c r="G625" s="58"/>
      <c r="H625" s="58"/>
      <c r="I625" s="58"/>
      <c r="J625" s="58"/>
      <c r="K625" s="56"/>
      <c r="L625" s="56"/>
      <c r="M625" s="56"/>
      <c r="N625" s="56"/>
      <c r="O625" s="56"/>
      <c r="P625" s="56"/>
      <c r="Q625" s="56"/>
      <c r="R625" s="56"/>
      <c r="S625" s="56"/>
      <c r="T625" s="56"/>
      <c r="U625" s="56"/>
      <c r="V625" s="56"/>
      <c r="W625" s="56"/>
      <c r="X625" s="56"/>
      <c r="Y625" s="56"/>
      <c r="Z625" s="56"/>
      <c r="AA625" s="56"/>
      <c r="AB625" s="56"/>
    </row>
    <row r="626">
      <c r="A626" s="56"/>
      <c r="B626" s="56"/>
      <c r="C626" s="58"/>
      <c r="D626" s="87"/>
      <c r="E626" s="79"/>
      <c r="F626" s="58"/>
      <c r="G626" s="58"/>
      <c r="H626" s="58"/>
      <c r="I626" s="58"/>
      <c r="J626" s="58"/>
      <c r="K626" s="56"/>
      <c r="L626" s="56"/>
      <c r="M626" s="56"/>
      <c r="N626" s="56"/>
      <c r="O626" s="56"/>
      <c r="P626" s="56"/>
      <c r="Q626" s="56"/>
      <c r="R626" s="56"/>
      <c r="S626" s="56"/>
      <c r="T626" s="56"/>
      <c r="U626" s="56"/>
      <c r="V626" s="56"/>
      <c r="W626" s="56"/>
      <c r="X626" s="56"/>
      <c r="Y626" s="56"/>
      <c r="Z626" s="56"/>
      <c r="AA626" s="56"/>
      <c r="AB626" s="56"/>
    </row>
    <row r="627">
      <c r="A627" s="56"/>
      <c r="B627" s="56"/>
      <c r="C627" s="58"/>
      <c r="D627" s="87"/>
      <c r="E627" s="79"/>
      <c r="F627" s="58"/>
      <c r="G627" s="58"/>
      <c r="H627" s="58"/>
      <c r="I627" s="58"/>
      <c r="J627" s="58"/>
      <c r="K627" s="56"/>
      <c r="L627" s="56"/>
      <c r="M627" s="56"/>
      <c r="N627" s="56"/>
      <c r="O627" s="56"/>
      <c r="P627" s="56"/>
      <c r="Q627" s="56"/>
      <c r="R627" s="56"/>
      <c r="S627" s="56"/>
      <c r="T627" s="56"/>
      <c r="U627" s="56"/>
      <c r="V627" s="56"/>
      <c r="W627" s="56"/>
      <c r="X627" s="56"/>
      <c r="Y627" s="56"/>
      <c r="Z627" s="56"/>
      <c r="AA627" s="56"/>
      <c r="AB627" s="56"/>
    </row>
    <row r="628">
      <c r="A628" s="56"/>
      <c r="B628" s="56"/>
      <c r="C628" s="58"/>
      <c r="D628" s="87"/>
      <c r="E628" s="79"/>
      <c r="F628" s="58"/>
      <c r="G628" s="58"/>
      <c r="H628" s="58"/>
      <c r="I628" s="58"/>
      <c r="J628" s="58"/>
      <c r="K628" s="56"/>
      <c r="L628" s="56"/>
      <c r="M628" s="56"/>
      <c r="N628" s="56"/>
      <c r="O628" s="56"/>
      <c r="P628" s="56"/>
      <c r="Q628" s="56"/>
      <c r="R628" s="56"/>
      <c r="S628" s="56"/>
      <c r="T628" s="56"/>
      <c r="U628" s="56"/>
      <c r="V628" s="56"/>
      <c r="W628" s="56"/>
      <c r="X628" s="56"/>
      <c r="Y628" s="56"/>
      <c r="Z628" s="56"/>
      <c r="AA628" s="56"/>
      <c r="AB628" s="56"/>
    </row>
    <row r="629">
      <c r="A629" s="56"/>
      <c r="B629" s="56"/>
      <c r="C629" s="58"/>
      <c r="D629" s="87"/>
      <c r="E629" s="79"/>
      <c r="F629" s="58"/>
      <c r="G629" s="58"/>
      <c r="H629" s="58"/>
      <c r="I629" s="58"/>
      <c r="J629" s="58"/>
      <c r="K629" s="56"/>
      <c r="L629" s="56"/>
      <c r="M629" s="56"/>
      <c r="N629" s="56"/>
      <c r="O629" s="56"/>
      <c r="P629" s="56"/>
      <c r="Q629" s="56"/>
      <c r="R629" s="56"/>
      <c r="S629" s="56"/>
      <c r="T629" s="56"/>
      <c r="U629" s="56"/>
      <c r="V629" s="56"/>
      <c r="W629" s="56"/>
      <c r="X629" s="56"/>
      <c r="Y629" s="56"/>
      <c r="Z629" s="56"/>
      <c r="AA629" s="56"/>
      <c r="AB629" s="56"/>
    </row>
    <row r="630">
      <c r="A630" s="56"/>
      <c r="B630" s="56"/>
      <c r="C630" s="58"/>
      <c r="D630" s="87"/>
      <c r="E630" s="79"/>
      <c r="F630" s="58"/>
      <c r="G630" s="58"/>
      <c r="H630" s="58"/>
      <c r="I630" s="58"/>
      <c r="J630" s="58"/>
      <c r="K630" s="56"/>
      <c r="L630" s="56"/>
      <c r="M630" s="56"/>
      <c r="N630" s="56"/>
      <c r="O630" s="56"/>
      <c r="P630" s="56"/>
      <c r="Q630" s="56"/>
      <c r="R630" s="56"/>
      <c r="S630" s="56"/>
      <c r="T630" s="56"/>
      <c r="U630" s="56"/>
      <c r="V630" s="56"/>
      <c r="W630" s="56"/>
      <c r="X630" s="56"/>
      <c r="Y630" s="56"/>
      <c r="Z630" s="56"/>
      <c r="AA630" s="56"/>
      <c r="AB630" s="56"/>
    </row>
    <row r="631">
      <c r="A631" s="56"/>
      <c r="B631" s="56"/>
      <c r="C631" s="58"/>
      <c r="D631" s="87"/>
      <c r="E631" s="79"/>
      <c r="F631" s="58"/>
      <c r="G631" s="58"/>
      <c r="H631" s="58"/>
      <c r="I631" s="58"/>
      <c r="J631" s="58"/>
      <c r="K631" s="56"/>
      <c r="L631" s="56"/>
      <c r="M631" s="56"/>
      <c r="N631" s="56"/>
      <c r="O631" s="56"/>
      <c r="P631" s="56"/>
      <c r="Q631" s="56"/>
      <c r="R631" s="56"/>
      <c r="S631" s="56"/>
      <c r="T631" s="56"/>
      <c r="U631" s="56"/>
      <c r="V631" s="56"/>
      <c r="W631" s="56"/>
      <c r="X631" s="56"/>
      <c r="Y631" s="56"/>
      <c r="Z631" s="56"/>
      <c r="AA631" s="56"/>
      <c r="AB631" s="56"/>
    </row>
    <row r="632">
      <c r="A632" s="56"/>
      <c r="B632" s="56"/>
      <c r="C632" s="58"/>
      <c r="D632" s="87"/>
      <c r="E632" s="79"/>
      <c r="F632" s="58"/>
      <c r="G632" s="58"/>
      <c r="H632" s="58"/>
      <c r="I632" s="58"/>
      <c r="J632" s="58"/>
      <c r="K632" s="56"/>
      <c r="L632" s="56"/>
      <c r="M632" s="56"/>
      <c r="N632" s="56"/>
      <c r="O632" s="56"/>
      <c r="P632" s="56"/>
      <c r="Q632" s="56"/>
      <c r="R632" s="56"/>
      <c r="S632" s="56"/>
      <c r="T632" s="56"/>
      <c r="U632" s="56"/>
      <c r="V632" s="56"/>
      <c r="W632" s="56"/>
      <c r="X632" s="56"/>
      <c r="Y632" s="56"/>
      <c r="Z632" s="56"/>
      <c r="AA632" s="56"/>
      <c r="AB632" s="56"/>
    </row>
    <row r="633">
      <c r="A633" s="56"/>
      <c r="B633" s="56"/>
      <c r="C633" s="58"/>
      <c r="D633" s="87"/>
      <c r="E633" s="79"/>
      <c r="F633" s="58"/>
      <c r="G633" s="58"/>
      <c r="H633" s="58"/>
      <c r="I633" s="58"/>
      <c r="J633" s="58"/>
      <c r="K633" s="56"/>
      <c r="L633" s="56"/>
      <c r="M633" s="56"/>
      <c r="N633" s="56"/>
      <c r="O633" s="56"/>
      <c r="P633" s="56"/>
      <c r="Q633" s="56"/>
      <c r="R633" s="56"/>
      <c r="S633" s="56"/>
      <c r="T633" s="56"/>
      <c r="U633" s="56"/>
      <c r="V633" s="56"/>
      <c r="W633" s="56"/>
      <c r="X633" s="56"/>
      <c r="Y633" s="56"/>
      <c r="Z633" s="56"/>
      <c r="AA633" s="56"/>
      <c r="AB633" s="56"/>
    </row>
    <row r="634">
      <c r="A634" s="56"/>
      <c r="B634" s="56"/>
      <c r="C634" s="58"/>
      <c r="D634" s="87"/>
      <c r="E634" s="79"/>
      <c r="F634" s="58"/>
      <c r="G634" s="58"/>
      <c r="H634" s="58"/>
      <c r="I634" s="58"/>
      <c r="J634" s="58"/>
      <c r="K634" s="56"/>
      <c r="L634" s="56"/>
      <c r="M634" s="56"/>
      <c r="N634" s="56"/>
      <c r="O634" s="56"/>
      <c r="P634" s="56"/>
      <c r="Q634" s="56"/>
      <c r="R634" s="56"/>
      <c r="S634" s="56"/>
      <c r="T634" s="56"/>
      <c r="U634" s="56"/>
      <c r="V634" s="56"/>
      <c r="W634" s="56"/>
      <c r="X634" s="56"/>
      <c r="Y634" s="56"/>
      <c r="Z634" s="56"/>
      <c r="AA634" s="56"/>
      <c r="AB634" s="56"/>
    </row>
    <row r="635">
      <c r="A635" s="56"/>
      <c r="B635" s="56"/>
      <c r="C635" s="58"/>
      <c r="D635" s="87"/>
      <c r="E635" s="79"/>
      <c r="F635" s="58"/>
      <c r="G635" s="58"/>
      <c r="H635" s="58"/>
      <c r="I635" s="58"/>
      <c r="J635" s="58"/>
      <c r="K635" s="56"/>
      <c r="L635" s="56"/>
      <c r="M635" s="56"/>
      <c r="N635" s="56"/>
      <c r="O635" s="56"/>
      <c r="P635" s="56"/>
      <c r="Q635" s="56"/>
      <c r="R635" s="56"/>
      <c r="S635" s="56"/>
      <c r="T635" s="56"/>
      <c r="U635" s="56"/>
      <c r="V635" s="56"/>
      <c r="W635" s="56"/>
      <c r="X635" s="56"/>
      <c r="Y635" s="56"/>
      <c r="Z635" s="56"/>
      <c r="AA635" s="56"/>
      <c r="AB635" s="56"/>
    </row>
    <row r="636">
      <c r="A636" s="56"/>
      <c r="B636" s="56"/>
      <c r="C636" s="58"/>
      <c r="D636" s="87"/>
      <c r="E636" s="79"/>
      <c r="F636" s="58"/>
      <c r="G636" s="58"/>
      <c r="H636" s="58"/>
      <c r="I636" s="58"/>
      <c r="J636" s="58"/>
      <c r="K636" s="56"/>
      <c r="L636" s="56"/>
      <c r="M636" s="56"/>
      <c r="N636" s="56"/>
      <c r="O636" s="56"/>
      <c r="P636" s="56"/>
      <c r="Q636" s="56"/>
      <c r="R636" s="56"/>
      <c r="S636" s="56"/>
      <c r="T636" s="56"/>
      <c r="U636" s="56"/>
      <c r="V636" s="56"/>
      <c r="W636" s="56"/>
      <c r="X636" s="56"/>
      <c r="Y636" s="56"/>
      <c r="Z636" s="56"/>
      <c r="AA636" s="56"/>
      <c r="AB636" s="56"/>
    </row>
    <row r="637">
      <c r="A637" s="56"/>
      <c r="B637" s="56"/>
      <c r="C637" s="58"/>
      <c r="D637" s="87"/>
      <c r="E637" s="79"/>
      <c r="F637" s="58"/>
      <c r="G637" s="58"/>
      <c r="H637" s="58"/>
      <c r="I637" s="58"/>
      <c r="J637" s="58"/>
      <c r="K637" s="56"/>
      <c r="L637" s="56"/>
      <c r="M637" s="56"/>
      <c r="N637" s="56"/>
      <c r="O637" s="56"/>
      <c r="P637" s="56"/>
      <c r="Q637" s="56"/>
      <c r="R637" s="56"/>
      <c r="S637" s="56"/>
      <c r="T637" s="56"/>
      <c r="U637" s="56"/>
      <c r="V637" s="56"/>
      <c r="W637" s="56"/>
      <c r="X637" s="56"/>
      <c r="Y637" s="56"/>
      <c r="Z637" s="56"/>
      <c r="AA637" s="56"/>
      <c r="AB637" s="56"/>
    </row>
    <row r="638">
      <c r="A638" s="56"/>
      <c r="B638" s="56"/>
      <c r="C638" s="58"/>
      <c r="D638" s="87"/>
      <c r="E638" s="79"/>
      <c r="F638" s="58"/>
      <c r="G638" s="58"/>
      <c r="H638" s="58"/>
      <c r="I638" s="58"/>
      <c r="J638" s="58"/>
      <c r="K638" s="56"/>
      <c r="L638" s="56"/>
      <c r="M638" s="56"/>
      <c r="N638" s="56"/>
      <c r="O638" s="56"/>
      <c r="P638" s="56"/>
      <c r="Q638" s="56"/>
      <c r="R638" s="56"/>
      <c r="S638" s="56"/>
      <c r="T638" s="56"/>
      <c r="U638" s="56"/>
      <c r="V638" s="56"/>
      <c r="W638" s="56"/>
      <c r="X638" s="56"/>
      <c r="Y638" s="56"/>
      <c r="Z638" s="56"/>
      <c r="AA638" s="56"/>
      <c r="AB638" s="56"/>
    </row>
    <row r="639">
      <c r="A639" s="56"/>
      <c r="B639" s="56"/>
      <c r="C639" s="58"/>
      <c r="D639" s="87"/>
      <c r="E639" s="79"/>
      <c r="F639" s="58"/>
      <c r="G639" s="58"/>
      <c r="H639" s="58"/>
      <c r="I639" s="58"/>
      <c r="J639" s="58"/>
      <c r="K639" s="56"/>
      <c r="L639" s="56"/>
      <c r="M639" s="56"/>
      <c r="N639" s="56"/>
      <c r="O639" s="56"/>
      <c r="P639" s="56"/>
      <c r="Q639" s="56"/>
      <c r="R639" s="56"/>
      <c r="S639" s="56"/>
      <c r="T639" s="56"/>
      <c r="U639" s="56"/>
      <c r="V639" s="56"/>
      <c r="W639" s="56"/>
      <c r="X639" s="56"/>
      <c r="Y639" s="56"/>
      <c r="Z639" s="56"/>
      <c r="AA639" s="56"/>
      <c r="AB639" s="56"/>
    </row>
    <row r="640">
      <c r="A640" s="56"/>
      <c r="B640" s="56"/>
      <c r="C640" s="58"/>
      <c r="D640" s="87"/>
      <c r="E640" s="79"/>
      <c r="F640" s="58"/>
      <c r="G640" s="58"/>
      <c r="H640" s="58"/>
      <c r="I640" s="58"/>
      <c r="J640" s="58"/>
      <c r="K640" s="56"/>
      <c r="L640" s="56"/>
      <c r="M640" s="56"/>
      <c r="N640" s="56"/>
      <c r="O640" s="56"/>
      <c r="P640" s="56"/>
      <c r="Q640" s="56"/>
      <c r="R640" s="56"/>
      <c r="S640" s="56"/>
      <c r="T640" s="56"/>
      <c r="U640" s="56"/>
      <c r="V640" s="56"/>
      <c r="W640" s="56"/>
      <c r="X640" s="56"/>
      <c r="Y640" s="56"/>
      <c r="Z640" s="56"/>
      <c r="AA640" s="56"/>
      <c r="AB640" s="56"/>
    </row>
    <row r="641">
      <c r="A641" s="56"/>
      <c r="B641" s="56"/>
      <c r="C641" s="58"/>
      <c r="D641" s="87"/>
      <c r="E641" s="79"/>
      <c r="F641" s="58"/>
      <c r="G641" s="58"/>
      <c r="H641" s="58"/>
      <c r="I641" s="58"/>
      <c r="J641" s="58"/>
      <c r="K641" s="56"/>
      <c r="L641" s="56"/>
      <c r="M641" s="56"/>
      <c r="N641" s="56"/>
      <c r="O641" s="56"/>
      <c r="P641" s="56"/>
      <c r="Q641" s="56"/>
      <c r="R641" s="56"/>
      <c r="S641" s="56"/>
      <c r="T641" s="56"/>
      <c r="U641" s="56"/>
      <c r="V641" s="56"/>
      <c r="W641" s="56"/>
      <c r="X641" s="56"/>
      <c r="Y641" s="56"/>
      <c r="Z641" s="56"/>
      <c r="AA641" s="56"/>
      <c r="AB641" s="56"/>
    </row>
    <row r="642">
      <c r="A642" s="56"/>
      <c r="B642" s="56"/>
      <c r="C642" s="58"/>
      <c r="D642" s="87"/>
      <c r="E642" s="79"/>
      <c r="F642" s="58"/>
      <c r="G642" s="58"/>
      <c r="H642" s="58"/>
      <c r="I642" s="58"/>
      <c r="J642" s="58"/>
      <c r="K642" s="56"/>
      <c r="L642" s="56"/>
      <c r="M642" s="56"/>
      <c r="N642" s="56"/>
      <c r="O642" s="56"/>
      <c r="P642" s="56"/>
      <c r="Q642" s="56"/>
      <c r="R642" s="56"/>
      <c r="S642" s="56"/>
      <c r="T642" s="56"/>
      <c r="U642" s="56"/>
      <c r="V642" s="56"/>
      <c r="W642" s="56"/>
      <c r="X642" s="56"/>
      <c r="Y642" s="56"/>
      <c r="Z642" s="56"/>
      <c r="AA642" s="56"/>
      <c r="AB642" s="56"/>
    </row>
    <row r="643">
      <c r="A643" s="56"/>
      <c r="B643" s="56"/>
      <c r="C643" s="58"/>
      <c r="D643" s="87"/>
      <c r="E643" s="79"/>
      <c r="F643" s="58"/>
      <c r="G643" s="58"/>
      <c r="H643" s="58"/>
      <c r="I643" s="58"/>
      <c r="J643" s="58"/>
      <c r="K643" s="56"/>
      <c r="L643" s="56"/>
      <c r="M643" s="56"/>
      <c r="N643" s="56"/>
      <c r="O643" s="56"/>
      <c r="P643" s="56"/>
      <c r="Q643" s="56"/>
      <c r="R643" s="56"/>
      <c r="S643" s="56"/>
      <c r="T643" s="56"/>
      <c r="U643" s="56"/>
      <c r="V643" s="56"/>
      <c r="W643" s="56"/>
      <c r="X643" s="56"/>
      <c r="Y643" s="56"/>
      <c r="Z643" s="56"/>
      <c r="AA643" s="56"/>
      <c r="AB643" s="56"/>
    </row>
    <row r="644">
      <c r="A644" s="56"/>
      <c r="B644" s="56"/>
      <c r="C644" s="58"/>
      <c r="D644" s="87"/>
      <c r="E644" s="79"/>
      <c r="F644" s="58"/>
      <c r="G644" s="58"/>
      <c r="H644" s="58"/>
      <c r="I644" s="58"/>
      <c r="J644" s="58"/>
      <c r="K644" s="56"/>
      <c r="L644" s="56"/>
      <c r="M644" s="56"/>
      <c r="N644" s="56"/>
      <c r="O644" s="56"/>
      <c r="P644" s="56"/>
      <c r="Q644" s="56"/>
      <c r="R644" s="56"/>
      <c r="S644" s="56"/>
      <c r="T644" s="56"/>
      <c r="U644" s="56"/>
      <c r="V644" s="56"/>
      <c r="W644" s="56"/>
      <c r="X644" s="56"/>
      <c r="Y644" s="56"/>
      <c r="Z644" s="56"/>
      <c r="AA644" s="56"/>
      <c r="AB644" s="56"/>
    </row>
    <row r="645">
      <c r="A645" s="56"/>
      <c r="B645" s="56"/>
      <c r="C645" s="58"/>
      <c r="D645" s="87"/>
      <c r="E645" s="79"/>
      <c r="F645" s="58"/>
      <c r="G645" s="58"/>
      <c r="H645" s="58"/>
      <c r="I645" s="58"/>
      <c r="J645" s="58"/>
      <c r="K645" s="56"/>
      <c r="L645" s="56"/>
      <c r="M645" s="56"/>
      <c r="N645" s="56"/>
      <c r="O645" s="56"/>
      <c r="P645" s="56"/>
      <c r="Q645" s="56"/>
      <c r="R645" s="56"/>
      <c r="S645" s="56"/>
      <c r="T645" s="56"/>
      <c r="U645" s="56"/>
      <c r="V645" s="56"/>
      <c r="W645" s="56"/>
      <c r="X645" s="56"/>
      <c r="Y645" s="56"/>
      <c r="Z645" s="56"/>
      <c r="AA645" s="56"/>
      <c r="AB645" s="56"/>
    </row>
    <row r="646">
      <c r="A646" s="56"/>
      <c r="B646" s="56"/>
      <c r="C646" s="58"/>
      <c r="D646" s="87"/>
      <c r="E646" s="79"/>
      <c r="F646" s="58"/>
      <c r="G646" s="58"/>
      <c r="H646" s="58"/>
      <c r="I646" s="58"/>
      <c r="J646" s="58"/>
      <c r="K646" s="56"/>
      <c r="L646" s="56"/>
      <c r="M646" s="56"/>
      <c r="N646" s="56"/>
      <c r="O646" s="56"/>
      <c r="P646" s="56"/>
      <c r="Q646" s="56"/>
      <c r="R646" s="56"/>
      <c r="S646" s="56"/>
      <c r="T646" s="56"/>
      <c r="U646" s="56"/>
      <c r="V646" s="56"/>
      <c r="W646" s="56"/>
      <c r="X646" s="56"/>
      <c r="Y646" s="56"/>
      <c r="Z646" s="56"/>
      <c r="AA646" s="56"/>
      <c r="AB646" s="56"/>
    </row>
    <row r="647">
      <c r="A647" s="56"/>
      <c r="B647" s="56"/>
      <c r="C647" s="58"/>
      <c r="D647" s="87"/>
      <c r="E647" s="79"/>
      <c r="F647" s="58"/>
      <c r="G647" s="58"/>
      <c r="H647" s="58"/>
      <c r="I647" s="58"/>
      <c r="J647" s="58"/>
      <c r="K647" s="56"/>
      <c r="L647" s="56"/>
      <c r="M647" s="56"/>
      <c r="N647" s="56"/>
      <c r="O647" s="56"/>
      <c r="P647" s="56"/>
      <c r="Q647" s="56"/>
      <c r="R647" s="56"/>
      <c r="S647" s="56"/>
      <c r="T647" s="56"/>
      <c r="U647" s="56"/>
      <c r="V647" s="56"/>
      <c r="W647" s="56"/>
      <c r="X647" s="56"/>
      <c r="Y647" s="56"/>
      <c r="Z647" s="56"/>
      <c r="AA647" s="56"/>
      <c r="AB647" s="56"/>
    </row>
    <row r="648">
      <c r="A648" s="56"/>
      <c r="B648" s="56"/>
      <c r="C648" s="58"/>
      <c r="D648" s="87"/>
      <c r="E648" s="79"/>
      <c r="F648" s="58"/>
      <c r="G648" s="58"/>
      <c r="H648" s="58"/>
      <c r="I648" s="58"/>
      <c r="J648" s="58"/>
      <c r="K648" s="56"/>
      <c r="L648" s="56"/>
      <c r="M648" s="56"/>
      <c r="N648" s="56"/>
      <c r="O648" s="56"/>
      <c r="P648" s="56"/>
      <c r="Q648" s="56"/>
      <c r="R648" s="56"/>
      <c r="S648" s="56"/>
      <c r="T648" s="56"/>
      <c r="U648" s="56"/>
      <c r="V648" s="56"/>
      <c r="W648" s="56"/>
      <c r="X648" s="56"/>
      <c r="Y648" s="56"/>
      <c r="Z648" s="56"/>
      <c r="AA648" s="56"/>
      <c r="AB648" s="56"/>
    </row>
    <row r="649">
      <c r="A649" s="56"/>
      <c r="B649" s="56"/>
      <c r="C649" s="58"/>
      <c r="D649" s="87"/>
      <c r="E649" s="79"/>
      <c r="F649" s="58"/>
      <c r="G649" s="58"/>
      <c r="H649" s="58"/>
      <c r="I649" s="58"/>
      <c r="J649" s="58"/>
      <c r="K649" s="56"/>
      <c r="L649" s="56"/>
      <c r="M649" s="56"/>
      <c r="N649" s="56"/>
      <c r="O649" s="56"/>
      <c r="P649" s="56"/>
      <c r="Q649" s="56"/>
      <c r="R649" s="56"/>
      <c r="S649" s="56"/>
      <c r="T649" s="56"/>
      <c r="U649" s="56"/>
      <c r="V649" s="56"/>
      <c r="W649" s="56"/>
      <c r="X649" s="56"/>
      <c r="Y649" s="56"/>
      <c r="Z649" s="56"/>
      <c r="AA649" s="56"/>
      <c r="AB649" s="56"/>
    </row>
    <row r="650">
      <c r="A650" s="56"/>
      <c r="B650" s="56"/>
      <c r="C650" s="58"/>
      <c r="D650" s="87"/>
      <c r="E650" s="79"/>
      <c r="F650" s="58"/>
      <c r="G650" s="58"/>
      <c r="H650" s="58"/>
      <c r="I650" s="58"/>
      <c r="J650" s="58"/>
      <c r="K650" s="56"/>
      <c r="L650" s="56"/>
      <c r="M650" s="56"/>
      <c r="N650" s="56"/>
      <c r="O650" s="56"/>
      <c r="P650" s="56"/>
      <c r="Q650" s="56"/>
      <c r="R650" s="56"/>
      <c r="S650" s="56"/>
      <c r="T650" s="56"/>
      <c r="U650" s="56"/>
      <c r="V650" s="56"/>
      <c r="W650" s="56"/>
      <c r="X650" s="56"/>
      <c r="Y650" s="56"/>
      <c r="Z650" s="56"/>
      <c r="AA650" s="56"/>
      <c r="AB650" s="56"/>
    </row>
    <row r="651">
      <c r="A651" s="56"/>
      <c r="B651" s="56"/>
      <c r="C651" s="58"/>
      <c r="D651" s="87"/>
      <c r="E651" s="79"/>
      <c r="F651" s="58"/>
      <c r="G651" s="58"/>
      <c r="H651" s="58"/>
      <c r="I651" s="58"/>
      <c r="J651" s="58"/>
      <c r="K651" s="56"/>
      <c r="L651" s="56"/>
      <c r="M651" s="56"/>
      <c r="N651" s="56"/>
      <c r="O651" s="56"/>
      <c r="P651" s="56"/>
      <c r="Q651" s="56"/>
      <c r="R651" s="56"/>
      <c r="S651" s="56"/>
      <c r="T651" s="56"/>
      <c r="U651" s="56"/>
      <c r="V651" s="56"/>
      <c r="W651" s="56"/>
      <c r="X651" s="56"/>
      <c r="Y651" s="56"/>
      <c r="Z651" s="56"/>
      <c r="AA651" s="56"/>
      <c r="AB651" s="56"/>
    </row>
    <row r="652">
      <c r="A652" s="56"/>
      <c r="B652" s="56"/>
      <c r="C652" s="58"/>
      <c r="D652" s="87"/>
      <c r="E652" s="79"/>
      <c r="F652" s="58"/>
      <c r="G652" s="58"/>
      <c r="H652" s="58"/>
      <c r="I652" s="58"/>
      <c r="J652" s="58"/>
      <c r="K652" s="56"/>
      <c r="L652" s="56"/>
      <c r="M652" s="56"/>
      <c r="N652" s="56"/>
      <c r="O652" s="56"/>
      <c r="P652" s="56"/>
      <c r="Q652" s="56"/>
      <c r="R652" s="56"/>
      <c r="S652" s="56"/>
      <c r="T652" s="56"/>
      <c r="U652" s="56"/>
      <c r="V652" s="56"/>
      <c r="W652" s="56"/>
      <c r="X652" s="56"/>
      <c r="Y652" s="56"/>
      <c r="Z652" s="56"/>
      <c r="AA652" s="56"/>
      <c r="AB652" s="56"/>
    </row>
    <row r="653">
      <c r="A653" s="56"/>
      <c r="B653" s="56"/>
      <c r="C653" s="58"/>
      <c r="D653" s="87"/>
      <c r="E653" s="79"/>
      <c r="F653" s="58"/>
      <c r="G653" s="58"/>
      <c r="H653" s="58"/>
      <c r="I653" s="58"/>
      <c r="J653" s="58"/>
      <c r="K653" s="56"/>
      <c r="L653" s="56"/>
      <c r="M653" s="56"/>
      <c r="N653" s="56"/>
      <c r="O653" s="56"/>
      <c r="P653" s="56"/>
      <c r="Q653" s="56"/>
      <c r="R653" s="56"/>
      <c r="S653" s="56"/>
      <c r="T653" s="56"/>
      <c r="U653" s="56"/>
      <c r="V653" s="56"/>
      <c r="W653" s="56"/>
      <c r="X653" s="56"/>
      <c r="Y653" s="56"/>
      <c r="Z653" s="56"/>
      <c r="AA653" s="56"/>
      <c r="AB653" s="56"/>
    </row>
    <row r="654">
      <c r="A654" s="56"/>
      <c r="B654" s="56"/>
      <c r="C654" s="58"/>
      <c r="D654" s="87"/>
      <c r="E654" s="79"/>
      <c r="F654" s="58"/>
      <c r="G654" s="58"/>
      <c r="H654" s="58"/>
      <c r="I654" s="58"/>
      <c r="J654" s="58"/>
      <c r="K654" s="56"/>
      <c r="L654" s="56"/>
      <c r="M654" s="56"/>
      <c r="N654" s="56"/>
      <c r="O654" s="56"/>
      <c r="P654" s="56"/>
      <c r="Q654" s="56"/>
      <c r="R654" s="56"/>
      <c r="S654" s="56"/>
      <c r="T654" s="56"/>
      <c r="U654" s="56"/>
      <c r="V654" s="56"/>
      <c r="W654" s="56"/>
      <c r="X654" s="56"/>
      <c r="Y654" s="56"/>
      <c r="Z654" s="56"/>
      <c r="AA654" s="56"/>
      <c r="AB654" s="56"/>
    </row>
    <row r="655">
      <c r="A655" s="56"/>
      <c r="B655" s="56"/>
      <c r="C655" s="58"/>
      <c r="D655" s="87"/>
      <c r="E655" s="79"/>
      <c r="F655" s="58"/>
      <c r="G655" s="58"/>
      <c r="H655" s="58"/>
      <c r="I655" s="58"/>
      <c r="J655" s="58"/>
      <c r="K655" s="56"/>
      <c r="L655" s="56"/>
      <c r="M655" s="56"/>
      <c r="N655" s="56"/>
      <c r="O655" s="56"/>
      <c r="P655" s="56"/>
      <c r="Q655" s="56"/>
      <c r="R655" s="56"/>
      <c r="S655" s="56"/>
      <c r="T655" s="56"/>
      <c r="U655" s="56"/>
      <c r="V655" s="56"/>
      <c r="W655" s="56"/>
      <c r="X655" s="56"/>
      <c r="Y655" s="56"/>
      <c r="Z655" s="56"/>
      <c r="AA655" s="56"/>
      <c r="AB655" s="56"/>
    </row>
    <row r="656">
      <c r="A656" s="56"/>
      <c r="B656" s="56"/>
      <c r="C656" s="58"/>
      <c r="D656" s="87"/>
      <c r="E656" s="79"/>
      <c r="F656" s="58"/>
      <c r="G656" s="58"/>
      <c r="H656" s="58"/>
      <c r="I656" s="58"/>
      <c r="J656" s="58"/>
      <c r="K656" s="56"/>
      <c r="L656" s="56"/>
      <c r="M656" s="56"/>
      <c r="N656" s="56"/>
      <c r="O656" s="56"/>
      <c r="P656" s="56"/>
      <c r="Q656" s="56"/>
      <c r="R656" s="56"/>
      <c r="S656" s="56"/>
      <c r="T656" s="56"/>
      <c r="U656" s="56"/>
      <c r="V656" s="56"/>
      <c r="W656" s="56"/>
      <c r="X656" s="56"/>
      <c r="Y656" s="56"/>
      <c r="Z656" s="56"/>
      <c r="AA656" s="56"/>
      <c r="AB656" s="56"/>
    </row>
    <row r="657">
      <c r="A657" s="56"/>
      <c r="B657" s="56"/>
      <c r="C657" s="58"/>
      <c r="D657" s="87"/>
      <c r="E657" s="79"/>
      <c r="F657" s="58"/>
      <c r="G657" s="58"/>
      <c r="H657" s="58"/>
      <c r="I657" s="58"/>
      <c r="J657" s="58"/>
      <c r="K657" s="56"/>
      <c r="L657" s="56"/>
      <c r="M657" s="56"/>
      <c r="N657" s="56"/>
      <c r="O657" s="56"/>
      <c r="P657" s="56"/>
      <c r="Q657" s="56"/>
      <c r="R657" s="56"/>
      <c r="S657" s="56"/>
      <c r="T657" s="56"/>
      <c r="U657" s="56"/>
      <c r="V657" s="56"/>
      <c r="W657" s="56"/>
      <c r="X657" s="56"/>
      <c r="Y657" s="56"/>
      <c r="Z657" s="56"/>
      <c r="AA657" s="56"/>
      <c r="AB657" s="56"/>
    </row>
    <row r="658">
      <c r="A658" s="56"/>
      <c r="B658" s="56"/>
      <c r="C658" s="58"/>
      <c r="D658" s="87"/>
      <c r="E658" s="79"/>
      <c r="F658" s="58"/>
      <c r="G658" s="58"/>
      <c r="H658" s="58"/>
      <c r="I658" s="58"/>
      <c r="J658" s="58"/>
      <c r="K658" s="56"/>
      <c r="L658" s="56"/>
      <c r="M658" s="56"/>
      <c r="N658" s="56"/>
      <c r="O658" s="56"/>
      <c r="P658" s="56"/>
      <c r="Q658" s="56"/>
      <c r="R658" s="56"/>
      <c r="S658" s="56"/>
      <c r="T658" s="56"/>
      <c r="U658" s="56"/>
      <c r="V658" s="56"/>
      <c r="W658" s="56"/>
      <c r="X658" s="56"/>
      <c r="Y658" s="56"/>
      <c r="Z658" s="56"/>
      <c r="AA658" s="56"/>
      <c r="AB658" s="56"/>
    </row>
    <row r="659">
      <c r="A659" s="56"/>
      <c r="B659" s="56"/>
      <c r="C659" s="58"/>
      <c r="D659" s="87"/>
      <c r="E659" s="79"/>
      <c r="F659" s="58"/>
      <c r="G659" s="58"/>
      <c r="H659" s="58"/>
      <c r="I659" s="58"/>
      <c r="J659" s="58"/>
      <c r="K659" s="56"/>
      <c r="L659" s="56"/>
      <c r="M659" s="56"/>
      <c r="N659" s="56"/>
      <c r="O659" s="56"/>
      <c r="P659" s="56"/>
      <c r="Q659" s="56"/>
      <c r="R659" s="56"/>
      <c r="S659" s="56"/>
      <c r="T659" s="56"/>
      <c r="U659" s="56"/>
      <c r="V659" s="56"/>
      <c r="W659" s="56"/>
      <c r="X659" s="56"/>
      <c r="Y659" s="56"/>
      <c r="Z659" s="56"/>
      <c r="AA659" s="56"/>
      <c r="AB659" s="56"/>
    </row>
    <row r="660">
      <c r="A660" s="56"/>
      <c r="B660" s="56"/>
      <c r="C660" s="58"/>
      <c r="D660" s="87"/>
      <c r="E660" s="79"/>
      <c r="F660" s="58"/>
      <c r="G660" s="58"/>
      <c r="H660" s="58"/>
      <c r="I660" s="58"/>
      <c r="J660" s="58"/>
      <c r="K660" s="56"/>
      <c r="L660" s="56"/>
      <c r="M660" s="56"/>
      <c r="N660" s="56"/>
      <c r="O660" s="56"/>
      <c r="P660" s="56"/>
      <c r="Q660" s="56"/>
      <c r="R660" s="56"/>
      <c r="S660" s="56"/>
      <c r="T660" s="56"/>
      <c r="U660" s="56"/>
      <c r="V660" s="56"/>
      <c r="W660" s="56"/>
      <c r="X660" s="56"/>
      <c r="Y660" s="56"/>
      <c r="Z660" s="56"/>
      <c r="AA660" s="56"/>
      <c r="AB660" s="56"/>
    </row>
    <row r="661">
      <c r="A661" s="56"/>
      <c r="B661" s="56"/>
      <c r="C661" s="58"/>
      <c r="D661" s="87"/>
      <c r="E661" s="79"/>
      <c r="F661" s="58"/>
      <c r="G661" s="58"/>
      <c r="H661" s="58"/>
      <c r="I661" s="58"/>
      <c r="J661" s="58"/>
      <c r="K661" s="56"/>
      <c r="L661" s="56"/>
      <c r="M661" s="56"/>
      <c r="N661" s="56"/>
      <c r="O661" s="56"/>
      <c r="P661" s="56"/>
      <c r="Q661" s="56"/>
      <c r="R661" s="56"/>
      <c r="S661" s="56"/>
      <c r="T661" s="56"/>
      <c r="U661" s="56"/>
      <c r="V661" s="56"/>
      <c r="W661" s="56"/>
      <c r="X661" s="56"/>
      <c r="Y661" s="56"/>
      <c r="Z661" s="56"/>
      <c r="AA661" s="56"/>
      <c r="AB661" s="56"/>
    </row>
    <row r="662">
      <c r="A662" s="56"/>
      <c r="B662" s="56"/>
      <c r="C662" s="58"/>
      <c r="D662" s="87"/>
      <c r="E662" s="79"/>
      <c r="F662" s="58"/>
      <c r="G662" s="58"/>
      <c r="H662" s="58"/>
      <c r="I662" s="58"/>
      <c r="J662" s="58"/>
      <c r="K662" s="56"/>
      <c r="L662" s="56"/>
      <c r="M662" s="56"/>
      <c r="N662" s="56"/>
      <c r="O662" s="56"/>
      <c r="P662" s="56"/>
      <c r="Q662" s="56"/>
      <c r="R662" s="56"/>
      <c r="S662" s="56"/>
      <c r="T662" s="56"/>
      <c r="U662" s="56"/>
      <c r="V662" s="56"/>
      <c r="W662" s="56"/>
      <c r="X662" s="56"/>
      <c r="Y662" s="56"/>
      <c r="Z662" s="56"/>
      <c r="AA662" s="56"/>
      <c r="AB662" s="56"/>
    </row>
    <row r="663">
      <c r="A663" s="56"/>
      <c r="B663" s="56"/>
      <c r="C663" s="58"/>
      <c r="D663" s="87"/>
      <c r="E663" s="79"/>
      <c r="F663" s="58"/>
      <c r="G663" s="58"/>
      <c r="H663" s="58"/>
      <c r="I663" s="58"/>
      <c r="J663" s="58"/>
      <c r="K663" s="56"/>
      <c r="L663" s="56"/>
      <c r="M663" s="56"/>
      <c r="N663" s="56"/>
      <c r="O663" s="56"/>
      <c r="P663" s="56"/>
      <c r="Q663" s="56"/>
      <c r="R663" s="56"/>
      <c r="S663" s="56"/>
      <c r="T663" s="56"/>
      <c r="U663" s="56"/>
      <c r="V663" s="56"/>
      <c r="W663" s="56"/>
      <c r="X663" s="56"/>
      <c r="Y663" s="56"/>
      <c r="Z663" s="56"/>
      <c r="AA663" s="56"/>
      <c r="AB663" s="56"/>
    </row>
    <row r="664">
      <c r="A664" s="56"/>
      <c r="B664" s="56"/>
      <c r="C664" s="58"/>
      <c r="D664" s="87"/>
      <c r="E664" s="79"/>
      <c r="F664" s="58"/>
      <c r="G664" s="58"/>
      <c r="H664" s="58"/>
      <c r="I664" s="58"/>
      <c r="J664" s="58"/>
      <c r="K664" s="56"/>
      <c r="L664" s="56"/>
      <c r="M664" s="56"/>
      <c r="N664" s="56"/>
      <c r="O664" s="56"/>
      <c r="P664" s="56"/>
      <c r="Q664" s="56"/>
      <c r="R664" s="56"/>
      <c r="S664" s="56"/>
      <c r="T664" s="56"/>
      <c r="U664" s="56"/>
      <c r="V664" s="56"/>
      <c r="W664" s="56"/>
      <c r="X664" s="56"/>
      <c r="Y664" s="56"/>
      <c r="Z664" s="56"/>
      <c r="AA664" s="56"/>
      <c r="AB664" s="56"/>
    </row>
    <row r="665">
      <c r="A665" s="56"/>
      <c r="B665" s="56"/>
      <c r="C665" s="58"/>
      <c r="D665" s="87"/>
      <c r="E665" s="79"/>
      <c r="F665" s="58"/>
      <c r="G665" s="58"/>
      <c r="H665" s="58"/>
      <c r="I665" s="58"/>
      <c r="J665" s="58"/>
      <c r="K665" s="56"/>
      <c r="L665" s="56"/>
      <c r="M665" s="56"/>
      <c r="N665" s="56"/>
      <c r="O665" s="56"/>
      <c r="P665" s="56"/>
      <c r="Q665" s="56"/>
      <c r="R665" s="56"/>
      <c r="S665" s="56"/>
      <c r="T665" s="56"/>
      <c r="U665" s="56"/>
      <c r="V665" s="56"/>
      <c r="W665" s="56"/>
      <c r="X665" s="56"/>
      <c r="Y665" s="56"/>
      <c r="Z665" s="56"/>
      <c r="AA665" s="56"/>
      <c r="AB665" s="56"/>
    </row>
    <row r="666">
      <c r="A666" s="56"/>
      <c r="B666" s="56"/>
      <c r="C666" s="58"/>
      <c r="D666" s="87"/>
      <c r="E666" s="79"/>
      <c r="F666" s="58"/>
      <c r="G666" s="58"/>
      <c r="H666" s="58"/>
      <c r="I666" s="58"/>
      <c r="J666" s="58"/>
      <c r="K666" s="56"/>
      <c r="L666" s="56"/>
      <c r="M666" s="56"/>
      <c r="N666" s="56"/>
      <c r="O666" s="56"/>
      <c r="P666" s="56"/>
      <c r="Q666" s="56"/>
      <c r="R666" s="56"/>
      <c r="S666" s="56"/>
      <c r="T666" s="56"/>
      <c r="U666" s="56"/>
      <c r="V666" s="56"/>
      <c r="W666" s="56"/>
      <c r="X666" s="56"/>
      <c r="Y666" s="56"/>
      <c r="Z666" s="56"/>
      <c r="AA666" s="56"/>
      <c r="AB666" s="56"/>
    </row>
    <row r="667">
      <c r="A667" s="56"/>
      <c r="B667" s="56"/>
      <c r="C667" s="58"/>
      <c r="D667" s="87"/>
      <c r="E667" s="79"/>
      <c r="F667" s="58"/>
      <c r="G667" s="58"/>
      <c r="H667" s="58"/>
      <c r="I667" s="58"/>
      <c r="J667" s="58"/>
      <c r="K667" s="56"/>
      <c r="L667" s="56"/>
      <c r="M667" s="56"/>
      <c r="N667" s="56"/>
      <c r="O667" s="56"/>
      <c r="P667" s="56"/>
      <c r="Q667" s="56"/>
      <c r="R667" s="56"/>
      <c r="S667" s="56"/>
      <c r="T667" s="56"/>
      <c r="U667" s="56"/>
      <c r="V667" s="56"/>
      <c r="W667" s="56"/>
      <c r="X667" s="56"/>
      <c r="Y667" s="56"/>
      <c r="Z667" s="56"/>
      <c r="AA667" s="56"/>
      <c r="AB667" s="56"/>
    </row>
    <row r="668">
      <c r="A668" s="56"/>
      <c r="B668" s="56"/>
      <c r="C668" s="58"/>
      <c r="D668" s="87"/>
      <c r="E668" s="79"/>
      <c r="F668" s="58"/>
      <c r="G668" s="58"/>
      <c r="H668" s="58"/>
      <c r="I668" s="58"/>
      <c r="J668" s="58"/>
      <c r="K668" s="56"/>
      <c r="L668" s="56"/>
      <c r="M668" s="56"/>
      <c r="N668" s="56"/>
      <c r="O668" s="56"/>
      <c r="P668" s="56"/>
      <c r="Q668" s="56"/>
      <c r="R668" s="56"/>
      <c r="S668" s="56"/>
      <c r="T668" s="56"/>
      <c r="U668" s="56"/>
      <c r="V668" s="56"/>
      <c r="W668" s="56"/>
      <c r="X668" s="56"/>
      <c r="Y668" s="56"/>
      <c r="Z668" s="56"/>
      <c r="AA668" s="56"/>
      <c r="AB668" s="56"/>
    </row>
    <row r="669">
      <c r="A669" s="56"/>
      <c r="B669" s="56"/>
      <c r="C669" s="58"/>
      <c r="D669" s="87"/>
      <c r="E669" s="79"/>
      <c r="F669" s="58"/>
      <c r="G669" s="58"/>
      <c r="H669" s="58"/>
      <c r="I669" s="58"/>
      <c r="J669" s="58"/>
      <c r="K669" s="56"/>
      <c r="L669" s="56"/>
      <c r="M669" s="56"/>
      <c r="N669" s="56"/>
      <c r="O669" s="56"/>
      <c r="P669" s="56"/>
      <c r="Q669" s="56"/>
      <c r="R669" s="56"/>
      <c r="S669" s="56"/>
      <c r="T669" s="56"/>
      <c r="U669" s="56"/>
      <c r="V669" s="56"/>
      <c r="W669" s="56"/>
      <c r="X669" s="56"/>
      <c r="Y669" s="56"/>
      <c r="Z669" s="56"/>
      <c r="AA669" s="56"/>
      <c r="AB669" s="56"/>
    </row>
    <row r="670">
      <c r="A670" s="56"/>
      <c r="B670" s="56"/>
      <c r="C670" s="58"/>
      <c r="D670" s="87"/>
      <c r="E670" s="79"/>
      <c r="F670" s="58"/>
      <c r="G670" s="58"/>
      <c r="H670" s="58"/>
      <c r="I670" s="58"/>
      <c r="J670" s="58"/>
      <c r="K670" s="56"/>
      <c r="L670" s="56"/>
      <c r="M670" s="56"/>
      <c r="N670" s="56"/>
      <c r="O670" s="56"/>
      <c r="P670" s="56"/>
      <c r="Q670" s="56"/>
      <c r="R670" s="56"/>
      <c r="S670" s="56"/>
      <c r="T670" s="56"/>
      <c r="U670" s="56"/>
      <c r="V670" s="56"/>
      <c r="W670" s="56"/>
      <c r="X670" s="56"/>
      <c r="Y670" s="56"/>
      <c r="Z670" s="56"/>
      <c r="AA670" s="56"/>
      <c r="AB670" s="56"/>
    </row>
    <row r="671">
      <c r="A671" s="56"/>
      <c r="B671" s="56"/>
      <c r="C671" s="58"/>
      <c r="D671" s="87"/>
      <c r="E671" s="79"/>
      <c r="F671" s="58"/>
      <c r="G671" s="58"/>
      <c r="H671" s="58"/>
      <c r="I671" s="58"/>
      <c r="J671" s="58"/>
      <c r="K671" s="56"/>
      <c r="L671" s="56"/>
      <c r="M671" s="56"/>
      <c r="N671" s="56"/>
      <c r="O671" s="56"/>
      <c r="P671" s="56"/>
      <c r="Q671" s="56"/>
      <c r="R671" s="56"/>
      <c r="S671" s="56"/>
      <c r="T671" s="56"/>
      <c r="U671" s="56"/>
      <c r="V671" s="56"/>
      <c r="W671" s="56"/>
      <c r="X671" s="56"/>
      <c r="Y671" s="56"/>
      <c r="Z671" s="56"/>
      <c r="AA671" s="56"/>
      <c r="AB671" s="56"/>
    </row>
    <row r="672">
      <c r="A672" s="56"/>
      <c r="B672" s="56"/>
      <c r="C672" s="58"/>
      <c r="D672" s="87"/>
      <c r="E672" s="79"/>
      <c r="F672" s="58"/>
      <c r="G672" s="58"/>
      <c r="H672" s="58"/>
      <c r="I672" s="58"/>
      <c r="J672" s="58"/>
      <c r="K672" s="56"/>
      <c r="L672" s="56"/>
      <c r="M672" s="56"/>
      <c r="N672" s="56"/>
      <c r="O672" s="56"/>
      <c r="P672" s="56"/>
      <c r="Q672" s="56"/>
      <c r="R672" s="56"/>
      <c r="S672" s="56"/>
      <c r="T672" s="56"/>
      <c r="U672" s="56"/>
      <c r="V672" s="56"/>
      <c r="W672" s="56"/>
      <c r="X672" s="56"/>
      <c r="Y672" s="56"/>
      <c r="Z672" s="56"/>
      <c r="AA672" s="56"/>
      <c r="AB672" s="56"/>
    </row>
    <row r="673">
      <c r="A673" s="56"/>
      <c r="B673" s="56"/>
      <c r="C673" s="58"/>
      <c r="D673" s="87"/>
      <c r="E673" s="79"/>
      <c r="F673" s="58"/>
      <c r="G673" s="58"/>
      <c r="H673" s="58"/>
      <c r="I673" s="58"/>
      <c r="J673" s="58"/>
      <c r="K673" s="56"/>
      <c r="L673" s="56"/>
      <c r="M673" s="56"/>
      <c r="N673" s="56"/>
      <c r="O673" s="56"/>
      <c r="P673" s="56"/>
      <c r="Q673" s="56"/>
      <c r="R673" s="56"/>
      <c r="S673" s="56"/>
      <c r="T673" s="56"/>
      <c r="U673" s="56"/>
      <c r="V673" s="56"/>
      <c r="W673" s="56"/>
      <c r="X673" s="56"/>
      <c r="Y673" s="56"/>
      <c r="Z673" s="56"/>
      <c r="AA673" s="56"/>
      <c r="AB673" s="56"/>
    </row>
    <row r="674">
      <c r="A674" s="56"/>
      <c r="B674" s="56"/>
      <c r="C674" s="58"/>
      <c r="D674" s="87"/>
      <c r="E674" s="79"/>
      <c r="F674" s="58"/>
      <c r="G674" s="58"/>
      <c r="H674" s="58"/>
      <c r="I674" s="58"/>
      <c r="J674" s="58"/>
      <c r="K674" s="56"/>
      <c r="L674" s="56"/>
      <c r="M674" s="56"/>
      <c r="N674" s="56"/>
      <c r="O674" s="56"/>
      <c r="P674" s="56"/>
      <c r="Q674" s="56"/>
      <c r="R674" s="56"/>
      <c r="S674" s="56"/>
      <c r="T674" s="56"/>
      <c r="U674" s="56"/>
      <c r="V674" s="56"/>
      <c r="W674" s="56"/>
      <c r="X674" s="56"/>
      <c r="Y674" s="56"/>
      <c r="Z674" s="56"/>
      <c r="AA674" s="56"/>
      <c r="AB674" s="56"/>
    </row>
    <row r="675">
      <c r="A675" s="56"/>
      <c r="B675" s="56"/>
      <c r="C675" s="58"/>
      <c r="D675" s="87"/>
      <c r="E675" s="79"/>
      <c r="F675" s="58"/>
      <c r="G675" s="58"/>
      <c r="H675" s="58"/>
      <c r="I675" s="58"/>
      <c r="J675" s="58"/>
      <c r="K675" s="56"/>
      <c r="L675" s="56"/>
      <c r="M675" s="56"/>
      <c r="N675" s="56"/>
      <c r="O675" s="56"/>
      <c r="P675" s="56"/>
      <c r="Q675" s="56"/>
      <c r="R675" s="56"/>
      <c r="S675" s="56"/>
      <c r="T675" s="56"/>
      <c r="U675" s="56"/>
      <c r="V675" s="56"/>
      <c r="W675" s="56"/>
      <c r="X675" s="56"/>
      <c r="Y675" s="56"/>
      <c r="Z675" s="56"/>
      <c r="AA675" s="56"/>
      <c r="AB675" s="56"/>
    </row>
    <row r="676">
      <c r="A676" s="56"/>
      <c r="B676" s="56"/>
      <c r="C676" s="58"/>
      <c r="D676" s="87"/>
      <c r="E676" s="79"/>
      <c r="F676" s="58"/>
      <c r="G676" s="58"/>
      <c r="H676" s="58"/>
      <c r="I676" s="58"/>
      <c r="J676" s="58"/>
      <c r="K676" s="56"/>
      <c r="L676" s="56"/>
      <c r="M676" s="56"/>
      <c r="N676" s="56"/>
      <c r="O676" s="56"/>
      <c r="P676" s="56"/>
      <c r="Q676" s="56"/>
      <c r="R676" s="56"/>
      <c r="S676" s="56"/>
      <c r="T676" s="56"/>
      <c r="U676" s="56"/>
      <c r="V676" s="56"/>
      <c r="W676" s="56"/>
      <c r="X676" s="56"/>
      <c r="Y676" s="56"/>
      <c r="Z676" s="56"/>
      <c r="AA676" s="56"/>
      <c r="AB676" s="56"/>
    </row>
    <row r="677">
      <c r="A677" s="56"/>
      <c r="B677" s="56"/>
      <c r="C677" s="58"/>
      <c r="D677" s="87"/>
      <c r="E677" s="79"/>
      <c r="F677" s="58"/>
      <c r="G677" s="58"/>
      <c r="H677" s="58"/>
      <c r="I677" s="58"/>
      <c r="J677" s="58"/>
      <c r="K677" s="56"/>
      <c r="L677" s="56"/>
      <c r="M677" s="56"/>
      <c r="N677" s="56"/>
      <c r="O677" s="56"/>
      <c r="P677" s="56"/>
      <c r="Q677" s="56"/>
      <c r="R677" s="56"/>
      <c r="S677" s="56"/>
      <c r="T677" s="56"/>
      <c r="U677" s="56"/>
      <c r="V677" s="56"/>
      <c r="W677" s="56"/>
      <c r="X677" s="56"/>
      <c r="Y677" s="56"/>
      <c r="Z677" s="56"/>
      <c r="AA677" s="56"/>
      <c r="AB677" s="56"/>
    </row>
    <row r="678">
      <c r="A678" s="56"/>
      <c r="B678" s="56"/>
      <c r="C678" s="58"/>
      <c r="D678" s="87"/>
      <c r="E678" s="79"/>
      <c r="F678" s="58"/>
      <c r="G678" s="58"/>
      <c r="H678" s="58"/>
      <c r="I678" s="58"/>
      <c r="J678" s="58"/>
      <c r="K678" s="56"/>
      <c r="L678" s="56"/>
      <c r="M678" s="56"/>
      <c r="N678" s="56"/>
      <c r="O678" s="56"/>
      <c r="P678" s="56"/>
      <c r="Q678" s="56"/>
      <c r="R678" s="56"/>
      <c r="S678" s="56"/>
      <c r="T678" s="56"/>
      <c r="U678" s="56"/>
      <c r="V678" s="56"/>
      <c r="W678" s="56"/>
      <c r="X678" s="56"/>
      <c r="Y678" s="56"/>
      <c r="Z678" s="56"/>
      <c r="AA678" s="56"/>
      <c r="AB678" s="56"/>
    </row>
    <row r="679">
      <c r="A679" s="56"/>
      <c r="B679" s="56"/>
      <c r="C679" s="58"/>
      <c r="D679" s="87"/>
      <c r="E679" s="79"/>
      <c r="F679" s="58"/>
      <c r="G679" s="58"/>
      <c r="H679" s="58"/>
      <c r="I679" s="58"/>
      <c r="J679" s="58"/>
      <c r="K679" s="56"/>
      <c r="L679" s="56"/>
      <c r="M679" s="56"/>
      <c r="N679" s="56"/>
      <c r="O679" s="56"/>
      <c r="P679" s="56"/>
      <c r="Q679" s="56"/>
      <c r="R679" s="56"/>
      <c r="S679" s="56"/>
      <c r="T679" s="56"/>
      <c r="U679" s="56"/>
      <c r="V679" s="56"/>
      <c r="W679" s="56"/>
      <c r="X679" s="56"/>
      <c r="Y679" s="56"/>
      <c r="Z679" s="56"/>
      <c r="AA679" s="56"/>
      <c r="AB679" s="56"/>
    </row>
    <row r="680">
      <c r="A680" s="56"/>
      <c r="B680" s="56"/>
      <c r="C680" s="58"/>
      <c r="D680" s="87"/>
      <c r="E680" s="79"/>
      <c r="F680" s="58"/>
      <c r="G680" s="58"/>
      <c r="H680" s="58"/>
      <c r="I680" s="58"/>
      <c r="J680" s="58"/>
      <c r="K680" s="56"/>
      <c r="L680" s="56"/>
      <c r="M680" s="56"/>
      <c r="N680" s="56"/>
      <c r="O680" s="56"/>
      <c r="P680" s="56"/>
      <c r="Q680" s="56"/>
      <c r="R680" s="56"/>
      <c r="S680" s="56"/>
      <c r="T680" s="56"/>
      <c r="U680" s="56"/>
      <c r="V680" s="56"/>
      <c r="W680" s="56"/>
      <c r="X680" s="56"/>
      <c r="Y680" s="56"/>
      <c r="Z680" s="56"/>
      <c r="AA680" s="56"/>
      <c r="AB680" s="56"/>
    </row>
    <row r="681">
      <c r="A681" s="56"/>
      <c r="B681" s="56"/>
      <c r="C681" s="58"/>
      <c r="D681" s="87"/>
      <c r="E681" s="79"/>
      <c r="F681" s="58"/>
      <c r="G681" s="58"/>
      <c r="H681" s="58"/>
      <c r="I681" s="58"/>
      <c r="J681" s="58"/>
      <c r="K681" s="56"/>
      <c r="L681" s="56"/>
      <c r="M681" s="56"/>
      <c r="N681" s="56"/>
      <c r="O681" s="56"/>
      <c r="P681" s="56"/>
      <c r="Q681" s="56"/>
      <c r="R681" s="56"/>
      <c r="S681" s="56"/>
      <c r="T681" s="56"/>
      <c r="U681" s="56"/>
      <c r="V681" s="56"/>
      <c r="W681" s="56"/>
      <c r="X681" s="56"/>
      <c r="Y681" s="56"/>
      <c r="Z681" s="56"/>
      <c r="AA681" s="56"/>
      <c r="AB681" s="56"/>
    </row>
    <row r="682">
      <c r="A682" s="56"/>
      <c r="B682" s="56"/>
      <c r="C682" s="58"/>
      <c r="D682" s="87"/>
      <c r="E682" s="79"/>
      <c r="F682" s="58"/>
      <c r="G682" s="58"/>
      <c r="H682" s="58"/>
      <c r="I682" s="58"/>
      <c r="J682" s="58"/>
      <c r="K682" s="56"/>
      <c r="L682" s="56"/>
      <c r="M682" s="56"/>
      <c r="N682" s="56"/>
      <c r="O682" s="56"/>
      <c r="P682" s="56"/>
      <c r="Q682" s="56"/>
      <c r="R682" s="56"/>
      <c r="S682" s="56"/>
      <c r="T682" s="56"/>
      <c r="U682" s="56"/>
      <c r="V682" s="56"/>
      <c r="W682" s="56"/>
      <c r="X682" s="56"/>
      <c r="Y682" s="56"/>
      <c r="Z682" s="56"/>
      <c r="AA682" s="56"/>
      <c r="AB682" s="56"/>
    </row>
    <row r="683">
      <c r="A683" s="56"/>
      <c r="B683" s="56"/>
      <c r="C683" s="58"/>
      <c r="D683" s="87"/>
      <c r="E683" s="79"/>
      <c r="F683" s="58"/>
      <c r="G683" s="58"/>
      <c r="H683" s="58"/>
      <c r="I683" s="58"/>
      <c r="J683" s="58"/>
      <c r="K683" s="56"/>
      <c r="L683" s="56"/>
      <c r="M683" s="56"/>
      <c r="N683" s="56"/>
      <c r="O683" s="56"/>
      <c r="P683" s="56"/>
      <c r="Q683" s="56"/>
      <c r="R683" s="56"/>
      <c r="S683" s="56"/>
      <c r="T683" s="56"/>
      <c r="U683" s="56"/>
      <c r="V683" s="56"/>
      <c r="W683" s="56"/>
      <c r="X683" s="56"/>
      <c r="Y683" s="56"/>
      <c r="Z683" s="56"/>
      <c r="AA683" s="56"/>
      <c r="AB683" s="56"/>
    </row>
    <row r="684">
      <c r="A684" s="56"/>
      <c r="B684" s="56"/>
      <c r="C684" s="58"/>
      <c r="D684" s="87"/>
      <c r="E684" s="79"/>
      <c r="F684" s="58"/>
      <c r="G684" s="58"/>
      <c r="H684" s="58"/>
      <c r="I684" s="58"/>
      <c r="J684" s="58"/>
      <c r="K684" s="56"/>
      <c r="L684" s="56"/>
      <c r="M684" s="56"/>
      <c r="N684" s="56"/>
      <c r="O684" s="56"/>
      <c r="P684" s="56"/>
      <c r="Q684" s="56"/>
      <c r="R684" s="56"/>
      <c r="S684" s="56"/>
      <c r="T684" s="56"/>
      <c r="U684" s="56"/>
      <c r="V684" s="56"/>
      <c r="W684" s="56"/>
      <c r="X684" s="56"/>
      <c r="Y684" s="56"/>
      <c r="Z684" s="56"/>
      <c r="AA684" s="56"/>
      <c r="AB684" s="56"/>
    </row>
    <row r="685">
      <c r="A685" s="56"/>
      <c r="B685" s="56"/>
      <c r="C685" s="58"/>
      <c r="D685" s="87"/>
      <c r="E685" s="79"/>
      <c r="F685" s="58"/>
      <c r="G685" s="58"/>
      <c r="H685" s="58"/>
      <c r="I685" s="58"/>
      <c r="J685" s="58"/>
      <c r="K685" s="56"/>
      <c r="L685" s="56"/>
      <c r="M685" s="56"/>
      <c r="N685" s="56"/>
      <c r="O685" s="56"/>
      <c r="P685" s="56"/>
      <c r="Q685" s="56"/>
      <c r="R685" s="56"/>
      <c r="S685" s="56"/>
      <c r="T685" s="56"/>
      <c r="U685" s="56"/>
      <c r="V685" s="56"/>
      <c r="W685" s="56"/>
      <c r="X685" s="56"/>
      <c r="Y685" s="56"/>
      <c r="Z685" s="56"/>
      <c r="AA685" s="56"/>
      <c r="AB685" s="56"/>
    </row>
    <row r="686">
      <c r="A686" s="56"/>
      <c r="B686" s="56"/>
      <c r="C686" s="58"/>
      <c r="D686" s="87"/>
      <c r="E686" s="79"/>
      <c r="F686" s="58"/>
      <c r="G686" s="58"/>
      <c r="H686" s="58"/>
      <c r="I686" s="58"/>
      <c r="J686" s="58"/>
      <c r="K686" s="56"/>
      <c r="L686" s="56"/>
      <c r="M686" s="56"/>
      <c r="N686" s="56"/>
      <c r="O686" s="56"/>
      <c r="P686" s="56"/>
      <c r="Q686" s="56"/>
      <c r="R686" s="56"/>
      <c r="S686" s="56"/>
      <c r="T686" s="56"/>
      <c r="U686" s="56"/>
      <c r="V686" s="56"/>
      <c r="W686" s="56"/>
      <c r="X686" s="56"/>
      <c r="Y686" s="56"/>
      <c r="Z686" s="56"/>
      <c r="AA686" s="56"/>
      <c r="AB686" s="56"/>
    </row>
    <row r="687">
      <c r="A687" s="56"/>
      <c r="B687" s="56"/>
      <c r="C687" s="58"/>
      <c r="D687" s="87"/>
      <c r="E687" s="79"/>
      <c r="F687" s="58"/>
      <c r="G687" s="58"/>
      <c r="H687" s="58"/>
      <c r="I687" s="58"/>
      <c r="J687" s="58"/>
      <c r="K687" s="56"/>
      <c r="L687" s="56"/>
      <c r="M687" s="56"/>
      <c r="N687" s="56"/>
      <c r="O687" s="56"/>
      <c r="P687" s="56"/>
      <c r="Q687" s="56"/>
      <c r="R687" s="56"/>
      <c r="S687" s="56"/>
      <c r="T687" s="56"/>
      <c r="U687" s="56"/>
      <c r="V687" s="56"/>
      <c r="W687" s="56"/>
      <c r="X687" s="56"/>
      <c r="Y687" s="56"/>
      <c r="Z687" s="56"/>
      <c r="AA687" s="56"/>
      <c r="AB687" s="56"/>
    </row>
    <row r="688">
      <c r="A688" s="56"/>
      <c r="B688" s="56"/>
      <c r="C688" s="58"/>
      <c r="D688" s="87"/>
      <c r="E688" s="79"/>
      <c r="F688" s="58"/>
      <c r="G688" s="58"/>
      <c r="H688" s="58"/>
      <c r="I688" s="58"/>
      <c r="J688" s="58"/>
      <c r="K688" s="56"/>
      <c r="L688" s="56"/>
      <c r="M688" s="56"/>
      <c r="N688" s="56"/>
      <c r="O688" s="56"/>
      <c r="P688" s="56"/>
      <c r="Q688" s="56"/>
      <c r="R688" s="56"/>
      <c r="S688" s="56"/>
      <c r="T688" s="56"/>
      <c r="U688" s="56"/>
      <c r="V688" s="56"/>
      <c r="W688" s="56"/>
      <c r="X688" s="56"/>
      <c r="Y688" s="56"/>
      <c r="Z688" s="56"/>
      <c r="AA688" s="56"/>
      <c r="AB688" s="56"/>
    </row>
    <row r="689">
      <c r="A689" s="56"/>
      <c r="B689" s="56"/>
      <c r="C689" s="58"/>
      <c r="D689" s="87"/>
      <c r="E689" s="79"/>
      <c r="F689" s="58"/>
      <c r="G689" s="58"/>
      <c r="H689" s="58"/>
      <c r="I689" s="58"/>
      <c r="J689" s="58"/>
      <c r="K689" s="56"/>
      <c r="L689" s="56"/>
      <c r="M689" s="56"/>
      <c r="N689" s="56"/>
      <c r="O689" s="56"/>
      <c r="P689" s="56"/>
      <c r="Q689" s="56"/>
      <c r="R689" s="56"/>
      <c r="S689" s="56"/>
      <c r="T689" s="56"/>
      <c r="U689" s="56"/>
      <c r="V689" s="56"/>
      <c r="W689" s="56"/>
      <c r="X689" s="56"/>
      <c r="Y689" s="56"/>
      <c r="Z689" s="56"/>
      <c r="AA689" s="56"/>
      <c r="AB689" s="56"/>
    </row>
    <row r="690">
      <c r="A690" s="56"/>
      <c r="B690" s="56"/>
      <c r="C690" s="58"/>
      <c r="D690" s="87"/>
      <c r="E690" s="79"/>
      <c r="F690" s="58"/>
      <c r="G690" s="58"/>
      <c r="H690" s="58"/>
      <c r="I690" s="58"/>
      <c r="J690" s="58"/>
      <c r="K690" s="56"/>
      <c r="L690" s="56"/>
      <c r="M690" s="56"/>
      <c r="N690" s="56"/>
      <c r="O690" s="56"/>
      <c r="P690" s="56"/>
      <c r="Q690" s="56"/>
      <c r="R690" s="56"/>
      <c r="S690" s="56"/>
      <c r="T690" s="56"/>
      <c r="U690" s="56"/>
      <c r="V690" s="56"/>
      <c r="W690" s="56"/>
      <c r="X690" s="56"/>
      <c r="Y690" s="56"/>
      <c r="Z690" s="56"/>
      <c r="AA690" s="56"/>
      <c r="AB690" s="56"/>
    </row>
    <row r="691">
      <c r="A691" s="56"/>
      <c r="B691" s="56"/>
      <c r="C691" s="58"/>
      <c r="D691" s="87"/>
      <c r="E691" s="79"/>
      <c r="F691" s="58"/>
      <c r="G691" s="58"/>
      <c r="H691" s="58"/>
      <c r="I691" s="58"/>
      <c r="J691" s="58"/>
      <c r="K691" s="56"/>
      <c r="L691" s="56"/>
      <c r="M691" s="56"/>
      <c r="N691" s="56"/>
      <c r="O691" s="56"/>
      <c r="P691" s="56"/>
      <c r="Q691" s="56"/>
      <c r="R691" s="56"/>
      <c r="S691" s="56"/>
      <c r="T691" s="56"/>
      <c r="U691" s="56"/>
      <c r="V691" s="56"/>
      <c r="W691" s="56"/>
      <c r="X691" s="56"/>
      <c r="Y691" s="56"/>
      <c r="Z691" s="56"/>
      <c r="AA691" s="56"/>
      <c r="AB691" s="56"/>
    </row>
    <row r="692">
      <c r="A692" s="56"/>
      <c r="B692" s="56"/>
      <c r="C692" s="58"/>
      <c r="D692" s="87"/>
      <c r="E692" s="79"/>
      <c r="F692" s="58"/>
      <c r="G692" s="58"/>
      <c r="H692" s="58"/>
      <c r="I692" s="58"/>
      <c r="J692" s="58"/>
      <c r="K692" s="56"/>
      <c r="L692" s="56"/>
      <c r="M692" s="56"/>
      <c r="N692" s="56"/>
      <c r="O692" s="56"/>
      <c r="P692" s="56"/>
      <c r="Q692" s="56"/>
      <c r="R692" s="56"/>
      <c r="S692" s="56"/>
      <c r="T692" s="56"/>
      <c r="U692" s="56"/>
      <c r="V692" s="56"/>
      <c r="W692" s="56"/>
      <c r="X692" s="56"/>
      <c r="Y692" s="56"/>
      <c r="Z692" s="56"/>
      <c r="AA692" s="56"/>
      <c r="AB692" s="56"/>
    </row>
    <row r="693">
      <c r="A693" s="56"/>
      <c r="B693" s="56"/>
      <c r="C693" s="58"/>
      <c r="D693" s="87"/>
      <c r="E693" s="79"/>
      <c r="F693" s="58"/>
      <c r="G693" s="58"/>
      <c r="H693" s="58"/>
      <c r="I693" s="58"/>
      <c r="J693" s="58"/>
      <c r="K693" s="56"/>
      <c r="L693" s="56"/>
      <c r="M693" s="56"/>
      <c r="N693" s="56"/>
      <c r="O693" s="56"/>
      <c r="P693" s="56"/>
      <c r="Q693" s="56"/>
      <c r="R693" s="56"/>
      <c r="S693" s="56"/>
      <c r="T693" s="56"/>
      <c r="U693" s="56"/>
      <c r="V693" s="56"/>
      <c r="W693" s="56"/>
      <c r="X693" s="56"/>
      <c r="Y693" s="56"/>
      <c r="Z693" s="56"/>
      <c r="AA693" s="56"/>
      <c r="AB693" s="56"/>
    </row>
    <row r="694">
      <c r="A694" s="56"/>
      <c r="B694" s="56"/>
      <c r="C694" s="58"/>
      <c r="D694" s="87"/>
      <c r="E694" s="79"/>
      <c r="F694" s="58"/>
      <c r="G694" s="58"/>
      <c r="H694" s="58"/>
      <c r="I694" s="58"/>
      <c r="J694" s="58"/>
      <c r="K694" s="56"/>
      <c r="L694" s="56"/>
      <c r="M694" s="56"/>
      <c r="N694" s="56"/>
      <c r="O694" s="56"/>
      <c r="P694" s="56"/>
      <c r="Q694" s="56"/>
      <c r="R694" s="56"/>
      <c r="S694" s="56"/>
      <c r="T694" s="56"/>
      <c r="U694" s="56"/>
      <c r="V694" s="56"/>
      <c r="W694" s="56"/>
      <c r="X694" s="56"/>
      <c r="Y694" s="56"/>
      <c r="Z694" s="56"/>
      <c r="AA694" s="56"/>
      <c r="AB694" s="56"/>
    </row>
    <row r="695">
      <c r="A695" s="56"/>
      <c r="B695" s="56"/>
      <c r="C695" s="58"/>
      <c r="D695" s="87"/>
      <c r="E695" s="79"/>
      <c r="F695" s="58"/>
      <c r="G695" s="58"/>
      <c r="H695" s="58"/>
      <c r="I695" s="58"/>
      <c r="J695" s="58"/>
      <c r="K695" s="56"/>
      <c r="L695" s="56"/>
      <c r="M695" s="56"/>
      <c r="N695" s="56"/>
      <c r="O695" s="56"/>
      <c r="P695" s="56"/>
      <c r="Q695" s="56"/>
      <c r="R695" s="56"/>
      <c r="S695" s="56"/>
      <c r="T695" s="56"/>
      <c r="U695" s="56"/>
      <c r="V695" s="56"/>
      <c r="W695" s="56"/>
      <c r="X695" s="56"/>
      <c r="Y695" s="56"/>
      <c r="Z695" s="56"/>
      <c r="AA695" s="56"/>
      <c r="AB695" s="56"/>
    </row>
    <row r="696">
      <c r="A696" s="56"/>
      <c r="B696" s="56"/>
      <c r="C696" s="58"/>
      <c r="D696" s="87"/>
      <c r="E696" s="79"/>
      <c r="F696" s="58"/>
      <c r="G696" s="58"/>
      <c r="H696" s="58"/>
      <c r="I696" s="58"/>
      <c r="J696" s="58"/>
      <c r="K696" s="56"/>
      <c r="L696" s="56"/>
      <c r="M696" s="56"/>
      <c r="N696" s="56"/>
      <c r="O696" s="56"/>
      <c r="P696" s="56"/>
      <c r="Q696" s="56"/>
      <c r="R696" s="56"/>
      <c r="S696" s="56"/>
      <c r="T696" s="56"/>
      <c r="U696" s="56"/>
      <c r="V696" s="56"/>
      <c r="W696" s="56"/>
      <c r="X696" s="56"/>
      <c r="Y696" s="56"/>
      <c r="Z696" s="56"/>
      <c r="AA696" s="56"/>
      <c r="AB696" s="56"/>
    </row>
    <row r="697">
      <c r="A697" s="56"/>
      <c r="B697" s="56"/>
      <c r="C697" s="58"/>
      <c r="D697" s="87"/>
      <c r="E697" s="79"/>
      <c r="F697" s="58"/>
      <c r="G697" s="58"/>
      <c r="H697" s="58"/>
      <c r="I697" s="58"/>
      <c r="J697" s="58"/>
      <c r="K697" s="56"/>
      <c r="L697" s="56"/>
      <c r="M697" s="56"/>
      <c r="N697" s="56"/>
      <c r="O697" s="56"/>
      <c r="P697" s="56"/>
      <c r="Q697" s="56"/>
      <c r="R697" s="56"/>
      <c r="S697" s="56"/>
      <c r="T697" s="56"/>
      <c r="U697" s="56"/>
      <c r="V697" s="56"/>
      <c r="W697" s="56"/>
      <c r="X697" s="56"/>
      <c r="Y697" s="56"/>
      <c r="Z697" s="56"/>
      <c r="AA697" s="56"/>
      <c r="AB697" s="56"/>
    </row>
    <row r="698">
      <c r="A698" s="56"/>
      <c r="B698" s="56"/>
      <c r="C698" s="58"/>
      <c r="D698" s="87"/>
      <c r="E698" s="79"/>
      <c r="F698" s="58"/>
      <c r="G698" s="58"/>
      <c r="H698" s="58"/>
      <c r="I698" s="58"/>
      <c r="J698" s="58"/>
      <c r="K698" s="56"/>
      <c r="L698" s="56"/>
      <c r="M698" s="56"/>
      <c r="N698" s="56"/>
      <c r="O698" s="56"/>
      <c r="P698" s="56"/>
      <c r="Q698" s="56"/>
      <c r="R698" s="56"/>
      <c r="S698" s="56"/>
      <c r="T698" s="56"/>
      <c r="U698" s="56"/>
      <c r="V698" s="56"/>
      <c r="W698" s="56"/>
      <c r="X698" s="56"/>
      <c r="Y698" s="56"/>
      <c r="Z698" s="56"/>
      <c r="AA698" s="56"/>
      <c r="AB698" s="56"/>
    </row>
    <row r="699">
      <c r="A699" s="56"/>
      <c r="B699" s="56"/>
      <c r="C699" s="58"/>
      <c r="D699" s="87"/>
      <c r="E699" s="79"/>
      <c r="F699" s="58"/>
      <c r="G699" s="58"/>
      <c r="H699" s="58"/>
      <c r="I699" s="58"/>
      <c r="J699" s="58"/>
      <c r="K699" s="56"/>
      <c r="L699" s="56"/>
      <c r="M699" s="56"/>
      <c r="N699" s="56"/>
      <c r="O699" s="56"/>
      <c r="P699" s="56"/>
      <c r="Q699" s="56"/>
      <c r="R699" s="56"/>
      <c r="S699" s="56"/>
      <c r="T699" s="56"/>
      <c r="U699" s="56"/>
      <c r="V699" s="56"/>
      <c r="W699" s="56"/>
      <c r="X699" s="56"/>
      <c r="Y699" s="56"/>
      <c r="Z699" s="56"/>
      <c r="AA699" s="56"/>
      <c r="AB699" s="56"/>
    </row>
    <row r="700">
      <c r="A700" s="56"/>
      <c r="B700" s="56"/>
      <c r="C700" s="58"/>
      <c r="D700" s="87"/>
      <c r="E700" s="79"/>
      <c r="F700" s="58"/>
      <c r="G700" s="58"/>
      <c r="H700" s="58"/>
      <c r="I700" s="58"/>
      <c r="J700" s="58"/>
      <c r="K700" s="56"/>
      <c r="L700" s="56"/>
      <c r="M700" s="56"/>
      <c r="N700" s="56"/>
      <c r="O700" s="56"/>
      <c r="P700" s="56"/>
      <c r="Q700" s="56"/>
      <c r="R700" s="56"/>
      <c r="S700" s="56"/>
      <c r="T700" s="56"/>
      <c r="U700" s="56"/>
      <c r="V700" s="56"/>
      <c r="W700" s="56"/>
      <c r="X700" s="56"/>
      <c r="Y700" s="56"/>
      <c r="Z700" s="56"/>
      <c r="AA700" s="56"/>
      <c r="AB700" s="56"/>
    </row>
    <row r="701">
      <c r="A701" s="56"/>
      <c r="B701" s="56"/>
      <c r="C701" s="58"/>
      <c r="D701" s="87"/>
      <c r="E701" s="79"/>
      <c r="F701" s="58"/>
      <c r="G701" s="58"/>
      <c r="H701" s="58"/>
      <c r="I701" s="58"/>
      <c r="J701" s="58"/>
      <c r="K701" s="56"/>
      <c r="L701" s="56"/>
      <c r="M701" s="56"/>
      <c r="N701" s="56"/>
      <c r="O701" s="56"/>
      <c r="P701" s="56"/>
      <c r="Q701" s="56"/>
      <c r="R701" s="56"/>
      <c r="S701" s="56"/>
      <c r="T701" s="56"/>
      <c r="U701" s="56"/>
      <c r="V701" s="56"/>
      <c r="W701" s="56"/>
      <c r="X701" s="56"/>
      <c r="Y701" s="56"/>
      <c r="Z701" s="56"/>
      <c r="AA701" s="56"/>
      <c r="AB701" s="56"/>
    </row>
    <row r="702">
      <c r="A702" s="56"/>
      <c r="B702" s="56"/>
      <c r="C702" s="58"/>
      <c r="D702" s="87"/>
      <c r="E702" s="79"/>
      <c r="F702" s="58"/>
      <c r="G702" s="58"/>
      <c r="H702" s="58"/>
      <c r="I702" s="58"/>
      <c r="J702" s="58"/>
      <c r="K702" s="56"/>
      <c r="L702" s="56"/>
      <c r="M702" s="56"/>
      <c r="N702" s="56"/>
      <c r="O702" s="56"/>
      <c r="P702" s="56"/>
      <c r="Q702" s="56"/>
      <c r="R702" s="56"/>
      <c r="S702" s="56"/>
      <c r="T702" s="56"/>
      <c r="U702" s="56"/>
      <c r="V702" s="56"/>
      <c r="W702" s="56"/>
      <c r="X702" s="56"/>
      <c r="Y702" s="56"/>
      <c r="Z702" s="56"/>
      <c r="AA702" s="56"/>
      <c r="AB702" s="56"/>
    </row>
    <row r="703">
      <c r="A703" s="56"/>
      <c r="B703" s="56"/>
      <c r="C703" s="58"/>
      <c r="D703" s="87"/>
      <c r="E703" s="79"/>
      <c r="F703" s="58"/>
      <c r="G703" s="58"/>
      <c r="H703" s="58"/>
      <c r="I703" s="58"/>
      <c r="J703" s="58"/>
      <c r="K703" s="56"/>
      <c r="L703" s="56"/>
      <c r="M703" s="56"/>
      <c r="N703" s="56"/>
      <c r="O703" s="56"/>
      <c r="P703" s="56"/>
      <c r="Q703" s="56"/>
      <c r="R703" s="56"/>
      <c r="S703" s="56"/>
      <c r="T703" s="56"/>
      <c r="U703" s="56"/>
      <c r="V703" s="56"/>
      <c r="W703" s="56"/>
      <c r="X703" s="56"/>
      <c r="Y703" s="56"/>
      <c r="Z703" s="56"/>
      <c r="AA703" s="56"/>
      <c r="AB703" s="56"/>
    </row>
    <row r="704">
      <c r="A704" s="56"/>
      <c r="B704" s="56"/>
      <c r="C704" s="58"/>
      <c r="D704" s="87"/>
      <c r="E704" s="79"/>
      <c r="F704" s="58"/>
      <c r="G704" s="58"/>
      <c r="H704" s="58"/>
      <c r="I704" s="58"/>
      <c r="J704" s="58"/>
      <c r="K704" s="56"/>
      <c r="L704" s="56"/>
      <c r="M704" s="56"/>
      <c r="N704" s="56"/>
      <c r="O704" s="56"/>
      <c r="P704" s="56"/>
      <c r="Q704" s="56"/>
      <c r="R704" s="56"/>
      <c r="S704" s="56"/>
      <c r="T704" s="56"/>
      <c r="U704" s="56"/>
      <c r="V704" s="56"/>
      <c r="W704" s="56"/>
      <c r="X704" s="56"/>
      <c r="Y704" s="56"/>
      <c r="Z704" s="56"/>
      <c r="AA704" s="56"/>
      <c r="AB704" s="56"/>
    </row>
    <row r="705">
      <c r="A705" s="56"/>
      <c r="B705" s="56"/>
      <c r="C705" s="58"/>
      <c r="D705" s="87"/>
      <c r="E705" s="79"/>
      <c r="F705" s="58"/>
      <c r="G705" s="58"/>
      <c r="H705" s="58"/>
      <c r="I705" s="58"/>
      <c r="J705" s="58"/>
      <c r="K705" s="56"/>
      <c r="L705" s="56"/>
      <c r="M705" s="56"/>
      <c r="N705" s="56"/>
      <c r="O705" s="56"/>
      <c r="P705" s="56"/>
      <c r="Q705" s="56"/>
      <c r="R705" s="56"/>
      <c r="S705" s="56"/>
      <c r="T705" s="56"/>
      <c r="U705" s="56"/>
      <c r="V705" s="56"/>
      <c r="W705" s="56"/>
      <c r="X705" s="56"/>
      <c r="Y705" s="56"/>
      <c r="Z705" s="56"/>
      <c r="AA705" s="56"/>
      <c r="AB705" s="56"/>
    </row>
    <row r="706">
      <c r="A706" s="56"/>
      <c r="B706" s="56"/>
      <c r="C706" s="58"/>
      <c r="D706" s="87"/>
      <c r="E706" s="79"/>
      <c r="F706" s="58"/>
      <c r="G706" s="58"/>
      <c r="H706" s="58"/>
      <c r="I706" s="58"/>
      <c r="J706" s="58"/>
      <c r="K706" s="56"/>
      <c r="L706" s="56"/>
      <c r="M706" s="56"/>
      <c r="N706" s="56"/>
      <c r="O706" s="56"/>
      <c r="P706" s="56"/>
      <c r="Q706" s="56"/>
      <c r="R706" s="56"/>
      <c r="S706" s="56"/>
      <c r="T706" s="56"/>
      <c r="U706" s="56"/>
      <c r="V706" s="56"/>
      <c r="W706" s="56"/>
      <c r="X706" s="56"/>
      <c r="Y706" s="56"/>
      <c r="Z706" s="56"/>
      <c r="AA706" s="56"/>
      <c r="AB706" s="56"/>
    </row>
    <row r="707">
      <c r="A707" s="56"/>
      <c r="B707" s="56"/>
      <c r="C707" s="58"/>
      <c r="D707" s="87"/>
      <c r="E707" s="79"/>
      <c r="F707" s="58"/>
      <c r="G707" s="58"/>
      <c r="H707" s="58"/>
      <c r="I707" s="58"/>
      <c r="J707" s="58"/>
      <c r="K707" s="56"/>
      <c r="L707" s="56"/>
      <c r="M707" s="56"/>
      <c r="N707" s="56"/>
      <c r="O707" s="56"/>
      <c r="P707" s="56"/>
      <c r="Q707" s="56"/>
      <c r="R707" s="56"/>
      <c r="S707" s="56"/>
      <c r="T707" s="56"/>
      <c r="U707" s="56"/>
      <c r="V707" s="56"/>
      <c r="W707" s="56"/>
      <c r="X707" s="56"/>
      <c r="Y707" s="56"/>
      <c r="Z707" s="56"/>
      <c r="AA707" s="56"/>
      <c r="AB707" s="56"/>
    </row>
    <row r="708">
      <c r="A708" s="56"/>
      <c r="B708" s="56"/>
      <c r="C708" s="58"/>
      <c r="D708" s="87"/>
      <c r="E708" s="79"/>
      <c r="F708" s="58"/>
      <c r="G708" s="58"/>
      <c r="H708" s="58"/>
      <c r="I708" s="58"/>
      <c r="J708" s="58"/>
      <c r="K708" s="56"/>
      <c r="L708" s="56"/>
      <c r="M708" s="56"/>
      <c r="N708" s="56"/>
      <c r="O708" s="56"/>
      <c r="P708" s="56"/>
      <c r="Q708" s="56"/>
      <c r="R708" s="56"/>
      <c r="S708" s="56"/>
      <c r="T708" s="56"/>
      <c r="U708" s="56"/>
      <c r="V708" s="56"/>
      <c r="W708" s="56"/>
      <c r="X708" s="56"/>
      <c r="Y708" s="56"/>
      <c r="Z708" s="56"/>
      <c r="AA708" s="56"/>
      <c r="AB708" s="56"/>
    </row>
    <row r="709">
      <c r="A709" s="56"/>
      <c r="B709" s="56"/>
      <c r="C709" s="58"/>
      <c r="D709" s="87"/>
      <c r="E709" s="79"/>
      <c r="F709" s="58"/>
      <c r="G709" s="58"/>
      <c r="H709" s="58"/>
      <c r="I709" s="58"/>
      <c r="J709" s="58"/>
      <c r="K709" s="56"/>
      <c r="L709" s="56"/>
      <c r="M709" s="56"/>
      <c r="N709" s="56"/>
      <c r="O709" s="56"/>
      <c r="P709" s="56"/>
      <c r="Q709" s="56"/>
      <c r="R709" s="56"/>
      <c r="S709" s="56"/>
      <c r="T709" s="56"/>
      <c r="U709" s="56"/>
      <c r="V709" s="56"/>
      <c r="W709" s="56"/>
      <c r="X709" s="56"/>
      <c r="Y709" s="56"/>
      <c r="Z709" s="56"/>
      <c r="AA709" s="56"/>
      <c r="AB709" s="56"/>
    </row>
    <row r="710">
      <c r="A710" s="56"/>
      <c r="B710" s="56"/>
      <c r="C710" s="58"/>
      <c r="D710" s="87"/>
      <c r="E710" s="79"/>
      <c r="F710" s="58"/>
      <c r="G710" s="58"/>
      <c r="H710" s="58"/>
      <c r="I710" s="58"/>
      <c r="J710" s="58"/>
      <c r="K710" s="56"/>
      <c r="L710" s="56"/>
      <c r="M710" s="56"/>
      <c r="N710" s="56"/>
      <c r="O710" s="56"/>
      <c r="P710" s="56"/>
      <c r="Q710" s="56"/>
      <c r="R710" s="56"/>
      <c r="S710" s="56"/>
      <c r="T710" s="56"/>
      <c r="U710" s="56"/>
      <c r="V710" s="56"/>
      <c r="W710" s="56"/>
      <c r="X710" s="56"/>
      <c r="Y710" s="56"/>
      <c r="Z710" s="56"/>
      <c r="AA710" s="56"/>
      <c r="AB710" s="56"/>
    </row>
    <row r="711">
      <c r="A711" s="56"/>
      <c r="B711" s="56"/>
      <c r="C711" s="58"/>
      <c r="D711" s="87"/>
      <c r="E711" s="79"/>
      <c r="F711" s="58"/>
      <c r="G711" s="58"/>
      <c r="H711" s="58"/>
      <c r="I711" s="58"/>
      <c r="J711" s="58"/>
      <c r="K711" s="56"/>
      <c r="L711" s="56"/>
      <c r="M711" s="56"/>
      <c r="N711" s="56"/>
      <c r="O711" s="56"/>
      <c r="P711" s="56"/>
      <c r="Q711" s="56"/>
      <c r="R711" s="56"/>
      <c r="S711" s="56"/>
      <c r="T711" s="56"/>
      <c r="U711" s="56"/>
      <c r="V711" s="56"/>
      <c r="W711" s="56"/>
      <c r="X711" s="56"/>
      <c r="Y711" s="56"/>
      <c r="Z711" s="56"/>
      <c r="AA711" s="56"/>
      <c r="AB711" s="56"/>
    </row>
    <row r="712">
      <c r="A712" s="56"/>
      <c r="B712" s="56"/>
      <c r="C712" s="58"/>
      <c r="D712" s="87"/>
      <c r="E712" s="79"/>
      <c r="F712" s="58"/>
      <c r="G712" s="58"/>
      <c r="H712" s="58"/>
      <c r="I712" s="58"/>
      <c r="J712" s="58"/>
      <c r="K712" s="56"/>
      <c r="L712" s="56"/>
      <c r="M712" s="56"/>
      <c r="N712" s="56"/>
      <c r="O712" s="56"/>
      <c r="P712" s="56"/>
      <c r="Q712" s="56"/>
      <c r="R712" s="56"/>
      <c r="S712" s="56"/>
      <c r="T712" s="56"/>
      <c r="U712" s="56"/>
      <c r="V712" s="56"/>
      <c r="W712" s="56"/>
      <c r="X712" s="56"/>
      <c r="Y712" s="56"/>
      <c r="Z712" s="56"/>
      <c r="AA712" s="56"/>
      <c r="AB712" s="56"/>
    </row>
    <row r="713">
      <c r="A713" s="56"/>
      <c r="B713" s="56"/>
      <c r="C713" s="58"/>
      <c r="D713" s="87"/>
      <c r="E713" s="79"/>
      <c r="F713" s="58"/>
      <c r="G713" s="58"/>
      <c r="H713" s="58"/>
      <c r="I713" s="58"/>
      <c r="J713" s="58"/>
      <c r="K713" s="56"/>
      <c r="L713" s="56"/>
      <c r="M713" s="56"/>
      <c r="N713" s="56"/>
      <c r="O713" s="56"/>
      <c r="P713" s="56"/>
      <c r="Q713" s="56"/>
      <c r="R713" s="56"/>
      <c r="S713" s="56"/>
      <c r="T713" s="56"/>
      <c r="U713" s="56"/>
      <c r="V713" s="56"/>
      <c r="W713" s="56"/>
      <c r="X713" s="56"/>
      <c r="Y713" s="56"/>
      <c r="Z713" s="56"/>
      <c r="AA713" s="56"/>
      <c r="AB713" s="56"/>
    </row>
    <row r="714">
      <c r="A714" s="56"/>
      <c r="B714" s="56"/>
      <c r="C714" s="58"/>
      <c r="D714" s="87"/>
      <c r="E714" s="79"/>
      <c r="F714" s="58"/>
      <c r="G714" s="58"/>
      <c r="H714" s="58"/>
      <c r="I714" s="58"/>
      <c r="J714" s="58"/>
      <c r="K714" s="56"/>
      <c r="L714" s="56"/>
      <c r="M714" s="56"/>
      <c r="N714" s="56"/>
      <c r="O714" s="56"/>
      <c r="P714" s="56"/>
      <c r="Q714" s="56"/>
      <c r="R714" s="56"/>
      <c r="S714" s="56"/>
      <c r="T714" s="56"/>
      <c r="U714" s="56"/>
      <c r="V714" s="56"/>
      <c r="W714" s="56"/>
      <c r="X714" s="56"/>
      <c r="Y714" s="56"/>
      <c r="Z714" s="56"/>
      <c r="AA714" s="56"/>
      <c r="AB714" s="56"/>
    </row>
    <row r="715">
      <c r="A715" s="56"/>
      <c r="B715" s="56"/>
      <c r="C715" s="58"/>
      <c r="D715" s="87"/>
      <c r="E715" s="79"/>
      <c r="F715" s="58"/>
      <c r="G715" s="58"/>
      <c r="H715" s="58"/>
      <c r="I715" s="58"/>
      <c r="J715" s="58"/>
      <c r="K715" s="56"/>
      <c r="L715" s="56"/>
      <c r="M715" s="56"/>
      <c r="N715" s="56"/>
      <c r="O715" s="56"/>
      <c r="P715" s="56"/>
      <c r="Q715" s="56"/>
      <c r="R715" s="56"/>
      <c r="S715" s="56"/>
      <c r="T715" s="56"/>
      <c r="U715" s="56"/>
      <c r="V715" s="56"/>
      <c r="W715" s="56"/>
      <c r="X715" s="56"/>
      <c r="Y715" s="56"/>
      <c r="Z715" s="56"/>
      <c r="AA715" s="56"/>
      <c r="AB715" s="56"/>
    </row>
    <row r="716">
      <c r="A716" s="56"/>
      <c r="B716" s="56"/>
      <c r="C716" s="58"/>
      <c r="D716" s="87"/>
      <c r="E716" s="79"/>
      <c r="F716" s="58"/>
      <c r="G716" s="58"/>
      <c r="H716" s="58"/>
      <c r="I716" s="58"/>
      <c r="J716" s="58"/>
      <c r="K716" s="56"/>
      <c r="L716" s="56"/>
      <c r="M716" s="56"/>
      <c r="N716" s="56"/>
      <c r="O716" s="56"/>
      <c r="P716" s="56"/>
      <c r="Q716" s="56"/>
      <c r="R716" s="56"/>
      <c r="S716" s="56"/>
      <c r="T716" s="56"/>
      <c r="U716" s="56"/>
      <c r="V716" s="56"/>
      <c r="W716" s="56"/>
      <c r="X716" s="56"/>
      <c r="Y716" s="56"/>
      <c r="Z716" s="56"/>
      <c r="AA716" s="56"/>
      <c r="AB716" s="56"/>
    </row>
    <row r="717">
      <c r="A717" s="56"/>
      <c r="B717" s="56"/>
      <c r="C717" s="58"/>
      <c r="D717" s="87"/>
      <c r="E717" s="79"/>
      <c r="F717" s="58"/>
      <c r="G717" s="58"/>
      <c r="H717" s="58"/>
      <c r="I717" s="58"/>
      <c r="J717" s="58"/>
      <c r="K717" s="56"/>
      <c r="L717" s="56"/>
      <c r="M717" s="56"/>
      <c r="N717" s="56"/>
      <c r="O717" s="56"/>
      <c r="P717" s="56"/>
      <c r="Q717" s="56"/>
      <c r="R717" s="56"/>
      <c r="S717" s="56"/>
      <c r="T717" s="56"/>
      <c r="U717" s="56"/>
      <c r="V717" s="56"/>
      <c r="W717" s="56"/>
      <c r="X717" s="56"/>
      <c r="Y717" s="56"/>
      <c r="Z717" s="56"/>
      <c r="AA717" s="56"/>
      <c r="AB717" s="56"/>
    </row>
    <row r="718">
      <c r="A718" s="56"/>
      <c r="B718" s="56"/>
      <c r="C718" s="58"/>
      <c r="D718" s="87"/>
      <c r="E718" s="79"/>
      <c r="F718" s="58"/>
      <c r="G718" s="58"/>
      <c r="H718" s="58"/>
      <c r="I718" s="58"/>
      <c r="J718" s="58"/>
      <c r="K718" s="56"/>
      <c r="L718" s="56"/>
      <c r="M718" s="56"/>
      <c r="N718" s="56"/>
      <c r="O718" s="56"/>
      <c r="P718" s="56"/>
      <c r="Q718" s="56"/>
      <c r="R718" s="56"/>
      <c r="S718" s="56"/>
      <c r="T718" s="56"/>
      <c r="U718" s="56"/>
      <c r="V718" s="56"/>
      <c r="W718" s="56"/>
      <c r="X718" s="56"/>
      <c r="Y718" s="56"/>
      <c r="Z718" s="56"/>
      <c r="AA718" s="56"/>
      <c r="AB718" s="56"/>
    </row>
    <row r="719">
      <c r="A719" s="56"/>
      <c r="B719" s="56"/>
      <c r="C719" s="58"/>
      <c r="D719" s="87"/>
      <c r="E719" s="79"/>
      <c r="F719" s="58"/>
      <c r="G719" s="58"/>
      <c r="H719" s="58"/>
      <c r="I719" s="58"/>
      <c r="J719" s="58"/>
      <c r="K719" s="56"/>
      <c r="L719" s="56"/>
      <c r="M719" s="56"/>
      <c r="N719" s="56"/>
      <c r="O719" s="56"/>
      <c r="P719" s="56"/>
      <c r="Q719" s="56"/>
      <c r="R719" s="56"/>
      <c r="S719" s="56"/>
      <c r="T719" s="56"/>
      <c r="U719" s="56"/>
      <c r="V719" s="56"/>
      <c r="W719" s="56"/>
      <c r="X719" s="56"/>
      <c r="Y719" s="56"/>
      <c r="Z719" s="56"/>
      <c r="AA719" s="56"/>
      <c r="AB719" s="56"/>
    </row>
    <row r="720">
      <c r="A720" s="56"/>
      <c r="B720" s="56"/>
      <c r="C720" s="58"/>
      <c r="D720" s="87"/>
      <c r="E720" s="79"/>
      <c r="F720" s="58"/>
      <c r="G720" s="58"/>
      <c r="H720" s="58"/>
      <c r="I720" s="58"/>
      <c r="J720" s="58"/>
      <c r="K720" s="56"/>
      <c r="L720" s="56"/>
      <c r="M720" s="56"/>
      <c r="N720" s="56"/>
      <c r="O720" s="56"/>
      <c r="P720" s="56"/>
      <c r="Q720" s="56"/>
      <c r="R720" s="56"/>
      <c r="S720" s="56"/>
      <c r="T720" s="56"/>
      <c r="U720" s="56"/>
      <c r="V720" s="56"/>
      <c r="W720" s="56"/>
      <c r="X720" s="56"/>
      <c r="Y720" s="56"/>
      <c r="Z720" s="56"/>
      <c r="AA720" s="56"/>
      <c r="AB720" s="56"/>
    </row>
    <row r="721">
      <c r="A721" s="56"/>
      <c r="B721" s="56"/>
      <c r="C721" s="58"/>
      <c r="D721" s="87"/>
      <c r="E721" s="79"/>
      <c r="F721" s="58"/>
      <c r="G721" s="58"/>
      <c r="H721" s="58"/>
      <c r="I721" s="58"/>
      <c r="J721" s="58"/>
      <c r="K721" s="56"/>
      <c r="L721" s="56"/>
      <c r="M721" s="56"/>
      <c r="N721" s="56"/>
      <c r="O721" s="56"/>
      <c r="P721" s="56"/>
      <c r="Q721" s="56"/>
      <c r="R721" s="56"/>
      <c r="S721" s="56"/>
      <c r="T721" s="56"/>
      <c r="U721" s="56"/>
      <c r="V721" s="56"/>
      <c r="W721" s="56"/>
      <c r="X721" s="56"/>
      <c r="Y721" s="56"/>
      <c r="Z721" s="56"/>
      <c r="AA721" s="56"/>
      <c r="AB721" s="56"/>
    </row>
    <row r="722">
      <c r="A722" s="56"/>
      <c r="B722" s="56"/>
      <c r="C722" s="58"/>
      <c r="D722" s="87"/>
      <c r="E722" s="79"/>
      <c r="F722" s="58"/>
      <c r="G722" s="58"/>
      <c r="H722" s="58"/>
      <c r="I722" s="58"/>
      <c r="J722" s="58"/>
      <c r="K722" s="56"/>
      <c r="L722" s="56"/>
      <c r="M722" s="56"/>
      <c r="N722" s="56"/>
      <c r="O722" s="56"/>
      <c r="P722" s="56"/>
      <c r="Q722" s="56"/>
      <c r="R722" s="56"/>
      <c r="S722" s="56"/>
      <c r="T722" s="56"/>
      <c r="U722" s="56"/>
      <c r="V722" s="56"/>
      <c r="W722" s="56"/>
      <c r="X722" s="56"/>
      <c r="Y722" s="56"/>
      <c r="Z722" s="56"/>
      <c r="AA722" s="56"/>
      <c r="AB722" s="56"/>
    </row>
    <row r="723">
      <c r="A723" s="56"/>
      <c r="B723" s="56"/>
      <c r="C723" s="58"/>
      <c r="D723" s="87"/>
      <c r="E723" s="79"/>
      <c r="F723" s="58"/>
      <c r="G723" s="58"/>
      <c r="H723" s="58"/>
      <c r="I723" s="58"/>
      <c r="J723" s="58"/>
      <c r="K723" s="56"/>
      <c r="L723" s="56"/>
      <c r="M723" s="56"/>
      <c r="N723" s="56"/>
      <c r="O723" s="56"/>
      <c r="P723" s="56"/>
      <c r="Q723" s="56"/>
      <c r="R723" s="56"/>
      <c r="S723" s="56"/>
      <c r="T723" s="56"/>
      <c r="U723" s="56"/>
      <c r="V723" s="56"/>
      <c r="W723" s="56"/>
      <c r="X723" s="56"/>
      <c r="Y723" s="56"/>
      <c r="Z723" s="56"/>
      <c r="AA723" s="56"/>
      <c r="AB723" s="56"/>
    </row>
    <row r="724">
      <c r="A724" s="56"/>
      <c r="B724" s="56"/>
      <c r="C724" s="58"/>
      <c r="D724" s="87"/>
      <c r="E724" s="79"/>
      <c r="F724" s="58"/>
      <c r="G724" s="58"/>
      <c r="H724" s="58"/>
      <c r="I724" s="58"/>
      <c r="J724" s="58"/>
      <c r="K724" s="56"/>
      <c r="L724" s="56"/>
      <c r="M724" s="56"/>
      <c r="N724" s="56"/>
      <c r="O724" s="56"/>
      <c r="P724" s="56"/>
      <c r="Q724" s="56"/>
      <c r="R724" s="56"/>
      <c r="S724" s="56"/>
      <c r="T724" s="56"/>
      <c r="U724" s="56"/>
      <c r="V724" s="56"/>
      <c r="W724" s="56"/>
      <c r="X724" s="56"/>
      <c r="Y724" s="56"/>
      <c r="Z724" s="56"/>
      <c r="AA724" s="56"/>
      <c r="AB724" s="56"/>
    </row>
    <row r="725">
      <c r="A725" s="56"/>
      <c r="B725" s="56"/>
      <c r="C725" s="58"/>
      <c r="D725" s="87"/>
      <c r="E725" s="79"/>
      <c r="F725" s="58"/>
      <c r="G725" s="58"/>
      <c r="H725" s="58"/>
      <c r="I725" s="58"/>
      <c r="J725" s="58"/>
      <c r="K725" s="56"/>
      <c r="L725" s="56"/>
      <c r="M725" s="56"/>
      <c r="N725" s="56"/>
      <c r="O725" s="56"/>
      <c r="P725" s="56"/>
      <c r="Q725" s="56"/>
      <c r="R725" s="56"/>
      <c r="S725" s="56"/>
      <c r="T725" s="56"/>
      <c r="U725" s="56"/>
      <c r="V725" s="56"/>
      <c r="W725" s="56"/>
      <c r="X725" s="56"/>
      <c r="Y725" s="56"/>
      <c r="Z725" s="56"/>
      <c r="AA725" s="56"/>
      <c r="AB725" s="56"/>
    </row>
    <row r="726">
      <c r="A726" s="56"/>
      <c r="B726" s="56"/>
      <c r="C726" s="58"/>
      <c r="D726" s="87"/>
      <c r="E726" s="79"/>
      <c r="F726" s="58"/>
      <c r="G726" s="58"/>
      <c r="H726" s="58"/>
      <c r="I726" s="58"/>
      <c r="J726" s="58"/>
      <c r="K726" s="56"/>
      <c r="L726" s="56"/>
      <c r="M726" s="56"/>
      <c r="N726" s="56"/>
      <c r="O726" s="56"/>
      <c r="P726" s="56"/>
      <c r="Q726" s="56"/>
      <c r="R726" s="56"/>
      <c r="S726" s="56"/>
      <c r="T726" s="56"/>
      <c r="U726" s="56"/>
      <c r="V726" s="56"/>
      <c r="W726" s="56"/>
      <c r="X726" s="56"/>
      <c r="Y726" s="56"/>
      <c r="Z726" s="56"/>
      <c r="AA726" s="56"/>
      <c r="AB726" s="56"/>
    </row>
    <row r="727">
      <c r="A727" s="56"/>
      <c r="B727" s="56"/>
      <c r="C727" s="58"/>
      <c r="D727" s="87"/>
      <c r="E727" s="79"/>
      <c r="F727" s="58"/>
      <c r="G727" s="58"/>
      <c r="H727" s="58"/>
      <c r="I727" s="58"/>
      <c r="J727" s="58"/>
      <c r="K727" s="56"/>
      <c r="L727" s="56"/>
      <c r="M727" s="56"/>
      <c r="N727" s="56"/>
      <c r="O727" s="56"/>
      <c r="P727" s="56"/>
      <c r="Q727" s="56"/>
      <c r="R727" s="56"/>
      <c r="S727" s="56"/>
      <c r="T727" s="56"/>
      <c r="U727" s="56"/>
      <c r="V727" s="56"/>
      <c r="W727" s="56"/>
      <c r="X727" s="56"/>
      <c r="Y727" s="56"/>
      <c r="Z727" s="56"/>
      <c r="AA727" s="56"/>
      <c r="AB727" s="56"/>
    </row>
    <row r="728">
      <c r="A728" s="56"/>
      <c r="B728" s="56"/>
      <c r="C728" s="58"/>
      <c r="D728" s="87"/>
      <c r="E728" s="79"/>
      <c r="F728" s="58"/>
      <c r="G728" s="58"/>
      <c r="H728" s="58"/>
      <c r="I728" s="58"/>
      <c r="J728" s="58"/>
      <c r="K728" s="56"/>
      <c r="L728" s="56"/>
      <c r="M728" s="56"/>
      <c r="N728" s="56"/>
      <c r="O728" s="56"/>
      <c r="P728" s="56"/>
      <c r="Q728" s="56"/>
      <c r="R728" s="56"/>
      <c r="S728" s="56"/>
      <c r="T728" s="56"/>
      <c r="U728" s="56"/>
      <c r="V728" s="56"/>
      <c r="W728" s="56"/>
      <c r="X728" s="56"/>
      <c r="Y728" s="56"/>
      <c r="Z728" s="56"/>
      <c r="AA728" s="56"/>
      <c r="AB728" s="56"/>
    </row>
    <row r="729">
      <c r="A729" s="56"/>
      <c r="B729" s="56"/>
      <c r="C729" s="58"/>
      <c r="D729" s="87"/>
      <c r="E729" s="79"/>
      <c r="F729" s="58"/>
      <c r="G729" s="58"/>
      <c r="H729" s="58"/>
      <c r="I729" s="58"/>
      <c r="J729" s="58"/>
      <c r="K729" s="56"/>
      <c r="L729" s="56"/>
      <c r="M729" s="56"/>
      <c r="N729" s="56"/>
      <c r="O729" s="56"/>
      <c r="P729" s="56"/>
      <c r="Q729" s="56"/>
      <c r="R729" s="56"/>
      <c r="S729" s="56"/>
      <c r="T729" s="56"/>
      <c r="U729" s="56"/>
      <c r="V729" s="56"/>
      <c r="W729" s="56"/>
      <c r="X729" s="56"/>
      <c r="Y729" s="56"/>
      <c r="Z729" s="56"/>
      <c r="AA729" s="56"/>
      <c r="AB729" s="56"/>
    </row>
    <row r="730">
      <c r="A730" s="56"/>
      <c r="B730" s="56"/>
      <c r="C730" s="58"/>
      <c r="D730" s="87"/>
      <c r="E730" s="79"/>
      <c r="F730" s="58"/>
      <c r="G730" s="58"/>
      <c r="H730" s="58"/>
      <c r="I730" s="58"/>
      <c r="J730" s="58"/>
      <c r="K730" s="56"/>
      <c r="L730" s="56"/>
      <c r="M730" s="56"/>
      <c r="N730" s="56"/>
      <c r="O730" s="56"/>
      <c r="P730" s="56"/>
      <c r="Q730" s="56"/>
      <c r="R730" s="56"/>
      <c r="S730" s="56"/>
      <c r="T730" s="56"/>
      <c r="U730" s="56"/>
      <c r="V730" s="56"/>
      <c r="W730" s="56"/>
      <c r="X730" s="56"/>
      <c r="Y730" s="56"/>
      <c r="Z730" s="56"/>
      <c r="AA730" s="56"/>
      <c r="AB730" s="56"/>
    </row>
    <row r="731">
      <c r="A731" s="56"/>
      <c r="B731" s="56"/>
      <c r="C731" s="58"/>
      <c r="D731" s="87"/>
      <c r="E731" s="79"/>
      <c r="F731" s="58"/>
      <c r="G731" s="58"/>
      <c r="H731" s="58"/>
      <c r="I731" s="58"/>
      <c r="J731" s="58"/>
      <c r="K731" s="56"/>
      <c r="L731" s="56"/>
      <c r="M731" s="56"/>
      <c r="N731" s="56"/>
      <c r="O731" s="56"/>
      <c r="P731" s="56"/>
      <c r="Q731" s="56"/>
      <c r="R731" s="56"/>
      <c r="S731" s="56"/>
      <c r="T731" s="56"/>
      <c r="U731" s="56"/>
      <c r="V731" s="56"/>
      <c r="W731" s="56"/>
      <c r="X731" s="56"/>
      <c r="Y731" s="56"/>
      <c r="Z731" s="56"/>
      <c r="AA731" s="56"/>
      <c r="AB731" s="56"/>
    </row>
    <row r="732">
      <c r="A732" s="56"/>
      <c r="B732" s="56"/>
      <c r="C732" s="58"/>
      <c r="D732" s="87"/>
      <c r="E732" s="79"/>
      <c r="F732" s="58"/>
      <c r="G732" s="58"/>
      <c r="H732" s="58"/>
      <c r="I732" s="58"/>
      <c r="J732" s="58"/>
      <c r="K732" s="56"/>
      <c r="L732" s="56"/>
      <c r="M732" s="56"/>
      <c r="N732" s="56"/>
      <c r="O732" s="56"/>
      <c r="P732" s="56"/>
      <c r="Q732" s="56"/>
      <c r="R732" s="56"/>
      <c r="S732" s="56"/>
      <c r="T732" s="56"/>
      <c r="U732" s="56"/>
      <c r="V732" s="56"/>
      <c r="W732" s="56"/>
      <c r="X732" s="56"/>
      <c r="Y732" s="56"/>
      <c r="Z732" s="56"/>
      <c r="AA732" s="56"/>
      <c r="AB732" s="56"/>
    </row>
    <row r="733">
      <c r="A733" s="56"/>
      <c r="B733" s="56"/>
      <c r="C733" s="58"/>
      <c r="D733" s="87"/>
      <c r="E733" s="79"/>
      <c r="F733" s="58"/>
      <c r="G733" s="58"/>
      <c r="H733" s="58"/>
      <c r="I733" s="58"/>
      <c r="J733" s="58"/>
      <c r="K733" s="56"/>
      <c r="L733" s="56"/>
      <c r="M733" s="56"/>
      <c r="N733" s="56"/>
      <c r="O733" s="56"/>
      <c r="P733" s="56"/>
      <c r="Q733" s="56"/>
      <c r="R733" s="56"/>
      <c r="S733" s="56"/>
      <c r="T733" s="56"/>
      <c r="U733" s="56"/>
      <c r="V733" s="56"/>
      <c r="W733" s="56"/>
      <c r="X733" s="56"/>
      <c r="Y733" s="56"/>
      <c r="Z733" s="56"/>
      <c r="AA733" s="56"/>
      <c r="AB733" s="56"/>
    </row>
    <row r="734">
      <c r="A734" s="56"/>
      <c r="B734" s="56"/>
      <c r="C734" s="58"/>
      <c r="D734" s="87"/>
      <c r="E734" s="79"/>
      <c r="F734" s="58"/>
      <c r="G734" s="58"/>
      <c r="H734" s="58"/>
      <c r="I734" s="58"/>
      <c r="J734" s="58"/>
      <c r="K734" s="56"/>
      <c r="L734" s="56"/>
      <c r="M734" s="56"/>
      <c r="N734" s="56"/>
      <c r="O734" s="56"/>
      <c r="P734" s="56"/>
      <c r="Q734" s="56"/>
      <c r="R734" s="56"/>
      <c r="S734" s="56"/>
      <c r="T734" s="56"/>
      <c r="U734" s="56"/>
      <c r="V734" s="56"/>
      <c r="W734" s="56"/>
      <c r="X734" s="56"/>
      <c r="Y734" s="56"/>
      <c r="Z734" s="56"/>
      <c r="AA734" s="56"/>
      <c r="AB734" s="56"/>
    </row>
    <row r="735">
      <c r="A735" s="56"/>
      <c r="B735" s="56"/>
      <c r="C735" s="58"/>
      <c r="D735" s="87"/>
      <c r="E735" s="79"/>
      <c r="F735" s="58"/>
      <c r="G735" s="58"/>
      <c r="H735" s="58"/>
      <c r="I735" s="58"/>
      <c r="J735" s="58"/>
      <c r="K735" s="56"/>
      <c r="L735" s="56"/>
      <c r="M735" s="56"/>
      <c r="N735" s="56"/>
      <c r="O735" s="56"/>
      <c r="P735" s="56"/>
      <c r="Q735" s="56"/>
      <c r="R735" s="56"/>
      <c r="S735" s="56"/>
      <c r="T735" s="56"/>
      <c r="U735" s="56"/>
      <c r="V735" s="56"/>
      <c r="W735" s="56"/>
      <c r="X735" s="56"/>
      <c r="Y735" s="56"/>
      <c r="Z735" s="56"/>
      <c r="AA735" s="56"/>
      <c r="AB735" s="56"/>
    </row>
    <row r="736">
      <c r="A736" s="56"/>
      <c r="B736" s="56"/>
      <c r="C736" s="58"/>
      <c r="D736" s="87"/>
      <c r="E736" s="79"/>
      <c r="F736" s="58"/>
      <c r="G736" s="58"/>
      <c r="H736" s="58"/>
      <c r="I736" s="58"/>
      <c r="J736" s="58"/>
      <c r="K736" s="56"/>
      <c r="L736" s="56"/>
      <c r="M736" s="56"/>
      <c r="N736" s="56"/>
      <c r="O736" s="56"/>
      <c r="P736" s="56"/>
      <c r="Q736" s="56"/>
      <c r="R736" s="56"/>
      <c r="S736" s="56"/>
      <c r="T736" s="56"/>
      <c r="U736" s="56"/>
      <c r="V736" s="56"/>
      <c r="W736" s="56"/>
      <c r="X736" s="56"/>
      <c r="Y736" s="56"/>
      <c r="Z736" s="56"/>
      <c r="AA736" s="56"/>
      <c r="AB736" s="56"/>
    </row>
    <row r="737">
      <c r="A737" s="56"/>
      <c r="B737" s="56"/>
      <c r="C737" s="58"/>
      <c r="D737" s="87"/>
      <c r="E737" s="79"/>
      <c r="F737" s="58"/>
      <c r="G737" s="58"/>
      <c r="H737" s="58"/>
      <c r="I737" s="58"/>
      <c r="J737" s="58"/>
      <c r="K737" s="56"/>
      <c r="L737" s="56"/>
      <c r="M737" s="56"/>
      <c r="N737" s="56"/>
      <c r="O737" s="56"/>
      <c r="P737" s="56"/>
      <c r="Q737" s="56"/>
      <c r="R737" s="56"/>
      <c r="S737" s="56"/>
      <c r="T737" s="56"/>
      <c r="U737" s="56"/>
      <c r="V737" s="56"/>
      <c r="W737" s="56"/>
      <c r="X737" s="56"/>
      <c r="Y737" s="56"/>
      <c r="Z737" s="56"/>
      <c r="AA737" s="56"/>
      <c r="AB737" s="56"/>
    </row>
    <row r="738">
      <c r="A738" s="56"/>
      <c r="B738" s="56"/>
      <c r="C738" s="58"/>
      <c r="D738" s="87"/>
      <c r="E738" s="79"/>
      <c r="F738" s="58"/>
      <c r="G738" s="58"/>
      <c r="H738" s="58"/>
      <c r="I738" s="58"/>
      <c r="J738" s="58"/>
      <c r="K738" s="56"/>
      <c r="L738" s="56"/>
      <c r="M738" s="56"/>
      <c r="N738" s="56"/>
      <c r="O738" s="56"/>
      <c r="P738" s="56"/>
      <c r="Q738" s="56"/>
      <c r="R738" s="56"/>
      <c r="S738" s="56"/>
      <c r="T738" s="56"/>
      <c r="U738" s="56"/>
      <c r="V738" s="56"/>
      <c r="W738" s="56"/>
      <c r="X738" s="56"/>
      <c r="Y738" s="56"/>
      <c r="Z738" s="56"/>
      <c r="AA738" s="56"/>
      <c r="AB738" s="56"/>
    </row>
    <row r="739">
      <c r="A739" s="56"/>
      <c r="B739" s="56"/>
      <c r="C739" s="58"/>
      <c r="D739" s="87"/>
      <c r="E739" s="79"/>
      <c r="F739" s="58"/>
      <c r="G739" s="58"/>
      <c r="H739" s="58"/>
      <c r="I739" s="58"/>
      <c r="J739" s="58"/>
      <c r="K739" s="56"/>
      <c r="L739" s="56"/>
      <c r="M739" s="56"/>
      <c r="N739" s="56"/>
      <c r="O739" s="56"/>
      <c r="P739" s="56"/>
      <c r="Q739" s="56"/>
      <c r="R739" s="56"/>
      <c r="S739" s="56"/>
      <c r="T739" s="56"/>
      <c r="U739" s="56"/>
      <c r="V739" s="56"/>
      <c r="W739" s="56"/>
      <c r="X739" s="56"/>
      <c r="Y739" s="56"/>
      <c r="Z739" s="56"/>
      <c r="AA739" s="56"/>
      <c r="AB739" s="56"/>
    </row>
    <row r="740">
      <c r="A740" s="56"/>
      <c r="B740" s="56"/>
      <c r="C740" s="58"/>
      <c r="D740" s="87"/>
      <c r="E740" s="79"/>
      <c r="F740" s="58"/>
      <c r="G740" s="58"/>
      <c r="H740" s="58"/>
      <c r="I740" s="58"/>
      <c r="J740" s="58"/>
      <c r="K740" s="56"/>
      <c r="L740" s="56"/>
      <c r="M740" s="56"/>
      <c r="N740" s="56"/>
      <c r="O740" s="56"/>
      <c r="P740" s="56"/>
      <c r="Q740" s="56"/>
      <c r="R740" s="56"/>
      <c r="S740" s="56"/>
      <c r="T740" s="56"/>
      <c r="U740" s="56"/>
      <c r="V740" s="56"/>
      <c r="W740" s="56"/>
      <c r="X740" s="56"/>
      <c r="Y740" s="56"/>
      <c r="Z740" s="56"/>
      <c r="AA740" s="56"/>
      <c r="AB740" s="56"/>
    </row>
    <row r="741">
      <c r="A741" s="56"/>
      <c r="B741" s="56"/>
      <c r="C741" s="58"/>
      <c r="D741" s="87"/>
      <c r="E741" s="79"/>
      <c r="F741" s="58"/>
      <c r="G741" s="58"/>
      <c r="H741" s="58"/>
      <c r="I741" s="58"/>
      <c r="J741" s="58"/>
      <c r="K741" s="56"/>
      <c r="L741" s="56"/>
      <c r="M741" s="56"/>
      <c r="N741" s="56"/>
      <c r="O741" s="56"/>
      <c r="P741" s="56"/>
      <c r="Q741" s="56"/>
      <c r="R741" s="56"/>
      <c r="S741" s="56"/>
      <c r="T741" s="56"/>
      <c r="U741" s="56"/>
      <c r="V741" s="56"/>
      <c r="W741" s="56"/>
      <c r="X741" s="56"/>
      <c r="Y741" s="56"/>
      <c r="Z741" s="56"/>
      <c r="AA741" s="56"/>
      <c r="AB741" s="56"/>
    </row>
    <row r="742">
      <c r="A742" s="56"/>
      <c r="B742" s="56"/>
      <c r="C742" s="58"/>
      <c r="D742" s="87"/>
      <c r="E742" s="79"/>
      <c r="F742" s="58"/>
      <c r="G742" s="58"/>
      <c r="H742" s="58"/>
      <c r="I742" s="58"/>
      <c r="J742" s="58"/>
      <c r="K742" s="56"/>
      <c r="L742" s="56"/>
      <c r="M742" s="56"/>
      <c r="N742" s="56"/>
      <c r="O742" s="56"/>
      <c r="P742" s="56"/>
      <c r="Q742" s="56"/>
      <c r="R742" s="56"/>
      <c r="S742" s="56"/>
      <c r="T742" s="56"/>
      <c r="U742" s="56"/>
      <c r="V742" s="56"/>
      <c r="W742" s="56"/>
      <c r="X742" s="56"/>
      <c r="Y742" s="56"/>
      <c r="Z742" s="56"/>
      <c r="AA742" s="56"/>
      <c r="AB742" s="56"/>
    </row>
    <row r="743">
      <c r="A743" s="56"/>
      <c r="B743" s="56"/>
      <c r="C743" s="58"/>
      <c r="D743" s="87"/>
      <c r="E743" s="79"/>
      <c r="F743" s="58"/>
      <c r="G743" s="58"/>
      <c r="H743" s="58"/>
      <c r="I743" s="58"/>
      <c r="J743" s="58"/>
      <c r="K743" s="56"/>
      <c r="L743" s="56"/>
      <c r="M743" s="56"/>
      <c r="N743" s="56"/>
      <c r="O743" s="56"/>
      <c r="P743" s="56"/>
      <c r="Q743" s="56"/>
      <c r="R743" s="56"/>
      <c r="S743" s="56"/>
      <c r="T743" s="56"/>
      <c r="U743" s="56"/>
      <c r="V743" s="56"/>
      <c r="W743" s="56"/>
      <c r="X743" s="56"/>
      <c r="Y743" s="56"/>
      <c r="Z743" s="56"/>
      <c r="AA743" s="56"/>
      <c r="AB743" s="56"/>
    </row>
    <row r="744">
      <c r="A744" s="56"/>
      <c r="B744" s="56"/>
      <c r="C744" s="58"/>
      <c r="D744" s="87"/>
      <c r="E744" s="79"/>
      <c r="F744" s="58"/>
      <c r="G744" s="58"/>
      <c r="H744" s="58"/>
      <c r="I744" s="58"/>
      <c r="J744" s="58"/>
      <c r="K744" s="56"/>
      <c r="L744" s="56"/>
      <c r="M744" s="56"/>
      <c r="N744" s="56"/>
      <c r="O744" s="56"/>
      <c r="P744" s="56"/>
      <c r="Q744" s="56"/>
      <c r="R744" s="56"/>
      <c r="S744" s="56"/>
      <c r="T744" s="56"/>
      <c r="U744" s="56"/>
      <c r="V744" s="56"/>
      <c r="W744" s="56"/>
      <c r="X744" s="56"/>
      <c r="Y744" s="56"/>
      <c r="Z744" s="56"/>
      <c r="AA744" s="56"/>
      <c r="AB744" s="56"/>
    </row>
    <row r="745">
      <c r="A745" s="56"/>
      <c r="B745" s="56"/>
      <c r="C745" s="58"/>
      <c r="D745" s="87"/>
      <c r="E745" s="79"/>
      <c r="F745" s="58"/>
      <c r="G745" s="58"/>
      <c r="H745" s="58"/>
      <c r="I745" s="58"/>
      <c r="J745" s="58"/>
      <c r="K745" s="56"/>
      <c r="L745" s="56"/>
      <c r="M745" s="56"/>
      <c r="N745" s="56"/>
      <c r="O745" s="56"/>
      <c r="P745" s="56"/>
      <c r="Q745" s="56"/>
      <c r="R745" s="56"/>
      <c r="S745" s="56"/>
      <c r="T745" s="56"/>
      <c r="U745" s="56"/>
      <c r="V745" s="56"/>
      <c r="W745" s="56"/>
      <c r="X745" s="56"/>
      <c r="Y745" s="56"/>
      <c r="Z745" s="56"/>
      <c r="AA745" s="56"/>
      <c r="AB745" s="56"/>
    </row>
    <row r="746">
      <c r="A746" s="56"/>
      <c r="B746" s="56"/>
      <c r="C746" s="58"/>
      <c r="D746" s="87"/>
      <c r="E746" s="79"/>
      <c r="F746" s="58"/>
      <c r="G746" s="58"/>
      <c r="H746" s="58"/>
      <c r="I746" s="58"/>
      <c r="J746" s="58"/>
      <c r="K746" s="56"/>
      <c r="L746" s="56"/>
      <c r="M746" s="56"/>
      <c r="N746" s="56"/>
      <c r="O746" s="56"/>
      <c r="P746" s="56"/>
      <c r="Q746" s="56"/>
      <c r="R746" s="56"/>
      <c r="S746" s="56"/>
      <c r="T746" s="56"/>
      <c r="U746" s="56"/>
      <c r="V746" s="56"/>
      <c r="W746" s="56"/>
      <c r="X746" s="56"/>
      <c r="Y746" s="56"/>
      <c r="Z746" s="56"/>
      <c r="AA746" s="56"/>
      <c r="AB746" s="56"/>
    </row>
    <row r="747">
      <c r="A747" s="56"/>
      <c r="B747" s="56"/>
      <c r="C747" s="58"/>
      <c r="D747" s="87"/>
      <c r="E747" s="79"/>
      <c r="F747" s="58"/>
      <c r="G747" s="58"/>
      <c r="H747" s="58"/>
      <c r="I747" s="58"/>
      <c r="J747" s="58"/>
      <c r="K747" s="56"/>
      <c r="L747" s="56"/>
      <c r="M747" s="56"/>
      <c r="N747" s="56"/>
      <c r="O747" s="56"/>
      <c r="P747" s="56"/>
      <c r="Q747" s="56"/>
      <c r="R747" s="56"/>
      <c r="S747" s="56"/>
      <c r="T747" s="56"/>
      <c r="U747" s="56"/>
      <c r="V747" s="56"/>
      <c r="W747" s="56"/>
      <c r="X747" s="56"/>
      <c r="Y747" s="56"/>
      <c r="Z747" s="56"/>
      <c r="AA747" s="56"/>
      <c r="AB747" s="56"/>
    </row>
    <row r="748">
      <c r="A748" s="56"/>
      <c r="B748" s="56"/>
      <c r="C748" s="58"/>
      <c r="D748" s="87"/>
      <c r="E748" s="79"/>
      <c r="F748" s="58"/>
      <c r="G748" s="58"/>
      <c r="H748" s="58"/>
      <c r="I748" s="58"/>
      <c r="J748" s="58"/>
      <c r="K748" s="56"/>
      <c r="L748" s="56"/>
      <c r="M748" s="56"/>
      <c r="N748" s="56"/>
      <c r="O748" s="56"/>
      <c r="P748" s="56"/>
      <c r="Q748" s="56"/>
      <c r="R748" s="56"/>
      <c r="S748" s="56"/>
      <c r="T748" s="56"/>
      <c r="U748" s="56"/>
      <c r="V748" s="56"/>
      <c r="W748" s="56"/>
      <c r="X748" s="56"/>
      <c r="Y748" s="56"/>
      <c r="Z748" s="56"/>
      <c r="AA748" s="56"/>
      <c r="AB748" s="56"/>
    </row>
    <row r="749">
      <c r="A749" s="56"/>
      <c r="B749" s="56"/>
      <c r="C749" s="58"/>
      <c r="D749" s="87"/>
      <c r="E749" s="79"/>
      <c r="F749" s="58"/>
      <c r="G749" s="58"/>
      <c r="H749" s="58"/>
      <c r="I749" s="58"/>
      <c r="J749" s="58"/>
      <c r="K749" s="56"/>
      <c r="L749" s="56"/>
      <c r="M749" s="56"/>
      <c r="N749" s="56"/>
      <c r="O749" s="56"/>
      <c r="P749" s="56"/>
      <c r="Q749" s="56"/>
      <c r="R749" s="56"/>
      <c r="S749" s="56"/>
      <c r="T749" s="56"/>
      <c r="U749" s="56"/>
      <c r="V749" s="56"/>
      <c r="W749" s="56"/>
      <c r="X749" s="56"/>
      <c r="Y749" s="56"/>
      <c r="Z749" s="56"/>
      <c r="AA749" s="56"/>
      <c r="AB749" s="56"/>
    </row>
    <row r="750">
      <c r="A750" s="56"/>
      <c r="B750" s="56"/>
      <c r="C750" s="58"/>
      <c r="D750" s="87"/>
      <c r="E750" s="79"/>
      <c r="F750" s="58"/>
      <c r="G750" s="58"/>
      <c r="H750" s="58"/>
      <c r="I750" s="58"/>
      <c r="J750" s="58"/>
      <c r="K750" s="56"/>
      <c r="L750" s="56"/>
      <c r="M750" s="56"/>
      <c r="N750" s="56"/>
      <c r="O750" s="56"/>
      <c r="P750" s="56"/>
      <c r="Q750" s="56"/>
      <c r="R750" s="56"/>
      <c r="S750" s="56"/>
      <c r="T750" s="56"/>
      <c r="U750" s="56"/>
      <c r="V750" s="56"/>
      <c r="W750" s="56"/>
      <c r="X750" s="56"/>
      <c r="Y750" s="56"/>
      <c r="Z750" s="56"/>
      <c r="AA750" s="56"/>
      <c r="AB750" s="56"/>
    </row>
    <row r="751">
      <c r="A751" s="56"/>
      <c r="B751" s="56"/>
      <c r="C751" s="58"/>
      <c r="D751" s="87"/>
      <c r="E751" s="79"/>
      <c r="F751" s="58"/>
      <c r="G751" s="58"/>
      <c r="H751" s="58"/>
      <c r="I751" s="58"/>
      <c r="J751" s="58"/>
      <c r="K751" s="56"/>
      <c r="L751" s="56"/>
      <c r="M751" s="56"/>
      <c r="N751" s="56"/>
      <c r="O751" s="56"/>
      <c r="P751" s="56"/>
      <c r="Q751" s="56"/>
      <c r="R751" s="56"/>
      <c r="S751" s="56"/>
      <c r="T751" s="56"/>
      <c r="U751" s="56"/>
      <c r="V751" s="56"/>
      <c r="W751" s="56"/>
      <c r="X751" s="56"/>
      <c r="Y751" s="56"/>
      <c r="Z751" s="56"/>
      <c r="AA751" s="56"/>
      <c r="AB751" s="56"/>
    </row>
    <row r="752">
      <c r="A752" s="56"/>
      <c r="B752" s="56"/>
      <c r="C752" s="58"/>
      <c r="D752" s="87"/>
      <c r="E752" s="79"/>
      <c r="F752" s="58"/>
      <c r="G752" s="58"/>
      <c r="H752" s="58"/>
      <c r="I752" s="58"/>
      <c r="J752" s="58"/>
      <c r="K752" s="56"/>
      <c r="L752" s="56"/>
      <c r="M752" s="56"/>
      <c r="N752" s="56"/>
      <c r="O752" s="56"/>
      <c r="P752" s="56"/>
      <c r="Q752" s="56"/>
      <c r="R752" s="56"/>
      <c r="S752" s="56"/>
      <c r="T752" s="56"/>
      <c r="U752" s="56"/>
      <c r="V752" s="56"/>
      <c r="W752" s="56"/>
      <c r="X752" s="56"/>
      <c r="Y752" s="56"/>
      <c r="Z752" s="56"/>
      <c r="AA752" s="56"/>
      <c r="AB752" s="56"/>
    </row>
    <row r="753">
      <c r="A753" s="56"/>
      <c r="B753" s="56"/>
      <c r="C753" s="58"/>
      <c r="D753" s="87"/>
      <c r="E753" s="79"/>
      <c r="F753" s="58"/>
      <c r="G753" s="58"/>
      <c r="H753" s="58"/>
      <c r="I753" s="58"/>
      <c r="J753" s="58"/>
      <c r="K753" s="56"/>
      <c r="L753" s="56"/>
      <c r="M753" s="56"/>
      <c r="N753" s="56"/>
      <c r="O753" s="56"/>
      <c r="P753" s="56"/>
      <c r="Q753" s="56"/>
      <c r="R753" s="56"/>
      <c r="S753" s="56"/>
      <c r="T753" s="56"/>
      <c r="U753" s="56"/>
      <c r="V753" s="56"/>
      <c r="W753" s="56"/>
      <c r="X753" s="56"/>
      <c r="Y753" s="56"/>
      <c r="Z753" s="56"/>
      <c r="AA753" s="56"/>
      <c r="AB753" s="56"/>
    </row>
    <row r="754">
      <c r="A754" s="56"/>
      <c r="B754" s="56"/>
      <c r="C754" s="58"/>
      <c r="D754" s="87"/>
      <c r="E754" s="79"/>
      <c r="F754" s="58"/>
      <c r="G754" s="58"/>
      <c r="H754" s="58"/>
      <c r="I754" s="58"/>
      <c r="J754" s="58"/>
      <c r="K754" s="56"/>
      <c r="L754" s="56"/>
      <c r="M754" s="56"/>
      <c r="N754" s="56"/>
      <c r="O754" s="56"/>
      <c r="P754" s="56"/>
      <c r="Q754" s="56"/>
      <c r="R754" s="56"/>
      <c r="S754" s="56"/>
      <c r="T754" s="56"/>
      <c r="U754" s="56"/>
      <c r="V754" s="56"/>
      <c r="W754" s="56"/>
      <c r="X754" s="56"/>
      <c r="Y754" s="56"/>
      <c r="Z754" s="56"/>
      <c r="AA754" s="56"/>
      <c r="AB754" s="56"/>
    </row>
    <row r="755">
      <c r="A755" s="56"/>
      <c r="B755" s="56"/>
      <c r="C755" s="58"/>
      <c r="D755" s="87"/>
      <c r="E755" s="79"/>
      <c r="F755" s="58"/>
      <c r="G755" s="58"/>
      <c r="H755" s="58"/>
      <c r="I755" s="58"/>
      <c r="J755" s="58"/>
      <c r="K755" s="56"/>
      <c r="L755" s="56"/>
      <c r="M755" s="56"/>
      <c r="N755" s="56"/>
      <c r="O755" s="56"/>
      <c r="P755" s="56"/>
      <c r="Q755" s="56"/>
      <c r="R755" s="56"/>
      <c r="S755" s="56"/>
      <c r="T755" s="56"/>
      <c r="U755" s="56"/>
      <c r="V755" s="56"/>
      <c r="W755" s="56"/>
      <c r="X755" s="56"/>
      <c r="Y755" s="56"/>
      <c r="Z755" s="56"/>
      <c r="AA755" s="56"/>
      <c r="AB755" s="56"/>
    </row>
    <row r="756">
      <c r="A756" s="56"/>
      <c r="B756" s="56"/>
      <c r="C756" s="58"/>
      <c r="D756" s="87"/>
      <c r="E756" s="79"/>
      <c r="F756" s="58"/>
      <c r="G756" s="58"/>
      <c r="H756" s="58"/>
      <c r="I756" s="58"/>
      <c r="J756" s="58"/>
      <c r="K756" s="56"/>
      <c r="L756" s="56"/>
      <c r="M756" s="56"/>
      <c r="N756" s="56"/>
      <c r="O756" s="56"/>
      <c r="P756" s="56"/>
      <c r="Q756" s="56"/>
      <c r="R756" s="56"/>
      <c r="S756" s="56"/>
      <c r="T756" s="56"/>
      <c r="U756" s="56"/>
      <c r="V756" s="56"/>
      <c r="W756" s="56"/>
      <c r="X756" s="56"/>
      <c r="Y756" s="56"/>
      <c r="Z756" s="56"/>
      <c r="AA756" s="56"/>
      <c r="AB756" s="56"/>
    </row>
    <row r="757">
      <c r="A757" s="56"/>
      <c r="B757" s="56"/>
      <c r="C757" s="58"/>
      <c r="D757" s="87"/>
      <c r="E757" s="79"/>
      <c r="F757" s="58"/>
      <c r="G757" s="58"/>
      <c r="H757" s="58"/>
      <c r="I757" s="58"/>
      <c r="J757" s="58"/>
      <c r="K757" s="56"/>
      <c r="L757" s="56"/>
      <c r="M757" s="56"/>
      <c r="N757" s="56"/>
      <c r="O757" s="56"/>
      <c r="P757" s="56"/>
      <c r="Q757" s="56"/>
      <c r="R757" s="56"/>
      <c r="S757" s="56"/>
      <c r="T757" s="56"/>
      <c r="U757" s="56"/>
      <c r="V757" s="56"/>
      <c r="W757" s="56"/>
      <c r="X757" s="56"/>
      <c r="Y757" s="56"/>
      <c r="Z757" s="56"/>
      <c r="AA757" s="56"/>
      <c r="AB757" s="56"/>
    </row>
    <row r="758">
      <c r="A758" s="56"/>
      <c r="B758" s="56"/>
      <c r="C758" s="58"/>
      <c r="D758" s="87"/>
      <c r="E758" s="79"/>
      <c r="F758" s="58"/>
      <c r="G758" s="58"/>
      <c r="H758" s="58"/>
      <c r="I758" s="58"/>
      <c r="J758" s="58"/>
      <c r="K758" s="56"/>
      <c r="L758" s="56"/>
      <c r="M758" s="56"/>
      <c r="N758" s="56"/>
      <c r="O758" s="56"/>
      <c r="P758" s="56"/>
      <c r="Q758" s="56"/>
      <c r="R758" s="56"/>
      <c r="S758" s="56"/>
      <c r="T758" s="56"/>
      <c r="U758" s="56"/>
      <c r="V758" s="56"/>
      <c r="W758" s="56"/>
      <c r="X758" s="56"/>
      <c r="Y758" s="56"/>
      <c r="Z758" s="56"/>
      <c r="AA758" s="56"/>
      <c r="AB758" s="56"/>
    </row>
    <row r="759">
      <c r="A759" s="56"/>
      <c r="B759" s="56"/>
      <c r="C759" s="58"/>
      <c r="D759" s="87"/>
      <c r="E759" s="79"/>
      <c r="F759" s="58"/>
      <c r="G759" s="58"/>
      <c r="H759" s="58"/>
      <c r="I759" s="58"/>
      <c r="J759" s="58"/>
      <c r="K759" s="56"/>
      <c r="L759" s="56"/>
      <c r="M759" s="56"/>
      <c r="N759" s="56"/>
      <c r="O759" s="56"/>
      <c r="P759" s="56"/>
      <c r="Q759" s="56"/>
      <c r="R759" s="56"/>
      <c r="S759" s="56"/>
      <c r="T759" s="56"/>
      <c r="U759" s="56"/>
      <c r="V759" s="56"/>
      <c r="W759" s="56"/>
      <c r="X759" s="56"/>
      <c r="Y759" s="56"/>
      <c r="Z759" s="56"/>
      <c r="AA759" s="56"/>
      <c r="AB759" s="56"/>
    </row>
    <row r="760">
      <c r="A760" s="56"/>
      <c r="B760" s="56"/>
      <c r="C760" s="58"/>
      <c r="D760" s="87"/>
      <c r="E760" s="79"/>
      <c r="F760" s="58"/>
      <c r="G760" s="58"/>
      <c r="H760" s="58"/>
      <c r="I760" s="58"/>
      <c r="J760" s="58"/>
      <c r="K760" s="56"/>
      <c r="L760" s="56"/>
      <c r="M760" s="56"/>
      <c r="N760" s="56"/>
      <c r="O760" s="56"/>
      <c r="P760" s="56"/>
      <c r="Q760" s="56"/>
      <c r="R760" s="56"/>
      <c r="S760" s="56"/>
      <c r="T760" s="56"/>
      <c r="U760" s="56"/>
      <c r="V760" s="56"/>
      <c r="W760" s="56"/>
      <c r="X760" s="56"/>
      <c r="Y760" s="56"/>
      <c r="Z760" s="56"/>
      <c r="AA760" s="56"/>
      <c r="AB760" s="56"/>
    </row>
    <row r="761">
      <c r="A761" s="56"/>
      <c r="B761" s="56"/>
      <c r="C761" s="58"/>
      <c r="D761" s="87"/>
      <c r="E761" s="79"/>
      <c r="F761" s="58"/>
      <c r="G761" s="58"/>
      <c r="H761" s="58"/>
      <c r="I761" s="58"/>
      <c r="J761" s="58"/>
      <c r="K761" s="56"/>
      <c r="L761" s="56"/>
      <c r="M761" s="56"/>
      <c r="N761" s="56"/>
      <c r="O761" s="56"/>
      <c r="P761" s="56"/>
      <c r="Q761" s="56"/>
      <c r="R761" s="56"/>
      <c r="S761" s="56"/>
      <c r="T761" s="56"/>
      <c r="U761" s="56"/>
      <c r="V761" s="56"/>
      <c r="W761" s="56"/>
      <c r="X761" s="56"/>
      <c r="Y761" s="56"/>
      <c r="Z761" s="56"/>
      <c r="AA761" s="56"/>
      <c r="AB761" s="56"/>
    </row>
    <row r="762">
      <c r="A762" s="56"/>
      <c r="B762" s="56"/>
      <c r="C762" s="58"/>
      <c r="D762" s="87"/>
      <c r="E762" s="79"/>
      <c r="F762" s="58"/>
      <c r="G762" s="58"/>
      <c r="H762" s="58"/>
      <c r="I762" s="58"/>
      <c r="J762" s="58"/>
      <c r="K762" s="56"/>
      <c r="L762" s="56"/>
      <c r="M762" s="56"/>
      <c r="N762" s="56"/>
      <c r="O762" s="56"/>
      <c r="P762" s="56"/>
      <c r="Q762" s="56"/>
      <c r="R762" s="56"/>
      <c r="S762" s="56"/>
      <c r="T762" s="56"/>
      <c r="U762" s="56"/>
      <c r="V762" s="56"/>
      <c r="W762" s="56"/>
      <c r="X762" s="56"/>
      <c r="Y762" s="56"/>
      <c r="Z762" s="56"/>
      <c r="AA762" s="56"/>
      <c r="AB762" s="56"/>
    </row>
    <row r="763">
      <c r="A763" s="56"/>
      <c r="B763" s="56"/>
      <c r="C763" s="58"/>
      <c r="D763" s="87"/>
      <c r="E763" s="79"/>
      <c r="F763" s="58"/>
      <c r="G763" s="58"/>
      <c r="H763" s="58"/>
      <c r="I763" s="58"/>
      <c r="J763" s="58"/>
      <c r="K763" s="56"/>
      <c r="L763" s="56"/>
      <c r="M763" s="56"/>
      <c r="N763" s="56"/>
      <c r="O763" s="56"/>
      <c r="P763" s="56"/>
      <c r="Q763" s="56"/>
      <c r="R763" s="56"/>
      <c r="S763" s="56"/>
      <c r="T763" s="56"/>
      <c r="U763" s="56"/>
      <c r="V763" s="56"/>
      <c r="W763" s="56"/>
      <c r="X763" s="56"/>
      <c r="Y763" s="56"/>
      <c r="Z763" s="56"/>
      <c r="AA763" s="56"/>
      <c r="AB763" s="56"/>
    </row>
    <row r="764">
      <c r="A764" s="56"/>
      <c r="B764" s="56"/>
      <c r="C764" s="58"/>
      <c r="D764" s="87"/>
      <c r="E764" s="79"/>
      <c r="F764" s="58"/>
      <c r="G764" s="58"/>
      <c r="H764" s="58"/>
      <c r="I764" s="58"/>
      <c r="J764" s="58"/>
      <c r="K764" s="56"/>
      <c r="L764" s="56"/>
      <c r="M764" s="56"/>
      <c r="N764" s="56"/>
      <c r="O764" s="56"/>
      <c r="P764" s="56"/>
      <c r="Q764" s="56"/>
      <c r="R764" s="56"/>
      <c r="S764" s="56"/>
      <c r="T764" s="56"/>
      <c r="U764" s="56"/>
      <c r="V764" s="56"/>
      <c r="W764" s="56"/>
      <c r="X764" s="56"/>
      <c r="Y764" s="56"/>
      <c r="Z764" s="56"/>
      <c r="AA764" s="56"/>
      <c r="AB764" s="56"/>
    </row>
    <row r="765">
      <c r="A765" s="56"/>
      <c r="B765" s="56"/>
      <c r="C765" s="58"/>
      <c r="D765" s="87"/>
      <c r="E765" s="79"/>
      <c r="F765" s="58"/>
      <c r="G765" s="58"/>
      <c r="H765" s="58"/>
      <c r="I765" s="58"/>
      <c r="J765" s="58"/>
      <c r="K765" s="56"/>
      <c r="L765" s="56"/>
      <c r="M765" s="56"/>
      <c r="N765" s="56"/>
      <c r="O765" s="56"/>
      <c r="P765" s="56"/>
      <c r="Q765" s="56"/>
      <c r="R765" s="56"/>
      <c r="S765" s="56"/>
      <c r="T765" s="56"/>
      <c r="U765" s="56"/>
      <c r="V765" s="56"/>
      <c r="W765" s="56"/>
      <c r="X765" s="56"/>
      <c r="Y765" s="56"/>
      <c r="Z765" s="56"/>
      <c r="AA765" s="56"/>
      <c r="AB765" s="56"/>
    </row>
    <row r="766">
      <c r="A766" s="56"/>
      <c r="B766" s="56"/>
      <c r="C766" s="58"/>
      <c r="D766" s="87"/>
      <c r="E766" s="79"/>
      <c r="F766" s="58"/>
      <c r="G766" s="58"/>
      <c r="H766" s="58"/>
      <c r="I766" s="58"/>
      <c r="J766" s="58"/>
      <c r="K766" s="56"/>
      <c r="L766" s="56"/>
      <c r="M766" s="56"/>
      <c r="N766" s="56"/>
      <c r="O766" s="56"/>
      <c r="P766" s="56"/>
      <c r="Q766" s="56"/>
      <c r="R766" s="56"/>
      <c r="S766" s="56"/>
      <c r="T766" s="56"/>
      <c r="U766" s="56"/>
      <c r="V766" s="56"/>
      <c r="W766" s="56"/>
      <c r="X766" s="56"/>
      <c r="Y766" s="56"/>
      <c r="Z766" s="56"/>
      <c r="AA766" s="56"/>
      <c r="AB766" s="56"/>
    </row>
    <row r="767">
      <c r="A767" s="56"/>
      <c r="B767" s="56"/>
      <c r="C767" s="58"/>
      <c r="D767" s="87"/>
      <c r="E767" s="79"/>
      <c r="F767" s="58"/>
      <c r="G767" s="58"/>
      <c r="H767" s="58"/>
      <c r="I767" s="58"/>
      <c r="J767" s="58"/>
      <c r="K767" s="56"/>
      <c r="L767" s="56"/>
      <c r="M767" s="56"/>
      <c r="N767" s="56"/>
      <c r="O767" s="56"/>
      <c r="P767" s="56"/>
      <c r="Q767" s="56"/>
      <c r="R767" s="56"/>
      <c r="S767" s="56"/>
      <c r="T767" s="56"/>
      <c r="U767" s="56"/>
      <c r="V767" s="56"/>
      <c r="W767" s="56"/>
      <c r="X767" s="56"/>
      <c r="Y767" s="56"/>
      <c r="Z767" s="56"/>
      <c r="AA767" s="56"/>
      <c r="AB767" s="56"/>
    </row>
    <row r="768">
      <c r="A768" s="56"/>
      <c r="B768" s="56"/>
      <c r="C768" s="58"/>
      <c r="D768" s="87"/>
      <c r="E768" s="79"/>
      <c r="F768" s="58"/>
      <c r="G768" s="58"/>
      <c r="H768" s="58"/>
      <c r="I768" s="58"/>
      <c r="J768" s="58"/>
      <c r="K768" s="56"/>
      <c r="L768" s="56"/>
      <c r="M768" s="56"/>
      <c r="N768" s="56"/>
      <c r="O768" s="56"/>
      <c r="P768" s="56"/>
      <c r="Q768" s="56"/>
      <c r="R768" s="56"/>
      <c r="S768" s="56"/>
      <c r="T768" s="56"/>
      <c r="U768" s="56"/>
      <c r="V768" s="56"/>
      <c r="W768" s="56"/>
      <c r="X768" s="56"/>
      <c r="Y768" s="56"/>
      <c r="Z768" s="56"/>
      <c r="AA768" s="56"/>
      <c r="AB768" s="56"/>
    </row>
    <row r="769">
      <c r="A769" s="56"/>
      <c r="B769" s="56"/>
      <c r="C769" s="58"/>
      <c r="D769" s="87"/>
      <c r="E769" s="79"/>
      <c r="F769" s="58"/>
      <c r="G769" s="58"/>
      <c r="H769" s="58"/>
      <c r="I769" s="58"/>
      <c r="J769" s="58"/>
      <c r="K769" s="56"/>
      <c r="L769" s="56"/>
      <c r="M769" s="56"/>
      <c r="N769" s="56"/>
      <c r="O769" s="56"/>
      <c r="P769" s="56"/>
      <c r="Q769" s="56"/>
      <c r="R769" s="56"/>
      <c r="S769" s="56"/>
      <c r="T769" s="56"/>
      <c r="U769" s="56"/>
      <c r="V769" s="56"/>
      <c r="W769" s="56"/>
      <c r="X769" s="56"/>
      <c r="Y769" s="56"/>
      <c r="Z769" s="56"/>
      <c r="AA769" s="56"/>
      <c r="AB769" s="56"/>
    </row>
    <row r="770">
      <c r="A770" s="56"/>
      <c r="B770" s="56"/>
      <c r="C770" s="58"/>
      <c r="D770" s="87"/>
      <c r="E770" s="79"/>
      <c r="F770" s="58"/>
      <c r="G770" s="58"/>
      <c r="H770" s="58"/>
      <c r="I770" s="58"/>
      <c r="J770" s="58"/>
      <c r="K770" s="56"/>
      <c r="L770" s="56"/>
      <c r="M770" s="56"/>
      <c r="N770" s="56"/>
      <c r="O770" s="56"/>
      <c r="P770" s="56"/>
      <c r="Q770" s="56"/>
      <c r="R770" s="56"/>
      <c r="S770" s="56"/>
      <c r="T770" s="56"/>
      <c r="U770" s="56"/>
      <c r="V770" s="56"/>
      <c r="W770" s="56"/>
      <c r="X770" s="56"/>
      <c r="Y770" s="56"/>
      <c r="Z770" s="56"/>
      <c r="AA770" s="56"/>
      <c r="AB770" s="56"/>
    </row>
    <row r="771">
      <c r="A771" s="56"/>
      <c r="B771" s="56"/>
      <c r="C771" s="58"/>
      <c r="D771" s="87"/>
      <c r="E771" s="79"/>
      <c r="F771" s="58"/>
      <c r="G771" s="58"/>
      <c r="H771" s="58"/>
      <c r="I771" s="58"/>
      <c r="J771" s="58"/>
      <c r="K771" s="56"/>
      <c r="L771" s="56"/>
      <c r="M771" s="56"/>
      <c r="N771" s="56"/>
      <c r="O771" s="56"/>
      <c r="P771" s="56"/>
      <c r="Q771" s="56"/>
      <c r="R771" s="56"/>
      <c r="S771" s="56"/>
      <c r="T771" s="56"/>
      <c r="U771" s="56"/>
      <c r="V771" s="56"/>
      <c r="W771" s="56"/>
      <c r="X771" s="56"/>
      <c r="Y771" s="56"/>
      <c r="Z771" s="56"/>
      <c r="AA771" s="56"/>
      <c r="AB771" s="56"/>
    </row>
    <row r="772">
      <c r="A772" s="56"/>
      <c r="B772" s="56"/>
      <c r="C772" s="58"/>
      <c r="D772" s="87"/>
      <c r="E772" s="79"/>
      <c r="F772" s="58"/>
      <c r="G772" s="58"/>
      <c r="H772" s="58"/>
      <c r="I772" s="58"/>
      <c r="J772" s="58"/>
      <c r="K772" s="56"/>
      <c r="L772" s="56"/>
      <c r="M772" s="56"/>
      <c r="N772" s="56"/>
      <c r="O772" s="56"/>
      <c r="P772" s="56"/>
      <c r="Q772" s="56"/>
      <c r="R772" s="56"/>
      <c r="S772" s="56"/>
      <c r="T772" s="56"/>
      <c r="U772" s="56"/>
      <c r="V772" s="56"/>
      <c r="W772" s="56"/>
      <c r="X772" s="56"/>
      <c r="Y772" s="56"/>
      <c r="Z772" s="56"/>
      <c r="AA772" s="56"/>
      <c r="AB772" s="56"/>
    </row>
    <row r="773">
      <c r="A773" s="56"/>
      <c r="B773" s="56"/>
      <c r="C773" s="58"/>
      <c r="D773" s="87"/>
      <c r="E773" s="79"/>
      <c r="F773" s="58"/>
      <c r="G773" s="58"/>
      <c r="H773" s="58"/>
      <c r="I773" s="58"/>
      <c r="J773" s="58"/>
      <c r="K773" s="56"/>
      <c r="L773" s="56"/>
      <c r="M773" s="56"/>
      <c r="N773" s="56"/>
      <c r="O773" s="56"/>
      <c r="P773" s="56"/>
      <c r="Q773" s="56"/>
      <c r="R773" s="56"/>
      <c r="S773" s="56"/>
      <c r="T773" s="56"/>
      <c r="U773" s="56"/>
      <c r="V773" s="56"/>
      <c r="W773" s="56"/>
      <c r="X773" s="56"/>
      <c r="Y773" s="56"/>
      <c r="Z773" s="56"/>
      <c r="AA773" s="56"/>
      <c r="AB773" s="56"/>
    </row>
    <row r="774">
      <c r="A774" s="56"/>
      <c r="B774" s="56"/>
      <c r="C774" s="58"/>
      <c r="D774" s="87"/>
      <c r="E774" s="79"/>
      <c r="F774" s="58"/>
      <c r="G774" s="58"/>
      <c r="H774" s="58"/>
      <c r="I774" s="58"/>
      <c r="J774" s="58"/>
      <c r="K774" s="56"/>
      <c r="L774" s="56"/>
      <c r="M774" s="56"/>
      <c r="N774" s="56"/>
      <c r="O774" s="56"/>
      <c r="P774" s="56"/>
      <c r="Q774" s="56"/>
      <c r="R774" s="56"/>
      <c r="S774" s="56"/>
      <c r="T774" s="56"/>
      <c r="U774" s="56"/>
      <c r="V774" s="56"/>
      <c r="W774" s="56"/>
      <c r="X774" s="56"/>
      <c r="Y774" s="56"/>
      <c r="Z774" s="56"/>
      <c r="AA774" s="56"/>
      <c r="AB774" s="56"/>
    </row>
    <row r="775">
      <c r="A775" s="56"/>
      <c r="B775" s="56"/>
      <c r="C775" s="58"/>
      <c r="D775" s="87"/>
      <c r="E775" s="79"/>
      <c r="F775" s="58"/>
      <c r="G775" s="58"/>
      <c r="H775" s="58"/>
      <c r="I775" s="58"/>
      <c r="J775" s="58"/>
      <c r="K775" s="56"/>
      <c r="L775" s="56"/>
      <c r="M775" s="56"/>
      <c r="N775" s="56"/>
      <c r="O775" s="56"/>
      <c r="P775" s="56"/>
      <c r="Q775" s="56"/>
      <c r="R775" s="56"/>
      <c r="S775" s="56"/>
      <c r="T775" s="56"/>
      <c r="U775" s="56"/>
      <c r="V775" s="56"/>
      <c r="W775" s="56"/>
      <c r="X775" s="56"/>
      <c r="Y775" s="56"/>
      <c r="Z775" s="56"/>
      <c r="AA775" s="56"/>
      <c r="AB775" s="56"/>
    </row>
    <row r="776">
      <c r="A776" s="56"/>
      <c r="B776" s="56"/>
      <c r="C776" s="58"/>
      <c r="D776" s="87"/>
      <c r="E776" s="79"/>
      <c r="F776" s="58"/>
      <c r="G776" s="58"/>
      <c r="H776" s="58"/>
      <c r="I776" s="58"/>
      <c r="J776" s="58"/>
      <c r="K776" s="56"/>
      <c r="L776" s="56"/>
      <c r="M776" s="56"/>
      <c r="N776" s="56"/>
      <c r="O776" s="56"/>
      <c r="P776" s="56"/>
      <c r="Q776" s="56"/>
      <c r="R776" s="56"/>
      <c r="S776" s="56"/>
      <c r="T776" s="56"/>
      <c r="U776" s="56"/>
      <c r="V776" s="56"/>
      <c r="W776" s="56"/>
      <c r="X776" s="56"/>
      <c r="Y776" s="56"/>
      <c r="Z776" s="56"/>
      <c r="AA776" s="56"/>
      <c r="AB776" s="56"/>
    </row>
    <row r="777">
      <c r="A777" s="56"/>
      <c r="B777" s="56"/>
      <c r="C777" s="58"/>
      <c r="D777" s="87"/>
      <c r="E777" s="79"/>
      <c r="F777" s="58"/>
      <c r="G777" s="58"/>
      <c r="H777" s="58"/>
      <c r="I777" s="58"/>
      <c r="J777" s="58"/>
      <c r="K777" s="56"/>
      <c r="L777" s="56"/>
      <c r="M777" s="56"/>
      <c r="N777" s="56"/>
      <c r="O777" s="56"/>
      <c r="P777" s="56"/>
      <c r="Q777" s="56"/>
      <c r="R777" s="56"/>
      <c r="S777" s="56"/>
      <c r="T777" s="56"/>
      <c r="U777" s="56"/>
      <c r="V777" s="56"/>
      <c r="W777" s="56"/>
      <c r="X777" s="56"/>
      <c r="Y777" s="56"/>
      <c r="Z777" s="56"/>
      <c r="AA777" s="56"/>
      <c r="AB777" s="56"/>
    </row>
    <row r="778">
      <c r="A778" s="56"/>
      <c r="B778" s="56"/>
      <c r="C778" s="58"/>
      <c r="D778" s="87"/>
      <c r="E778" s="79"/>
      <c r="F778" s="58"/>
      <c r="G778" s="58"/>
      <c r="H778" s="58"/>
      <c r="I778" s="58"/>
      <c r="J778" s="58"/>
      <c r="K778" s="56"/>
      <c r="L778" s="56"/>
      <c r="M778" s="56"/>
      <c r="N778" s="56"/>
      <c r="O778" s="56"/>
      <c r="P778" s="56"/>
      <c r="Q778" s="56"/>
      <c r="R778" s="56"/>
      <c r="S778" s="56"/>
      <c r="T778" s="56"/>
      <c r="U778" s="56"/>
      <c r="V778" s="56"/>
      <c r="W778" s="56"/>
      <c r="X778" s="56"/>
      <c r="Y778" s="56"/>
      <c r="Z778" s="56"/>
      <c r="AA778" s="56"/>
      <c r="AB778" s="56"/>
    </row>
    <row r="779">
      <c r="A779" s="56"/>
      <c r="B779" s="56"/>
      <c r="C779" s="58"/>
      <c r="D779" s="87"/>
      <c r="E779" s="79"/>
      <c r="F779" s="58"/>
      <c r="G779" s="58"/>
      <c r="H779" s="58"/>
      <c r="I779" s="58"/>
      <c r="J779" s="58"/>
      <c r="K779" s="56"/>
      <c r="L779" s="56"/>
      <c r="M779" s="56"/>
      <c r="N779" s="56"/>
      <c r="O779" s="56"/>
      <c r="P779" s="56"/>
      <c r="Q779" s="56"/>
      <c r="R779" s="56"/>
      <c r="S779" s="56"/>
      <c r="T779" s="56"/>
      <c r="U779" s="56"/>
      <c r="V779" s="56"/>
      <c r="W779" s="56"/>
      <c r="X779" s="56"/>
      <c r="Y779" s="56"/>
      <c r="Z779" s="56"/>
      <c r="AA779" s="56"/>
      <c r="AB779" s="56"/>
    </row>
    <row r="780">
      <c r="A780" s="56"/>
      <c r="B780" s="56"/>
      <c r="C780" s="58"/>
      <c r="D780" s="87"/>
      <c r="E780" s="79"/>
      <c r="F780" s="58"/>
      <c r="G780" s="58"/>
      <c r="H780" s="58"/>
      <c r="I780" s="58"/>
      <c r="J780" s="58"/>
      <c r="K780" s="56"/>
      <c r="L780" s="56"/>
      <c r="M780" s="56"/>
      <c r="N780" s="56"/>
      <c r="O780" s="56"/>
      <c r="P780" s="56"/>
      <c r="Q780" s="56"/>
      <c r="R780" s="56"/>
      <c r="S780" s="56"/>
      <c r="T780" s="56"/>
      <c r="U780" s="56"/>
      <c r="V780" s="56"/>
      <c r="W780" s="56"/>
      <c r="X780" s="56"/>
      <c r="Y780" s="56"/>
      <c r="Z780" s="56"/>
      <c r="AA780" s="56"/>
      <c r="AB780" s="56"/>
    </row>
    <row r="781">
      <c r="A781" s="56"/>
      <c r="B781" s="56"/>
      <c r="C781" s="58"/>
      <c r="D781" s="87"/>
      <c r="E781" s="79"/>
      <c r="F781" s="58"/>
      <c r="G781" s="58"/>
      <c r="H781" s="58"/>
      <c r="I781" s="58"/>
      <c r="J781" s="58"/>
      <c r="K781" s="56"/>
      <c r="L781" s="56"/>
      <c r="M781" s="56"/>
      <c r="N781" s="56"/>
      <c r="O781" s="56"/>
      <c r="P781" s="56"/>
      <c r="Q781" s="56"/>
      <c r="R781" s="56"/>
      <c r="S781" s="56"/>
      <c r="T781" s="56"/>
      <c r="U781" s="56"/>
      <c r="V781" s="56"/>
      <c r="W781" s="56"/>
      <c r="X781" s="56"/>
      <c r="Y781" s="56"/>
      <c r="Z781" s="56"/>
      <c r="AA781" s="56"/>
      <c r="AB781" s="56"/>
    </row>
    <row r="782">
      <c r="A782" s="56"/>
      <c r="B782" s="56"/>
      <c r="C782" s="58"/>
      <c r="D782" s="87"/>
      <c r="E782" s="79"/>
      <c r="F782" s="58"/>
      <c r="G782" s="58"/>
      <c r="H782" s="58"/>
      <c r="I782" s="58"/>
      <c r="J782" s="58"/>
      <c r="K782" s="56"/>
      <c r="L782" s="56"/>
      <c r="M782" s="56"/>
      <c r="N782" s="56"/>
      <c r="O782" s="56"/>
      <c r="P782" s="56"/>
      <c r="Q782" s="56"/>
      <c r="R782" s="56"/>
      <c r="S782" s="56"/>
      <c r="T782" s="56"/>
      <c r="U782" s="56"/>
      <c r="V782" s="56"/>
      <c r="W782" s="56"/>
      <c r="X782" s="56"/>
      <c r="Y782" s="56"/>
      <c r="Z782" s="56"/>
      <c r="AA782" s="56"/>
      <c r="AB782" s="56"/>
    </row>
    <row r="783">
      <c r="A783" s="56"/>
      <c r="B783" s="56"/>
      <c r="C783" s="58"/>
      <c r="D783" s="87"/>
      <c r="E783" s="79"/>
      <c r="F783" s="58"/>
      <c r="G783" s="58"/>
      <c r="H783" s="58"/>
      <c r="I783" s="58"/>
      <c r="J783" s="58"/>
      <c r="K783" s="56"/>
      <c r="L783" s="56"/>
      <c r="M783" s="56"/>
      <c r="N783" s="56"/>
      <c r="O783" s="56"/>
      <c r="P783" s="56"/>
      <c r="Q783" s="56"/>
      <c r="R783" s="56"/>
      <c r="S783" s="56"/>
      <c r="T783" s="56"/>
      <c r="U783" s="56"/>
      <c r="V783" s="56"/>
      <c r="W783" s="56"/>
      <c r="X783" s="56"/>
      <c r="Y783" s="56"/>
      <c r="Z783" s="56"/>
      <c r="AA783" s="56"/>
      <c r="AB783" s="56"/>
    </row>
    <row r="784">
      <c r="A784" s="56"/>
      <c r="B784" s="56"/>
      <c r="C784" s="58"/>
      <c r="D784" s="87"/>
      <c r="E784" s="79"/>
      <c r="F784" s="58"/>
      <c r="G784" s="58"/>
      <c r="H784" s="58"/>
      <c r="I784" s="58"/>
      <c r="J784" s="58"/>
      <c r="K784" s="56"/>
      <c r="L784" s="56"/>
      <c r="M784" s="56"/>
      <c r="N784" s="56"/>
      <c r="O784" s="56"/>
      <c r="P784" s="56"/>
      <c r="Q784" s="56"/>
      <c r="R784" s="56"/>
      <c r="S784" s="56"/>
      <c r="T784" s="56"/>
      <c r="U784" s="56"/>
      <c r="V784" s="56"/>
      <c r="W784" s="56"/>
      <c r="X784" s="56"/>
      <c r="Y784" s="56"/>
      <c r="Z784" s="56"/>
      <c r="AA784" s="56"/>
      <c r="AB784" s="56"/>
    </row>
    <row r="785">
      <c r="A785" s="56"/>
      <c r="B785" s="56"/>
      <c r="C785" s="58"/>
      <c r="D785" s="87"/>
      <c r="E785" s="79"/>
      <c r="F785" s="58"/>
      <c r="G785" s="58"/>
      <c r="H785" s="58"/>
      <c r="I785" s="58"/>
      <c r="J785" s="58"/>
      <c r="K785" s="56"/>
      <c r="L785" s="56"/>
      <c r="M785" s="56"/>
      <c r="N785" s="56"/>
      <c r="O785" s="56"/>
      <c r="P785" s="56"/>
      <c r="Q785" s="56"/>
      <c r="R785" s="56"/>
      <c r="S785" s="56"/>
      <c r="T785" s="56"/>
      <c r="U785" s="56"/>
      <c r="V785" s="56"/>
      <c r="W785" s="56"/>
      <c r="X785" s="56"/>
      <c r="Y785" s="56"/>
      <c r="Z785" s="56"/>
      <c r="AA785" s="56"/>
      <c r="AB785" s="56"/>
    </row>
    <row r="786">
      <c r="A786" s="56"/>
      <c r="B786" s="56"/>
      <c r="C786" s="58"/>
      <c r="D786" s="87"/>
      <c r="E786" s="79"/>
      <c r="F786" s="58"/>
      <c r="G786" s="58"/>
      <c r="H786" s="58"/>
      <c r="I786" s="58"/>
      <c r="J786" s="58"/>
      <c r="K786" s="56"/>
      <c r="L786" s="56"/>
      <c r="M786" s="56"/>
      <c r="N786" s="56"/>
      <c r="O786" s="56"/>
      <c r="P786" s="56"/>
      <c r="Q786" s="56"/>
      <c r="R786" s="56"/>
      <c r="S786" s="56"/>
      <c r="T786" s="56"/>
      <c r="U786" s="56"/>
      <c r="V786" s="56"/>
      <c r="W786" s="56"/>
      <c r="X786" s="56"/>
      <c r="Y786" s="56"/>
      <c r="Z786" s="56"/>
      <c r="AA786" s="56"/>
      <c r="AB786" s="56"/>
    </row>
    <row r="787">
      <c r="A787" s="56"/>
      <c r="B787" s="56"/>
      <c r="C787" s="58"/>
      <c r="D787" s="87"/>
      <c r="E787" s="79"/>
      <c r="F787" s="58"/>
      <c r="G787" s="58"/>
      <c r="H787" s="58"/>
      <c r="I787" s="58"/>
      <c r="J787" s="58"/>
      <c r="K787" s="56"/>
      <c r="L787" s="56"/>
      <c r="M787" s="56"/>
      <c r="N787" s="56"/>
      <c r="O787" s="56"/>
      <c r="P787" s="56"/>
      <c r="Q787" s="56"/>
      <c r="R787" s="56"/>
      <c r="S787" s="56"/>
      <c r="T787" s="56"/>
      <c r="U787" s="56"/>
      <c r="V787" s="56"/>
      <c r="W787" s="56"/>
      <c r="X787" s="56"/>
      <c r="Y787" s="56"/>
      <c r="Z787" s="56"/>
      <c r="AA787" s="56"/>
      <c r="AB787" s="56"/>
    </row>
    <row r="788">
      <c r="A788" s="56"/>
      <c r="B788" s="56"/>
      <c r="C788" s="58"/>
      <c r="D788" s="87"/>
      <c r="E788" s="79"/>
      <c r="F788" s="58"/>
      <c r="G788" s="58"/>
      <c r="H788" s="58"/>
      <c r="I788" s="58"/>
      <c r="J788" s="58"/>
      <c r="K788" s="56"/>
      <c r="L788" s="56"/>
      <c r="M788" s="56"/>
      <c r="N788" s="56"/>
      <c r="O788" s="56"/>
      <c r="P788" s="56"/>
      <c r="Q788" s="56"/>
      <c r="R788" s="56"/>
      <c r="S788" s="56"/>
      <c r="T788" s="56"/>
      <c r="U788" s="56"/>
      <c r="V788" s="56"/>
      <c r="W788" s="56"/>
      <c r="X788" s="56"/>
      <c r="Y788" s="56"/>
      <c r="Z788" s="56"/>
      <c r="AA788" s="56"/>
      <c r="AB788" s="56"/>
    </row>
    <row r="789">
      <c r="A789" s="56"/>
      <c r="B789" s="56"/>
      <c r="C789" s="58"/>
      <c r="D789" s="87"/>
      <c r="E789" s="79"/>
      <c r="F789" s="58"/>
      <c r="G789" s="58"/>
      <c r="H789" s="58"/>
      <c r="I789" s="58"/>
      <c r="J789" s="58"/>
      <c r="K789" s="56"/>
      <c r="L789" s="56"/>
      <c r="M789" s="56"/>
      <c r="N789" s="56"/>
      <c r="O789" s="56"/>
      <c r="P789" s="56"/>
      <c r="Q789" s="56"/>
      <c r="R789" s="56"/>
      <c r="S789" s="56"/>
      <c r="T789" s="56"/>
      <c r="U789" s="56"/>
      <c r="V789" s="56"/>
      <c r="W789" s="56"/>
      <c r="X789" s="56"/>
      <c r="Y789" s="56"/>
      <c r="Z789" s="56"/>
      <c r="AA789" s="56"/>
      <c r="AB789" s="56"/>
    </row>
    <row r="790">
      <c r="A790" s="56"/>
      <c r="B790" s="56"/>
      <c r="C790" s="58"/>
      <c r="D790" s="87"/>
      <c r="E790" s="79"/>
      <c r="F790" s="58"/>
      <c r="G790" s="58"/>
      <c r="H790" s="58"/>
      <c r="I790" s="58"/>
      <c r="J790" s="58"/>
      <c r="K790" s="56"/>
      <c r="L790" s="56"/>
      <c r="M790" s="56"/>
      <c r="N790" s="56"/>
      <c r="O790" s="56"/>
      <c r="P790" s="56"/>
      <c r="Q790" s="56"/>
      <c r="R790" s="56"/>
      <c r="S790" s="56"/>
      <c r="T790" s="56"/>
      <c r="U790" s="56"/>
      <c r="V790" s="56"/>
      <c r="W790" s="56"/>
      <c r="X790" s="56"/>
      <c r="Y790" s="56"/>
      <c r="Z790" s="56"/>
      <c r="AA790" s="56"/>
      <c r="AB790" s="56"/>
    </row>
    <row r="791">
      <c r="A791" s="56"/>
      <c r="B791" s="56"/>
      <c r="C791" s="58"/>
      <c r="D791" s="87"/>
      <c r="E791" s="79"/>
      <c r="F791" s="58"/>
      <c r="G791" s="58"/>
      <c r="H791" s="58"/>
      <c r="I791" s="58"/>
      <c r="J791" s="58"/>
      <c r="K791" s="56"/>
      <c r="L791" s="56"/>
      <c r="M791" s="56"/>
      <c r="N791" s="56"/>
      <c r="O791" s="56"/>
      <c r="P791" s="56"/>
      <c r="Q791" s="56"/>
      <c r="R791" s="56"/>
      <c r="S791" s="56"/>
      <c r="T791" s="56"/>
      <c r="U791" s="56"/>
      <c r="V791" s="56"/>
      <c r="W791" s="56"/>
      <c r="X791" s="56"/>
      <c r="Y791" s="56"/>
      <c r="Z791" s="56"/>
      <c r="AA791" s="56"/>
      <c r="AB791" s="56"/>
    </row>
    <row r="792">
      <c r="A792" s="56"/>
      <c r="B792" s="56"/>
      <c r="C792" s="58"/>
      <c r="D792" s="87"/>
      <c r="E792" s="79"/>
      <c r="F792" s="58"/>
      <c r="G792" s="58"/>
      <c r="H792" s="58"/>
      <c r="I792" s="58"/>
      <c r="J792" s="58"/>
      <c r="K792" s="56"/>
      <c r="L792" s="56"/>
      <c r="M792" s="56"/>
      <c r="N792" s="56"/>
      <c r="O792" s="56"/>
      <c r="P792" s="56"/>
      <c r="Q792" s="56"/>
      <c r="R792" s="56"/>
      <c r="S792" s="56"/>
      <c r="T792" s="56"/>
      <c r="U792" s="56"/>
      <c r="V792" s="56"/>
      <c r="W792" s="56"/>
      <c r="X792" s="56"/>
      <c r="Y792" s="56"/>
      <c r="Z792" s="56"/>
      <c r="AA792" s="56"/>
      <c r="AB792" s="56"/>
    </row>
    <row r="793">
      <c r="A793" s="56"/>
      <c r="B793" s="56"/>
      <c r="C793" s="58"/>
      <c r="D793" s="87"/>
      <c r="E793" s="79"/>
      <c r="F793" s="58"/>
      <c r="G793" s="58"/>
      <c r="H793" s="58"/>
      <c r="I793" s="58"/>
      <c r="J793" s="58"/>
      <c r="K793" s="56"/>
      <c r="L793" s="56"/>
      <c r="M793" s="56"/>
      <c r="N793" s="56"/>
      <c r="O793" s="56"/>
      <c r="P793" s="56"/>
      <c r="Q793" s="56"/>
      <c r="R793" s="56"/>
      <c r="S793" s="56"/>
      <c r="T793" s="56"/>
      <c r="U793" s="56"/>
      <c r="V793" s="56"/>
      <c r="W793" s="56"/>
      <c r="X793" s="56"/>
      <c r="Y793" s="56"/>
      <c r="Z793" s="56"/>
      <c r="AA793" s="56"/>
      <c r="AB793" s="56"/>
    </row>
    <row r="794">
      <c r="A794" s="56"/>
      <c r="B794" s="56"/>
      <c r="C794" s="58"/>
      <c r="D794" s="87"/>
      <c r="E794" s="79"/>
      <c r="F794" s="58"/>
      <c r="G794" s="58"/>
      <c r="H794" s="58"/>
      <c r="I794" s="58"/>
      <c r="J794" s="58"/>
      <c r="K794" s="56"/>
      <c r="L794" s="56"/>
      <c r="M794" s="56"/>
      <c r="N794" s="56"/>
      <c r="O794" s="56"/>
      <c r="P794" s="56"/>
      <c r="Q794" s="56"/>
      <c r="R794" s="56"/>
      <c r="S794" s="56"/>
      <c r="T794" s="56"/>
      <c r="U794" s="56"/>
      <c r="V794" s="56"/>
      <c r="W794" s="56"/>
      <c r="X794" s="56"/>
      <c r="Y794" s="56"/>
      <c r="Z794" s="56"/>
      <c r="AA794" s="56"/>
      <c r="AB794" s="56"/>
    </row>
    <row r="795">
      <c r="A795" s="56"/>
      <c r="B795" s="56"/>
      <c r="C795" s="58"/>
      <c r="D795" s="87"/>
      <c r="E795" s="79"/>
      <c r="F795" s="58"/>
      <c r="G795" s="58"/>
      <c r="H795" s="58"/>
      <c r="I795" s="58"/>
      <c r="J795" s="58"/>
      <c r="K795" s="56"/>
      <c r="L795" s="56"/>
      <c r="M795" s="56"/>
      <c r="N795" s="56"/>
      <c r="O795" s="56"/>
      <c r="P795" s="56"/>
      <c r="Q795" s="56"/>
      <c r="R795" s="56"/>
      <c r="S795" s="56"/>
      <c r="T795" s="56"/>
      <c r="U795" s="56"/>
      <c r="V795" s="56"/>
      <c r="W795" s="56"/>
      <c r="X795" s="56"/>
      <c r="Y795" s="56"/>
      <c r="Z795" s="56"/>
      <c r="AA795" s="56"/>
      <c r="AB795" s="56"/>
    </row>
    <row r="796">
      <c r="A796" s="56"/>
      <c r="B796" s="56"/>
      <c r="C796" s="58"/>
      <c r="D796" s="87"/>
      <c r="E796" s="79"/>
      <c r="F796" s="58"/>
      <c r="G796" s="58"/>
      <c r="H796" s="58"/>
      <c r="I796" s="58"/>
      <c r="J796" s="58"/>
      <c r="K796" s="56"/>
      <c r="L796" s="56"/>
      <c r="M796" s="56"/>
      <c r="N796" s="56"/>
      <c r="O796" s="56"/>
      <c r="P796" s="56"/>
      <c r="Q796" s="56"/>
      <c r="R796" s="56"/>
      <c r="S796" s="56"/>
      <c r="T796" s="56"/>
      <c r="U796" s="56"/>
      <c r="V796" s="56"/>
      <c r="W796" s="56"/>
      <c r="X796" s="56"/>
      <c r="Y796" s="56"/>
      <c r="Z796" s="56"/>
      <c r="AA796" s="56"/>
      <c r="AB796" s="56"/>
    </row>
    <row r="797">
      <c r="A797" s="56"/>
      <c r="B797" s="56"/>
      <c r="C797" s="58"/>
      <c r="D797" s="87"/>
      <c r="E797" s="79"/>
      <c r="F797" s="58"/>
      <c r="G797" s="58"/>
      <c r="H797" s="58"/>
      <c r="I797" s="58"/>
      <c r="J797" s="58"/>
      <c r="K797" s="56"/>
      <c r="L797" s="56"/>
      <c r="M797" s="56"/>
      <c r="N797" s="56"/>
      <c r="O797" s="56"/>
      <c r="P797" s="56"/>
      <c r="Q797" s="56"/>
      <c r="R797" s="56"/>
      <c r="S797" s="56"/>
      <c r="T797" s="56"/>
      <c r="U797" s="56"/>
      <c r="V797" s="56"/>
      <c r="W797" s="56"/>
      <c r="X797" s="56"/>
      <c r="Y797" s="56"/>
      <c r="Z797" s="56"/>
      <c r="AA797" s="56"/>
      <c r="AB797" s="56"/>
    </row>
    <row r="798">
      <c r="A798" s="56"/>
      <c r="B798" s="56"/>
      <c r="C798" s="58"/>
      <c r="D798" s="87"/>
      <c r="E798" s="79"/>
      <c r="F798" s="58"/>
      <c r="G798" s="58"/>
      <c r="H798" s="58"/>
      <c r="I798" s="58"/>
      <c r="J798" s="58"/>
      <c r="K798" s="56"/>
      <c r="L798" s="56"/>
      <c r="M798" s="56"/>
      <c r="N798" s="56"/>
      <c r="O798" s="56"/>
      <c r="P798" s="56"/>
      <c r="Q798" s="56"/>
      <c r="R798" s="56"/>
      <c r="S798" s="56"/>
      <c r="T798" s="56"/>
      <c r="U798" s="56"/>
      <c r="V798" s="56"/>
      <c r="W798" s="56"/>
      <c r="X798" s="56"/>
      <c r="Y798" s="56"/>
      <c r="Z798" s="56"/>
      <c r="AA798" s="56"/>
      <c r="AB798" s="56"/>
    </row>
    <row r="799">
      <c r="A799" s="56"/>
      <c r="B799" s="56"/>
      <c r="C799" s="58"/>
      <c r="D799" s="87"/>
      <c r="E799" s="79"/>
      <c r="F799" s="58"/>
      <c r="G799" s="58"/>
      <c r="H799" s="58"/>
      <c r="I799" s="58"/>
      <c r="J799" s="58"/>
      <c r="K799" s="56"/>
      <c r="L799" s="56"/>
      <c r="M799" s="56"/>
      <c r="N799" s="56"/>
      <c r="O799" s="56"/>
      <c r="P799" s="56"/>
      <c r="Q799" s="56"/>
      <c r="R799" s="56"/>
      <c r="S799" s="56"/>
      <c r="T799" s="56"/>
      <c r="U799" s="56"/>
      <c r="V799" s="56"/>
      <c r="W799" s="56"/>
      <c r="X799" s="56"/>
      <c r="Y799" s="56"/>
      <c r="Z799" s="56"/>
      <c r="AA799" s="56"/>
      <c r="AB799" s="56"/>
    </row>
    <row r="800">
      <c r="A800" s="56"/>
      <c r="B800" s="56"/>
      <c r="C800" s="58"/>
      <c r="D800" s="87"/>
      <c r="E800" s="79"/>
      <c r="F800" s="58"/>
      <c r="G800" s="58"/>
      <c r="H800" s="58"/>
      <c r="I800" s="58"/>
      <c r="J800" s="58"/>
      <c r="K800" s="56"/>
      <c r="L800" s="56"/>
      <c r="M800" s="56"/>
      <c r="N800" s="56"/>
      <c r="O800" s="56"/>
      <c r="P800" s="56"/>
      <c r="Q800" s="56"/>
      <c r="R800" s="56"/>
      <c r="S800" s="56"/>
      <c r="T800" s="56"/>
      <c r="U800" s="56"/>
      <c r="V800" s="56"/>
      <c r="W800" s="56"/>
      <c r="X800" s="56"/>
      <c r="Y800" s="56"/>
      <c r="Z800" s="56"/>
      <c r="AA800" s="56"/>
      <c r="AB800" s="56"/>
    </row>
    <row r="801">
      <c r="A801" s="56"/>
      <c r="B801" s="56"/>
      <c r="C801" s="58"/>
      <c r="D801" s="87"/>
      <c r="E801" s="79"/>
      <c r="F801" s="58"/>
      <c r="G801" s="58"/>
      <c r="H801" s="58"/>
      <c r="I801" s="58"/>
      <c r="J801" s="58"/>
      <c r="K801" s="56"/>
      <c r="L801" s="56"/>
      <c r="M801" s="56"/>
      <c r="N801" s="56"/>
      <c r="O801" s="56"/>
      <c r="P801" s="56"/>
      <c r="Q801" s="56"/>
      <c r="R801" s="56"/>
      <c r="S801" s="56"/>
      <c r="T801" s="56"/>
      <c r="U801" s="56"/>
      <c r="V801" s="56"/>
      <c r="W801" s="56"/>
      <c r="X801" s="56"/>
      <c r="Y801" s="56"/>
      <c r="Z801" s="56"/>
      <c r="AA801" s="56"/>
      <c r="AB801" s="56"/>
    </row>
    <row r="802">
      <c r="A802" s="56"/>
      <c r="B802" s="56"/>
      <c r="C802" s="58"/>
      <c r="D802" s="87"/>
      <c r="E802" s="79"/>
      <c r="F802" s="58"/>
      <c r="G802" s="58"/>
      <c r="H802" s="58"/>
      <c r="I802" s="58"/>
      <c r="J802" s="58"/>
      <c r="K802" s="56"/>
      <c r="L802" s="56"/>
      <c r="M802" s="56"/>
      <c r="N802" s="56"/>
      <c r="O802" s="56"/>
      <c r="P802" s="56"/>
      <c r="Q802" s="56"/>
      <c r="R802" s="56"/>
      <c r="S802" s="56"/>
      <c r="T802" s="56"/>
      <c r="U802" s="56"/>
      <c r="V802" s="56"/>
      <c r="W802" s="56"/>
      <c r="X802" s="56"/>
      <c r="Y802" s="56"/>
      <c r="Z802" s="56"/>
      <c r="AA802" s="56"/>
      <c r="AB802" s="56"/>
    </row>
    <row r="803">
      <c r="A803" s="56"/>
      <c r="B803" s="56"/>
      <c r="C803" s="58"/>
      <c r="D803" s="87"/>
      <c r="E803" s="79"/>
      <c r="F803" s="58"/>
      <c r="G803" s="58"/>
      <c r="H803" s="58"/>
      <c r="I803" s="58"/>
      <c r="J803" s="58"/>
      <c r="K803" s="56"/>
      <c r="L803" s="56"/>
      <c r="M803" s="56"/>
      <c r="N803" s="56"/>
      <c r="O803" s="56"/>
      <c r="P803" s="56"/>
      <c r="Q803" s="56"/>
      <c r="R803" s="56"/>
      <c r="S803" s="56"/>
      <c r="T803" s="56"/>
      <c r="U803" s="56"/>
      <c r="V803" s="56"/>
      <c r="W803" s="56"/>
      <c r="X803" s="56"/>
      <c r="Y803" s="56"/>
      <c r="Z803" s="56"/>
      <c r="AA803" s="56"/>
      <c r="AB803" s="56"/>
    </row>
    <row r="804">
      <c r="A804" s="56"/>
      <c r="B804" s="56"/>
      <c r="C804" s="58"/>
      <c r="D804" s="87"/>
      <c r="E804" s="79"/>
      <c r="F804" s="58"/>
      <c r="G804" s="58"/>
      <c r="H804" s="58"/>
      <c r="I804" s="58"/>
      <c r="J804" s="58"/>
      <c r="K804" s="56"/>
      <c r="L804" s="56"/>
      <c r="M804" s="56"/>
      <c r="N804" s="56"/>
      <c r="O804" s="56"/>
      <c r="P804" s="56"/>
      <c r="Q804" s="56"/>
      <c r="R804" s="56"/>
      <c r="S804" s="56"/>
      <c r="T804" s="56"/>
      <c r="U804" s="56"/>
      <c r="V804" s="56"/>
      <c r="W804" s="56"/>
      <c r="X804" s="56"/>
      <c r="Y804" s="56"/>
      <c r="Z804" s="56"/>
      <c r="AA804" s="56"/>
      <c r="AB804" s="56"/>
    </row>
    <row r="805">
      <c r="A805" s="56"/>
      <c r="B805" s="56"/>
      <c r="C805" s="58"/>
      <c r="D805" s="87"/>
      <c r="E805" s="79"/>
      <c r="F805" s="58"/>
      <c r="G805" s="58"/>
      <c r="H805" s="58"/>
      <c r="I805" s="58"/>
      <c r="J805" s="58"/>
      <c r="K805" s="56"/>
      <c r="L805" s="56"/>
      <c r="M805" s="56"/>
      <c r="N805" s="56"/>
      <c r="O805" s="56"/>
      <c r="P805" s="56"/>
      <c r="Q805" s="56"/>
      <c r="R805" s="56"/>
      <c r="S805" s="56"/>
      <c r="T805" s="56"/>
      <c r="U805" s="56"/>
      <c r="V805" s="56"/>
      <c r="W805" s="56"/>
      <c r="X805" s="56"/>
      <c r="Y805" s="56"/>
      <c r="Z805" s="56"/>
      <c r="AA805" s="56"/>
      <c r="AB805" s="56"/>
    </row>
    <row r="806">
      <c r="A806" s="56"/>
      <c r="B806" s="56"/>
      <c r="C806" s="58"/>
      <c r="D806" s="87"/>
      <c r="E806" s="79"/>
      <c r="F806" s="58"/>
      <c r="G806" s="58"/>
      <c r="H806" s="58"/>
      <c r="I806" s="58"/>
      <c r="J806" s="58"/>
      <c r="K806" s="56"/>
      <c r="L806" s="56"/>
      <c r="M806" s="56"/>
      <c r="N806" s="56"/>
      <c r="O806" s="56"/>
      <c r="P806" s="56"/>
      <c r="Q806" s="56"/>
      <c r="R806" s="56"/>
      <c r="S806" s="56"/>
      <c r="T806" s="56"/>
      <c r="U806" s="56"/>
      <c r="V806" s="56"/>
      <c r="W806" s="56"/>
      <c r="X806" s="56"/>
      <c r="Y806" s="56"/>
      <c r="Z806" s="56"/>
      <c r="AA806" s="56"/>
      <c r="AB806" s="56"/>
    </row>
    <row r="807">
      <c r="A807" s="56"/>
      <c r="B807" s="56"/>
      <c r="C807" s="58"/>
      <c r="D807" s="87"/>
      <c r="E807" s="79"/>
      <c r="F807" s="58"/>
      <c r="G807" s="58"/>
      <c r="H807" s="58"/>
      <c r="I807" s="58"/>
      <c r="J807" s="58"/>
      <c r="K807" s="56"/>
      <c r="L807" s="56"/>
      <c r="M807" s="56"/>
      <c r="N807" s="56"/>
      <c r="O807" s="56"/>
      <c r="P807" s="56"/>
      <c r="Q807" s="56"/>
      <c r="R807" s="56"/>
      <c r="S807" s="56"/>
      <c r="T807" s="56"/>
      <c r="U807" s="56"/>
      <c r="V807" s="56"/>
      <c r="W807" s="56"/>
      <c r="X807" s="56"/>
      <c r="Y807" s="56"/>
      <c r="Z807" s="56"/>
      <c r="AA807" s="56"/>
      <c r="AB807" s="56"/>
    </row>
    <row r="808">
      <c r="A808" s="56"/>
      <c r="B808" s="56"/>
      <c r="C808" s="58"/>
      <c r="D808" s="87"/>
      <c r="E808" s="79"/>
      <c r="F808" s="58"/>
      <c r="G808" s="58"/>
      <c r="H808" s="58"/>
      <c r="I808" s="58"/>
      <c r="J808" s="58"/>
      <c r="K808" s="56"/>
      <c r="L808" s="56"/>
      <c r="M808" s="56"/>
      <c r="N808" s="56"/>
      <c r="O808" s="56"/>
      <c r="P808" s="56"/>
      <c r="Q808" s="56"/>
      <c r="R808" s="56"/>
      <c r="S808" s="56"/>
      <c r="T808" s="56"/>
      <c r="U808" s="56"/>
      <c r="V808" s="56"/>
      <c r="W808" s="56"/>
      <c r="X808" s="56"/>
      <c r="Y808" s="56"/>
      <c r="Z808" s="56"/>
      <c r="AA808" s="56"/>
      <c r="AB808" s="56"/>
    </row>
    <row r="809">
      <c r="A809" s="56"/>
      <c r="B809" s="56"/>
      <c r="C809" s="58"/>
      <c r="D809" s="87"/>
      <c r="E809" s="79"/>
      <c r="F809" s="58"/>
      <c r="G809" s="58"/>
      <c r="H809" s="58"/>
      <c r="I809" s="58"/>
      <c r="J809" s="58"/>
      <c r="K809" s="56"/>
      <c r="L809" s="56"/>
      <c r="M809" s="56"/>
      <c r="N809" s="56"/>
      <c r="O809" s="56"/>
      <c r="P809" s="56"/>
      <c r="Q809" s="56"/>
      <c r="R809" s="56"/>
      <c r="S809" s="56"/>
      <c r="T809" s="56"/>
      <c r="U809" s="56"/>
      <c r="V809" s="56"/>
      <c r="W809" s="56"/>
      <c r="X809" s="56"/>
      <c r="Y809" s="56"/>
      <c r="Z809" s="56"/>
      <c r="AA809" s="56"/>
      <c r="AB809" s="56"/>
    </row>
    <row r="810">
      <c r="A810" s="56"/>
      <c r="B810" s="56"/>
      <c r="C810" s="58"/>
      <c r="D810" s="87"/>
      <c r="E810" s="79"/>
      <c r="F810" s="58"/>
      <c r="G810" s="58"/>
      <c r="H810" s="58"/>
      <c r="I810" s="58"/>
      <c r="J810" s="58"/>
      <c r="K810" s="56"/>
      <c r="L810" s="56"/>
      <c r="M810" s="56"/>
      <c r="N810" s="56"/>
      <c r="O810" s="56"/>
      <c r="P810" s="56"/>
      <c r="Q810" s="56"/>
      <c r="R810" s="56"/>
      <c r="S810" s="56"/>
      <c r="T810" s="56"/>
      <c r="U810" s="56"/>
      <c r="V810" s="56"/>
      <c r="W810" s="56"/>
      <c r="X810" s="56"/>
      <c r="Y810" s="56"/>
      <c r="Z810" s="56"/>
      <c r="AA810" s="56"/>
      <c r="AB810" s="56"/>
    </row>
    <row r="811">
      <c r="A811" s="56"/>
      <c r="B811" s="56"/>
      <c r="C811" s="58"/>
      <c r="D811" s="87"/>
      <c r="E811" s="79"/>
      <c r="F811" s="58"/>
      <c r="G811" s="58"/>
      <c r="H811" s="58"/>
      <c r="I811" s="58"/>
      <c r="J811" s="58"/>
      <c r="K811" s="56"/>
      <c r="L811" s="56"/>
      <c r="M811" s="56"/>
      <c r="N811" s="56"/>
      <c r="O811" s="56"/>
      <c r="P811" s="56"/>
      <c r="Q811" s="56"/>
      <c r="R811" s="56"/>
      <c r="S811" s="56"/>
      <c r="T811" s="56"/>
      <c r="U811" s="56"/>
      <c r="V811" s="56"/>
      <c r="W811" s="56"/>
      <c r="X811" s="56"/>
      <c r="Y811" s="56"/>
      <c r="Z811" s="56"/>
      <c r="AA811" s="56"/>
      <c r="AB811" s="56"/>
    </row>
    <row r="812">
      <c r="A812" s="56"/>
      <c r="B812" s="56"/>
      <c r="C812" s="58"/>
      <c r="D812" s="87"/>
      <c r="E812" s="79"/>
      <c r="F812" s="58"/>
      <c r="G812" s="58"/>
      <c r="H812" s="58"/>
      <c r="I812" s="58"/>
      <c r="J812" s="58"/>
      <c r="K812" s="56"/>
      <c r="L812" s="56"/>
      <c r="M812" s="56"/>
      <c r="N812" s="56"/>
      <c r="O812" s="56"/>
      <c r="P812" s="56"/>
      <c r="Q812" s="56"/>
      <c r="R812" s="56"/>
      <c r="S812" s="56"/>
      <c r="T812" s="56"/>
      <c r="U812" s="56"/>
      <c r="V812" s="56"/>
      <c r="W812" s="56"/>
      <c r="X812" s="56"/>
      <c r="Y812" s="56"/>
      <c r="Z812" s="56"/>
      <c r="AA812" s="56"/>
      <c r="AB812" s="56"/>
    </row>
    <row r="813">
      <c r="A813" s="56"/>
      <c r="B813" s="56"/>
      <c r="C813" s="58"/>
      <c r="D813" s="87"/>
      <c r="E813" s="79"/>
      <c r="F813" s="58"/>
      <c r="G813" s="58"/>
      <c r="H813" s="58"/>
      <c r="I813" s="58"/>
      <c r="J813" s="58"/>
      <c r="K813" s="56"/>
      <c r="L813" s="56"/>
      <c r="M813" s="56"/>
      <c r="N813" s="56"/>
      <c r="O813" s="56"/>
      <c r="P813" s="56"/>
      <c r="Q813" s="56"/>
      <c r="R813" s="56"/>
      <c r="S813" s="56"/>
      <c r="T813" s="56"/>
      <c r="U813" s="56"/>
      <c r="V813" s="56"/>
      <c r="W813" s="56"/>
      <c r="X813" s="56"/>
      <c r="Y813" s="56"/>
      <c r="Z813" s="56"/>
      <c r="AA813" s="56"/>
      <c r="AB813" s="56"/>
    </row>
    <row r="814">
      <c r="A814" s="56"/>
      <c r="B814" s="56"/>
      <c r="C814" s="58"/>
      <c r="D814" s="87"/>
      <c r="E814" s="79"/>
      <c r="F814" s="58"/>
      <c r="G814" s="58"/>
      <c r="H814" s="58"/>
      <c r="I814" s="58"/>
      <c r="J814" s="58"/>
      <c r="K814" s="56"/>
      <c r="L814" s="56"/>
      <c r="M814" s="56"/>
      <c r="N814" s="56"/>
      <c r="O814" s="56"/>
      <c r="P814" s="56"/>
      <c r="Q814" s="56"/>
      <c r="R814" s="56"/>
      <c r="S814" s="56"/>
      <c r="T814" s="56"/>
      <c r="U814" s="56"/>
      <c r="V814" s="56"/>
      <c r="W814" s="56"/>
      <c r="X814" s="56"/>
      <c r="Y814" s="56"/>
      <c r="Z814" s="56"/>
      <c r="AA814" s="56"/>
      <c r="AB814" s="56"/>
    </row>
    <row r="815">
      <c r="A815" s="56"/>
      <c r="B815" s="56"/>
      <c r="C815" s="58"/>
      <c r="D815" s="87"/>
      <c r="E815" s="79"/>
      <c r="F815" s="58"/>
      <c r="G815" s="58"/>
      <c r="H815" s="58"/>
      <c r="I815" s="58"/>
      <c r="J815" s="58"/>
      <c r="K815" s="56"/>
      <c r="L815" s="56"/>
      <c r="M815" s="56"/>
      <c r="N815" s="56"/>
      <c r="O815" s="56"/>
      <c r="P815" s="56"/>
      <c r="Q815" s="56"/>
      <c r="R815" s="56"/>
      <c r="S815" s="56"/>
      <c r="T815" s="56"/>
      <c r="U815" s="56"/>
      <c r="V815" s="56"/>
      <c r="W815" s="56"/>
      <c r="X815" s="56"/>
      <c r="Y815" s="56"/>
      <c r="Z815" s="56"/>
      <c r="AA815" s="56"/>
      <c r="AB815" s="56"/>
    </row>
    <row r="816">
      <c r="A816" s="56"/>
      <c r="B816" s="56"/>
      <c r="C816" s="58"/>
      <c r="D816" s="87"/>
      <c r="E816" s="79"/>
      <c r="F816" s="58"/>
      <c r="G816" s="58"/>
      <c r="H816" s="58"/>
      <c r="I816" s="58"/>
      <c r="J816" s="58"/>
      <c r="K816" s="56"/>
      <c r="L816" s="56"/>
      <c r="M816" s="56"/>
      <c r="N816" s="56"/>
      <c r="O816" s="56"/>
      <c r="P816" s="56"/>
      <c r="Q816" s="56"/>
      <c r="R816" s="56"/>
      <c r="S816" s="56"/>
      <c r="T816" s="56"/>
      <c r="U816" s="56"/>
      <c r="V816" s="56"/>
      <c r="W816" s="56"/>
      <c r="X816" s="56"/>
      <c r="Y816" s="56"/>
      <c r="Z816" s="56"/>
      <c r="AA816" s="56"/>
      <c r="AB816" s="56"/>
    </row>
    <row r="817">
      <c r="A817" s="56"/>
      <c r="B817" s="56"/>
      <c r="C817" s="58"/>
      <c r="D817" s="87"/>
      <c r="E817" s="79"/>
      <c r="F817" s="58"/>
      <c r="G817" s="58"/>
      <c r="H817" s="58"/>
      <c r="I817" s="58"/>
      <c r="J817" s="58"/>
      <c r="K817" s="56"/>
      <c r="L817" s="56"/>
      <c r="M817" s="56"/>
      <c r="N817" s="56"/>
      <c r="O817" s="56"/>
      <c r="P817" s="56"/>
      <c r="Q817" s="56"/>
      <c r="R817" s="56"/>
      <c r="S817" s="56"/>
      <c r="T817" s="56"/>
      <c r="U817" s="56"/>
      <c r="V817" s="56"/>
      <c r="W817" s="56"/>
      <c r="X817" s="56"/>
      <c r="Y817" s="56"/>
      <c r="Z817" s="56"/>
      <c r="AA817" s="56"/>
      <c r="AB817" s="56"/>
    </row>
    <row r="818">
      <c r="A818" s="56"/>
      <c r="B818" s="56"/>
      <c r="C818" s="58"/>
      <c r="D818" s="87"/>
      <c r="E818" s="79"/>
      <c r="F818" s="58"/>
      <c r="G818" s="58"/>
      <c r="H818" s="58"/>
      <c r="I818" s="58"/>
      <c r="J818" s="58"/>
      <c r="K818" s="56"/>
      <c r="L818" s="56"/>
      <c r="M818" s="56"/>
      <c r="N818" s="56"/>
      <c r="O818" s="56"/>
      <c r="P818" s="56"/>
      <c r="Q818" s="56"/>
      <c r="R818" s="56"/>
      <c r="S818" s="56"/>
      <c r="T818" s="56"/>
      <c r="U818" s="56"/>
      <c r="V818" s="56"/>
      <c r="W818" s="56"/>
      <c r="X818" s="56"/>
      <c r="Y818" s="56"/>
      <c r="Z818" s="56"/>
      <c r="AA818" s="56"/>
      <c r="AB818" s="56"/>
    </row>
    <row r="819">
      <c r="A819" s="56"/>
      <c r="B819" s="56"/>
      <c r="C819" s="58"/>
      <c r="D819" s="87"/>
      <c r="E819" s="79"/>
      <c r="F819" s="58"/>
      <c r="G819" s="58"/>
      <c r="H819" s="58"/>
      <c r="I819" s="58"/>
      <c r="J819" s="58"/>
      <c r="K819" s="56"/>
      <c r="L819" s="56"/>
      <c r="M819" s="56"/>
      <c r="N819" s="56"/>
      <c r="O819" s="56"/>
      <c r="P819" s="56"/>
      <c r="Q819" s="56"/>
      <c r="R819" s="56"/>
      <c r="S819" s="56"/>
      <c r="T819" s="56"/>
      <c r="U819" s="56"/>
      <c r="V819" s="56"/>
      <c r="W819" s="56"/>
      <c r="X819" s="56"/>
      <c r="Y819" s="56"/>
      <c r="Z819" s="56"/>
      <c r="AA819" s="56"/>
      <c r="AB819" s="56"/>
    </row>
    <row r="820">
      <c r="A820" s="56"/>
      <c r="B820" s="56"/>
      <c r="C820" s="58"/>
      <c r="D820" s="87"/>
      <c r="E820" s="79"/>
      <c r="F820" s="58"/>
      <c r="G820" s="58"/>
      <c r="H820" s="58"/>
      <c r="I820" s="58"/>
      <c r="J820" s="58"/>
      <c r="K820" s="56"/>
      <c r="L820" s="56"/>
      <c r="M820" s="56"/>
      <c r="N820" s="56"/>
      <c r="O820" s="56"/>
      <c r="P820" s="56"/>
      <c r="Q820" s="56"/>
      <c r="R820" s="56"/>
      <c r="S820" s="56"/>
      <c r="T820" s="56"/>
      <c r="U820" s="56"/>
      <c r="V820" s="56"/>
      <c r="W820" s="56"/>
      <c r="X820" s="56"/>
      <c r="Y820" s="56"/>
      <c r="Z820" s="56"/>
      <c r="AA820" s="56"/>
      <c r="AB820" s="56"/>
    </row>
    <row r="821">
      <c r="A821" s="56"/>
      <c r="B821" s="56"/>
      <c r="C821" s="58"/>
      <c r="D821" s="87"/>
      <c r="E821" s="79"/>
      <c r="F821" s="58"/>
      <c r="G821" s="58"/>
      <c r="H821" s="58"/>
      <c r="I821" s="58"/>
      <c r="J821" s="58"/>
      <c r="K821" s="56"/>
      <c r="L821" s="56"/>
      <c r="M821" s="56"/>
      <c r="N821" s="56"/>
      <c r="O821" s="56"/>
      <c r="P821" s="56"/>
      <c r="Q821" s="56"/>
      <c r="R821" s="56"/>
      <c r="S821" s="56"/>
      <c r="T821" s="56"/>
      <c r="U821" s="56"/>
      <c r="V821" s="56"/>
      <c r="W821" s="56"/>
      <c r="X821" s="56"/>
      <c r="Y821" s="56"/>
      <c r="Z821" s="56"/>
      <c r="AA821" s="56"/>
      <c r="AB821" s="56"/>
    </row>
    <row r="822">
      <c r="A822" s="56"/>
      <c r="B822" s="56"/>
      <c r="C822" s="58"/>
      <c r="D822" s="87"/>
      <c r="E822" s="79"/>
      <c r="F822" s="58"/>
      <c r="G822" s="58"/>
      <c r="H822" s="58"/>
      <c r="I822" s="58"/>
      <c r="J822" s="58"/>
      <c r="K822" s="56"/>
      <c r="L822" s="56"/>
      <c r="M822" s="56"/>
      <c r="N822" s="56"/>
      <c r="O822" s="56"/>
      <c r="P822" s="56"/>
      <c r="Q822" s="56"/>
      <c r="R822" s="56"/>
      <c r="S822" s="56"/>
      <c r="T822" s="56"/>
      <c r="U822" s="56"/>
      <c r="V822" s="56"/>
      <c r="W822" s="56"/>
      <c r="X822" s="56"/>
      <c r="Y822" s="56"/>
      <c r="Z822" s="56"/>
      <c r="AA822" s="56"/>
      <c r="AB822" s="56"/>
    </row>
    <row r="823">
      <c r="A823" s="56"/>
      <c r="B823" s="56"/>
      <c r="C823" s="58"/>
      <c r="D823" s="87"/>
      <c r="E823" s="79"/>
      <c r="F823" s="58"/>
      <c r="G823" s="58"/>
      <c r="H823" s="58"/>
      <c r="I823" s="58"/>
      <c r="J823" s="58"/>
      <c r="K823" s="56"/>
      <c r="L823" s="56"/>
      <c r="M823" s="56"/>
      <c r="N823" s="56"/>
      <c r="O823" s="56"/>
      <c r="P823" s="56"/>
      <c r="Q823" s="56"/>
      <c r="R823" s="56"/>
      <c r="S823" s="56"/>
      <c r="T823" s="56"/>
      <c r="U823" s="56"/>
      <c r="V823" s="56"/>
      <c r="W823" s="56"/>
      <c r="X823" s="56"/>
      <c r="Y823" s="56"/>
      <c r="Z823" s="56"/>
      <c r="AA823" s="56"/>
      <c r="AB823" s="56"/>
    </row>
    <row r="824">
      <c r="A824" s="56"/>
      <c r="B824" s="56"/>
      <c r="C824" s="58"/>
      <c r="D824" s="87"/>
      <c r="E824" s="79"/>
      <c r="F824" s="58"/>
      <c r="G824" s="58"/>
      <c r="H824" s="58"/>
      <c r="I824" s="58"/>
      <c r="J824" s="58"/>
      <c r="K824" s="56"/>
      <c r="L824" s="56"/>
      <c r="M824" s="56"/>
      <c r="N824" s="56"/>
      <c r="O824" s="56"/>
      <c r="P824" s="56"/>
      <c r="Q824" s="56"/>
      <c r="R824" s="56"/>
      <c r="S824" s="56"/>
      <c r="T824" s="56"/>
      <c r="U824" s="56"/>
      <c r="V824" s="56"/>
      <c r="W824" s="56"/>
      <c r="X824" s="56"/>
      <c r="Y824" s="56"/>
      <c r="Z824" s="56"/>
      <c r="AA824" s="56"/>
      <c r="AB824" s="56"/>
    </row>
    <row r="825">
      <c r="A825" s="56"/>
      <c r="B825" s="56"/>
      <c r="C825" s="58"/>
      <c r="D825" s="87"/>
      <c r="E825" s="79"/>
      <c r="F825" s="58"/>
      <c r="G825" s="58"/>
      <c r="H825" s="58"/>
      <c r="I825" s="58"/>
      <c r="J825" s="58"/>
      <c r="K825" s="56"/>
      <c r="L825" s="56"/>
      <c r="M825" s="56"/>
      <c r="N825" s="56"/>
      <c r="O825" s="56"/>
      <c r="P825" s="56"/>
      <c r="Q825" s="56"/>
      <c r="R825" s="56"/>
      <c r="S825" s="56"/>
      <c r="T825" s="56"/>
      <c r="U825" s="56"/>
      <c r="V825" s="56"/>
      <c r="W825" s="56"/>
      <c r="X825" s="56"/>
      <c r="Y825" s="56"/>
      <c r="Z825" s="56"/>
      <c r="AA825" s="56"/>
      <c r="AB825" s="56"/>
    </row>
    <row r="826">
      <c r="A826" s="56"/>
      <c r="B826" s="56"/>
      <c r="C826" s="58"/>
      <c r="D826" s="87"/>
      <c r="E826" s="79"/>
      <c r="F826" s="58"/>
      <c r="G826" s="58"/>
      <c r="H826" s="58"/>
      <c r="I826" s="58"/>
      <c r="J826" s="58"/>
      <c r="K826" s="56"/>
      <c r="L826" s="56"/>
      <c r="M826" s="56"/>
      <c r="N826" s="56"/>
      <c r="O826" s="56"/>
      <c r="P826" s="56"/>
      <c r="Q826" s="56"/>
      <c r="R826" s="56"/>
      <c r="S826" s="56"/>
      <c r="T826" s="56"/>
      <c r="U826" s="56"/>
      <c r="V826" s="56"/>
      <c r="W826" s="56"/>
      <c r="X826" s="56"/>
      <c r="Y826" s="56"/>
      <c r="Z826" s="56"/>
      <c r="AA826" s="56"/>
      <c r="AB826" s="56"/>
    </row>
    <row r="827">
      <c r="A827" s="56"/>
      <c r="B827" s="56"/>
      <c r="C827" s="58"/>
      <c r="D827" s="87"/>
      <c r="E827" s="79"/>
      <c r="F827" s="58"/>
      <c r="G827" s="58"/>
      <c r="H827" s="58"/>
      <c r="I827" s="58"/>
      <c r="J827" s="58"/>
      <c r="K827" s="56"/>
      <c r="L827" s="56"/>
      <c r="M827" s="56"/>
      <c r="N827" s="56"/>
      <c r="O827" s="56"/>
      <c r="P827" s="56"/>
      <c r="Q827" s="56"/>
      <c r="R827" s="56"/>
      <c r="S827" s="56"/>
      <c r="T827" s="56"/>
      <c r="U827" s="56"/>
      <c r="V827" s="56"/>
      <c r="W827" s="56"/>
      <c r="X827" s="56"/>
      <c r="Y827" s="56"/>
      <c r="Z827" s="56"/>
      <c r="AA827" s="56"/>
      <c r="AB827" s="56"/>
    </row>
    <row r="828">
      <c r="A828" s="56"/>
      <c r="B828" s="56"/>
      <c r="C828" s="58"/>
      <c r="D828" s="87"/>
      <c r="E828" s="79"/>
      <c r="F828" s="58"/>
      <c r="G828" s="58"/>
      <c r="H828" s="58"/>
      <c r="I828" s="58"/>
      <c r="J828" s="58"/>
      <c r="K828" s="56"/>
      <c r="L828" s="56"/>
      <c r="M828" s="56"/>
      <c r="N828" s="56"/>
      <c r="O828" s="56"/>
      <c r="P828" s="56"/>
      <c r="Q828" s="56"/>
      <c r="R828" s="56"/>
      <c r="S828" s="56"/>
      <c r="T828" s="56"/>
      <c r="U828" s="56"/>
      <c r="V828" s="56"/>
      <c r="W828" s="56"/>
      <c r="X828" s="56"/>
      <c r="Y828" s="56"/>
      <c r="Z828" s="56"/>
      <c r="AA828" s="56"/>
      <c r="AB828" s="56"/>
    </row>
    <row r="829">
      <c r="A829" s="56"/>
      <c r="B829" s="56"/>
      <c r="C829" s="58"/>
      <c r="D829" s="87"/>
      <c r="E829" s="79"/>
      <c r="F829" s="58"/>
      <c r="G829" s="58"/>
      <c r="H829" s="58"/>
      <c r="I829" s="58"/>
      <c r="J829" s="58"/>
      <c r="K829" s="56"/>
      <c r="L829" s="56"/>
      <c r="M829" s="56"/>
      <c r="N829" s="56"/>
      <c r="O829" s="56"/>
      <c r="P829" s="56"/>
      <c r="Q829" s="56"/>
      <c r="R829" s="56"/>
      <c r="S829" s="56"/>
      <c r="T829" s="56"/>
      <c r="U829" s="56"/>
      <c r="V829" s="56"/>
      <c r="W829" s="56"/>
      <c r="X829" s="56"/>
      <c r="Y829" s="56"/>
      <c r="Z829" s="56"/>
      <c r="AA829" s="56"/>
      <c r="AB829" s="56"/>
    </row>
    <row r="830">
      <c r="A830" s="56"/>
      <c r="B830" s="56"/>
      <c r="C830" s="58"/>
      <c r="D830" s="87"/>
      <c r="E830" s="79"/>
      <c r="F830" s="58"/>
      <c r="G830" s="58"/>
      <c r="H830" s="58"/>
      <c r="I830" s="58"/>
      <c r="J830" s="58"/>
      <c r="K830" s="56"/>
      <c r="L830" s="56"/>
      <c r="M830" s="56"/>
      <c r="N830" s="56"/>
      <c r="O830" s="56"/>
      <c r="P830" s="56"/>
      <c r="Q830" s="56"/>
      <c r="R830" s="56"/>
      <c r="S830" s="56"/>
      <c r="T830" s="56"/>
      <c r="U830" s="56"/>
      <c r="V830" s="56"/>
      <c r="W830" s="56"/>
      <c r="X830" s="56"/>
      <c r="Y830" s="56"/>
      <c r="Z830" s="56"/>
      <c r="AA830" s="56"/>
      <c r="AB830" s="56"/>
    </row>
    <row r="831">
      <c r="A831" s="56"/>
      <c r="B831" s="56"/>
      <c r="C831" s="58"/>
      <c r="D831" s="87"/>
      <c r="E831" s="79"/>
      <c r="F831" s="58"/>
      <c r="G831" s="58"/>
      <c r="H831" s="58"/>
      <c r="I831" s="58"/>
      <c r="J831" s="58"/>
      <c r="K831" s="56"/>
      <c r="L831" s="56"/>
      <c r="M831" s="56"/>
      <c r="N831" s="56"/>
      <c r="O831" s="56"/>
      <c r="P831" s="56"/>
      <c r="Q831" s="56"/>
      <c r="R831" s="56"/>
      <c r="S831" s="56"/>
      <c r="T831" s="56"/>
      <c r="U831" s="56"/>
      <c r="V831" s="56"/>
      <c r="W831" s="56"/>
      <c r="X831" s="56"/>
      <c r="Y831" s="56"/>
      <c r="Z831" s="56"/>
      <c r="AA831" s="56"/>
      <c r="AB831" s="56"/>
    </row>
    <row r="832">
      <c r="A832" s="56"/>
      <c r="B832" s="56"/>
      <c r="C832" s="58"/>
      <c r="D832" s="87"/>
      <c r="E832" s="79"/>
      <c r="F832" s="58"/>
      <c r="G832" s="58"/>
      <c r="H832" s="58"/>
      <c r="I832" s="58"/>
      <c r="J832" s="58"/>
      <c r="K832" s="56"/>
      <c r="L832" s="56"/>
      <c r="M832" s="56"/>
      <c r="N832" s="56"/>
      <c r="O832" s="56"/>
      <c r="P832" s="56"/>
      <c r="Q832" s="56"/>
      <c r="R832" s="56"/>
      <c r="S832" s="56"/>
      <c r="T832" s="56"/>
      <c r="U832" s="56"/>
      <c r="V832" s="56"/>
      <c r="W832" s="56"/>
      <c r="X832" s="56"/>
      <c r="Y832" s="56"/>
      <c r="Z832" s="56"/>
      <c r="AA832" s="56"/>
      <c r="AB832" s="56"/>
    </row>
    <row r="833">
      <c r="A833" s="56"/>
      <c r="B833" s="56"/>
      <c r="C833" s="58"/>
      <c r="D833" s="87"/>
      <c r="E833" s="79"/>
      <c r="F833" s="58"/>
      <c r="G833" s="58"/>
      <c r="H833" s="58"/>
      <c r="I833" s="58"/>
      <c r="J833" s="58"/>
      <c r="K833" s="56"/>
      <c r="L833" s="56"/>
      <c r="M833" s="56"/>
      <c r="N833" s="56"/>
      <c r="O833" s="56"/>
      <c r="P833" s="56"/>
      <c r="Q833" s="56"/>
      <c r="R833" s="56"/>
      <c r="S833" s="56"/>
      <c r="T833" s="56"/>
      <c r="U833" s="56"/>
      <c r="V833" s="56"/>
      <c r="W833" s="56"/>
      <c r="X833" s="56"/>
      <c r="Y833" s="56"/>
      <c r="Z833" s="56"/>
      <c r="AA833" s="56"/>
      <c r="AB833" s="56"/>
    </row>
    <row r="834">
      <c r="A834" s="56"/>
      <c r="B834" s="56"/>
      <c r="C834" s="58"/>
      <c r="D834" s="87"/>
      <c r="E834" s="79"/>
      <c r="F834" s="58"/>
      <c r="G834" s="58"/>
      <c r="H834" s="58"/>
      <c r="I834" s="58"/>
      <c r="J834" s="58"/>
      <c r="K834" s="56"/>
      <c r="L834" s="56"/>
      <c r="M834" s="56"/>
      <c r="N834" s="56"/>
      <c r="O834" s="56"/>
      <c r="P834" s="56"/>
      <c r="Q834" s="56"/>
      <c r="R834" s="56"/>
      <c r="S834" s="56"/>
      <c r="T834" s="56"/>
      <c r="U834" s="56"/>
      <c r="V834" s="56"/>
      <c r="W834" s="56"/>
      <c r="X834" s="56"/>
      <c r="Y834" s="56"/>
      <c r="Z834" s="56"/>
      <c r="AA834" s="56"/>
      <c r="AB834" s="56"/>
    </row>
    <row r="835">
      <c r="A835" s="56"/>
      <c r="B835" s="56"/>
      <c r="C835" s="58"/>
      <c r="D835" s="87"/>
      <c r="E835" s="79"/>
      <c r="F835" s="58"/>
      <c r="G835" s="58"/>
      <c r="H835" s="58"/>
      <c r="I835" s="58"/>
      <c r="J835" s="58"/>
      <c r="K835" s="56"/>
      <c r="L835" s="56"/>
      <c r="M835" s="56"/>
      <c r="N835" s="56"/>
      <c r="O835" s="56"/>
      <c r="P835" s="56"/>
      <c r="Q835" s="56"/>
      <c r="R835" s="56"/>
      <c r="S835" s="56"/>
      <c r="T835" s="56"/>
      <c r="U835" s="56"/>
      <c r="V835" s="56"/>
      <c r="W835" s="56"/>
      <c r="X835" s="56"/>
      <c r="Y835" s="56"/>
      <c r="Z835" s="56"/>
      <c r="AA835" s="56"/>
      <c r="AB835" s="56"/>
    </row>
    <row r="836">
      <c r="A836" s="56"/>
      <c r="B836" s="56"/>
      <c r="C836" s="58"/>
      <c r="D836" s="87"/>
      <c r="E836" s="79"/>
      <c r="F836" s="58"/>
      <c r="G836" s="58"/>
      <c r="H836" s="58"/>
      <c r="I836" s="58"/>
      <c r="J836" s="58"/>
      <c r="K836" s="56"/>
      <c r="L836" s="56"/>
      <c r="M836" s="56"/>
      <c r="N836" s="56"/>
      <c r="O836" s="56"/>
      <c r="P836" s="56"/>
      <c r="Q836" s="56"/>
      <c r="R836" s="56"/>
      <c r="S836" s="56"/>
      <c r="T836" s="56"/>
      <c r="U836" s="56"/>
      <c r="V836" s="56"/>
      <c r="W836" s="56"/>
      <c r="X836" s="56"/>
      <c r="Y836" s="56"/>
      <c r="Z836" s="56"/>
      <c r="AA836" s="56"/>
      <c r="AB836" s="56"/>
    </row>
    <row r="837">
      <c r="A837" s="56"/>
      <c r="B837" s="56"/>
      <c r="C837" s="58"/>
      <c r="D837" s="87"/>
      <c r="E837" s="79"/>
      <c r="F837" s="58"/>
      <c r="G837" s="58"/>
      <c r="H837" s="58"/>
      <c r="I837" s="58"/>
      <c r="J837" s="58"/>
      <c r="K837" s="56"/>
      <c r="L837" s="56"/>
      <c r="M837" s="56"/>
      <c r="N837" s="56"/>
      <c r="O837" s="56"/>
      <c r="P837" s="56"/>
      <c r="Q837" s="56"/>
      <c r="R837" s="56"/>
      <c r="S837" s="56"/>
      <c r="T837" s="56"/>
      <c r="U837" s="56"/>
      <c r="V837" s="56"/>
      <c r="W837" s="56"/>
      <c r="X837" s="56"/>
      <c r="Y837" s="56"/>
      <c r="Z837" s="56"/>
      <c r="AA837" s="56"/>
      <c r="AB837" s="56"/>
    </row>
    <row r="838">
      <c r="A838" s="56"/>
      <c r="B838" s="56"/>
      <c r="C838" s="58"/>
      <c r="D838" s="87"/>
      <c r="E838" s="79"/>
      <c r="F838" s="58"/>
      <c r="G838" s="58"/>
      <c r="H838" s="58"/>
      <c r="I838" s="58"/>
      <c r="J838" s="58"/>
      <c r="K838" s="56"/>
      <c r="L838" s="56"/>
      <c r="M838" s="56"/>
      <c r="N838" s="56"/>
      <c r="O838" s="56"/>
      <c r="P838" s="56"/>
      <c r="Q838" s="56"/>
      <c r="R838" s="56"/>
      <c r="S838" s="56"/>
      <c r="T838" s="56"/>
      <c r="U838" s="56"/>
      <c r="V838" s="56"/>
      <c r="W838" s="56"/>
      <c r="X838" s="56"/>
      <c r="Y838" s="56"/>
      <c r="Z838" s="56"/>
      <c r="AA838" s="56"/>
      <c r="AB838" s="56"/>
    </row>
    <row r="839">
      <c r="A839" s="56"/>
      <c r="B839" s="56"/>
      <c r="C839" s="58"/>
      <c r="D839" s="87"/>
      <c r="E839" s="79"/>
      <c r="F839" s="58"/>
      <c r="G839" s="58"/>
      <c r="H839" s="58"/>
      <c r="I839" s="58"/>
      <c r="J839" s="58"/>
      <c r="K839" s="56"/>
      <c r="L839" s="56"/>
      <c r="M839" s="56"/>
      <c r="N839" s="56"/>
      <c r="O839" s="56"/>
      <c r="P839" s="56"/>
      <c r="Q839" s="56"/>
      <c r="R839" s="56"/>
      <c r="S839" s="56"/>
      <c r="T839" s="56"/>
      <c r="U839" s="56"/>
      <c r="V839" s="56"/>
      <c r="W839" s="56"/>
      <c r="X839" s="56"/>
      <c r="Y839" s="56"/>
      <c r="Z839" s="56"/>
      <c r="AA839" s="56"/>
      <c r="AB839" s="56"/>
    </row>
    <row r="840">
      <c r="A840" s="56"/>
      <c r="B840" s="56"/>
      <c r="C840" s="58"/>
      <c r="D840" s="87"/>
      <c r="E840" s="79"/>
      <c r="F840" s="58"/>
      <c r="G840" s="58"/>
      <c r="H840" s="58"/>
      <c r="I840" s="58"/>
      <c r="J840" s="58"/>
      <c r="K840" s="56"/>
      <c r="L840" s="56"/>
      <c r="M840" s="56"/>
      <c r="N840" s="56"/>
      <c r="O840" s="56"/>
      <c r="P840" s="56"/>
      <c r="Q840" s="56"/>
      <c r="R840" s="56"/>
      <c r="S840" s="56"/>
      <c r="T840" s="56"/>
      <c r="U840" s="56"/>
      <c r="V840" s="56"/>
      <c r="W840" s="56"/>
      <c r="X840" s="56"/>
      <c r="Y840" s="56"/>
      <c r="Z840" s="56"/>
      <c r="AA840" s="56"/>
      <c r="AB840" s="56"/>
    </row>
    <row r="841">
      <c r="A841" s="56"/>
      <c r="B841" s="56"/>
      <c r="C841" s="58"/>
      <c r="D841" s="87"/>
      <c r="E841" s="79"/>
      <c r="F841" s="58"/>
      <c r="G841" s="58"/>
      <c r="H841" s="58"/>
      <c r="I841" s="58"/>
      <c r="J841" s="58"/>
      <c r="K841" s="56"/>
      <c r="L841" s="56"/>
      <c r="M841" s="56"/>
      <c r="N841" s="56"/>
      <c r="O841" s="56"/>
      <c r="P841" s="56"/>
      <c r="Q841" s="56"/>
      <c r="R841" s="56"/>
      <c r="S841" s="56"/>
      <c r="T841" s="56"/>
      <c r="U841" s="56"/>
      <c r="V841" s="56"/>
      <c r="W841" s="56"/>
      <c r="X841" s="56"/>
      <c r="Y841" s="56"/>
      <c r="Z841" s="56"/>
      <c r="AA841" s="56"/>
      <c r="AB841" s="56"/>
    </row>
    <row r="842">
      <c r="A842" s="56"/>
      <c r="B842" s="56"/>
      <c r="C842" s="58"/>
      <c r="D842" s="87"/>
      <c r="E842" s="79"/>
      <c r="F842" s="58"/>
      <c r="G842" s="58"/>
      <c r="H842" s="58"/>
      <c r="I842" s="58"/>
      <c r="J842" s="58"/>
      <c r="K842" s="56"/>
      <c r="L842" s="56"/>
      <c r="M842" s="56"/>
      <c r="N842" s="56"/>
      <c r="O842" s="56"/>
      <c r="P842" s="56"/>
      <c r="Q842" s="56"/>
      <c r="R842" s="56"/>
      <c r="S842" s="56"/>
      <c r="T842" s="56"/>
      <c r="U842" s="56"/>
      <c r="V842" s="56"/>
      <c r="W842" s="56"/>
      <c r="X842" s="56"/>
      <c r="Y842" s="56"/>
      <c r="Z842" s="56"/>
      <c r="AA842" s="56"/>
      <c r="AB842" s="56"/>
    </row>
    <row r="843">
      <c r="A843" s="56"/>
      <c r="B843" s="56"/>
      <c r="C843" s="58"/>
      <c r="D843" s="87"/>
      <c r="E843" s="79"/>
      <c r="F843" s="58"/>
      <c r="G843" s="58"/>
      <c r="H843" s="58"/>
      <c r="I843" s="58"/>
      <c r="J843" s="58"/>
      <c r="K843" s="56"/>
      <c r="L843" s="56"/>
      <c r="M843" s="56"/>
      <c r="N843" s="56"/>
      <c r="O843" s="56"/>
      <c r="P843" s="56"/>
      <c r="Q843" s="56"/>
      <c r="R843" s="56"/>
      <c r="S843" s="56"/>
      <c r="T843" s="56"/>
      <c r="U843" s="56"/>
      <c r="V843" s="56"/>
      <c r="W843" s="56"/>
      <c r="X843" s="56"/>
      <c r="Y843" s="56"/>
      <c r="Z843" s="56"/>
      <c r="AA843" s="56"/>
      <c r="AB843" s="56"/>
    </row>
    <row r="844">
      <c r="A844" s="56"/>
      <c r="B844" s="56"/>
      <c r="C844" s="58"/>
      <c r="D844" s="87"/>
      <c r="E844" s="79"/>
      <c r="F844" s="58"/>
      <c r="G844" s="58"/>
      <c r="H844" s="58"/>
      <c r="I844" s="58"/>
      <c r="J844" s="58"/>
      <c r="K844" s="56"/>
      <c r="L844" s="56"/>
      <c r="M844" s="56"/>
      <c r="N844" s="56"/>
      <c r="O844" s="56"/>
      <c r="P844" s="56"/>
      <c r="Q844" s="56"/>
      <c r="R844" s="56"/>
      <c r="S844" s="56"/>
      <c r="T844" s="56"/>
      <c r="U844" s="56"/>
      <c r="V844" s="56"/>
      <c r="W844" s="56"/>
      <c r="X844" s="56"/>
      <c r="Y844" s="56"/>
      <c r="Z844" s="56"/>
      <c r="AA844" s="56"/>
      <c r="AB844" s="56"/>
    </row>
    <row r="845">
      <c r="A845" s="56"/>
      <c r="B845" s="56"/>
      <c r="C845" s="58"/>
      <c r="D845" s="87"/>
      <c r="E845" s="79"/>
      <c r="F845" s="58"/>
      <c r="G845" s="58"/>
      <c r="H845" s="58"/>
      <c r="I845" s="58"/>
      <c r="J845" s="58"/>
      <c r="K845" s="56"/>
      <c r="L845" s="56"/>
      <c r="M845" s="56"/>
      <c r="N845" s="56"/>
      <c r="O845" s="56"/>
      <c r="P845" s="56"/>
      <c r="Q845" s="56"/>
      <c r="R845" s="56"/>
      <c r="S845" s="56"/>
      <c r="T845" s="56"/>
      <c r="U845" s="56"/>
      <c r="V845" s="56"/>
      <c r="W845" s="56"/>
      <c r="X845" s="56"/>
      <c r="Y845" s="56"/>
      <c r="Z845" s="56"/>
      <c r="AA845" s="56"/>
      <c r="AB845" s="56"/>
    </row>
    <row r="846">
      <c r="A846" s="56"/>
      <c r="B846" s="56"/>
      <c r="C846" s="58"/>
      <c r="D846" s="87"/>
      <c r="E846" s="79"/>
      <c r="F846" s="58"/>
      <c r="G846" s="58"/>
      <c r="H846" s="58"/>
      <c r="I846" s="58"/>
      <c r="J846" s="58"/>
      <c r="K846" s="56"/>
      <c r="L846" s="56"/>
      <c r="M846" s="56"/>
      <c r="N846" s="56"/>
      <c r="O846" s="56"/>
      <c r="P846" s="56"/>
      <c r="Q846" s="56"/>
      <c r="R846" s="56"/>
      <c r="S846" s="56"/>
      <c r="T846" s="56"/>
      <c r="U846" s="56"/>
      <c r="V846" s="56"/>
      <c r="W846" s="56"/>
      <c r="X846" s="56"/>
      <c r="Y846" s="56"/>
      <c r="Z846" s="56"/>
      <c r="AA846" s="56"/>
      <c r="AB846" s="56"/>
    </row>
    <row r="847">
      <c r="A847" s="56"/>
      <c r="B847" s="56"/>
      <c r="C847" s="58"/>
      <c r="D847" s="87"/>
      <c r="E847" s="79"/>
      <c r="F847" s="58"/>
      <c r="G847" s="58"/>
      <c r="H847" s="58"/>
      <c r="I847" s="58"/>
      <c r="J847" s="58"/>
      <c r="K847" s="56"/>
      <c r="L847" s="56"/>
      <c r="M847" s="56"/>
      <c r="N847" s="56"/>
      <c r="O847" s="56"/>
      <c r="P847" s="56"/>
      <c r="Q847" s="56"/>
      <c r="R847" s="56"/>
      <c r="S847" s="56"/>
      <c r="T847" s="56"/>
      <c r="U847" s="56"/>
      <c r="V847" s="56"/>
      <c r="W847" s="56"/>
      <c r="X847" s="56"/>
      <c r="Y847" s="56"/>
      <c r="Z847" s="56"/>
      <c r="AA847" s="56"/>
      <c r="AB847" s="56"/>
    </row>
    <row r="848">
      <c r="A848" s="56"/>
      <c r="B848" s="56"/>
      <c r="C848" s="58"/>
      <c r="D848" s="87"/>
      <c r="E848" s="79"/>
      <c r="F848" s="58"/>
      <c r="G848" s="58"/>
      <c r="H848" s="58"/>
      <c r="I848" s="58"/>
      <c r="J848" s="58"/>
      <c r="K848" s="56"/>
      <c r="L848" s="56"/>
      <c r="M848" s="56"/>
      <c r="N848" s="56"/>
      <c r="O848" s="56"/>
      <c r="P848" s="56"/>
      <c r="Q848" s="56"/>
      <c r="R848" s="56"/>
      <c r="S848" s="56"/>
      <c r="T848" s="56"/>
      <c r="U848" s="56"/>
      <c r="V848" s="56"/>
      <c r="W848" s="56"/>
      <c r="X848" s="56"/>
      <c r="Y848" s="56"/>
      <c r="Z848" s="56"/>
      <c r="AA848" s="56"/>
      <c r="AB848" s="56"/>
    </row>
    <row r="849">
      <c r="A849" s="56"/>
      <c r="B849" s="56"/>
      <c r="C849" s="58"/>
      <c r="D849" s="87"/>
      <c r="E849" s="79"/>
      <c r="F849" s="58"/>
      <c r="G849" s="58"/>
      <c r="H849" s="58"/>
      <c r="I849" s="58"/>
      <c r="J849" s="58"/>
      <c r="K849" s="56"/>
      <c r="L849" s="56"/>
      <c r="M849" s="56"/>
      <c r="N849" s="56"/>
      <c r="O849" s="56"/>
      <c r="P849" s="56"/>
      <c r="Q849" s="56"/>
      <c r="R849" s="56"/>
      <c r="S849" s="56"/>
      <c r="T849" s="56"/>
      <c r="U849" s="56"/>
      <c r="V849" s="56"/>
      <c r="W849" s="56"/>
      <c r="X849" s="56"/>
      <c r="Y849" s="56"/>
      <c r="Z849" s="56"/>
      <c r="AA849" s="56"/>
      <c r="AB849" s="56"/>
    </row>
    <row r="850">
      <c r="A850" s="56"/>
      <c r="B850" s="56"/>
      <c r="C850" s="58"/>
      <c r="D850" s="87"/>
      <c r="E850" s="79"/>
      <c r="F850" s="58"/>
      <c r="G850" s="58"/>
      <c r="H850" s="58"/>
      <c r="I850" s="58"/>
      <c r="J850" s="58"/>
      <c r="K850" s="56"/>
      <c r="L850" s="56"/>
      <c r="M850" s="56"/>
      <c r="N850" s="56"/>
      <c r="O850" s="56"/>
      <c r="P850" s="56"/>
      <c r="Q850" s="56"/>
      <c r="R850" s="56"/>
      <c r="S850" s="56"/>
      <c r="T850" s="56"/>
      <c r="U850" s="56"/>
      <c r="V850" s="56"/>
      <c r="W850" s="56"/>
      <c r="X850" s="56"/>
      <c r="Y850" s="56"/>
      <c r="Z850" s="56"/>
      <c r="AA850" s="56"/>
      <c r="AB850" s="56"/>
    </row>
    <row r="851">
      <c r="A851" s="56"/>
      <c r="B851" s="56"/>
      <c r="C851" s="58"/>
      <c r="D851" s="87"/>
      <c r="E851" s="79"/>
      <c r="F851" s="58"/>
      <c r="G851" s="58"/>
      <c r="H851" s="58"/>
      <c r="I851" s="58"/>
      <c r="J851" s="58"/>
      <c r="K851" s="56"/>
      <c r="L851" s="56"/>
      <c r="M851" s="56"/>
      <c r="N851" s="56"/>
      <c r="O851" s="56"/>
      <c r="P851" s="56"/>
      <c r="Q851" s="56"/>
      <c r="R851" s="56"/>
      <c r="S851" s="56"/>
      <c r="T851" s="56"/>
      <c r="U851" s="56"/>
      <c r="V851" s="56"/>
      <c r="W851" s="56"/>
      <c r="X851" s="56"/>
      <c r="Y851" s="56"/>
      <c r="Z851" s="56"/>
      <c r="AA851" s="56"/>
      <c r="AB851" s="56"/>
    </row>
    <row r="852">
      <c r="A852" s="56"/>
      <c r="B852" s="56"/>
      <c r="C852" s="58"/>
      <c r="D852" s="87"/>
      <c r="E852" s="79"/>
      <c r="F852" s="58"/>
      <c r="G852" s="58"/>
      <c r="H852" s="58"/>
      <c r="I852" s="58"/>
      <c r="J852" s="58"/>
      <c r="K852" s="56"/>
      <c r="L852" s="56"/>
      <c r="M852" s="56"/>
      <c r="N852" s="56"/>
      <c r="O852" s="56"/>
      <c r="P852" s="56"/>
      <c r="Q852" s="56"/>
      <c r="R852" s="56"/>
      <c r="S852" s="56"/>
      <c r="T852" s="56"/>
      <c r="U852" s="56"/>
      <c r="V852" s="56"/>
      <c r="W852" s="56"/>
      <c r="X852" s="56"/>
      <c r="Y852" s="56"/>
      <c r="Z852" s="56"/>
      <c r="AA852" s="56"/>
      <c r="AB852" s="56"/>
    </row>
    <row r="853">
      <c r="A853" s="56"/>
      <c r="B853" s="56"/>
      <c r="C853" s="58"/>
      <c r="D853" s="87"/>
      <c r="E853" s="79"/>
      <c r="F853" s="58"/>
      <c r="G853" s="58"/>
      <c r="H853" s="58"/>
      <c r="I853" s="58"/>
      <c r="J853" s="58"/>
      <c r="K853" s="56"/>
      <c r="L853" s="56"/>
      <c r="M853" s="56"/>
      <c r="N853" s="56"/>
      <c r="O853" s="56"/>
      <c r="P853" s="56"/>
      <c r="Q853" s="56"/>
      <c r="R853" s="56"/>
      <c r="S853" s="56"/>
      <c r="T853" s="56"/>
      <c r="U853" s="56"/>
      <c r="V853" s="56"/>
      <c r="W853" s="56"/>
      <c r="X853" s="56"/>
      <c r="Y853" s="56"/>
      <c r="Z853" s="56"/>
      <c r="AA853" s="56"/>
      <c r="AB853" s="56"/>
    </row>
    <row r="854">
      <c r="A854" s="56"/>
      <c r="B854" s="56"/>
      <c r="C854" s="58"/>
      <c r="D854" s="87"/>
      <c r="E854" s="79"/>
      <c r="F854" s="58"/>
      <c r="G854" s="58"/>
      <c r="H854" s="58"/>
      <c r="I854" s="58"/>
      <c r="J854" s="58"/>
      <c r="K854" s="56"/>
      <c r="L854" s="56"/>
      <c r="M854" s="56"/>
      <c r="N854" s="56"/>
      <c r="O854" s="56"/>
      <c r="P854" s="56"/>
      <c r="Q854" s="56"/>
      <c r="R854" s="56"/>
      <c r="S854" s="56"/>
      <c r="T854" s="56"/>
      <c r="U854" s="56"/>
      <c r="V854" s="56"/>
      <c r="W854" s="56"/>
      <c r="X854" s="56"/>
      <c r="Y854" s="56"/>
      <c r="Z854" s="56"/>
      <c r="AA854" s="56"/>
      <c r="AB854" s="56"/>
    </row>
    <row r="855">
      <c r="A855" s="56"/>
      <c r="B855" s="56"/>
      <c r="C855" s="58"/>
      <c r="D855" s="87"/>
      <c r="E855" s="79"/>
      <c r="F855" s="58"/>
      <c r="G855" s="58"/>
      <c r="H855" s="58"/>
      <c r="I855" s="58"/>
      <c r="J855" s="58"/>
      <c r="K855" s="56"/>
      <c r="L855" s="56"/>
      <c r="M855" s="56"/>
      <c r="N855" s="56"/>
      <c r="O855" s="56"/>
      <c r="P855" s="56"/>
      <c r="Q855" s="56"/>
      <c r="R855" s="56"/>
      <c r="S855" s="56"/>
      <c r="T855" s="56"/>
      <c r="U855" s="56"/>
      <c r="V855" s="56"/>
      <c r="W855" s="56"/>
      <c r="X855" s="56"/>
      <c r="Y855" s="56"/>
      <c r="Z855" s="56"/>
      <c r="AA855" s="56"/>
      <c r="AB855" s="56"/>
    </row>
    <row r="856">
      <c r="A856" s="56"/>
      <c r="B856" s="56"/>
      <c r="C856" s="58"/>
      <c r="D856" s="87"/>
      <c r="E856" s="79"/>
      <c r="F856" s="58"/>
      <c r="G856" s="58"/>
      <c r="H856" s="58"/>
      <c r="I856" s="58"/>
      <c r="J856" s="58"/>
      <c r="K856" s="56"/>
      <c r="L856" s="56"/>
      <c r="M856" s="56"/>
      <c r="N856" s="56"/>
      <c r="O856" s="56"/>
      <c r="P856" s="56"/>
      <c r="Q856" s="56"/>
      <c r="R856" s="56"/>
      <c r="S856" s="56"/>
      <c r="T856" s="56"/>
      <c r="U856" s="56"/>
      <c r="V856" s="56"/>
      <c r="W856" s="56"/>
      <c r="X856" s="56"/>
      <c r="Y856" s="56"/>
      <c r="Z856" s="56"/>
      <c r="AA856" s="56"/>
      <c r="AB856" s="56"/>
    </row>
    <row r="857">
      <c r="A857" s="56"/>
      <c r="B857" s="56"/>
      <c r="C857" s="58"/>
      <c r="D857" s="87"/>
      <c r="E857" s="79"/>
      <c r="F857" s="58"/>
      <c r="G857" s="58"/>
      <c r="H857" s="58"/>
      <c r="I857" s="58"/>
      <c r="J857" s="58"/>
      <c r="K857" s="56"/>
      <c r="L857" s="56"/>
      <c r="M857" s="56"/>
      <c r="N857" s="56"/>
      <c r="O857" s="56"/>
      <c r="P857" s="56"/>
      <c r="Q857" s="56"/>
      <c r="R857" s="56"/>
      <c r="S857" s="56"/>
      <c r="T857" s="56"/>
      <c r="U857" s="56"/>
      <c r="V857" s="56"/>
      <c r="W857" s="56"/>
      <c r="X857" s="56"/>
      <c r="Y857" s="56"/>
      <c r="Z857" s="56"/>
      <c r="AA857" s="56"/>
      <c r="AB857" s="56"/>
    </row>
    <row r="858">
      <c r="A858" s="56"/>
      <c r="B858" s="56"/>
      <c r="C858" s="58"/>
      <c r="D858" s="87"/>
      <c r="E858" s="79"/>
      <c r="F858" s="58"/>
      <c r="G858" s="58"/>
      <c r="H858" s="58"/>
      <c r="I858" s="58"/>
      <c r="J858" s="58"/>
      <c r="K858" s="56"/>
      <c r="L858" s="56"/>
      <c r="M858" s="56"/>
      <c r="N858" s="56"/>
      <c r="O858" s="56"/>
      <c r="P858" s="56"/>
      <c r="Q858" s="56"/>
      <c r="R858" s="56"/>
      <c r="S858" s="56"/>
      <c r="T858" s="56"/>
      <c r="U858" s="56"/>
      <c r="V858" s="56"/>
      <c r="W858" s="56"/>
      <c r="X858" s="56"/>
      <c r="Y858" s="56"/>
      <c r="Z858" s="56"/>
      <c r="AA858" s="56"/>
      <c r="AB858" s="56"/>
    </row>
    <row r="859">
      <c r="A859" s="56"/>
      <c r="B859" s="56"/>
      <c r="C859" s="58"/>
      <c r="D859" s="87"/>
      <c r="E859" s="79"/>
      <c r="F859" s="58"/>
      <c r="G859" s="58"/>
      <c r="H859" s="58"/>
      <c r="I859" s="58"/>
      <c r="J859" s="58"/>
      <c r="K859" s="56"/>
      <c r="L859" s="56"/>
      <c r="M859" s="56"/>
      <c r="N859" s="56"/>
      <c r="O859" s="56"/>
      <c r="P859" s="56"/>
      <c r="Q859" s="56"/>
      <c r="R859" s="56"/>
      <c r="S859" s="56"/>
      <c r="T859" s="56"/>
      <c r="U859" s="56"/>
      <c r="V859" s="56"/>
      <c r="W859" s="56"/>
      <c r="X859" s="56"/>
      <c r="Y859" s="56"/>
      <c r="Z859" s="56"/>
      <c r="AA859" s="56"/>
      <c r="AB859" s="56"/>
    </row>
    <row r="860">
      <c r="A860" s="56"/>
      <c r="B860" s="56"/>
      <c r="C860" s="58"/>
      <c r="D860" s="87"/>
      <c r="E860" s="79"/>
      <c r="F860" s="58"/>
      <c r="G860" s="58"/>
      <c r="H860" s="58"/>
      <c r="I860" s="58"/>
      <c r="J860" s="58"/>
      <c r="K860" s="56"/>
      <c r="L860" s="56"/>
      <c r="M860" s="56"/>
      <c r="N860" s="56"/>
      <c r="O860" s="56"/>
      <c r="P860" s="56"/>
      <c r="Q860" s="56"/>
      <c r="R860" s="56"/>
      <c r="S860" s="56"/>
      <c r="T860" s="56"/>
      <c r="U860" s="56"/>
      <c r="V860" s="56"/>
      <c r="W860" s="56"/>
      <c r="X860" s="56"/>
      <c r="Y860" s="56"/>
      <c r="Z860" s="56"/>
      <c r="AA860" s="56"/>
      <c r="AB860" s="56"/>
    </row>
    <row r="861">
      <c r="A861" s="56"/>
      <c r="B861" s="56"/>
      <c r="C861" s="58"/>
      <c r="D861" s="87"/>
      <c r="E861" s="79"/>
      <c r="F861" s="58"/>
      <c r="G861" s="58"/>
      <c r="H861" s="58"/>
      <c r="I861" s="58"/>
      <c r="J861" s="58"/>
      <c r="K861" s="56"/>
      <c r="L861" s="56"/>
      <c r="M861" s="56"/>
      <c r="N861" s="56"/>
      <c r="O861" s="56"/>
      <c r="P861" s="56"/>
      <c r="Q861" s="56"/>
      <c r="R861" s="56"/>
      <c r="S861" s="56"/>
      <c r="T861" s="56"/>
      <c r="U861" s="56"/>
      <c r="V861" s="56"/>
      <c r="W861" s="56"/>
      <c r="X861" s="56"/>
      <c r="Y861" s="56"/>
      <c r="Z861" s="56"/>
      <c r="AA861" s="56"/>
      <c r="AB861" s="56"/>
    </row>
    <row r="862">
      <c r="A862" s="56"/>
      <c r="B862" s="56"/>
      <c r="C862" s="58"/>
      <c r="D862" s="87"/>
      <c r="E862" s="79"/>
      <c r="F862" s="58"/>
      <c r="G862" s="58"/>
      <c r="H862" s="58"/>
      <c r="I862" s="58"/>
      <c r="J862" s="58"/>
      <c r="K862" s="56"/>
      <c r="L862" s="56"/>
      <c r="M862" s="56"/>
      <c r="N862" s="56"/>
      <c r="O862" s="56"/>
      <c r="P862" s="56"/>
      <c r="Q862" s="56"/>
      <c r="R862" s="56"/>
      <c r="S862" s="56"/>
      <c r="T862" s="56"/>
      <c r="U862" s="56"/>
      <c r="V862" s="56"/>
      <c r="W862" s="56"/>
      <c r="X862" s="56"/>
      <c r="Y862" s="56"/>
      <c r="Z862" s="56"/>
      <c r="AA862" s="56"/>
      <c r="AB862" s="56"/>
    </row>
    <row r="863">
      <c r="A863" s="56"/>
      <c r="B863" s="56"/>
      <c r="C863" s="58"/>
      <c r="D863" s="87"/>
      <c r="E863" s="79"/>
      <c r="F863" s="58"/>
      <c r="G863" s="58"/>
      <c r="H863" s="58"/>
      <c r="I863" s="58"/>
      <c r="J863" s="58"/>
      <c r="K863" s="56"/>
      <c r="L863" s="56"/>
      <c r="M863" s="56"/>
      <c r="N863" s="56"/>
      <c r="O863" s="56"/>
      <c r="P863" s="56"/>
      <c r="Q863" s="56"/>
      <c r="R863" s="56"/>
      <c r="S863" s="56"/>
      <c r="T863" s="56"/>
      <c r="U863" s="56"/>
      <c r="V863" s="56"/>
      <c r="W863" s="56"/>
      <c r="X863" s="56"/>
      <c r="Y863" s="56"/>
      <c r="Z863" s="56"/>
      <c r="AA863" s="56"/>
      <c r="AB863" s="56"/>
    </row>
    <row r="864">
      <c r="A864" s="56"/>
      <c r="B864" s="56"/>
      <c r="C864" s="58"/>
      <c r="D864" s="87"/>
      <c r="E864" s="79"/>
      <c r="F864" s="58"/>
      <c r="G864" s="58"/>
      <c r="H864" s="58"/>
      <c r="I864" s="58"/>
      <c r="J864" s="58"/>
      <c r="K864" s="56"/>
      <c r="L864" s="56"/>
      <c r="M864" s="56"/>
      <c r="N864" s="56"/>
      <c r="O864" s="56"/>
      <c r="P864" s="56"/>
      <c r="Q864" s="56"/>
      <c r="R864" s="56"/>
      <c r="S864" s="56"/>
      <c r="T864" s="56"/>
      <c r="U864" s="56"/>
      <c r="V864" s="56"/>
      <c r="W864" s="56"/>
      <c r="X864" s="56"/>
      <c r="Y864" s="56"/>
      <c r="Z864" s="56"/>
      <c r="AA864" s="56"/>
      <c r="AB864" s="56"/>
    </row>
    <row r="865">
      <c r="A865" s="56"/>
      <c r="B865" s="56"/>
      <c r="C865" s="58"/>
      <c r="D865" s="87"/>
      <c r="E865" s="79"/>
      <c r="F865" s="58"/>
      <c r="G865" s="58"/>
      <c r="H865" s="58"/>
      <c r="I865" s="58"/>
      <c r="J865" s="58"/>
      <c r="K865" s="56"/>
      <c r="L865" s="56"/>
      <c r="M865" s="56"/>
      <c r="N865" s="56"/>
      <c r="O865" s="56"/>
      <c r="P865" s="56"/>
      <c r="Q865" s="56"/>
      <c r="R865" s="56"/>
      <c r="S865" s="56"/>
      <c r="T865" s="56"/>
      <c r="U865" s="56"/>
      <c r="V865" s="56"/>
      <c r="W865" s="56"/>
      <c r="X865" s="56"/>
      <c r="Y865" s="56"/>
      <c r="Z865" s="56"/>
      <c r="AA865" s="56"/>
      <c r="AB865" s="56"/>
    </row>
    <row r="866">
      <c r="A866" s="56"/>
      <c r="B866" s="56"/>
      <c r="C866" s="58"/>
      <c r="D866" s="87"/>
      <c r="E866" s="79"/>
      <c r="F866" s="58"/>
      <c r="G866" s="58"/>
      <c r="H866" s="58"/>
      <c r="I866" s="58"/>
      <c r="J866" s="58"/>
      <c r="K866" s="56"/>
      <c r="L866" s="56"/>
      <c r="M866" s="56"/>
      <c r="N866" s="56"/>
      <c r="O866" s="56"/>
      <c r="P866" s="56"/>
      <c r="Q866" s="56"/>
      <c r="R866" s="56"/>
      <c r="S866" s="56"/>
      <c r="T866" s="56"/>
      <c r="U866" s="56"/>
      <c r="V866" s="56"/>
      <c r="W866" s="56"/>
      <c r="X866" s="56"/>
      <c r="Y866" s="56"/>
      <c r="Z866" s="56"/>
      <c r="AA866" s="56"/>
      <c r="AB866" s="56"/>
    </row>
    <row r="867">
      <c r="A867" s="56"/>
      <c r="B867" s="56"/>
      <c r="C867" s="58"/>
      <c r="D867" s="87"/>
      <c r="E867" s="79"/>
      <c r="F867" s="58"/>
      <c r="G867" s="58"/>
      <c r="H867" s="58"/>
      <c r="I867" s="58"/>
      <c r="J867" s="58"/>
      <c r="K867" s="56"/>
      <c r="L867" s="56"/>
      <c r="M867" s="56"/>
      <c r="N867" s="56"/>
      <c r="O867" s="56"/>
      <c r="P867" s="56"/>
      <c r="Q867" s="56"/>
      <c r="R867" s="56"/>
      <c r="S867" s="56"/>
      <c r="T867" s="56"/>
      <c r="U867" s="56"/>
      <c r="V867" s="56"/>
      <c r="W867" s="56"/>
      <c r="X867" s="56"/>
      <c r="Y867" s="56"/>
      <c r="Z867" s="56"/>
      <c r="AA867" s="56"/>
      <c r="AB867" s="56"/>
    </row>
    <row r="868">
      <c r="A868" s="56"/>
      <c r="B868" s="56"/>
      <c r="C868" s="58"/>
      <c r="D868" s="87"/>
      <c r="E868" s="79"/>
      <c r="F868" s="58"/>
      <c r="G868" s="58"/>
      <c r="H868" s="58"/>
      <c r="I868" s="58"/>
      <c r="J868" s="58"/>
      <c r="K868" s="56"/>
      <c r="L868" s="56"/>
      <c r="M868" s="56"/>
      <c r="N868" s="56"/>
      <c r="O868" s="56"/>
      <c r="P868" s="56"/>
      <c r="Q868" s="56"/>
      <c r="R868" s="56"/>
      <c r="S868" s="56"/>
      <c r="T868" s="56"/>
      <c r="U868" s="56"/>
      <c r="V868" s="56"/>
      <c r="W868" s="56"/>
      <c r="X868" s="56"/>
      <c r="Y868" s="56"/>
      <c r="Z868" s="56"/>
      <c r="AA868" s="56"/>
      <c r="AB868" s="56"/>
    </row>
    <row r="869">
      <c r="A869" s="56"/>
      <c r="B869" s="56"/>
      <c r="C869" s="58"/>
      <c r="D869" s="87"/>
      <c r="E869" s="79"/>
      <c r="F869" s="58"/>
      <c r="G869" s="58"/>
      <c r="H869" s="58"/>
      <c r="I869" s="58"/>
      <c r="J869" s="58"/>
      <c r="K869" s="56"/>
      <c r="L869" s="56"/>
      <c r="M869" s="56"/>
      <c r="N869" s="56"/>
      <c r="O869" s="56"/>
      <c r="P869" s="56"/>
      <c r="Q869" s="56"/>
      <c r="R869" s="56"/>
      <c r="S869" s="56"/>
      <c r="T869" s="56"/>
      <c r="U869" s="56"/>
      <c r="V869" s="56"/>
      <c r="W869" s="56"/>
      <c r="X869" s="56"/>
      <c r="Y869" s="56"/>
      <c r="Z869" s="56"/>
      <c r="AA869" s="56"/>
      <c r="AB869" s="56"/>
    </row>
    <row r="870">
      <c r="A870" s="56"/>
      <c r="B870" s="56"/>
      <c r="C870" s="58"/>
      <c r="D870" s="87"/>
      <c r="E870" s="79"/>
      <c r="F870" s="58"/>
      <c r="G870" s="58"/>
      <c r="H870" s="58"/>
      <c r="I870" s="58"/>
      <c r="J870" s="58"/>
      <c r="K870" s="56"/>
      <c r="L870" s="56"/>
      <c r="M870" s="56"/>
      <c r="N870" s="56"/>
      <c r="O870" s="56"/>
      <c r="P870" s="56"/>
      <c r="Q870" s="56"/>
      <c r="R870" s="56"/>
      <c r="S870" s="56"/>
      <c r="T870" s="56"/>
      <c r="U870" s="56"/>
      <c r="V870" s="56"/>
      <c r="W870" s="56"/>
      <c r="X870" s="56"/>
      <c r="Y870" s="56"/>
      <c r="Z870" s="56"/>
      <c r="AA870" s="56"/>
      <c r="AB870" s="56"/>
    </row>
    <row r="871">
      <c r="A871" s="56"/>
      <c r="B871" s="56"/>
      <c r="C871" s="58"/>
      <c r="D871" s="87"/>
      <c r="E871" s="79"/>
      <c r="F871" s="58"/>
      <c r="G871" s="58"/>
      <c r="H871" s="58"/>
      <c r="I871" s="58"/>
      <c r="J871" s="58"/>
      <c r="K871" s="56"/>
      <c r="L871" s="56"/>
      <c r="M871" s="56"/>
      <c r="N871" s="56"/>
      <c r="O871" s="56"/>
      <c r="P871" s="56"/>
      <c r="Q871" s="56"/>
      <c r="R871" s="56"/>
      <c r="S871" s="56"/>
      <c r="T871" s="56"/>
      <c r="U871" s="56"/>
      <c r="V871" s="56"/>
      <c r="W871" s="56"/>
      <c r="X871" s="56"/>
      <c r="Y871" s="56"/>
      <c r="Z871" s="56"/>
      <c r="AA871" s="56"/>
      <c r="AB871" s="56"/>
    </row>
    <row r="872">
      <c r="A872" s="56"/>
      <c r="B872" s="56"/>
      <c r="C872" s="58"/>
      <c r="D872" s="87"/>
      <c r="E872" s="79"/>
      <c r="F872" s="58"/>
      <c r="G872" s="58"/>
      <c r="H872" s="58"/>
      <c r="I872" s="58"/>
      <c r="J872" s="58"/>
      <c r="K872" s="56"/>
      <c r="L872" s="56"/>
      <c r="M872" s="56"/>
      <c r="N872" s="56"/>
      <c r="O872" s="56"/>
      <c r="P872" s="56"/>
      <c r="Q872" s="56"/>
      <c r="R872" s="56"/>
      <c r="S872" s="56"/>
      <c r="T872" s="56"/>
      <c r="U872" s="56"/>
      <c r="V872" s="56"/>
      <c r="W872" s="56"/>
      <c r="X872" s="56"/>
      <c r="Y872" s="56"/>
      <c r="Z872" s="56"/>
      <c r="AA872" s="56"/>
      <c r="AB872" s="56"/>
    </row>
    <row r="873">
      <c r="A873" s="56"/>
      <c r="B873" s="56"/>
      <c r="C873" s="58"/>
      <c r="D873" s="87"/>
      <c r="E873" s="79"/>
      <c r="F873" s="58"/>
      <c r="G873" s="58"/>
      <c r="H873" s="58"/>
      <c r="I873" s="58"/>
      <c r="J873" s="58"/>
      <c r="K873" s="56"/>
      <c r="L873" s="56"/>
      <c r="M873" s="56"/>
      <c r="N873" s="56"/>
      <c r="O873" s="56"/>
      <c r="P873" s="56"/>
      <c r="Q873" s="56"/>
      <c r="R873" s="56"/>
      <c r="S873" s="56"/>
      <c r="T873" s="56"/>
      <c r="U873" s="56"/>
      <c r="V873" s="56"/>
      <c r="W873" s="56"/>
      <c r="X873" s="56"/>
      <c r="Y873" s="56"/>
      <c r="Z873" s="56"/>
      <c r="AA873" s="56"/>
      <c r="AB873" s="56"/>
    </row>
    <row r="874">
      <c r="A874" s="56"/>
      <c r="B874" s="56"/>
      <c r="C874" s="58"/>
      <c r="D874" s="87"/>
      <c r="E874" s="79"/>
      <c r="F874" s="58"/>
      <c r="G874" s="58"/>
      <c r="H874" s="58"/>
      <c r="I874" s="58"/>
      <c r="J874" s="58"/>
      <c r="K874" s="56"/>
      <c r="L874" s="56"/>
      <c r="M874" s="56"/>
      <c r="N874" s="56"/>
      <c r="O874" s="56"/>
      <c r="P874" s="56"/>
      <c r="Q874" s="56"/>
      <c r="R874" s="56"/>
      <c r="S874" s="56"/>
      <c r="T874" s="56"/>
      <c r="U874" s="56"/>
      <c r="V874" s="56"/>
      <c r="W874" s="56"/>
      <c r="X874" s="56"/>
      <c r="Y874" s="56"/>
      <c r="Z874" s="56"/>
      <c r="AA874" s="56"/>
      <c r="AB874" s="56"/>
    </row>
    <row r="875">
      <c r="A875" s="56"/>
      <c r="B875" s="56"/>
      <c r="C875" s="58"/>
      <c r="D875" s="87"/>
      <c r="E875" s="79"/>
      <c r="F875" s="58"/>
      <c r="G875" s="58"/>
      <c r="H875" s="58"/>
      <c r="I875" s="58"/>
      <c r="J875" s="58"/>
      <c r="K875" s="56"/>
      <c r="L875" s="56"/>
      <c r="M875" s="56"/>
      <c r="N875" s="56"/>
      <c r="O875" s="56"/>
      <c r="P875" s="56"/>
      <c r="Q875" s="56"/>
      <c r="R875" s="56"/>
      <c r="S875" s="56"/>
      <c r="T875" s="56"/>
      <c r="U875" s="56"/>
      <c r="V875" s="56"/>
      <c r="W875" s="56"/>
      <c r="X875" s="56"/>
      <c r="Y875" s="56"/>
      <c r="Z875" s="56"/>
      <c r="AA875" s="56"/>
      <c r="AB875" s="56"/>
    </row>
    <row r="876">
      <c r="A876" s="56"/>
      <c r="B876" s="56"/>
      <c r="C876" s="58"/>
      <c r="D876" s="87"/>
      <c r="E876" s="79"/>
      <c r="F876" s="58"/>
      <c r="G876" s="58"/>
      <c r="H876" s="58"/>
      <c r="I876" s="58"/>
      <c r="J876" s="58"/>
      <c r="K876" s="56"/>
      <c r="L876" s="56"/>
      <c r="M876" s="56"/>
      <c r="N876" s="56"/>
      <c r="O876" s="56"/>
      <c r="P876" s="56"/>
      <c r="Q876" s="56"/>
      <c r="R876" s="56"/>
      <c r="S876" s="56"/>
      <c r="T876" s="56"/>
      <c r="U876" s="56"/>
      <c r="V876" s="56"/>
      <c r="W876" s="56"/>
      <c r="X876" s="56"/>
      <c r="Y876" s="56"/>
      <c r="Z876" s="56"/>
      <c r="AA876" s="56"/>
      <c r="AB876" s="56"/>
    </row>
    <row r="877">
      <c r="A877" s="56"/>
      <c r="B877" s="56"/>
      <c r="C877" s="58"/>
      <c r="D877" s="87"/>
      <c r="E877" s="79"/>
      <c r="F877" s="58"/>
      <c r="G877" s="58"/>
      <c r="H877" s="58"/>
      <c r="I877" s="58"/>
      <c r="J877" s="58"/>
      <c r="K877" s="56"/>
      <c r="L877" s="56"/>
      <c r="M877" s="56"/>
      <c r="N877" s="56"/>
      <c r="O877" s="56"/>
      <c r="P877" s="56"/>
      <c r="Q877" s="56"/>
      <c r="R877" s="56"/>
      <c r="S877" s="56"/>
      <c r="T877" s="56"/>
      <c r="U877" s="56"/>
      <c r="V877" s="56"/>
      <c r="W877" s="56"/>
      <c r="X877" s="56"/>
      <c r="Y877" s="56"/>
      <c r="Z877" s="56"/>
      <c r="AA877" s="56"/>
      <c r="AB877" s="56"/>
    </row>
    <row r="878">
      <c r="A878" s="56"/>
      <c r="B878" s="56"/>
      <c r="C878" s="58"/>
      <c r="D878" s="87"/>
      <c r="E878" s="79"/>
      <c r="F878" s="58"/>
      <c r="G878" s="58"/>
      <c r="H878" s="58"/>
      <c r="I878" s="58"/>
      <c r="J878" s="58"/>
      <c r="K878" s="56"/>
      <c r="L878" s="56"/>
      <c r="M878" s="56"/>
      <c r="N878" s="56"/>
      <c r="O878" s="56"/>
      <c r="P878" s="56"/>
      <c r="Q878" s="56"/>
      <c r="R878" s="56"/>
      <c r="S878" s="56"/>
      <c r="T878" s="56"/>
      <c r="U878" s="56"/>
      <c r="V878" s="56"/>
      <c r="W878" s="56"/>
      <c r="X878" s="56"/>
      <c r="Y878" s="56"/>
      <c r="Z878" s="56"/>
      <c r="AA878" s="56"/>
      <c r="AB878" s="56"/>
    </row>
    <row r="879">
      <c r="A879" s="56"/>
      <c r="B879" s="56"/>
      <c r="C879" s="58"/>
      <c r="D879" s="87"/>
      <c r="E879" s="79"/>
      <c r="F879" s="58"/>
      <c r="G879" s="58"/>
      <c r="H879" s="58"/>
      <c r="I879" s="58"/>
      <c r="J879" s="58"/>
      <c r="K879" s="56"/>
      <c r="L879" s="56"/>
      <c r="M879" s="56"/>
      <c r="N879" s="56"/>
      <c r="O879" s="56"/>
      <c r="P879" s="56"/>
      <c r="Q879" s="56"/>
      <c r="R879" s="56"/>
      <c r="S879" s="56"/>
      <c r="T879" s="56"/>
      <c r="U879" s="56"/>
      <c r="V879" s="56"/>
      <c r="W879" s="56"/>
      <c r="X879" s="56"/>
      <c r="Y879" s="56"/>
      <c r="Z879" s="56"/>
      <c r="AA879" s="56"/>
      <c r="AB879" s="56"/>
    </row>
    <row r="880">
      <c r="A880" s="56"/>
      <c r="B880" s="56"/>
      <c r="C880" s="58"/>
      <c r="D880" s="87"/>
      <c r="E880" s="79"/>
      <c r="F880" s="58"/>
      <c r="G880" s="58"/>
      <c r="H880" s="58"/>
      <c r="I880" s="58"/>
      <c r="J880" s="58"/>
      <c r="K880" s="56"/>
      <c r="L880" s="56"/>
      <c r="M880" s="56"/>
      <c r="N880" s="56"/>
      <c r="O880" s="56"/>
      <c r="P880" s="56"/>
      <c r="Q880" s="56"/>
      <c r="R880" s="56"/>
      <c r="S880" s="56"/>
      <c r="T880" s="56"/>
      <c r="U880" s="56"/>
      <c r="V880" s="56"/>
      <c r="W880" s="56"/>
      <c r="X880" s="56"/>
      <c r="Y880" s="56"/>
      <c r="Z880" s="56"/>
      <c r="AA880" s="56"/>
      <c r="AB880" s="56"/>
    </row>
    <row r="881">
      <c r="A881" s="56"/>
      <c r="B881" s="56"/>
      <c r="C881" s="58"/>
      <c r="D881" s="87"/>
      <c r="E881" s="79"/>
      <c r="F881" s="58"/>
      <c r="G881" s="58"/>
      <c r="H881" s="58"/>
      <c r="I881" s="58"/>
      <c r="J881" s="58"/>
      <c r="K881" s="56"/>
      <c r="L881" s="56"/>
      <c r="M881" s="56"/>
      <c r="N881" s="56"/>
      <c r="O881" s="56"/>
      <c r="P881" s="56"/>
      <c r="Q881" s="56"/>
      <c r="R881" s="56"/>
      <c r="S881" s="56"/>
      <c r="T881" s="56"/>
      <c r="U881" s="56"/>
      <c r="V881" s="56"/>
      <c r="W881" s="56"/>
      <c r="X881" s="56"/>
      <c r="Y881" s="56"/>
      <c r="Z881" s="56"/>
      <c r="AA881" s="56"/>
      <c r="AB881" s="56"/>
    </row>
    <row r="882">
      <c r="A882" s="56"/>
      <c r="B882" s="56"/>
      <c r="C882" s="58"/>
      <c r="D882" s="87"/>
      <c r="E882" s="79"/>
      <c r="F882" s="58"/>
      <c r="G882" s="58"/>
      <c r="H882" s="58"/>
      <c r="I882" s="58"/>
      <c r="J882" s="58"/>
      <c r="K882" s="56"/>
      <c r="L882" s="56"/>
      <c r="M882" s="56"/>
      <c r="N882" s="56"/>
      <c r="O882" s="56"/>
      <c r="P882" s="56"/>
      <c r="Q882" s="56"/>
      <c r="R882" s="56"/>
      <c r="S882" s="56"/>
      <c r="T882" s="56"/>
      <c r="U882" s="56"/>
      <c r="V882" s="56"/>
      <c r="W882" s="56"/>
      <c r="X882" s="56"/>
      <c r="Y882" s="56"/>
      <c r="Z882" s="56"/>
      <c r="AA882" s="56"/>
      <c r="AB882" s="56"/>
    </row>
    <row r="883">
      <c r="A883" s="56"/>
      <c r="B883" s="56"/>
      <c r="C883" s="58"/>
      <c r="D883" s="87"/>
      <c r="E883" s="79"/>
      <c r="F883" s="58"/>
      <c r="G883" s="58"/>
      <c r="H883" s="58"/>
      <c r="I883" s="58"/>
      <c r="J883" s="58"/>
      <c r="K883" s="56"/>
      <c r="L883" s="56"/>
      <c r="M883" s="56"/>
      <c r="N883" s="56"/>
      <c r="O883" s="56"/>
      <c r="P883" s="56"/>
      <c r="Q883" s="56"/>
      <c r="R883" s="56"/>
      <c r="S883" s="56"/>
      <c r="T883" s="56"/>
      <c r="U883" s="56"/>
      <c r="V883" s="56"/>
      <c r="W883" s="56"/>
      <c r="X883" s="56"/>
      <c r="Y883" s="56"/>
      <c r="Z883" s="56"/>
      <c r="AA883" s="56"/>
      <c r="AB883" s="56"/>
    </row>
    <row r="884">
      <c r="A884" s="56"/>
      <c r="B884" s="56"/>
      <c r="C884" s="58"/>
      <c r="D884" s="87"/>
      <c r="E884" s="79"/>
      <c r="F884" s="58"/>
      <c r="G884" s="58"/>
      <c r="H884" s="58"/>
      <c r="I884" s="58"/>
      <c r="J884" s="58"/>
      <c r="K884" s="56"/>
      <c r="L884" s="56"/>
      <c r="M884" s="56"/>
      <c r="N884" s="56"/>
      <c r="O884" s="56"/>
      <c r="P884" s="56"/>
      <c r="Q884" s="56"/>
      <c r="R884" s="56"/>
      <c r="S884" s="56"/>
      <c r="T884" s="56"/>
      <c r="U884" s="56"/>
      <c r="V884" s="56"/>
      <c r="W884" s="56"/>
      <c r="X884" s="56"/>
      <c r="Y884" s="56"/>
      <c r="Z884" s="56"/>
      <c r="AA884" s="56"/>
      <c r="AB884" s="56"/>
    </row>
    <row r="885">
      <c r="A885" s="56"/>
      <c r="B885" s="56"/>
      <c r="C885" s="58"/>
      <c r="D885" s="87"/>
      <c r="E885" s="79"/>
      <c r="F885" s="58"/>
      <c r="G885" s="58"/>
      <c r="H885" s="58"/>
      <c r="I885" s="58"/>
      <c r="J885" s="58"/>
      <c r="K885" s="56"/>
      <c r="L885" s="56"/>
      <c r="M885" s="56"/>
      <c r="N885" s="56"/>
      <c r="O885" s="56"/>
      <c r="P885" s="56"/>
      <c r="Q885" s="56"/>
      <c r="R885" s="56"/>
      <c r="S885" s="56"/>
      <c r="T885" s="56"/>
      <c r="U885" s="56"/>
      <c r="V885" s="56"/>
      <c r="W885" s="56"/>
      <c r="X885" s="56"/>
      <c r="Y885" s="56"/>
      <c r="Z885" s="56"/>
      <c r="AA885" s="56"/>
      <c r="AB885" s="56"/>
    </row>
    <row r="886">
      <c r="A886" s="56"/>
      <c r="B886" s="56"/>
      <c r="C886" s="58"/>
      <c r="D886" s="87"/>
      <c r="E886" s="79"/>
      <c r="F886" s="58"/>
      <c r="G886" s="58"/>
      <c r="H886" s="58"/>
      <c r="I886" s="58"/>
      <c r="J886" s="58"/>
      <c r="K886" s="56"/>
      <c r="L886" s="56"/>
      <c r="M886" s="56"/>
      <c r="N886" s="56"/>
      <c r="O886" s="56"/>
      <c r="P886" s="56"/>
      <c r="Q886" s="56"/>
      <c r="R886" s="56"/>
      <c r="S886" s="56"/>
      <c r="T886" s="56"/>
      <c r="U886" s="56"/>
      <c r="V886" s="56"/>
      <c r="W886" s="56"/>
      <c r="X886" s="56"/>
      <c r="Y886" s="56"/>
      <c r="Z886" s="56"/>
      <c r="AA886" s="56"/>
      <c r="AB886" s="56"/>
    </row>
    <row r="887">
      <c r="A887" s="56"/>
      <c r="B887" s="56"/>
      <c r="C887" s="58"/>
      <c r="D887" s="87"/>
      <c r="E887" s="79"/>
      <c r="F887" s="58"/>
      <c r="G887" s="58"/>
      <c r="H887" s="58"/>
      <c r="I887" s="58"/>
      <c r="J887" s="58"/>
      <c r="K887" s="56"/>
      <c r="L887" s="56"/>
      <c r="M887" s="56"/>
      <c r="N887" s="56"/>
      <c r="O887" s="56"/>
      <c r="P887" s="56"/>
      <c r="Q887" s="56"/>
      <c r="R887" s="56"/>
      <c r="S887" s="56"/>
      <c r="T887" s="56"/>
      <c r="U887" s="56"/>
      <c r="V887" s="56"/>
      <c r="W887" s="56"/>
      <c r="X887" s="56"/>
      <c r="Y887" s="56"/>
      <c r="Z887" s="56"/>
      <c r="AA887" s="56"/>
      <c r="AB887" s="56"/>
    </row>
    <row r="888">
      <c r="A888" s="56"/>
      <c r="B888" s="56"/>
      <c r="C888" s="58"/>
      <c r="D888" s="87"/>
      <c r="E888" s="79"/>
      <c r="F888" s="58"/>
      <c r="G888" s="58"/>
      <c r="H888" s="58"/>
      <c r="I888" s="58"/>
      <c r="J888" s="58"/>
      <c r="K888" s="56"/>
      <c r="L888" s="56"/>
      <c r="M888" s="56"/>
      <c r="N888" s="56"/>
      <c r="O888" s="56"/>
      <c r="P888" s="56"/>
      <c r="Q888" s="56"/>
      <c r="R888" s="56"/>
      <c r="S888" s="56"/>
      <c r="T888" s="56"/>
      <c r="U888" s="56"/>
      <c r="V888" s="56"/>
      <c r="W888" s="56"/>
      <c r="X888" s="56"/>
      <c r="Y888" s="56"/>
      <c r="Z888" s="56"/>
      <c r="AA888" s="56"/>
      <c r="AB888" s="56"/>
    </row>
    <row r="889">
      <c r="A889" s="56"/>
      <c r="B889" s="56"/>
      <c r="C889" s="58"/>
      <c r="D889" s="87"/>
      <c r="E889" s="79"/>
      <c r="F889" s="58"/>
      <c r="G889" s="58"/>
      <c r="H889" s="58"/>
      <c r="I889" s="58"/>
      <c r="J889" s="58"/>
      <c r="K889" s="56"/>
      <c r="L889" s="56"/>
      <c r="M889" s="56"/>
      <c r="N889" s="56"/>
      <c r="O889" s="56"/>
      <c r="P889" s="56"/>
      <c r="Q889" s="56"/>
      <c r="R889" s="56"/>
      <c r="S889" s="56"/>
      <c r="T889" s="56"/>
      <c r="U889" s="56"/>
      <c r="V889" s="56"/>
      <c r="W889" s="56"/>
      <c r="X889" s="56"/>
      <c r="Y889" s="56"/>
      <c r="Z889" s="56"/>
      <c r="AA889" s="56"/>
      <c r="AB889" s="56"/>
    </row>
    <row r="890">
      <c r="A890" s="56"/>
      <c r="B890" s="56"/>
      <c r="C890" s="58"/>
      <c r="D890" s="87"/>
      <c r="E890" s="79"/>
      <c r="F890" s="58"/>
      <c r="G890" s="58"/>
      <c r="H890" s="58"/>
      <c r="I890" s="58"/>
      <c r="J890" s="58"/>
      <c r="K890" s="56"/>
      <c r="L890" s="56"/>
      <c r="M890" s="56"/>
      <c r="N890" s="56"/>
      <c r="O890" s="56"/>
      <c r="P890" s="56"/>
      <c r="Q890" s="56"/>
      <c r="R890" s="56"/>
      <c r="S890" s="56"/>
      <c r="T890" s="56"/>
      <c r="U890" s="56"/>
      <c r="V890" s="56"/>
      <c r="W890" s="56"/>
      <c r="X890" s="56"/>
      <c r="Y890" s="56"/>
      <c r="Z890" s="56"/>
      <c r="AA890" s="56"/>
      <c r="AB890" s="56"/>
    </row>
    <row r="891">
      <c r="A891" s="56"/>
      <c r="B891" s="56"/>
      <c r="C891" s="58"/>
      <c r="D891" s="87"/>
      <c r="E891" s="79"/>
      <c r="F891" s="58"/>
      <c r="G891" s="58"/>
      <c r="H891" s="58"/>
      <c r="I891" s="58"/>
      <c r="J891" s="58"/>
      <c r="K891" s="56"/>
      <c r="L891" s="56"/>
      <c r="M891" s="56"/>
      <c r="N891" s="56"/>
      <c r="O891" s="56"/>
      <c r="P891" s="56"/>
      <c r="Q891" s="56"/>
      <c r="R891" s="56"/>
      <c r="S891" s="56"/>
      <c r="T891" s="56"/>
      <c r="U891" s="56"/>
      <c r="V891" s="56"/>
      <c r="W891" s="56"/>
      <c r="X891" s="56"/>
      <c r="Y891" s="56"/>
      <c r="Z891" s="56"/>
      <c r="AA891" s="56"/>
      <c r="AB891" s="56"/>
    </row>
    <row r="892">
      <c r="A892" s="56"/>
      <c r="B892" s="56"/>
      <c r="C892" s="58"/>
      <c r="D892" s="87"/>
      <c r="E892" s="79"/>
      <c r="F892" s="58"/>
      <c r="G892" s="58"/>
      <c r="H892" s="58"/>
      <c r="I892" s="58"/>
      <c r="J892" s="58"/>
      <c r="K892" s="56"/>
      <c r="L892" s="56"/>
      <c r="M892" s="56"/>
      <c r="N892" s="56"/>
      <c r="O892" s="56"/>
      <c r="P892" s="56"/>
      <c r="Q892" s="56"/>
      <c r="R892" s="56"/>
      <c r="S892" s="56"/>
      <c r="T892" s="56"/>
      <c r="U892" s="56"/>
      <c r="V892" s="56"/>
      <c r="W892" s="56"/>
      <c r="X892" s="56"/>
      <c r="Y892" s="56"/>
      <c r="Z892" s="56"/>
      <c r="AA892" s="56"/>
      <c r="AB892" s="56"/>
    </row>
    <row r="893">
      <c r="A893" s="56"/>
      <c r="B893" s="56"/>
      <c r="C893" s="58"/>
      <c r="D893" s="87"/>
      <c r="E893" s="79"/>
      <c r="F893" s="58"/>
      <c r="G893" s="58"/>
      <c r="H893" s="58"/>
      <c r="I893" s="58"/>
      <c r="J893" s="58"/>
      <c r="K893" s="56"/>
      <c r="L893" s="56"/>
      <c r="M893" s="56"/>
      <c r="N893" s="56"/>
      <c r="O893" s="56"/>
      <c r="P893" s="56"/>
      <c r="Q893" s="56"/>
      <c r="R893" s="56"/>
      <c r="S893" s="56"/>
      <c r="T893" s="56"/>
      <c r="U893" s="56"/>
      <c r="V893" s="56"/>
      <c r="W893" s="56"/>
      <c r="X893" s="56"/>
      <c r="Y893" s="56"/>
      <c r="Z893" s="56"/>
      <c r="AA893" s="56"/>
      <c r="AB893" s="56"/>
    </row>
    <row r="894">
      <c r="A894" s="56"/>
      <c r="B894" s="56"/>
      <c r="C894" s="58"/>
      <c r="D894" s="87"/>
      <c r="E894" s="79"/>
      <c r="F894" s="58"/>
      <c r="G894" s="58"/>
      <c r="H894" s="58"/>
      <c r="I894" s="58"/>
      <c r="J894" s="58"/>
      <c r="K894" s="56"/>
      <c r="L894" s="56"/>
      <c r="M894" s="56"/>
      <c r="N894" s="56"/>
      <c r="O894" s="56"/>
      <c r="P894" s="56"/>
      <c r="Q894" s="56"/>
      <c r="R894" s="56"/>
      <c r="S894" s="56"/>
      <c r="T894" s="56"/>
      <c r="U894" s="56"/>
      <c r="V894" s="56"/>
      <c r="W894" s="56"/>
      <c r="X894" s="56"/>
      <c r="Y894" s="56"/>
      <c r="Z894" s="56"/>
      <c r="AA894" s="56"/>
      <c r="AB894" s="56"/>
    </row>
    <row r="895">
      <c r="A895" s="56"/>
      <c r="B895" s="56"/>
      <c r="C895" s="58"/>
      <c r="D895" s="87"/>
      <c r="E895" s="79"/>
      <c r="F895" s="58"/>
      <c r="G895" s="58"/>
      <c r="H895" s="58"/>
      <c r="I895" s="58"/>
      <c r="J895" s="58"/>
      <c r="K895" s="56"/>
      <c r="L895" s="56"/>
      <c r="M895" s="56"/>
      <c r="N895" s="56"/>
      <c r="O895" s="56"/>
      <c r="P895" s="56"/>
      <c r="Q895" s="56"/>
      <c r="R895" s="56"/>
      <c r="S895" s="56"/>
      <c r="T895" s="56"/>
      <c r="U895" s="56"/>
      <c r="V895" s="56"/>
      <c r="W895" s="56"/>
      <c r="X895" s="56"/>
      <c r="Y895" s="56"/>
      <c r="Z895" s="56"/>
      <c r="AA895" s="56"/>
      <c r="AB895" s="56"/>
    </row>
    <row r="896">
      <c r="A896" s="56"/>
      <c r="B896" s="56"/>
      <c r="C896" s="58"/>
      <c r="D896" s="87"/>
      <c r="E896" s="79"/>
      <c r="F896" s="58"/>
      <c r="G896" s="58"/>
      <c r="H896" s="58"/>
      <c r="I896" s="58"/>
      <c r="J896" s="58"/>
      <c r="K896" s="56"/>
      <c r="L896" s="56"/>
      <c r="M896" s="56"/>
      <c r="N896" s="56"/>
      <c r="O896" s="56"/>
      <c r="P896" s="56"/>
      <c r="Q896" s="56"/>
      <c r="R896" s="56"/>
      <c r="S896" s="56"/>
      <c r="T896" s="56"/>
      <c r="U896" s="56"/>
      <c r="V896" s="56"/>
      <c r="W896" s="56"/>
      <c r="X896" s="56"/>
      <c r="Y896" s="56"/>
      <c r="Z896" s="56"/>
      <c r="AA896" s="56"/>
      <c r="AB896" s="56"/>
    </row>
    <row r="897">
      <c r="A897" s="56"/>
      <c r="B897" s="56"/>
      <c r="C897" s="58"/>
      <c r="D897" s="87"/>
      <c r="E897" s="79"/>
      <c r="F897" s="58"/>
      <c r="G897" s="58"/>
      <c r="H897" s="58"/>
      <c r="I897" s="58"/>
      <c r="J897" s="58"/>
      <c r="K897" s="56"/>
      <c r="L897" s="56"/>
      <c r="M897" s="56"/>
      <c r="N897" s="56"/>
      <c r="O897" s="56"/>
      <c r="P897" s="56"/>
      <c r="Q897" s="56"/>
      <c r="R897" s="56"/>
      <c r="S897" s="56"/>
      <c r="T897" s="56"/>
      <c r="U897" s="56"/>
      <c r="V897" s="56"/>
      <c r="W897" s="56"/>
      <c r="X897" s="56"/>
      <c r="Y897" s="56"/>
      <c r="Z897" s="56"/>
      <c r="AA897" s="56"/>
      <c r="AB897" s="56"/>
    </row>
    <row r="898">
      <c r="A898" s="56"/>
      <c r="B898" s="56"/>
      <c r="C898" s="58"/>
      <c r="D898" s="87"/>
      <c r="E898" s="79"/>
      <c r="F898" s="58"/>
      <c r="G898" s="58"/>
      <c r="H898" s="58"/>
      <c r="I898" s="58"/>
      <c r="J898" s="58"/>
      <c r="K898" s="56"/>
      <c r="L898" s="56"/>
      <c r="M898" s="56"/>
      <c r="N898" s="56"/>
      <c r="O898" s="56"/>
      <c r="P898" s="56"/>
      <c r="Q898" s="56"/>
      <c r="R898" s="56"/>
      <c r="S898" s="56"/>
      <c r="T898" s="56"/>
      <c r="U898" s="56"/>
      <c r="V898" s="56"/>
      <c r="W898" s="56"/>
      <c r="X898" s="56"/>
      <c r="Y898" s="56"/>
      <c r="Z898" s="56"/>
      <c r="AA898" s="56"/>
      <c r="AB898" s="56"/>
    </row>
    <row r="899">
      <c r="A899" s="56"/>
      <c r="B899" s="56"/>
      <c r="C899" s="58"/>
      <c r="D899" s="87"/>
      <c r="E899" s="79"/>
      <c r="F899" s="58"/>
      <c r="G899" s="58"/>
      <c r="H899" s="58"/>
      <c r="I899" s="58"/>
      <c r="J899" s="58"/>
      <c r="K899" s="56"/>
      <c r="L899" s="56"/>
      <c r="M899" s="56"/>
      <c r="N899" s="56"/>
      <c r="O899" s="56"/>
      <c r="P899" s="56"/>
      <c r="Q899" s="56"/>
      <c r="R899" s="56"/>
      <c r="S899" s="56"/>
      <c r="T899" s="56"/>
      <c r="U899" s="56"/>
      <c r="V899" s="56"/>
      <c r="W899" s="56"/>
      <c r="X899" s="56"/>
      <c r="Y899" s="56"/>
      <c r="Z899" s="56"/>
      <c r="AA899" s="56"/>
      <c r="AB899" s="56"/>
    </row>
    <row r="900">
      <c r="A900" s="56"/>
      <c r="B900" s="56"/>
      <c r="C900" s="58"/>
      <c r="D900" s="87"/>
      <c r="E900" s="79"/>
      <c r="F900" s="58"/>
      <c r="G900" s="58"/>
      <c r="H900" s="58"/>
      <c r="I900" s="58"/>
      <c r="J900" s="58"/>
      <c r="K900" s="56"/>
      <c r="L900" s="56"/>
      <c r="M900" s="56"/>
      <c r="N900" s="56"/>
      <c r="O900" s="56"/>
      <c r="P900" s="56"/>
      <c r="Q900" s="56"/>
      <c r="R900" s="56"/>
      <c r="S900" s="56"/>
      <c r="T900" s="56"/>
      <c r="U900" s="56"/>
      <c r="V900" s="56"/>
      <c r="W900" s="56"/>
      <c r="X900" s="56"/>
      <c r="Y900" s="56"/>
      <c r="Z900" s="56"/>
      <c r="AA900" s="56"/>
      <c r="AB900" s="56"/>
    </row>
    <row r="901">
      <c r="A901" s="56"/>
      <c r="B901" s="56"/>
      <c r="C901" s="58"/>
      <c r="D901" s="87"/>
      <c r="E901" s="79"/>
      <c r="F901" s="58"/>
      <c r="G901" s="58"/>
      <c r="H901" s="58"/>
      <c r="I901" s="58"/>
      <c r="J901" s="58"/>
      <c r="K901" s="56"/>
      <c r="L901" s="56"/>
      <c r="M901" s="56"/>
      <c r="N901" s="56"/>
      <c r="O901" s="56"/>
      <c r="P901" s="56"/>
      <c r="Q901" s="56"/>
      <c r="R901" s="56"/>
      <c r="S901" s="56"/>
      <c r="T901" s="56"/>
      <c r="U901" s="56"/>
      <c r="V901" s="56"/>
      <c r="W901" s="56"/>
      <c r="X901" s="56"/>
      <c r="Y901" s="56"/>
      <c r="Z901" s="56"/>
      <c r="AA901" s="56"/>
      <c r="AB901" s="56"/>
    </row>
    <row r="902">
      <c r="A902" s="56"/>
      <c r="B902" s="56"/>
      <c r="C902" s="58"/>
      <c r="D902" s="87"/>
      <c r="E902" s="79"/>
      <c r="F902" s="58"/>
      <c r="G902" s="58"/>
      <c r="H902" s="58"/>
      <c r="I902" s="58"/>
      <c r="J902" s="58"/>
      <c r="K902" s="56"/>
      <c r="L902" s="56"/>
      <c r="M902" s="56"/>
      <c r="N902" s="56"/>
      <c r="O902" s="56"/>
      <c r="P902" s="56"/>
      <c r="Q902" s="56"/>
      <c r="R902" s="56"/>
      <c r="S902" s="56"/>
      <c r="T902" s="56"/>
      <c r="U902" s="56"/>
      <c r="V902" s="56"/>
      <c r="W902" s="56"/>
      <c r="X902" s="56"/>
      <c r="Y902" s="56"/>
      <c r="Z902" s="56"/>
      <c r="AA902" s="56"/>
      <c r="AB902" s="56"/>
    </row>
    <row r="903">
      <c r="A903" s="56"/>
      <c r="B903" s="56"/>
      <c r="C903" s="58"/>
      <c r="D903" s="87"/>
      <c r="E903" s="79"/>
      <c r="F903" s="58"/>
      <c r="G903" s="58"/>
      <c r="H903" s="58"/>
      <c r="I903" s="58"/>
      <c r="J903" s="58"/>
      <c r="K903" s="56"/>
      <c r="L903" s="56"/>
      <c r="M903" s="56"/>
      <c r="N903" s="56"/>
      <c r="O903" s="56"/>
      <c r="P903" s="56"/>
      <c r="Q903" s="56"/>
      <c r="R903" s="56"/>
      <c r="S903" s="56"/>
      <c r="T903" s="56"/>
      <c r="U903" s="56"/>
      <c r="V903" s="56"/>
      <c r="W903" s="56"/>
      <c r="X903" s="56"/>
      <c r="Y903" s="56"/>
      <c r="Z903" s="56"/>
      <c r="AA903" s="56"/>
      <c r="AB903" s="56"/>
    </row>
    <row r="904">
      <c r="A904" s="56"/>
      <c r="B904" s="56"/>
      <c r="C904" s="58"/>
      <c r="D904" s="87"/>
      <c r="E904" s="79"/>
      <c r="F904" s="58"/>
      <c r="G904" s="58"/>
      <c r="H904" s="58"/>
      <c r="I904" s="58"/>
      <c r="J904" s="58"/>
      <c r="K904" s="56"/>
      <c r="L904" s="56"/>
      <c r="M904" s="56"/>
      <c r="N904" s="56"/>
      <c r="O904" s="56"/>
      <c r="P904" s="56"/>
      <c r="Q904" s="56"/>
      <c r="R904" s="56"/>
      <c r="S904" s="56"/>
      <c r="T904" s="56"/>
      <c r="U904" s="56"/>
      <c r="V904" s="56"/>
      <c r="W904" s="56"/>
      <c r="X904" s="56"/>
      <c r="Y904" s="56"/>
      <c r="Z904" s="56"/>
      <c r="AA904" s="56"/>
      <c r="AB904" s="56"/>
    </row>
    <row r="905">
      <c r="A905" s="56"/>
      <c r="B905" s="56"/>
      <c r="C905" s="58"/>
      <c r="D905" s="87"/>
      <c r="E905" s="79"/>
      <c r="F905" s="58"/>
      <c r="G905" s="58"/>
      <c r="H905" s="58"/>
      <c r="I905" s="58"/>
      <c r="J905" s="58"/>
      <c r="K905" s="56"/>
      <c r="L905" s="56"/>
      <c r="M905" s="56"/>
      <c r="N905" s="56"/>
      <c r="O905" s="56"/>
      <c r="P905" s="56"/>
      <c r="Q905" s="56"/>
      <c r="R905" s="56"/>
      <c r="S905" s="56"/>
      <c r="T905" s="56"/>
      <c r="U905" s="56"/>
      <c r="V905" s="56"/>
      <c r="W905" s="56"/>
      <c r="X905" s="56"/>
      <c r="Y905" s="56"/>
      <c r="Z905" s="56"/>
      <c r="AA905" s="56"/>
      <c r="AB905" s="56"/>
    </row>
    <row r="906">
      <c r="A906" s="56"/>
      <c r="B906" s="56"/>
      <c r="C906" s="58"/>
      <c r="D906" s="87"/>
      <c r="E906" s="79"/>
      <c r="F906" s="58"/>
      <c r="G906" s="58"/>
      <c r="H906" s="58"/>
      <c r="I906" s="58"/>
      <c r="J906" s="58"/>
      <c r="K906" s="56"/>
      <c r="L906" s="56"/>
      <c r="M906" s="56"/>
      <c r="N906" s="56"/>
      <c r="O906" s="56"/>
      <c r="P906" s="56"/>
      <c r="Q906" s="56"/>
      <c r="R906" s="56"/>
      <c r="S906" s="56"/>
      <c r="T906" s="56"/>
      <c r="U906" s="56"/>
      <c r="V906" s="56"/>
      <c r="W906" s="56"/>
      <c r="X906" s="56"/>
      <c r="Y906" s="56"/>
      <c r="Z906" s="56"/>
      <c r="AA906" s="56"/>
      <c r="AB906" s="56"/>
    </row>
    <row r="907">
      <c r="A907" s="56"/>
      <c r="B907" s="56"/>
      <c r="C907" s="58"/>
      <c r="D907" s="87"/>
      <c r="E907" s="79"/>
      <c r="F907" s="58"/>
      <c r="G907" s="58"/>
      <c r="H907" s="58"/>
      <c r="I907" s="58"/>
      <c r="J907" s="58"/>
      <c r="K907" s="56"/>
      <c r="L907" s="56"/>
      <c r="M907" s="56"/>
      <c r="N907" s="56"/>
      <c r="O907" s="56"/>
      <c r="P907" s="56"/>
      <c r="Q907" s="56"/>
      <c r="R907" s="56"/>
      <c r="S907" s="56"/>
      <c r="T907" s="56"/>
      <c r="U907" s="56"/>
      <c r="V907" s="56"/>
      <c r="W907" s="56"/>
      <c r="X907" s="56"/>
      <c r="Y907" s="56"/>
      <c r="Z907" s="56"/>
      <c r="AA907" s="56"/>
      <c r="AB907" s="56"/>
    </row>
    <row r="908">
      <c r="A908" s="56"/>
      <c r="B908" s="56"/>
      <c r="C908" s="58"/>
      <c r="D908" s="87"/>
      <c r="E908" s="79"/>
      <c r="F908" s="58"/>
      <c r="G908" s="58"/>
      <c r="H908" s="58"/>
      <c r="I908" s="58"/>
      <c r="J908" s="58"/>
      <c r="K908" s="56"/>
      <c r="L908" s="56"/>
      <c r="M908" s="56"/>
      <c r="N908" s="56"/>
      <c r="O908" s="56"/>
      <c r="P908" s="56"/>
      <c r="Q908" s="56"/>
      <c r="R908" s="56"/>
      <c r="S908" s="56"/>
      <c r="T908" s="56"/>
      <c r="U908" s="56"/>
      <c r="V908" s="56"/>
      <c r="W908" s="56"/>
      <c r="X908" s="56"/>
      <c r="Y908" s="56"/>
      <c r="Z908" s="56"/>
      <c r="AA908" s="56"/>
      <c r="AB908" s="56"/>
    </row>
    <row r="909">
      <c r="A909" s="56"/>
      <c r="B909" s="56"/>
      <c r="C909" s="58"/>
      <c r="D909" s="87"/>
      <c r="E909" s="79"/>
      <c r="F909" s="58"/>
      <c r="G909" s="58"/>
      <c r="H909" s="58"/>
      <c r="I909" s="58"/>
      <c r="J909" s="58"/>
      <c r="K909" s="56"/>
      <c r="L909" s="56"/>
      <c r="M909" s="56"/>
      <c r="N909" s="56"/>
      <c r="O909" s="56"/>
      <c r="P909" s="56"/>
      <c r="Q909" s="56"/>
      <c r="R909" s="56"/>
      <c r="S909" s="56"/>
      <c r="T909" s="56"/>
      <c r="U909" s="56"/>
      <c r="V909" s="56"/>
      <c r="W909" s="56"/>
      <c r="X909" s="56"/>
      <c r="Y909" s="56"/>
      <c r="Z909" s="56"/>
      <c r="AA909" s="56"/>
      <c r="AB909" s="56"/>
    </row>
    <row r="910">
      <c r="A910" s="56"/>
      <c r="B910" s="56"/>
      <c r="C910" s="58"/>
      <c r="D910" s="87"/>
      <c r="E910" s="79"/>
      <c r="F910" s="58"/>
      <c r="G910" s="58"/>
      <c r="H910" s="58"/>
      <c r="I910" s="58"/>
      <c r="J910" s="58"/>
      <c r="K910" s="56"/>
      <c r="L910" s="56"/>
      <c r="M910" s="56"/>
      <c r="N910" s="56"/>
      <c r="O910" s="56"/>
      <c r="P910" s="56"/>
      <c r="Q910" s="56"/>
      <c r="R910" s="56"/>
      <c r="S910" s="56"/>
      <c r="T910" s="56"/>
      <c r="U910" s="56"/>
      <c r="V910" s="56"/>
      <c r="W910" s="56"/>
      <c r="X910" s="56"/>
      <c r="Y910" s="56"/>
      <c r="Z910" s="56"/>
      <c r="AA910" s="56"/>
      <c r="AB910" s="56"/>
    </row>
    <row r="911">
      <c r="A911" s="56"/>
      <c r="B911" s="56"/>
      <c r="C911" s="58"/>
      <c r="D911" s="87"/>
      <c r="E911" s="79"/>
      <c r="F911" s="58"/>
      <c r="G911" s="58"/>
      <c r="H911" s="58"/>
      <c r="I911" s="58"/>
      <c r="J911" s="58"/>
      <c r="K911" s="56"/>
      <c r="L911" s="56"/>
      <c r="M911" s="56"/>
      <c r="N911" s="56"/>
      <c r="O911" s="56"/>
      <c r="P911" s="56"/>
      <c r="Q911" s="56"/>
      <c r="R911" s="56"/>
      <c r="S911" s="56"/>
      <c r="T911" s="56"/>
      <c r="U911" s="56"/>
      <c r="V911" s="56"/>
      <c r="W911" s="56"/>
      <c r="X911" s="56"/>
      <c r="Y911" s="56"/>
      <c r="Z911" s="56"/>
      <c r="AA911" s="56"/>
      <c r="AB911" s="56"/>
    </row>
    <row r="912">
      <c r="A912" s="56"/>
      <c r="B912" s="56"/>
      <c r="C912" s="58"/>
      <c r="D912" s="87"/>
      <c r="E912" s="79"/>
      <c r="F912" s="58"/>
      <c r="G912" s="58"/>
      <c r="H912" s="58"/>
      <c r="I912" s="58"/>
      <c r="J912" s="58"/>
      <c r="K912" s="56"/>
      <c r="L912" s="56"/>
      <c r="M912" s="56"/>
      <c r="N912" s="56"/>
      <c r="O912" s="56"/>
      <c r="P912" s="56"/>
      <c r="Q912" s="56"/>
      <c r="R912" s="56"/>
      <c r="S912" s="56"/>
      <c r="T912" s="56"/>
      <c r="U912" s="56"/>
      <c r="V912" s="56"/>
      <c r="W912" s="56"/>
      <c r="X912" s="56"/>
      <c r="Y912" s="56"/>
      <c r="Z912" s="56"/>
      <c r="AA912" s="56"/>
      <c r="AB912" s="56"/>
    </row>
    <row r="913">
      <c r="A913" s="56"/>
      <c r="B913" s="56"/>
      <c r="C913" s="58"/>
      <c r="D913" s="87"/>
      <c r="E913" s="79"/>
      <c r="F913" s="58"/>
      <c r="G913" s="58"/>
      <c r="H913" s="58"/>
      <c r="I913" s="58"/>
      <c r="J913" s="58"/>
      <c r="K913" s="56"/>
      <c r="L913" s="56"/>
      <c r="M913" s="56"/>
      <c r="N913" s="56"/>
      <c r="O913" s="56"/>
      <c r="P913" s="56"/>
      <c r="Q913" s="56"/>
      <c r="R913" s="56"/>
      <c r="S913" s="56"/>
      <c r="T913" s="56"/>
      <c r="U913" s="56"/>
      <c r="V913" s="56"/>
      <c r="W913" s="56"/>
      <c r="X913" s="56"/>
      <c r="Y913" s="56"/>
      <c r="Z913" s="56"/>
      <c r="AA913" s="56"/>
      <c r="AB913" s="56"/>
    </row>
    <row r="914">
      <c r="A914" s="56"/>
      <c r="B914" s="56"/>
      <c r="C914" s="58"/>
      <c r="D914" s="87"/>
      <c r="E914" s="79"/>
      <c r="F914" s="58"/>
      <c r="G914" s="58"/>
      <c r="H914" s="58"/>
      <c r="I914" s="58"/>
      <c r="J914" s="58"/>
      <c r="K914" s="56"/>
      <c r="L914" s="56"/>
      <c r="M914" s="56"/>
      <c r="N914" s="56"/>
      <c r="O914" s="56"/>
      <c r="P914" s="56"/>
      <c r="Q914" s="56"/>
      <c r="R914" s="56"/>
      <c r="S914" s="56"/>
      <c r="T914" s="56"/>
      <c r="U914" s="56"/>
      <c r="V914" s="56"/>
      <c r="W914" s="56"/>
      <c r="X914" s="56"/>
      <c r="Y914" s="56"/>
      <c r="Z914" s="56"/>
      <c r="AA914" s="56"/>
      <c r="AB914" s="56"/>
    </row>
    <row r="915">
      <c r="A915" s="56"/>
      <c r="B915" s="56"/>
      <c r="C915" s="58"/>
      <c r="D915" s="87"/>
      <c r="E915" s="79"/>
      <c r="F915" s="58"/>
      <c r="G915" s="58"/>
      <c r="H915" s="58"/>
      <c r="I915" s="58"/>
      <c r="J915" s="58"/>
      <c r="K915" s="56"/>
      <c r="L915" s="56"/>
      <c r="M915" s="56"/>
      <c r="N915" s="56"/>
      <c r="O915" s="56"/>
      <c r="P915" s="56"/>
      <c r="Q915" s="56"/>
      <c r="R915" s="56"/>
      <c r="S915" s="56"/>
      <c r="T915" s="56"/>
      <c r="U915" s="56"/>
      <c r="V915" s="56"/>
      <c r="W915" s="56"/>
      <c r="X915" s="56"/>
      <c r="Y915" s="56"/>
      <c r="Z915" s="56"/>
      <c r="AA915" s="56"/>
      <c r="AB915" s="56"/>
    </row>
    <row r="916">
      <c r="A916" s="56"/>
      <c r="B916" s="56"/>
      <c r="C916" s="58"/>
      <c r="D916" s="87"/>
      <c r="E916" s="79"/>
      <c r="F916" s="58"/>
      <c r="G916" s="58"/>
      <c r="H916" s="58"/>
      <c r="I916" s="58"/>
      <c r="J916" s="58"/>
      <c r="K916" s="56"/>
      <c r="L916" s="56"/>
      <c r="M916" s="56"/>
      <c r="N916" s="56"/>
      <c r="O916" s="56"/>
      <c r="P916" s="56"/>
      <c r="Q916" s="56"/>
      <c r="R916" s="56"/>
      <c r="S916" s="56"/>
      <c r="T916" s="56"/>
      <c r="U916" s="56"/>
      <c r="V916" s="56"/>
      <c r="W916" s="56"/>
      <c r="X916" s="56"/>
      <c r="Y916" s="56"/>
      <c r="Z916" s="56"/>
      <c r="AA916" s="56"/>
      <c r="AB916" s="56"/>
    </row>
    <row r="917">
      <c r="A917" s="56"/>
      <c r="B917" s="56"/>
      <c r="C917" s="58"/>
      <c r="D917" s="87"/>
      <c r="E917" s="79"/>
      <c r="F917" s="58"/>
      <c r="G917" s="58"/>
      <c r="H917" s="58"/>
      <c r="I917" s="58"/>
      <c r="J917" s="58"/>
      <c r="K917" s="56"/>
      <c r="L917" s="56"/>
      <c r="M917" s="56"/>
      <c r="N917" s="56"/>
      <c r="O917" s="56"/>
      <c r="P917" s="56"/>
      <c r="Q917" s="56"/>
      <c r="R917" s="56"/>
      <c r="S917" s="56"/>
      <c r="T917" s="56"/>
      <c r="U917" s="56"/>
      <c r="V917" s="56"/>
      <c r="W917" s="56"/>
      <c r="X917" s="56"/>
      <c r="Y917" s="56"/>
      <c r="Z917" s="56"/>
      <c r="AA917" s="56"/>
      <c r="AB917" s="56"/>
    </row>
    <row r="918">
      <c r="A918" s="56"/>
      <c r="B918" s="56"/>
      <c r="C918" s="58"/>
      <c r="D918" s="87"/>
      <c r="E918" s="79"/>
      <c r="F918" s="58"/>
      <c r="G918" s="58"/>
      <c r="H918" s="58"/>
      <c r="I918" s="58"/>
      <c r="J918" s="58"/>
      <c r="K918" s="56"/>
      <c r="L918" s="56"/>
      <c r="M918" s="56"/>
      <c r="N918" s="56"/>
      <c r="O918" s="56"/>
      <c r="P918" s="56"/>
      <c r="Q918" s="56"/>
      <c r="R918" s="56"/>
      <c r="S918" s="56"/>
      <c r="T918" s="56"/>
      <c r="U918" s="56"/>
      <c r="V918" s="56"/>
      <c r="W918" s="56"/>
      <c r="X918" s="56"/>
      <c r="Y918" s="56"/>
      <c r="Z918" s="56"/>
      <c r="AA918" s="56"/>
      <c r="AB918" s="56"/>
    </row>
    <row r="919">
      <c r="A919" s="56"/>
      <c r="B919" s="56"/>
      <c r="C919" s="58"/>
      <c r="D919" s="87"/>
      <c r="E919" s="79"/>
      <c r="F919" s="58"/>
      <c r="G919" s="58"/>
      <c r="H919" s="58"/>
      <c r="I919" s="58"/>
      <c r="J919" s="58"/>
      <c r="K919" s="56"/>
      <c r="L919" s="56"/>
      <c r="M919" s="56"/>
      <c r="N919" s="56"/>
      <c r="O919" s="56"/>
      <c r="P919" s="56"/>
      <c r="Q919" s="56"/>
      <c r="R919" s="56"/>
      <c r="S919" s="56"/>
      <c r="T919" s="56"/>
      <c r="U919" s="56"/>
      <c r="V919" s="56"/>
      <c r="W919" s="56"/>
      <c r="X919" s="56"/>
      <c r="Y919" s="56"/>
      <c r="Z919" s="56"/>
      <c r="AA919" s="56"/>
      <c r="AB919" s="56"/>
    </row>
    <row r="920">
      <c r="A920" s="56"/>
      <c r="B920" s="56"/>
      <c r="C920" s="58"/>
      <c r="D920" s="87"/>
      <c r="E920" s="79"/>
      <c r="F920" s="58"/>
      <c r="G920" s="58"/>
      <c r="H920" s="58"/>
      <c r="I920" s="58"/>
      <c r="J920" s="58"/>
      <c r="K920" s="56"/>
      <c r="L920" s="56"/>
      <c r="M920" s="56"/>
      <c r="N920" s="56"/>
      <c r="O920" s="56"/>
      <c r="P920" s="56"/>
      <c r="Q920" s="56"/>
      <c r="R920" s="56"/>
      <c r="S920" s="56"/>
      <c r="T920" s="56"/>
      <c r="U920" s="56"/>
      <c r="V920" s="56"/>
      <c r="W920" s="56"/>
      <c r="X920" s="56"/>
      <c r="Y920" s="56"/>
      <c r="Z920" s="56"/>
      <c r="AA920" s="56"/>
      <c r="AB920" s="56"/>
    </row>
    <row r="921">
      <c r="A921" s="56"/>
      <c r="B921" s="56"/>
      <c r="C921" s="58"/>
      <c r="D921" s="87"/>
      <c r="E921" s="79"/>
      <c r="F921" s="58"/>
      <c r="G921" s="58"/>
      <c r="H921" s="58"/>
      <c r="I921" s="58"/>
      <c r="J921" s="58"/>
      <c r="K921" s="56"/>
      <c r="L921" s="56"/>
      <c r="M921" s="56"/>
      <c r="N921" s="56"/>
      <c r="O921" s="56"/>
      <c r="P921" s="56"/>
      <c r="Q921" s="56"/>
      <c r="R921" s="56"/>
      <c r="S921" s="56"/>
      <c r="T921" s="56"/>
      <c r="U921" s="56"/>
      <c r="V921" s="56"/>
      <c r="W921" s="56"/>
      <c r="X921" s="56"/>
      <c r="Y921" s="56"/>
      <c r="Z921" s="56"/>
      <c r="AA921" s="56"/>
      <c r="AB921" s="56"/>
    </row>
    <row r="922">
      <c r="A922" s="56"/>
      <c r="B922" s="56"/>
      <c r="C922" s="58"/>
      <c r="D922" s="87"/>
      <c r="E922" s="79"/>
      <c r="F922" s="58"/>
      <c r="G922" s="58"/>
      <c r="H922" s="58"/>
      <c r="I922" s="58"/>
      <c r="J922" s="58"/>
      <c r="K922" s="56"/>
      <c r="L922" s="56"/>
      <c r="M922" s="56"/>
      <c r="N922" s="56"/>
      <c r="O922" s="56"/>
      <c r="P922" s="56"/>
      <c r="Q922" s="56"/>
      <c r="R922" s="56"/>
      <c r="S922" s="56"/>
      <c r="T922" s="56"/>
      <c r="U922" s="56"/>
      <c r="V922" s="56"/>
      <c r="W922" s="56"/>
      <c r="X922" s="56"/>
      <c r="Y922" s="56"/>
      <c r="Z922" s="56"/>
      <c r="AA922" s="56"/>
      <c r="AB922" s="56"/>
    </row>
    <row r="923">
      <c r="A923" s="56"/>
      <c r="B923" s="56"/>
      <c r="C923" s="58"/>
      <c r="D923" s="87"/>
      <c r="E923" s="79"/>
      <c r="F923" s="58"/>
      <c r="G923" s="58"/>
      <c r="H923" s="58"/>
      <c r="I923" s="58"/>
      <c r="J923" s="58"/>
      <c r="K923" s="56"/>
      <c r="L923" s="56"/>
      <c r="M923" s="56"/>
      <c r="N923" s="56"/>
      <c r="O923" s="56"/>
      <c r="P923" s="56"/>
      <c r="Q923" s="56"/>
      <c r="R923" s="56"/>
      <c r="S923" s="56"/>
      <c r="T923" s="56"/>
      <c r="U923" s="56"/>
      <c r="V923" s="56"/>
      <c r="W923" s="56"/>
      <c r="X923" s="56"/>
      <c r="Y923" s="56"/>
      <c r="Z923" s="56"/>
      <c r="AA923" s="56"/>
      <c r="AB923" s="56"/>
    </row>
    <row r="924">
      <c r="A924" s="56"/>
      <c r="B924" s="56"/>
      <c r="C924" s="58"/>
      <c r="D924" s="87"/>
      <c r="E924" s="79"/>
      <c r="F924" s="58"/>
      <c r="G924" s="58"/>
      <c r="H924" s="58"/>
      <c r="I924" s="58"/>
      <c r="J924" s="58"/>
      <c r="K924" s="56"/>
      <c r="L924" s="56"/>
      <c r="M924" s="56"/>
      <c r="N924" s="56"/>
      <c r="O924" s="56"/>
      <c r="P924" s="56"/>
      <c r="Q924" s="56"/>
      <c r="R924" s="56"/>
      <c r="S924" s="56"/>
      <c r="T924" s="56"/>
      <c r="U924" s="56"/>
      <c r="V924" s="56"/>
      <c r="W924" s="56"/>
      <c r="X924" s="56"/>
      <c r="Y924" s="56"/>
      <c r="Z924" s="56"/>
      <c r="AA924" s="56"/>
      <c r="AB924" s="56"/>
    </row>
    <row r="925">
      <c r="A925" s="56"/>
      <c r="B925" s="56"/>
      <c r="C925" s="58"/>
      <c r="D925" s="87"/>
      <c r="E925" s="79"/>
      <c r="F925" s="58"/>
      <c r="G925" s="58"/>
      <c r="H925" s="58"/>
      <c r="I925" s="58"/>
      <c r="J925" s="58"/>
      <c r="K925" s="56"/>
      <c r="L925" s="56"/>
      <c r="M925" s="56"/>
      <c r="N925" s="56"/>
      <c r="O925" s="56"/>
      <c r="P925" s="56"/>
      <c r="Q925" s="56"/>
      <c r="R925" s="56"/>
      <c r="S925" s="56"/>
      <c r="T925" s="56"/>
      <c r="U925" s="56"/>
      <c r="V925" s="56"/>
      <c r="W925" s="56"/>
      <c r="X925" s="56"/>
      <c r="Y925" s="56"/>
      <c r="Z925" s="56"/>
      <c r="AA925" s="56"/>
      <c r="AB925" s="56"/>
    </row>
    <row r="926">
      <c r="A926" s="56"/>
      <c r="B926" s="56"/>
      <c r="C926" s="58"/>
      <c r="D926" s="87"/>
      <c r="E926" s="79"/>
      <c r="F926" s="58"/>
      <c r="G926" s="58"/>
      <c r="H926" s="58"/>
      <c r="I926" s="58"/>
      <c r="J926" s="58"/>
      <c r="K926" s="56"/>
      <c r="L926" s="56"/>
      <c r="M926" s="56"/>
      <c r="N926" s="56"/>
      <c r="O926" s="56"/>
      <c r="P926" s="56"/>
      <c r="Q926" s="56"/>
      <c r="R926" s="56"/>
      <c r="S926" s="56"/>
      <c r="T926" s="56"/>
      <c r="U926" s="56"/>
      <c r="V926" s="56"/>
      <c r="W926" s="56"/>
      <c r="X926" s="56"/>
      <c r="Y926" s="56"/>
      <c r="Z926" s="56"/>
      <c r="AA926" s="56"/>
      <c r="AB926" s="56"/>
    </row>
    <row r="927">
      <c r="A927" s="56"/>
      <c r="B927" s="56"/>
      <c r="C927" s="58"/>
      <c r="D927" s="87"/>
      <c r="E927" s="79"/>
      <c r="F927" s="58"/>
      <c r="G927" s="58"/>
      <c r="H927" s="58"/>
      <c r="I927" s="58"/>
      <c r="J927" s="58"/>
      <c r="K927" s="56"/>
      <c r="L927" s="56"/>
      <c r="M927" s="56"/>
      <c r="N927" s="56"/>
      <c r="O927" s="56"/>
      <c r="P927" s="56"/>
      <c r="Q927" s="56"/>
      <c r="R927" s="56"/>
      <c r="S927" s="56"/>
      <c r="T927" s="56"/>
      <c r="U927" s="56"/>
      <c r="V927" s="56"/>
      <c r="W927" s="56"/>
      <c r="X927" s="56"/>
      <c r="Y927" s="56"/>
      <c r="Z927" s="56"/>
      <c r="AA927" s="56"/>
      <c r="AB927" s="56"/>
    </row>
    <row r="928">
      <c r="A928" s="56"/>
      <c r="B928" s="56"/>
      <c r="C928" s="58"/>
      <c r="D928" s="87"/>
      <c r="E928" s="79"/>
      <c r="F928" s="58"/>
      <c r="G928" s="58"/>
      <c r="H928" s="58"/>
      <c r="I928" s="58"/>
      <c r="J928" s="58"/>
      <c r="K928" s="56"/>
      <c r="L928" s="56"/>
      <c r="M928" s="56"/>
      <c r="N928" s="56"/>
      <c r="O928" s="56"/>
      <c r="P928" s="56"/>
      <c r="Q928" s="56"/>
      <c r="R928" s="56"/>
      <c r="S928" s="56"/>
      <c r="T928" s="56"/>
      <c r="U928" s="56"/>
      <c r="V928" s="56"/>
      <c r="W928" s="56"/>
      <c r="X928" s="56"/>
      <c r="Y928" s="56"/>
      <c r="Z928" s="56"/>
      <c r="AA928" s="56"/>
      <c r="AB928" s="56"/>
    </row>
    <row r="929">
      <c r="A929" s="56"/>
      <c r="B929" s="56"/>
      <c r="C929" s="58"/>
      <c r="D929" s="87"/>
      <c r="E929" s="79"/>
      <c r="F929" s="58"/>
      <c r="G929" s="58"/>
      <c r="H929" s="58"/>
      <c r="I929" s="58"/>
      <c r="J929" s="58"/>
      <c r="K929" s="56"/>
      <c r="L929" s="56"/>
      <c r="M929" s="56"/>
      <c r="N929" s="56"/>
      <c r="O929" s="56"/>
      <c r="P929" s="56"/>
      <c r="Q929" s="56"/>
      <c r="R929" s="56"/>
      <c r="S929" s="56"/>
      <c r="T929" s="56"/>
      <c r="U929" s="56"/>
      <c r="V929" s="56"/>
      <c r="W929" s="56"/>
      <c r="X929" s="56"/>
      <c r="Y929" s="56"/>
      <c r="Z929" s="56"/>
      <c r="AA929" s="56"/>
      <c r="AB929" s="56"/>
    </row>
    <row r="930">
      <c r="A930" s="56"/>
      <c r="B930" s="56"/>
      <c r="C930" s="58"/>
      <c r="D930" s="87"/>
      <c r="E930" s="79"/>
      <c r="F930" s="58"/>
      <c r="G930" s="58"/>
      <c r="H930" s="58"/>
      <c r="I930" s="58"/>
      <c r="J930" s="58"/>
      <c r="K930" s="56"/>
      <c r="L930" s="56"/>
      <c r="M930" s="56"/>
      <c r="N930" s="56"/>
      <c r="O930" s="56"/>
      <c r="P930" s="56"/>
      <c r="Q930" s="56"/>
      <c r="R930" s="56"/>
      <c r="S930" s="56"/>
      <c r="T930" s="56"/>
      <c r="U930" s="56"/>
      <c r="V930" s="56"/>
      <c r="W930" s="56"/>
      <c r="X930" s="56"/>
      <c r="Y930" s="56"/>
      <c r="Z930" s="56"/>
      <c r="AA930" s="56"/>
      <c r="AB930" s="56"/>
    </row>
    <row r="931">
      <c r="A931" s="56"/>
      <c r="B931" s="56"/>
      <c r="C931" s="58"/>
      <c r="D931" s="87"/>
      <c r="E931" s="79"/>
      <c r="F931" s="58"/>
      <c r="G931" s="58"/>
      <c r="H931" s="58"/>
      <c r="I931" s="58"/>
      <c r="J931" s="58"/>
      <c r="K931" s="56"/>
      <c r="L931" s="56"/>
      <c r="M931" s="56"/>
      <c r="N931" s="56"/>
      <c r="O931" s="56"/>
      <c r="P931" s="56"/>
      <c r="Q931" s="56"/>
      <c r="R931" s="56"/>
      <c r="S931" s="56"/>
      <c r="T931" s="56"/>
      <c r="U931" s="56"/>
      <c r="V931" s="56"/>
      <c r="W931" s="56"/>
      <c r="X931" s="56"/>
      <c r="Y931" s="56"/>
      <c r="Z931" s="56"/>
      <c r="AA931" s="56"/>
      <c r="AB931" s="56"/>
    </row>
    <row r="932">
      <c r="A932" s="56"/>
      <c r="B932" s="56"/>
      <c r="C932" s="58"/>
      <c r="D932" s="87"/>
      <c r="E932" s="79"/>
      <c r="F932" s="58"/>
      <c r="G932" s="58"/>
      <c r="H932" s="58"/>
      <c r="I932" s="58"/>
      <c r="J932" s="58"/>
      <c r="K932" s="56"/>
      <c r="L932" s="56"/>
      <c r="M932" s="56"/>
      <c r="N932" s="56"/>
      <c r="O932" s="56"/>
      <c r="P932" s="56"/>
      <c r="Q932" s="56"/>
      <c r="R932" s="56"/>
      <c r="S932" s="56"/>
      <c r="T932" s="56"/>
      <c r="U932" s="56"/>
      <c r="V932" s="56"/>
      <c r="W932" s="56"/>
      <c r="X932" s="56"/>
      <c r="Y932" s="56"/>
      <c r="Z932" s="56"/>
      <c r="AA932" s="56"/>
      <c r="AB932" s="56"/>
    </row>
    <row r="933">
      <c r="A933" s="56"/>
      <c r="B933" s="56"/>
      <c r="C933" s="58"/>
      <c r="D933" s="87"/>
      <c r="E933" s="79"/>
      <c r="F933" s="58"/>
      <c r="G933" s="58"/>
      <c r="H933" s="58"/>
      <c r="I933" s="58"/>
      <c r="J933" s="58"/>
      <c r="K933" s="56"/>
      <c r="L933" s="56"/>
      <c r="M933" s="56"/>
      <c r="N933" s="56"/>
      <c r="O933" s="56"/>
      <c r="P933" s="56"/>
      <c r="Q933" s="56"/>
      <c r="R933" s="56"/>
      <c r="S933" s="56"/>
      <c r="T933" s="56"/>
      <c r="U933" s="56"/>
      <c r="V933" s="56"/>
      <c r="W933" s="56"/>
      <c r="X933" s="56"/>
      <c r="Y933" s="56"/>
      <c r="Z933" s="56"/>
      <c r="AA933" s="56"/>
      <c r="AB933" s="56"/>
    </row>
    <row r="934">
      <c r="A934" s="56"/>
      <c r="B934" s="56"/>
      <c r="C934" s="58"/>
      <c r="D934" s="87"/>
      <c r="E934" s="79"/>
      <c r="F934" s="58"/>
      <c r="G934" s="58"/>
      <c r="H934" s="58"/>
      <c r="I934" s="58"/>
      <c r="J934" s="58"/>
      <c r="K934" s="56"/>
      <c r="L934" s="56"/>
      <c r="M934" s="56"/>
      <c r="N934" s="56"/>
      <c r="O934" s="56"/>
      <c r="P934" s="56"/>
      <c r="Q934" s="56"/>
      <c r="R934" s="56"/>
      <c r="S934" s="56"/>
      <c r="T934" s="56"/>
      <c r="U934" s="56"/>
      <c r="V934" s="56"/>
      <c r="W934" s="56"/>
      <c r="X934" s="56"/>
      <c r="Y934" s="56"/>
      <c r="Z934" s="56"/>
      <c r="AA934" s="56"/>
      <c r="AB934" s="56"/>
    </row>
    <row r="935">
      <c r="A935" s="56"/>
      <c r="B935" s="56"/>
      <c r="C935" s="58"/>
      <c r="D935" s="87"/>
      <c r="E935" s="79"/>
      <c r="F935" s="58"/>
      <c r="G935" s="58"/>
      <c r="H935" s="58"/>
      <c r="I935" s="58"/>
      <c r="J935" s="58"/>
      <c r="K935" s="56"/>
      <c r="L935" s="56"/>
      <c r="M935" s="56"/>
      <c r="N935" s="56"/>
      <c r="O935" s="56"/>
      <c r="P935" s="56"/>
      <c r="Q935" s="56"/>
      <c r="R935" s="56"/>
      <c r="S935" s="56"/>
      <c r="T935" s="56"/>
      <c r="U935" s="56"/>
      <c r="V935" s="56"/>
      <c r="W935" s="56"/>
      <c r="X935" s="56"/>
      <c r="Y935" s="56"/>
      <c r="Z935" s="56"/>
      <c r="AA935" s="56"/>
      <c r="AB935" s="56"/>
    </row>
    <row r="936">
      <c r="A936" s="56"/>
      <c r="B936" s="56"/>
      <c r="C936" s="58"/>
      <c r="D936" s="87"/>
      <c r="E936" s="79"/>
      <c r="F936" s="58"/>
      <c r="G936" s="58"/>
      <c r="H936" s="58"/>
      <c r="I936" s="58"/>
      <c r="J936" s="58"/>
      <c r="K936" s="56"/>
      <c r="L936" s="56"/>
      <c r="M936" s="56"/>
      <c r="N936" s="56"/>
      <c r="O936" s="56"/>
      <c r="P936" s="56"/>
      <c r="Q936" s="56"/>
      <c r="R936" s="56"/>
      <c r="S936" s="56"/>
      <c r="T936" s="56"/>
      <c r="U936" s="56"/>
      <c r="V936" s="56"/>
      <c r="W936" s="56"/>
      <c r="X936" s="56"/>
      <c r="Y936" s="56"/>
      <c r="Z936" s="56"/>
      <c r="AA936" s="56"/>
      <c r="AB936" s="56"/>
    </row>
    <row r="937">
      <c r="A937" s="56"/>
      <c r="B937" s="56"/>
      <c r="C937" s="58"/>
      <c r="D937" s="87"/>
      <c r="E937" s="79"/>
      <c r="F937" s="58"/>
      <c r="G937" s="58"/>
      <c r="H937" s="58"/>
      <c r="I937" s="58"/>
      <c r="J937" s="58"/>
      <c r="K937" s="56"/>
      <c r="L937" s="56"/>
      <c r="M937" s="56"/>
      <c r="N937" s="56"/>
      <c r="O937" s="56"/>
      <c r="P937" s="56"/>
      <c r="Q937" s="56"/>
      <c r="R937" s="56"/>
      <c r="S937" s="56"/>
      <c r="T937" s="56"/>
      <c r="U937" s="56"/>
      <c r="V937" s="56"/>
      <c r="W937" s="56"/>
      <c r="X937" s="56"/>
      <c r="Y937" s="56"/>
      <c r="Z937" s="56"/>
      <c r="AA937" s="56"/>
      <c r="AB937" s="56"/>
    </row>
    <row r="938">
      <c r="A938" s="56"/>
      <c r="B938" s="56"/>
      <c r="C938" s="58"/>
      <c r="D938" s="87"/>
      <c r="E938" s="79"/>
      <c r="F938" s="58"/>
      <c r="G938" s="58"/>
      <c r="H938" s="58"/>
      <c r="I938" s="58"/>
      <c r="J938" s="58"/>
      <c r="K938" s="56"/>
      <c r="L938" s="56"/>
      <c r="M938" s="56"/>
      <c r="N938" s="56"/>
      <c r="O938" s="56"/>
      <c r="P938" s="56"/>
      <c r="Q938" s="56"/>
      <c r="R938" s="56"/>
      <c r="S938" s="56"/>
      <c r="T938" s="56"/>
      <c r="U938" s="56"/>
      <c r="V938" s="56"/>
      <c r="W938" s="56"/>
      <c r="X938" s="56"/>
      <c r="Y938" s="56"/>
      <c r="Z938" s="56"/>
      <c r="AA938" s="56"/>
      <c r="AB938" s="56"/>
    </row>
    <row r="939">
      <c r="A939" s="56"/>
      <c r="B939" s="56"/>
      <c r="C939" s="58"/>
      <c r="D939" s="87"/>
      <c r="E939" s="79"/>
      <c r="F939" s="58"/>
      <c r="G939" s="58"/>
      <c r="H939" s="58"/>
      <c r="I939" s="58"/>
      <c r="J939" s="58"/>
      <c r="K939" s="56"/>
      <c r="L939" s="56"/>
      <c r="M939" s="56"/>
      <c r="N939" s="56"/>
      <c r="O939" s="56"/>
      <c r="P939" s="56"/>
      <c r="Q939" s="56"/>
      <c r="R939" s="56"/>
      <c r="S939" s="56"/>
      <c r="T939" s="56"/>
      <c r="U939" s="56"/>
      <c r="V939" s="56"/>
      <c r="W939" s="56"/>
      <c r="X939" s="56"/>
      <c r="Y939" s="56"/>
      <c r="Z939" s="56"/>
      <c r="AA939" s="56"/>
      <c r="AB939" s="56"/>
    </row>
    <row r="940">
      <c r="A940" s="56"/>
      <c r="B940" s="56"/>
      <c r="C940" s="58"/>
      <c r="D940" s="87"/>
      <c r="E940" s="79"/>
      <c r="F940" s="58"/>
      <c r="G940" s="58"/>
      <c r="H940" s="58"/>
      <c r="I940" s="58"/>
      <c r="J940" s="58"/>
      <c r="K940" s="56"/>
      <c r="L940" s="56"/>
      <c r="M940" s="56"/>
      <c r="N940" s="56"/>
      <c r="O940" s="56"/>
      <c r="P940" s="56"/>
      <c r="Q940" s="56"/>
      <c r="R940" s="56"/>
      <c r="S940" s="56"/>
      <c r="T940" s="56"/>
      <c r="U940" s="56"/>
      <c r="V940" s="56"/>
      <c r="W940" s="56"/>
      <c r="X940" s="56"/>
      <c r="Y940" s="56"/>
      <c r="Z940" s="56"/>
      <c r="AA940" s="56"/>
      <c r="AB940" s="56"/>
    </row>
    <row r="941">
      <c r="A941" s="56"/>
      <c r="B941" s="56"/>
      <c r="C941" s="58"/>
      <c r="D941" s="87"/>
      <c r="E941" s="79"/>
      <c r="F941" s="58"/>
      <c r="G941" s="58"/>
      <c r="H941" s="58"/>
      <c r="I941" s="58"/>
      <c r="J941" s="58"/>
      <c r="K941" s="56"/>
      <c r="L941" s="56"/>
      <c r="M941" s="56"/>
      <c r="N941" s="56"/>
      <c r="O941" s="56"/>
      <c r="P941" s="56"/>
      <c r="Q941" s="56"/>
      <c r="R941" s="56"/>
      <c r="S941" s="56"/>
      <c r="T941" s="56"/>
      <c r="U941" s="56"/>
      <c r="V941" s="56"/>
      <c r="W941" s="56"/>
      <c r="X941" s="56"/>
      <c r="Y941" s="56"/>
      <c r="Z941" s="56"/>
      <c r="AA941" s="56"/>
      <c r="AB941" s="56"/>
    </row>
    <row r="942">
      <c r="A942" s="56"/>
      <c r="B942" s="56"/>
      <c r="C942" s="58"/>
      <c r="D942" s="87"/>
      <c r="E942" s="79"/>
      <c r="F942" s="58"/>
      <c r="G942" s="58"/>
      <c r="H942" s="58"/>
      <c r="I942" s="58"/>
      <c r="J942" s="58"/>
      <c r="K942" s="56"/>
      <c r="L942" s="56"/>
      <c r="M942" s="56"/>
      <c r="N942" s="56"/>
      <c r="O942" s="56"/>
      <c r="P942" s="56"/>
      <c r="Q942" s="56"/>
      <c r="R942" s="56"/>
      <c r="S942" s="56"/>
      <c r="T942" s="56"/>
      <c r="U942" s="56"/>
      <c r="V942" s="56"/>
      <c r="W942" s="56"/>
      <c r="X942" s="56"/>
      <c r="Y942" s="56"/>
      <c r="Z942" s="56"/>
      <c r="AA942" s="56"/>
      <c r="AB942" s="56"/>
    </row>
    <row r="943">
      <c r="A943" s="56"/>
      <c r="B943" s="56"/>
      <c r="C943" s="58"/>
      <c r="D943" s="87"/>
      <c r="E943" s="79"/>
      <c r="F943" s="58"/>
      <c r="G943" s="58"/>
      <c r="H943" s="58"/>
      <c r="I943" s="58"/>
      <c r="J943" s="58"/>
      <c r="K943" s="56"/>
      <c r="L943" s="56"/>
      <c r="M943" s="56"/>
      <c r="N943" s="56"/>
      <c r="O943" s="56"/>
      <c r="P943" s="56"/>
      <c r="Q943" s="56"/>
      <c r="R943" s="56"/>
      <c r="S943" s="56"/>
      <c r="T943" s="56"/>
      <c r="U943" s="56"/>
      <c r="V943" s="56"/>
      <c r="W943" s="56"/>
      <c r="X943" s="56"/>
      <c r="Y943" s="56"/>
      <c r="Z943" s="56"/>
      <c r="AA943" s="56"/>
      <c r="AB943" s="56"/>
    </row>
    <row r="944">
      <c r="A944" s="56"/>
      <c r="B944" s="56"/>
      <c r="C944" s="58"/>
      <c r="D944" s="87"/>
      <c r="E944" s="79"/>
      <c r="F944" s="58"/>
      <c r="G944" s="58"/>
      <c r="H944" s="58"/>
      <c r="I944" s="58"/>
      <c r="J944" s="58"/>
      <c r="K944" s="56"/>
      <c r="L944" s="56"/>
      <c r="M944" s="56"/>
      <c r="N944" s="56"/>
      <c r="O944" s="56"/>
      <c r="P944" s="56"/>
      <c r="Q944" s="56"/>
      <c r="R944" s="56"/>
      <c r="S944" s="56"/>
      <c r="T944" s="56"/>
      <c r="U944" s="56"/>
      <c r="V944" s="56"/>
      <c r="W944" s="56"/>
      <c r="X944" s="56"/>
      <c r="Y944" s="56"/>
      <c r="Z944" s="56"/>
      <c r="AA944" s="56"/>
      <c r="AB944" s="56"/>
    </row>
    <row r="945">
      <c r="A945" s="56"/>
      <c r="B945" s="56"/>
      <c r="C945" s="58"/>
      <c r="D945" s="87"/>
      <c r="E945" s="79"/>
      <c r="F945" s="58"/>
      <c r="G945" s="58"/>
      <c r="H945" s="58"/>
      <c r="I945" s="58"/>
      <c r="J945" s="58"/>
      <c r="K945" s="56"/>
      <c r="L945" s="56"/>
      <c r="M945" s="56"/>
      <c r="N945" s="56"/>
      <c r="O945" s="56"/>
      <c r="P945" s="56"/>
      <c r="Q945" s="56"/>
      <c r="R945" s="56"/>
      <c r="S945" s="56"/>
      <c r="T945" s="56"/>
      <c r="U945" s="56"/>
      <c r="V945" s="56"/>
      <c r="W945" s="56"/>
      <c r="X945" s="56"/>
      <c r="Y945" s="56"/>
      <c r="Z945" s="56"/>
      <c r="AA945" s="56"/>
      <c r="AB945" s="56"/>
    </row>
    <row r="946">
      <c r="A946" s="56"/>
      <c r="B946" s="56"/>
      <c r="C946" s="58"/>
      <c r="D946" s="87"/>
      <c r="E946" s="79"/>
      <c r="F946" s="58"/>
      <c r="G946" s="58"/>
      <c r="H946" s="58"/>
      <c r="I946" s="58"/>
      <c r="J946" s="58"/>
      <c r="K946" s="56"/>
      <c r="L946" s="56"/>
      <c r="M946" s="56"/>
      <c r="N946" s="56"/>
      <c r="O946" s="56"/>
      <c r="P946" s="56"/>
      <c r="Q946" s="56"/>
      <c r="R946" s="56"/>
      <c r="S946" s="56"/>
      <c r="T946" s="56"/>
      <c r="U946" s="56"/>
      <c r="V946" s="56"/>
      <c r="W946" s="56"/>
      <c r="X946" s="56"/>
      <c r="Y946" s="56"/>
      <c r="Z946" s="56"/>
      <c r="AA946" s="56"/>
      <c r="AB946" s="56"/>
    </row>
    <row r="947">
      <c r="A947" s="56"/>
      <c r="B947" s="56"/>
      <c r="C947" s="58"/>
      <c r="D947" s="87"/>
      <c r="E947" s="79"/>
      <c r="F947" s="58"/>
      <c r="G947" s="58"/>
      <c r="H947" s="58"/>
      <c r="I947" s="58"/>
      <c r="J947" s="58"/>
      <c r="K947" s="56"/>
      <c r="L947" s="56"/>
      <c r="M947" s="56"/>
      <c r="N947" s="56"/>
      <c r="O947" s="56"/>
      <c r="P947" s="56"/>
      <c r="Q947" s="56"/>
      <c r="R947" s="56"/>
      <c r="S947" s="56"/>
      <c r="T947" s="56"/>
      <c r="U947" s="56"/>
      <c r="V947" s="56"/>
      <c r="W947" s="56"/>
      <c r="X947" s="56"/>
      <c r="Y947" s="56"/>
      <c r="Z947" s="56"/>
      <c r="AA947" s="56"/>
      <c r="AB947" s="56"/>
    </row>
    <row r="948">
      <c r="A948" s="56"/>
      <c r="B948" s="56"/>
      <c r="C948" s="58"/>
      <c r="D948" s="87"/>
      <c r="E948" s="79"/>
      <c r="F948" s="58"/>
      <c r="G948" s="58"/>
      <c r="H948" s="58"/>
      <c r="I948" s="58"/>
      <c r="J948" s="58"/>
      <c r="K948" s="56"/>
      <c r="L948" s="56"/>
      <c r="M948" s="56"/>
      <c r="N948" s="56"/>
      <c r="O948" s="56"/>
      <c r="P948" s="56"/>
      <c r="Q948" s="56"/>
      <c r="R948" s="56"/>
      <c r="S948" s="56"/>
      <c r="T948" s="56"/>
      <c r="U948" s="56"/>
      <c r="V948" s="56"/>
      <c r="W948" s="56"/>
      <c r="X948" s="56"/>
      <c r="Y948" s="56"/>
      <c r="Z948" s="56"/>
      <c r="AA948" s="56"/>
      <c r="AB948" s="56"/>
    </row>
    <row r="949">
      <c r="A949" s="56"/>
      <c r="B949" s="56"/>
      <c r="C949" s="58"/>
      <c r="D949" s="87"/>
      <c r="E949" s="79"/>
      <c r="F949" s="58"/>
      <c r="G949" s="58"/>
      <c r="H949" s="58"/>
      <c r="I949" s="58"/>
      <c r="J949" s="58"/>
      <c r="K949" s="56"/>
      <c r="L949" s="56"/>
      <c r="M949" s="56"/>
      <c r="N949" s="56"/>
      <c r="O949" s="56"/>
      <c r="P949" s="56"/>
      <c r="Q949" s="56"/>
      <c r="R949" s="56"/>
      <c r="S949" s="56"/>
      <c r="T949" s="56"/>
      <c r="U949" s="56"/>
      <c r="V949" s="56"/>
      <c r="W949" s="56"/>
      <c r="X949" s="56"/>
      <c r="Y949" s="56"/>
      <c r="Z949" s="56"/>
      <c r="AA949" s="56"/>
      <c r="AB949" s="56"/>
    </row>
    <row r="950">
      <c r="A950" s="56"/>
      <c r="B950" s="56"/>
      <c r="C950" s="58"/>
      <c r="D950" s="87"/>
      <c r="E950" s="79"/>
      <c r="F950" s="58"/>
      <c r="G950" s="58"/>
      <c r="H950" s="58"/>
      <c r="I950" s="58"/>
      <c r="J950" s="58"/>
      <c r="K950" s="56"/>
      <c r="L950" s="56"/>
      <c r="M950" s="56"/>
      <c r="N950" s="56"/>
      <c r="O950" s="56"/>
      <c r="P950" s="56"/>
      <c r="Q950" s="56"/>
      <c r="R950" s="56"/>
      <c r="S950" s="56"/>
      <c r="T950" s="56"/>
      <c r="U950" s="56"/>
      <c r="V950" s="56"/>
      <c r="W950" s="56"/>
      <c r="X950" s="56"/>
      <c r="Y950" s="56"/>
      <c r="Z950" s="56"/>
      <c r="AA950" s="56"/>
      <c r="AB950" s="56"/>
    </row>
    <row r="951">
      <c r="A951" s="56"/>
      <c r="B951" s="56"/>
      <c r="C951" s="58"/>
      <c r="D951" s="87"/>
      <c r="E951" s="79"/>
      <c r="F951" s="58"/>
      <c r="G951" s="58"/>
      <c r="H951" s="58"/>
      <c r="I951" s="58"/>
      <c r="J951" s="58"/>
      <c r="K951" s="56"/>
      <c r="L951" s="56"/>
      <c r="M951" s="56"/>
      <c r="N951" s="56"/>
      <c r="O951" s="56"/>
      <c r="P951" s="56"/>
      <c r="Q951" s="56"/>
      <c r="R951" s="56"/>
      <c r="S951" s="56"/>
      <c r="T951" s="56"/>
      <c r="U951" s="56"/>
      <c r="V951" s="56"/>
      <c r="W951" s="56"/>
      <c r="X951" s="56"/>
      <c r="Y951" s="56"/>
      <c r="Z951" s="56"/>
      <c r="AA951" s="56"/>
      <c r="AB951" s="56"/>
    </row>
    <row r="952">
      <c r="A952" s="56"/>
      <c r="B952" s="56"/>
      <c r="C952" s="58"/>
      <c r="D952" s="87"/>
      <c r="E952" s="79"/>
      <c r="F952" s="58"/>
      <c r="G952" s="58"/>
      <c r="H952" s="58"/>
      <c r="I952" s="58"/>
      <c r="J952" s="58"/>
      <c r="K952" s="56"/>
      <c r="L952" s="56"/>
      <c r="M952" s="56"/>
      <c r="N952" s="56"/>
      <c r="O952" s="56"/>
      <c r="P952" s="56"/>
      <c r="Q952" s="56"/>
      <c r="R952" s="56"/>
      <c r="S952" s="56"/>
      <c r="T952" s="56"/>
      <c r="U952" s="56"/>
      <c r="V952" s="56"/>
      <c r="W952" s="56"/>
      <c r="X952" s="56"/>
      <c r="Y952" s="56"/>
      <c r="Z952" s="56"/>
      <c r="AA952" s="56"/>
      <c r="AB952" s="56"/>
    </row>
    <row r="953">
      <c r="A953" s="56"/>
      <c r="B953" s="56"/>
      <c r="C953" s="58"/>
      <c r="D953" s="87"/>
      <c r="E953" s="79"/>
      <c r="F953" s="58"/>
      <c r="G953" s="58"/>
      <c r="H953" s="58"/>
      <c r="I953" s="58"/>
      <c r="J953" s="58"/>
      <c r="K953" s="56"/>
      <c r="L953" s="56"/>
      <c r="M953" s="56"/>
      <c r="N953" s="56"/>
      <c r="O953" s="56"/>
      <c r="P953" s="56"/>
      <c r="Q953" s="56"/>
      <c r="R953" s="56"/>
      <c r="S953" s="56"/>
      <c r="T953" s="56"/>
      <c r="U953" s="56"/>
      <c r="V953" s="56"/>
      <c r="W953" s="56"/>
      <c r="X953" s="56"/>
      <c r="Y953" s="56"/>
      <c r="Z953" s="56"/>
      <c r="AA953" s="56"/>
      <c r="AB953" s="56"/>
    </row>
    <row r="954">
      <c r="A954" s="56"/>
      <c r="B954" s="56"/>
      <c r="C954" s="58"/>
      <c r="D954" s="87"/>
      <c r="E954" s="79"/>
      <c r="F954" s="58"/>
      <c r="G954" s="58"/>
      <c r="H954" s="58"/>
      <c r="I954" s="58"/>
      <c r="J954" s="58"/>
      <c r="K954" s="56"/>
      <c r="L954" s="56"/>
      <c r="M954" s="56"/>
      <c r="N954" s="56"/>
      <c r="O954" s="56"/>
      <c r="P954" s="56"/>
      <c r="Q954" s="56"/>
      <c r="R954" s="56"/>
      <c r="S954" s="56"/>
      <c r="T954" s="56"/>
      <c r="U954" s="56"/>
      <c r="V954" s="56"/>
      <c r="W954" s="56"/>
      <c r="X954" s="56"/>
      <c r="Y954" s="56"/>
      <c r="Z954" s="56"/>
      <c r="AA954" s="56"/>
      <c r="AB954" s="56"/>
    </row>
    <row r="955">
      <c r="A955" s="56"/>
      <c r="B955" s="56"/>
      <c r="C955" s="58"/>
      <c r="D955" s="87"/>
      <c r="E955" s="79"/>
      <c r="F955" s="58"/>
      <c r="G955" s="58"/>
      <c r="H955" s="58"/>
      <c r="I955" s="58"/>
      <c r="J955" s="58"/>
      <c r="K955" s="56"/>
      <c r="L955" s="56"/>
      <c r="M955" s="56"/>
      <c r="N955" s="56"/>
      <c r="O955" s="56"/>
      <c r="P955" s="56"/>
      <c r="Q955" s="56"/>
      <c r="R955" s="56"/>
      <c r="S955" s="56"/>
      <c r="T955" s="56"/>
      <c r="U955" s="56"/>
      <c r="V955" s="56"/>
      <c r="W955" s="56"/>
      <c r="X955" s="56"/>
      <c r="Y955" s="56"/>
      <c r="Z955" s="56"/>
      <c r="AA955" s="56"/>
      <c r="AB955" s="56"/>
    </row>
    <row r="956">
      <c r="A956" s="56"/>
      <c r="B956" s="56"/>
      <c r="C956" s="58"/>
      <c r="D956" s="87"/>
      <c r="E956" s="79"/>
      <c r="F956" s="58"/>
      <c r="G956" s="58"/>
      <c r="H956" s="58"/>
      <c r="I956" s="58"/>
      <c r="J956" s="58"/>
      <c r="K956" s="56"/>
      <c r="L956" s="56"/>
      <c r="M956" s="56"/>
      <c r="N956" s="56"/>
      <c r="O956" s="56"/>
      <c r="P956" s="56"/>
      <c r="Q956" s="56"/>
      <c r="R956" s="56"/>
      <c r="S956" s="56"/>
      <c r="T956" s="56"/>
      <c r="U956" s="56"/>
      <c r="V956" s="56"/>
      <c r="W956" s="56"/>
      <c r="X956" s="56"/>
      <c r="Y956" s="56"/>
      <c r="Z956" s="56"/>
      <c r="AA956" s="56"/>
      <c r="AB956" s="56"/>
    </row>
    <row r="957">
      <c r="A957" s="56"/>
      <c r="B957" s="56"/>
      <c r="C957" s="58"/>
      <c r="D957" s="87"/>
      <c r="E957" s="79"/>
      <c r="F957" s="58"/>
      <c r="G957" s="58"/>
      <c r="H957" s="58"/>
      <c r="I957" s="58"/>
      <c r="J957" s="58"/>
      <c r="K957" s="56"/>
      <c r="L957" s="56"/>
      <c r="M957" s="56"/>
      <c r="N957" s="56"/>
      <c r="O957" s="56"/>
      <c r="P957" s="56"/>
      <c r="Q957" s="56"/>
      <c r="R957" s="56"/>
      <c r="S957" s="56"/>
      <c r="T957" s="56"/>
      <c r="U957" s="56"/>
      <c r="V957" s="56"/>
      <c r="W957" s="56"/>
      <c r="X957" s="56"/>
      <c r="Y957" s="56"/>
      <c r="Z957" s="56"/>
      <c r="AA957" s="56"/>
      <c r="AB957" s="56"/>
    </row>
    <row r="958">
      <c r="A958" s="56"/>
      <c r="B958" s="56"/>
      <c r="C958" s="58"/>
      <c r="D958" s="87"/>
      <c r="E958" s="79"/>
      <c r="F958" s="58"/>
      <c r="G958" s="58"/>
      <c r="H958" s="58"/>
      <c r="I958" s="58"/>
      <c r="J958" s="58"/>
      <c r="K958" s="56"/>
      <c r="L958" s="56"/>
      <c r="M958" s="56"/>
      <c r="N958" s="56"/>
      <c r="O958" s="56"/>
      <c r="P958" s="56"/>
      <c r="Q958" s="56"/>
      <c r="R958" s="56"/>
      <c r="S958" s="56"/>
      <c r="T958" s="56"/>
      <c r="U958" s="56"/>
      <c r="V958" s="56"/>
      <c r="W958" s="56"/>
      <c r="X958" s="56"/>
      <c r="Y958" s="56"/>
      <c r="Z958" s="56"/>
      <c r="AA958" s="56"/>
      <c r="AB958" s="56"/>
    </row>
    <row r="959">
      <c r="A959" s="56"/>
      <c r="B959" s="56"/>
      <c r="C959" s="58"/>
      <c r="D959" s="87"/>
      <c r="E959" s="79"/>
      <c r="F959" s="58"/>
      <c r="G959" s="58"/>
      <c r="H959" s="58"/>
      <c r="I959" s="58"/>
      <c r="J959" s="58"/>
      <c r="K959" s="56"/>
      <c r="L959" s="56"/>
      <c r="M959" s="56"/>
      <c r="N959" s="56"/>
      <c r="O959" s="56"/>
      <c r="P959" s="56"/>
      <c r="Q959" s="56"/>
      <c r="R959" s="56"/>
      <c r="S959" s="56"/>
      <c r="T959" s="56"/>
      <c r="U959" s="56"/>
      <c r="V959" s="56"/>
      <c r="W959" s="56"/>
      <c r="X959" s="56"/>
      <c r="Y959" s="56"/>
      <c r="Z959" s="56"/>
      <c r="AA959" s="56"/>
      <c r="AB959" s="56"/>
    </row>
    <row r="960">
      <c r="A960" s="56"/>
      <c r="B960" s="56"/>
      <c r="C960" s="58"/>
      <c r="D960" s="87"/>
      <c r="E960" s="79"/>
      <c r="F960" s="58"/>
      <c r="G960" s="58"/>
      <c r="H960" s="58"/>
      <c r="I960" s="58"/>
      <c r="J960" s="58"/>
      <c r="K960" s="56"/>
      <c r="L960" s="56"/>
      <c r="M960" s="56"/>
      <c r="N960" s="56"/>
      <c r="O960" s="56"/>
      <c r="P960" s="56"/>
      <c r="Q960" s="56"/>
      <c r="R960" s="56"/>
      <c r="S960" s="56"/>
      <c r="T960" s="56"/>
      <c r="U960" s="56"/>
      <c r="V960" s="56"/>
      <c r="W960" s="56"/>
      <c r="X960" s="56"/>
      <c r="Y960" s="56"/>
      <c r="Z960" s="56"/>
      <c r="AA960" s="56"/>
      <c r="AB960" s="56"/>
    </row>
    <row r="961">
      <c r="A961" s="56"/>
      <c r="B961" s="56"/>
      <c r="C961" s="58"/>
      <c r="D961" s="87"/>
      <c r="E961" s="79"/>
      <c r="F961" s="58"/>
      <c r="G961" s="58"/>
      <c r="H961" s="58"/>
      <c r="I961" s="58"/>
      <c r="J961" s="58"/>
      <c r="K961" s="56"/>
      <c r="L961" s="56"/>
      <c r="M961" s="56"/>
      <c r="N961" s="56"/>
      <c r="O961" s="56"/>
      <c r="P961" s="56"/>
      <c r="Q961" s="56"/>
      <c r="R961" s="56"/>
      <c r="S961" s="56"/>
      <c r="T961" s="56"/>
      <c r="U961" s="56"/>
      <c r="V961" s="56"/>
      <c r="W961" s="56"/>
      <c r="X961" s="56"/>
      <c r="Y961" s="56"/>
      <c r="Z961" s="56"/>
      <c r="AA961" s="56"/>
      <c r="AB961" s="56"/>
    </row>
    <row r="962">
      <c r="A962" s="56"/>
      <c r="B962" s="56"/>
      <c r="C962" s="58"/>
      <c r="D962" s="87"/>
      <c r="E962" s="79"/>
      <c r="F962" s="58"/>
      <c r="G962" s="58"/>
      <c r="H962" s="58"/>
      <c r="I962" s="58"/>
      <c r="J962" s="58"/>
      <c r="K962" s="56"/>
      <c r="L962" s="56"/>
      <c r="M962" s="56"/>
      <c r="N962" s="56"/>
      <c r="O962" s="56"/>
      <c r="P962" s="56"/>
      <c r="Q962" s="56"/>
      <c r="R962" s="56"/>
      <c r="S962" s="56"/>
      <c r="T962" s="56"/>
      <c r="U962" s="56"/>
      <c r="V962" s="56"/>
      <c r="W962" s="56"/>
      <c r="X962" s="56"/>
      <c r="Y962" s="56"/>
      <c r="Z962" s="56"/>
      <c r="AA962" s="56"/>
      <c r="AB962" s="56"/>
    </row>
    <row r="963">
      <c r="A963" s="56"/>
      <c r="B963" s="56"/>
      <c r="C963" s="58"/>
      <c r="D963" s="87"/>
      <c r="E963" s="79"/>
      <c r="F963" s="58"/>
      <c r="G963" s="58"/>
      <c r="H963" s="58"/>
      <c r="I963" s="58"/>
      <c r="J963" s="58"/>
      <c r="K963" s="56"/>
      <c r="L963" s="56"/>
      <c r="M963" s="56"/>
      <c r="N963" s="56"/>
      <c r="O963" s="56"/>
      <c r="P963" s="56"/>
      <c r="Q963" s="56"/>
      <c r="R963" s="56"/>
      <c r="S963" s="56"/>
      <c r="T963" s="56"/>
      <c r="U963" s="56"/>
      <c r="V963" s="56"/>
      <c r="W963" s="56"/>
      <c r="X963" s="56"/>
      <c r="Y963" s="56"/>
      <c r="Z963" s="56"/>
      <c r="AA963" s="56"/>
      <c r="AB963" s="56"/>
    </row>
    <row r="964">
      <c r="A964" s="56"/>
      <c r="B964" s="56"/>
      <c r="C964" s="58"/>
      <c r="D964" s="87"/>
      <c r="E964" s="79"/>
      <c r="F964" s="58"/>
      <c r="G964" s="58"/>
      <c r="H964" s="58"/>
      <c r="I964" s="58"/>
      <c r="J964" s="58"/>
      <c r="K964" s="56"/>
      <c r="L964" s="56"/>
      <c r="M964" s="56"/>
      <c r="N964" s="56"/>
      <c r="O964" s="56"/>
      <c r="P964" s="56"/>
      <c r="Q964" s="56"/>
      <c r="R964" s="56"/>
      <c r="S964" s="56"/>
      <c r="T964" s="56"/>
      <c r="U964" s="56"/>
      <c r="V964" s="56"/>
      <c r="W964" s="56"/>
      <c r="X964" s="56"/>
      <c r="Y964" s="56"/>
      <c r="Z964" s="56"/>
      <c r="AA964" s="56"/>
      <c r="AB964" s="56"/>
    </row>
    <row r="965">
      <c r="A965" s="56"/>
      <c r="B965" s="56"/>
      <c r="C965" s="58"/>
      <c r="D965" s="87"/>
      <c r="E965" s="79"/>
      <c r="F965" s="58"/>
      <c r="G965" s="58"/>
      <c r="H965" s="58"/>
      <c r="I965" s="58"/>
      <c r="J965" s="58"/>
      <c r="K965" s="56"/>
      <c r="L965" s="56"/>
      <c r="M965" s="56"/>
      <c r="N965" s="56"/>
      <c r="O965" s="56"/>
      <c r="P965" s="56"/>
      <c r="Q965" s="56"/>
      <c r="R965" s="56"/>
      <c r="S965" s="56"/>
      <c r="T965" s="56"/>
      <c r="U965" s="56"/>
      <c r="V965" s="56"/>
      <c r="W965" s="56"/>
      <c r="X965" s="56"/>
      <c r="Y965" s="56"/>
      <c r="Z965" s="56"/>
      <c r="AA965" s="56"/>
      <c r="AB965" s="56"/>
    </row>
    <row r="966">
      <c r="A966" s="56"/>
      <c r="B966" s="56"/>
      <c r="C966" s="58"/>
      <c r="D966" s="87"/>
      <c r="E966" s="79"/>
      <c r="F966" s="58"/>
      <c r="G966" s="58"/>
      <c r="H966" s="58"/>
      <c r="I966" s="58"/>
      <c r="J966" s="58"/>
      <c r="K966" s="56"/>
      <c r="L966" s="56"/>
      <c r="M966" s="56"/>
      <c r="N966" s="56"/>
      <c r="O966" s="56"/>
      <c r="P966" s="56"/>
      <c r="Q966" s="56"/>
      <c r="R966" s="56"/>
      <c r="S966" s="56"/>
      <c r="T966" s="56"/>
      <c r="U966" s="56"/>
      <c r="V966" s="56"/>
      <c r="W966" s="56"/>
      <c r="X966" s="56"/>
      <c r="Y966" s="56"/>
      <c r="Z966" s="56"/>
      <c r="AA966" s="56"/>
      <c r="AB966" s="56"/>
    </row>
    <row r="967">
      <c r="A967" s="56"/>
      <c r="B967" s="56"/>
      <c r="C967" s="58"/>
      <c r="D967" s="87"/>
      <c r="E967" s="79"/>
      <c r="F967" s="58"/>
      <c r="G967" s="58"/>
      <c r="H967" s="58"/>
      <c r="I967" s="58"/>
      <c r="J967" s="58"/>
      <c r="K967" s="56"/>
      <c r="L967" s="56"/>
      <c r="M967" s="56"/>
      <c r="N967" s="56"/>
      <c r="O967" s="56"/>
      <c r="P967" s="56"/>
      <c r="Q967" s="56"/>
      <c r="R967" s="56"/>
      <c r="S967" s="56"/>
      <c r="T967" s="56"/>
      <c r="U967" s="56"/>
      <c r="V967" s="56"/>
      <c r="W967" s="56"/>
      <c r="X967" s="56"/>
      <c r="Y967" s="56"/>
      <c r="Z967" s="56"/>
      <c r="AA967" s="56"/>
      <c r="AB967" s="56"/>
    </row>
    <row r="968">
      <c r="A968" s="56"/>
      <c r="B968" s="56"/>
      <c r="C968" s="58"/>
      <c r="D968" s="87"/>
      <c r="E968" s="79"/>
      <c r="F968" s="58"/>
      <c r="G968" s="58"/>
      <c r="H968" s="58"/>
      <c r="I968" s="58"/>
      <c r="J968" s="58"/>
      <c r="K968" s="56"/>
      <c r="L968" s="56"/>
      <c r="M968" s="56"/>
      <c r="N968" s="56"/>
      <c r="O968" s="56"/>
      <c r="P968" s="56"/>
      <c r="Q968" s="56"/>
      <c r="R968" s="56"/>
      <c r="S968" s="56"/>
      <c r="T968" s="56"/>
      <c r="U968" s="56"/>
      <c r="V968" s="56"/>
      <c r="W968" s="56"/>
      <c r="X968" s="56"/>
      <c r="Y968" s="56"/>
      <c r="Z968" s="56"/>
      <c r="AA968" s="56"/>
      <c r="AB968" s="56"/>
    </row>
    <row r="969">
      <c r="A969" s="56"/>
      <c r="B969" s="56"/>
      <c r="C969" s="58"/>
      <c r="D969" s="87"/>
      <c r="E969" s="79"/>
      <c r="F969" s="58"/>
      <c r="G969" s="58"/>
      <c r="H969" s="58"/>
      <c r="I969" s="58"/>
      <c r="J969" s="58"/>
      <c r="K969" s="56"/>
      <c r="L969" s="56"/>
      <c r="M969" s="56"/>
      <c r="N969" s="56"/>
      <c r="O969" s="56"/>
      <c r="P969" s="56"/>
      <c r="Q969" s="56"/>
      <c r="R969" s="56"/>
      <c r="S969" s="56"/>
      <c r="T969" s="56"/>
      <c r="U969" s="56"/>
      <c r="V969" s="56"/>
      <c r="W969" s="56"/>
      <c r="X969" s="56"/>
      <c r="Y969" s="56"/>
      <c r="Z969" s="56"/>
      <c r="AA969" s="56"/>
      <c r="AB969" s="56"/>
    </row>
    <row r="970">
      <c r="A970" s="56"/>
      <c r="B970" s="56"/>
      <c r="C970" s="58"/>
      <c r="D970" s="87"/>
      <c r="E970" s="79"/>
      <c r="F970" s="58"/>
      <c r="G970" s="58"/>
      <c r="H970" s="58"/>
      <c r="I970" s="58"/>
      <c r="J970" s="58"/>
      <c r="K970" s="56"/>
      <c r="L970" s="56"/>
      <c r="M970" s="56"/>
      <c r="N970" s="56"/>
      <c r="O970" s="56"/>
      <c r="P970" s="56"/>
      <c r="Q970" s="56"/>
      <c r="R970" s="56"/>
      <c r="S970" s="56"/>
      <c r="T970" s="56"/>
      <c r="U970" s="56"/>
      <c r="V970" s="56"/>
      <c r="W970" s="56"/>
      <c r="X970" s="56"/>
      <c r="Y970" s="56"/>
      <c r="Z970" s="56"/>
      <c r="AA970" s="56"/>
      <c r="AB970" s="56"/>
    </row>
    <row r="971">
      <c r="A971" s="56"/>
      <c r="B971" s="56"/>
      <c r="C971" s="58"/>
      <c r="D971" s="87"/>
      <c r="E971" s="79"/>
      <c r="F971" s="58"/>
      <c r="G971" s="58"/>
      <c r="H971" s="58"/>
      <c r="I971" s="58"/>
      <c r="J971" s="58"/>
      <c r="K971" s="56"/>
      <c r="L971" s="56"/>
      <c r="M971" s="56"/>
      <c r="N971" s="56"/>
      <c r="O971" s="56"/>
      <c r="P971" s="56"/>
      <c r="Q971" s="56"/>
      <c r="R971" s="56"/>
      <c r="S971" s="56"/>
      <c r="T971" s="56"/>
      <c r="U971" s="56"/>
      <c r="V971" s="56"/>
      <c r="W971" s="56"/>
      <c r="X971" s="56"/>
      <c r="Y971" s="56"/>
      <c r="Z971" s="56"/>
      <c r="AA971" s="56"/>
      <c r="AB971" s="56"/>
    </row>
    <row r="972">
      <c r="A972" s="56"/>
      <c r="B972" s="56"/>
      <c r="C972" s="58"/>
      <c r="D972" s="87"/>
      <c r="E972" s="79"/>
      <c r="F972" s="58"/>
      <c r="G972" s="58"/>
      <c r="H972" s="58"/>
      <c r="I972" s="58"/>
      <c r="J972" s="58"/>
      <c r="K972" s="56"/>
      <c r="L972" s="56"/>
      <c r="M972" s="56"/>
      <c r="N972" s="56"/>
      <c r="O972" s="56"/>
      <c r="P972" s="56"/>
      <c r="Q972" s="56"/>
      <c r="R972" s="56"/>
      <c r="S972" s="56"/>
      <c r="T972" s="56"/>
      <c r="U972" s="56"/>
      <c r="V972" s="56"/>
      <c r="W972" s="56"/>
      <c r="X972" s="56"/>
      <c r="Y972" s="56"/>
      <c r="Z972" s="56"/>
      <c r="AA972" s="56"/>
      <c r="AB972" s="56"/>
    </row>
    <row r="973">
      <c r="A973" s="56"/>
      <c r="B973" s="56"/>
      <c r="C973" s="58"/>
      <c r="D973" s="87"/>
      <c r="E973" s="79"/>
      <c r="F973" s="58"/>
      <c r="G973" s="58"/>
      <c r="H973" s="58"/>
      <c r="I973" s="58"/>
      <c r="J973" s="58"/>
      <c r="K973" s="56"/>
      <c r="L973" s="56"/>
      <c r="M973" s="56"/>
      <c r="N973" s="56"/>
      <c r="O973" s="56"/>
      <c r="P973" s="56"/>
      <c r="Q973" s="56"/>
      <c r="R973" s="56"/>
      <c r="S973" s="56"/>
      <c r="T973" s="56"/>
      <c r="U973" s="56"/>
      <c r="V973" s="56"/>
      <c r="W973" s="56"/>
      <c r="X973" s="56"/>
      <c r="Y973" s="56"/>
      <c r="Z973" s="56"/>
      <c r="AA973" s="56"/>
      <c r="AB973" s="56"/>
    </row>
    <row r="974">
      <c r="A974" s="56"/>
      <c r="B974" s="56"/>
      <c r="C974" s="58"/>
      <c r="D974" s="87"/>
      <c r="E974" s="79"/>
      <c r="F974" s="58"/>
      <c r="G974" s="58"/>
      <c r="H974" s="58"/>
      <c r="I974" s="58"/>
      <c r="J974" s="58"/>
      <c r="K974" s="56"/>
      <c r="L974" s="56"/>
      <c r="M974" s="56"/>
      <c r="N974" s="56"/>
      <c r="O974" s="56"/>
      <c r="P974" s="56"/>
      <c r="Q974" s="56"/>
      <c r="R974" s="56"/>
      <c r="S974" s="56"/>
      <c r="T974" s="56"/>
      <c r="U974" s="56"/>
      <c r="V974" s="56"/>
      <c r="W974" s="56"/>
      <c r="X974" s="56"/>
      <c r="Y974" s="56"/>
      <c r="Z974" s="56"/>
      <c r="AA974" s="56"/>
      <c r="AB974" s="56"/>
    </row>
    <row r="975">
      <c r="A975" s="56"/>
      <c r="B975" s="56"/>
      <c r="C975" s="58"/>
      <c r="D975" s="87"/>
      <c r="E975" s="79"/>
      <c r="F975" s="58"/>
      <c r="G975" s="58"/>
      <c r="H975" s="58"/>
      <c r="I975" s="58"/>
      <c r="J975" s="58"/>
      <c r="K975" s="56"/>
      <c r="L975" s="56"/>
      <c r="M975" s="56"/>
      <c r="N975" s="56"/>
      <c r="O975" s="56"/>
      <c r="P975" s="56"/>
      <c r="Q975" s="56"/>
      <c r="R975" s="56"/>
      <c r="S975" s="56"/>
      <c r="T975" s="56"/>
      <c r="U975" s="56"/>
      <c r="V975" s="56"/>
      <c r="W975" s="56"/>
      <c r="X975" s="56"/>
      <c r="Y975" s="56"/>
      <c r="Z975" s="56"/>
      <c r="AA975" s="56"/>
      <c r="AB975" s="56"/>
    </row>
  </sheetData>
  <mergeCells count="16">
    <mergeCell ref="A2:A3"/>
    <mergeCell ref="B2:B5"/>
    <mergeCell ref="B7:B10"/>
    <mergeCell ref="B12:B15"/>
    <mergeCell ref="B17:B20"/>
    <mergeCell ref="B22:B25"/>
    <mergeCell ref="B27:B30"/>
    <mergeCell ref="A47:A50"/>
    <mergeCell ref="B47:B50"/>
    <mergeCell ref="A27:A30"/>
    <mergeCell ref="A32:A35"/>
    <mergeCell ref="B32:B35"/>
    <mergeCell ref="A37:A40"/>
    <mergeCell ref="B37:B40"/>
    <mergeCell ref="A42:A45"/>
    <mergeCell ref="B42:B45"/>
  </mergeCells>
  <conditionalFormatting sqref="E12:E15 E17:E20 E22:E25 E27:E50">
    <cfRule type="colorScale" priority="1">
      <colorScale>
        <cfvo type="formula" val="0"/>
        <cfvo type="formula" val="1"/>
        <color rgb="FFFFFFFF"/>
        <color rgb="FFE67C73"/>
      </colorScale>
    </cfRule>
  </conditionalFormatting>
  <conditionalFormatting sqref="E2:E975">
    <cfRule type="colorScale" priority="2">
      <colorScale>
        <cfvo type="formula" val="0"/>
        <cfvo type="formula" val="0.5"/>
        <cfvo type="formula" val="1"/>
        <color rgb="FFFFFFFF"/>
        <color rgb="FFF3BEB9"/>
        <color rgb="FFE67C73"/>
      </colorScale>
    </cfRule>
  </conditionalFormatting>
  <dataValidations>
    <dataValidation type="list" allowBlank="1" showErrorMessage="1" sqref="F2:J975">
      <formula1>"1,2,3,4,5"</formula1>
    </dataValidation>
    <dataValidation type="list" allowBlank="1" showErrorMessage="1" sqref="C2:C5 C7:C10 C12:C15 C17:C20 C22:C25 C27:C30 C32:C35 C37:C40 C42:C45 C47:C50">
      <formula1>"5W1H,Base,CoT,tldr"</formula1>
    </dataValidation>
  </dataValidations>
  <hyperlinks>
    <hyperlink r:id="rId2" ref="A2"/>
    <hyperlink r:id="rId3" ref="A7"/>
    <hyperlink r:id="rId4" ref="A12"/>
    <hyperlink r:id="rId5" ref="A17"/>
    <hyperlink r:id="rId6" ref="A22"/>
    <hyperlink r:id="rId7" ref="A27"/>
    <hyperlink r:id="rId8" ref="A32"/>
    <hyperlink r:id="rId9" ref="A37"/>
    <hyperlink r:id="rId10" ref="A42"/>
    <hyperlink r:id="rId11" ref="A47"/>
  </hyperlinks>
  <drawing r:id="rId12"/>
  <legacy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30</v>
      </c>
      <c r="C1" s="2" t="s">
        <v>2</v>
      </c>
      <c r="D1" s="80" t="s">
        <v>32</v>
      </c>
      <c r="E1" s="50" t="s">
        <v>3</v>
      </c>
      <c r="F1" s="2" t="s">
        <v>4</v>
      </c>
      <c r="G1" s="2" t="s">
        <v>5</v>
      </c>
      <c r="H1" s="2" t="s">
        <v>6</v>
      </c>
      <c r="I1" s="2" t="s">
        <v>7</v>
      </c>
      <c r="J1" s="2" t="s">
        <v>8</v>
      </c>
      <c r="K1" s="51"/>
      <c r="L1" s="51"/>
      <c r="M1" s="51"/>
      <c r="N1" s="51"/>
      <c r="O1" s="51"/>
      <c r="P1" s="51"/>
      <c r="Q1" s="51"/>
      <c r="R1" s="51"/>
      <c r="S1" s="51"/>
      <c r="T1" s="51"/>
      <c r="U1" s="51"/>
      <c r="V1" s="51"/>
      <c r="W1" s="51"/>
      <c r="X1" s="51"/>
      <c r="Y1" s="51"/>
      <c r="Z1" s="51"/>
      <c r="AA1" s="51"/>
      <c r="AB1" s="51"/>
    </row>
    <row r="2" ht="225.0" customHeight="1">
      <c r="A2" s="52" t="s">
        <v>33</v>
      </c>
      <c r="B2" s="53" t="s">
        <v>34</v>
      </c>
      <c r="C2" s="7" t="s">
        <v>21</v>
      </c>
      <c r="D2" s="81" t="s">
        <v>175</v>
      </c>
      <c r="E2" s="82">
        <f>IFERROR(__xludf.DUMMYFUNCTION("COUNTA(SPLIT(D2,"" ""))/COUNTA(SPLIT($B$2,"" ""))"),0.14145141451414514)</f>
        <v>0.1414514145</v>
      </c>
      <c r="F2" s="7">
        <v>5.0</v>
      </c>
      <c r="G2" s="7">
        <v>5.0</v>
      </c>
      <c r="H2" s="7">
        <v>5.0</v>
      </c>
      <c r="I2" s="7">
        <v>5.0</v>
      </c>
      <c r="J2" s="7">
        <v>5.0</v>
      </c>
      <c r="K2" s="56"/>
      <c r="L2" s="56"/>
      <c r="M2" s="56"/>
      <c r="N2" s="56"/>
      <c r="O2" s="56"/>
      <c r="P2" s="56"/>
      <c r="Q2" s="56"/>
      <c r="R2" s="56"/>
      <c r="S2" s="56"/>
      <c r="T2" s="56"/>
      <c r="U2" s="56"/>
      <c r="V2" s="56"/>
      <c r="W2" s="56"/>
      <c r="X2" s="56"/>
      <c r="Y2" s="56"/>
      <c r="Z2" s="56"/>
      <c r="AA2" s="56"/>
      <c r="AB2" s="56"/>
    </row>
    <row r="3" ht="225.0" customHeight="1">
      <c r="C3" s="7" t="s">
        <v>22</v>
      </c>
      <c r="D3" s="81" t="s">
        <v>176</v>
      </c>
      <c r="E3" s="83">
        <f>IFERROR(__xludf.DUMMYFUNCTION("COUNTA(SPLIT(D3,"" ""))/COUNTA(SPLIT($B$2,"" ""))"),0.11316113161131611)</f>
        <v>0.1131611316</v>
      </c>
      <c r="F3" s="7">
        <v>5.0</v>
      </c>
      <c r="G3" s="7">
        <v>5.0</v>
      </c>
      <c r="H3" s="7">
        <v>5.0</v>
      </c>
      <c r="I3" s="7">
        <v>5.0</v>
      </c>
      <c r="J3" s="7">
        <v>4.0</v>
      </c>
      <c r="K3" s="56"/>
      <c r="L3" s="56"/>
      <c r="M3" s="56"/>
      <c r="N3" s="56"/>
      <c r="O3" s="56"/>
      <c r="P3" s="56"/>
      <c r="Q3" s="56"/>
      <c r="R3" s="56"/>
      <c r="S3" s="56"/>
      <c r="T3" s="56"/>
      <c r="U3" s="56"/>
      <c r="V3" s="56"/>
      <c r="W3" s="56"/>
      <c r="X3" s="56"/>
      <c r="Y3" s="56"/>
      <c r="Z3" s="56"/>
      <c r="AA3" s="56"/>
      <c r="AB3" s="56"/>
    </row>
    <row r="4" ht="225.0" customHeight="1">
      <c r="A4" s="84"/>
      <c r="C4" s="7" t="s">
        <v>8</v>
      </c>
      <c r="D4" s="81" t="s">
        <v>177</v>
      </c>
      <c r="E4" s="85">
        <f>IFERROR(__xludf.DUMMYFUNCTION("COUNTA(SPLIT(D4,"" ""))/COUNTA(SPLIT($B$2,"" ""))"),0.17589175891758918)</f>
        <v>0.1758917589</v>
      </c>
      <c r="F4" s="7">
        <v>3.0</v>
      </c>
      <c r="G4" s="7">
        <v>5.0</v>
      </c>
      <c r="H4" s="7">
        <v>5.0</v>
      </c>
      <c r="I4" s="7">
        <v>5.0</v>
      </c>
      <c r="J4" s="7">
        <v>5.0</v>
      </c>
      <c r="K4" s="56"/>
      <c r="L4" s="56"/>
      <c r="M4" s="56"/>
      <c r="N4" s="56"/>
      <c r="O4" s="56"/>
      <c r="P4" s="56"/>
      <c r="Q4" s="56"/>
      <c r="R4" s="56"/>
      <c r="S4" s="56"/>
      <c r="T4" s="56"/>
      <c r="U4" s="56"/>
      <c r="V4" s="56"/>
      <c r="W4" s="56"/>
      <c r="X4" s="56"/>
      <c r="Y4" s="56"/>
      <c r="Z4" s="56"/>
      <c r="AA4" s="56"/>
      <c r="AB4" s="56"/>
    </row>
    <row r="5" ht="225.0" customHeight="1">
      <c r="A5" s="84"/>
      <c r="C5" s="7" t="s">
        <v>23</v>
      </c>
      <c r="D5" s="81" t="s">
        <v>178</v>
      </c>
      <c r="E5" s="86">
        <f>IFERROR(__xludf.DUMMYFUNCTION("COUNTA(SPLIT(D5,"" ""))/COUNTA(SPLIT($B$2,"" ""))"),0.12054120541205413)</f>
        <v>0.1205412054</v>
      </c>
      <c r="F5" s="7">
        <v>5.0</v>
      </c>
      <c r="G5" s="7">
        <v>5.0</v>
      </c>
      <c r="H5" s="7">
        <v>5.0</v>
      </c>
      <c r="I5" s="7">
        <v>5.0</v>
      </c>
      <c r="J5" s="7">
        <v>5.0</v>
      </c>
      <c r="K5" s="56"/>
      <c r="L5" s="56"/>
      <c r="M5" s="56"/>
      <c r="N5" s="56"/>
      <c r="O5" s="56"/>
      <c r="P5" s="56"/>
      <c r="Q5" s="56"/>
      <c r="R5" s="56"/>
      <c r="S5" s="56"/>
      <c r="T5" s="56"/>
      <c r="U5" s="56"/>
      <c r="V5" s="56"/>
      <c r="W5" s="56"/>
      <c r="X5" s="56"/>
      <c r="Y5" s="56"/>
      <c r="Z5" s="56"/>
      <c r="AA5" s="56"/>
      <c r="AB5" s="56"/>
    </row>
    <row r="6">
      <c r="A6" s="56"/>
      <c r="B6" s="56"/>
      <c r="C6" s="58"/>
      <c r="D6" s="87"/>
      <c r="E6" s="60"/>
      <c r="F6" s="58"/>
      <c r="G6" s="58"/>
      <c r="H6" s="58"/>
      <c r="I6" s="58"/>
      <c r="J6" s="58"/>
      <c r="K6" s="56"/>
      <c r="L6" s="56"/>
      <c r="M6" s="56"/>
      <c r="N6" s="56"/>
      <c r="O6" s="56"/>
      <c r="P6" s="56"/>
      <c r="Q6" s="56"/>
      <c r="R6" s="56"/>
      <c r="S6" s="56"/>
      <c r="T6" s="56"/>
      <c r="U6" s="56"/>
      <c r="V6" s="56"/>
      <c r="W6" s="56"/>
      <c r="X6" s="56"/>
      <c r="Y6" s="56"/>
      <c r="Z6" s="56"/>
      <c r="AA6" s="56"/>
      <c r="AB6" s="56"/>
    </row>
    <row r="7" ht="225.0" customHeight="1">
      <c r="A7" s="88" t="s">
        <v>39</v>
      </c>
      <c r="B7" s="62" t="s">
        <v>40</v>
      </c>
      <c r="C7" s="63" t="s">
        <v>21</v>
      </c>
      <c r="D7" s="89" t="s">
        <v>179</v>
      </c>
      <c r="E7" s="90">
        <f>IFERROR(__xludf.DUMMYFUNCTION("COUNTA(SPLIT(D7,"" ""))/COUNTA(SPLIT($B$7,"" ""))"),0.12462908011869436)</f>
        <v>0.1246290801</v>
      </c>
      <c r="F7" s="63">
        <v>5.0</v>
      </c>
      <c r="G7" s="63">
        <v>4.0</v>
      </c>
      <c r="H7" s="63">
        <v>5.0</v>
      </c>
      <c r="I7" s="63">
        <v>5.0</v>
      </c>
      <c r="J7" s="63">
        <v>5.0</v>
      </c>
      <c r="K7" s="66"/>
      <c r="L7" s="66"/>
      <c r="M7" s="66"/>
      <c r="N7" s="66"/>
      <c r="O7" s="66"/>
      <c r="P7" s="66"/>
      <c r="Q7" s="66"/>
      <c r="R7" s="66"/>
      <c r="S7" s="66"/>
      <c r="T7" s="66"/>
      <c r="U7" s="66"/>
      <c r="V7" s="66"/>
      <c r="W7" s="66"/>
      <c r="X7" s="66"/>
      <c r="Y7" s="66"/>
      <c r="Z7" s="66"/>
      <c r="AA7" s="66"/>
      <c r="AB7" s="66"/>
    </row>
    <row r="8" ht="225.0" customHeight="1">
      <c r="A8" s="91"/>
      <c r="C8" s="7" t="s">
        <v>22</v>
      </c>
      <c r="D8" s="81" t="s">
        <v>180</v>
      </c>
      <c r="E8" s="92">
        <f>IFERROR(__xludf.DUMMYFUNCTION("COUNTA(SPLIT(D8,"" ""))/COUNTA(SPLIT($B$7,"" ""))"),0.11572700296735905)</f>
        <v>0.115727003</v>
      </c>
      <c r="F8" s="7">
        <v>5.0</v>
      </c>
      <c r="G8" s="7">
        <v>5.0</v>
      </c>
      <c r="H8" s="7">
        <v>5.0</v>
      </c>
      <c r="I8" s="7">
        <v>5.0</v>
      </c>
      <c r="J8" s="7">
        <v>5.0</v>
      </c>
      <c r="K8" s="56"/>
      <c r="L8" s="56"/>
      <c r="M8" s="56"/>
      <c r="N8" s="56"/>
      <c r="O8" s="56"/>
      <c r="P8" s="56"/>
      <c r="Q8" s="56"/>
      <c r="R8" s="56"/>
      <c r="S8" s="56"/>
      <c r="T8" s="56"/>
      <c r="U8" s="56"/>
      <c r="V8" s="56"/>
      <c r="W8" s="56"/>
      <c r="X8" s="56"/>
      <c r="Y8" s="56"/>
      <c r="Z8" s="56"/>
      <c r="AA8" s="56"/>
      <c r="AB8" s="56"/>
    </row>
    <row r="9" ht="225.0" customHeight="1">
      <c r="A9" s="91"/>
      <c r="C9" s="7" t="s">
        <v>8</v>
      </c>
      <c r="D9" s="81" t="s">
        <v>181</v>
      </c>
      <c r="E9" s="93">
        <f>IFERROR(__xludf.DUMMYFUNCTION("COUNTA(SPLIT(D9,"" ""))/COUNTA(SPLIT($B$7,"" ""))"),0.17012858555885263)</f>
        <v>0.1701285856</v>
      </c>
      <c r="F9" s="7">
        <v>3.0</v>
      </c>
      <c r="G9" s="7">
        <v>5.0</v>
      </c>
      <c r="H9" s="7">
        <v>5.0</v>
      </c>
      <c r="I9" s="7">
        <v>5.0</v>
      </c>
      <c r="J9" s="7">
        <v>5.0</v>
      </c>
      <c r="K9" s="56"/>
      <c r="L9" s="56"/>
      <c r="M9" s="56"/>
      <c r="N9" s="56"/>
      <c r="O9" s="56"/>
      <c r="P9" s="56"/>
      <c r="Q9" s="56"/>
      <c r="R9" s="56"/>
      <c r="S9" s="56"/>
      <c r="T9" s="56"/>
      <c r="U9" s="56"/>
      <c r="V9" s="56"/>
      <c r="W9" s="56"/>
      <c r="X9" s="56"/>
      <c r="Y9" s="56"/>
      <c r="Z9" s="56"/>
      <c r="AA9" s="56"/>
      <c r="AB9" s="56"/>
    </row>
    <row r="10" ht="225.0" customHeight="1">
      <c r="A10" s="91"/>
      <c r="C10" s="7" t="s">
        <v>23</v>
      </c>
      <c r="D10" s="81" t="s">
        <v>182</v>
      </c>
      <c r="E10" s="94">
        <f>IFERROR(__xludf.DUMMYFUNCTION("COUNTA(SPLIT(D10,"" ""))/COUNTA(SPLIT($B$7,"" ""))"),0.13748763600395647)</f>
        <v>0.137487636</v>
      </c>
      <c r="F10" s="7">
        <v>5.0</v>
      </c>
      <c r="G10" s="7">
        <v>4.0</v>
      </c>
      <c r="H10" s="7">
        <v>5.0</v>
      </c>
      <c r="I10" s="7">
        <v>5.0</v>
      </c>
      <c r="J10" s="7">
        <v>5.0</v>
      </c>
      <c r="K10" s="56"/>
      <c r="L10" s="56"/>
      <c r="M10" s="56"/>
      <c r="N10" s="56"/>
      <c r="O10" s="56"/>
      <c r="P10" s="56"/>
      <c r="Q10" s="56"/>
      <c r="R10" s="56"/>
      <c r="S10" s="56"/>
      <c r="T10" s="56"/>
      <c r="U10" s="56"/>
      <c r="V10" s="56"/>
      <c r="W10" s="56"/>
      <c r="X10" s="56"/>
      <c r="Y10" s="56"/>
      <c r="Z10" s="56"/>
      <c r="AA10" s="56"/>
      <c r="AB10" s="56"/>
    </row>
    <row r="11">
      <c r="A11" s="56"/>
      <c r="B11" s="56"/>
      <c r="C11" s="58"/>
      <c r="D11" s="87"/>
      <c r="E11" s="60"/>
      <c r="F11" s="58"/>
      <c r="G11" s="58"/>
      <c r="H11" s="58"/>
      <c r="I11" s="58"/>
      <c r="J11" s="58"/>
      <c r="K11" s="56"/>
      <c r="L11" s="56"/>
      <c r="M11" s="56"/>
      <c r="N11" s="56"/>
      <c r="O11" s="56"/>
      <c r="P11" s="56"/>
      <c r="Q11" s="56"/>
      <c r="R11" s="56"/>
      <c r="S11" s="56"/>
      <c r="T11" s="56"/>
      <c r="U11" s="56"/>
      <c r="V11" s="56"/>
      <c r="W11" s="56"/>
      <c r="X11" s="56"/>
      <c r="Y11" s="56"/>
      <c r="Z11" s="56"/>
      <c r="AA11" s="56"/>
      <c r="AB11" s="56"/>
    </row>
    <row r="12" ht="225.0" customHeight="1">
      <c r="A12" s="88" t="s">
        <v>101</v>
      </c>
      <c r="B12" s="62" t="s">
        <v>46</v>
      </c>
      <c r="C12" s="63" t="s">
        <v>21</v>
      </c>
      <c r="D12" s="89" t="s">
        <v>183</v>
      </c>
      <c r="E12" s="95">
        <f>IFERROR(__xludf.DUMMYFUNCTION("COUNTA(SPLIT(D12,"" ""))/COUNTA(SPLIT($B$12,"" ""))"),0.06973995271867613)</f>
        <v>0.06973995272</v>
      </c>
      <c r="F12" s="63">
        <v>5.0</v>
      </c>
      <c r="G12" s="63">
        <v>5.0</v>
      </c>
      <c r="H12" s="63">
        <v>5.0</v>
      </c>
      <c r="I12" s="63">
        <v>5.0</v>
      </c>
      <c r="J12" s="63">
        <v>5.0</v>
      </c>
      <c r="K12" s="66"/>
      <c r="L12" s="66"/>
      <c r="M12" s="66"/>
      <c r="N12" s="66"/>
      <c r="O12" s="66"/>
      <c r="P12" s="66"/>
      <c r="Q12" s="66"/>
      <c r="R12" s="66"/>
      <c r="S12" s="66"/>
      <c r="T12" s="66"/>
      <c r="U12" s="66"/>
      <c r="V12" s="66"/>
      <c r="W12" s="66"/>
      <c r="X12" s="66"/>
      <c r="Y12" s="66"/>
      <c r="Z12" s="66"/>
      <c r="AA12" s="66"/>
      <c r="AB12" s="66"/>
    </row>
    <row r="13" ht="225.0" customHeight="1">
      <c r="A13" s="91"/>
      <c r="C13" s="7" t="s">
        <v>22</v>
      </c>
      <c r="D13" s="81" t="s">
        <v>184</v>
      </c>
      <c r="E13" s="96">
        <f>IFERROR(__xludf.DUMMYFUNCTION("COUNTA(SPLIT(D13,"" ""))/COUNTA(SPLIT($B$12,"" ""))"),0.07801418439716312)</f>
        <v>0.0780141844</v>
      </c>
      <c r="F13" s="7">
        <v>5.0</v>
      </c>
      <c r="G13" s="7">
        <v>5.0</v>
      </c>
      <c r="H13" s="7">
        <v>5.0</v>
      </c>
      <c r="I13" s="7">
        <v>5.0</v>
      </c>
      <c r="J13" s="7">
        <v>5.0</v>
      </c>
      <c r="K13" s="56"/>
      <c r="L13" s="56"/>
      <c r="M13" s="56"/>
      <c r="N13" s="56"/>
      <c r="O13" s="56"/>
      <c r="P13" s="56"/>
      <c r="Q13" s="56"/>
      <c r="R13" s="56"/>
      <c r="S13" s="56"/>
      <c r="T13" s="56"/>
      <c r="U13" s="56"/>
      <c r="V13" s="56"/>
      <c r="W13" s="56"/>
      <c r="X13" s="56"/>
      <c r="Y13" s="56"/>
      <c r="Z13" s="56"/>
      <c r="AA13" s="56"/>
      <c r="AB13" s="56"/>
    </row>
    <row r="14" ht="225.0" customHeight="1">
      <c r="A14" s="91"/>
      <c r="C14" s="7" t="s">
        <v>8</v>
      </c>
      <c r="D14" s="81" t="s">
        <v>185</v>
      </c>
      <c r="E14" s="97">
        <f>IFERROR(__xludf.DUMMYFUNCTION("COUNTA(SPLIT(D14,"" ""))/COUNTA(SPLIT($B$12,"" ""))"),0.09869976359338062)</f>
        <v>0.09869976359</v>
      </c>
      <c r="F14" s="7">
        <v>3.0</v>
      </c>
      <c r="G14" s="7">
        <v>5.0</v>
      </c>
      <c r="H14" s="7">
        <v>5.0</v>
      </c>
      <c r="I14" s="7">
        <v>5.0</v>
      </c>
      <c r="J14" s="7">
        <v>5.0</v>
      </c>
      <c r="K14" s="56"/>
      <c r="L14" s="56"/>
      <c r="M14" s="56"/>
      <c r="N14" s="56"/>
      <c r="O14" s="56"/>
      <c r="P14" s="56"/>
      <c r="Q14" s="56"/>
      <c r="R14" s="56"/>
      <c r="S14" s="56"/>
      <c r="T14" s="56"/>
      <c r="U14" s="56"/>
      <c r="V14" s="56"/>
      <c r="W14" s="56"/>
      <c r="X14" s="56"/>
      <c r="Y14" s="56"/>
      <c r="Z14" s="56"/>
      <c r="AA14" s="56"/>
      <c r="AB14" s="56"/>
    </row>
    <row r="15" ht="225.0" customHeight="1">
      <c r="A15" s="91"/>
      <c r="C15" s="7" t="s">
        <v>23</v>
      </c>
      <c r="D15" s="81" t="s">
        <v>186</v>
      </c>
      <c r="E15" s="98">
        <f>IFERROR(__xludf.DUMMYFUNCTION("COUNTA(SPLIT(D15,"" ""))/COUNTA(SPLIT($B$12,"" ""))"),0.06501182033096926)</f>
        <v>0.06501182033</v>
      </c>
      <c r="F15" s="7">
        <v>5.0</v>
      </c>
      <c r="G15" s="7">
        <v>5.0</v>
      </c>
      <c r="H15" s="7">
        <v>5.0</v>
      </c>
      <c r="I15" s="7">
        <v>4.0</v>
      </c>
      <c r="J15" s="7">
        <v>4.0</v>
      </c>
      <c r="K15" s="56"/>
      <c r="L15" s="56"/>
      <c r="M15" s="56"/>
      <c r="N15" s="56"/>
      <c r="O15" s="56"/>
      <c r="P15" s="56"/>
      <c r="Q15" s="56"/>
      <c r="R15" s="56"/>
      <c r="S15" s="56"/>
      <c r="T15" s="56"/>
      <c r="U15" s="56"/>
      <c r="V15" s="56"/>
      <c r="W15" s="56"/>
      <c r="X15" s="56"/>
      <c r="Y15" s="56"/>
      <c r="Z15" s="56"/>
      <c r="AA15" s="56"/>
      <c r="AB15" s="56"/>
    </row>
    <row r="16">
      <c r="A16" s="56"/>
      <c r="B16" s="56"/>
      <c r="C16" s="58"/>
      <c r="D16" s="87"/>
      <c r="E16" s="60"/>
      <c r="F16" s="58"/>
      <c r="G16" s="58"/>
      <c r="H16" s="58"/>
      <c r="I16" s="58"/>
      <c r="J16" s="58"/>
      <c r="K16" s="56"/>
      <c r="L16" s="56"/>
      <c r="M16" s="56"/>
      <c r="N16" s="56"/>
      <c r="O16" s="56"/>
      <c r="P16" s="56"/>
      <c r="Q16" s="56"/>
      <c r="R16" s="56"/>
      <c r="S16" s="56"/>
      <c r="T16" s="56"/>
      <c r="U16" s="56"/>
      <c r="V16" s="56"/>
      <c r="W16" s="56"/>
      <c r="X16" s="56"/>
      <c r="Y16" s="56"/>
      <c r="Z16" s="56"/>
      <c r="AA16" s="56"/>
      <c r="AB16" s="56"/>
    </row>
    <row r="17" ht="225.0" customHeight="1">
      <c r="A17" s="88" t="s">
        <v>51</v>
      </c>
      <c r="B17" s="62" t="s">
        <v>52</v>
      </c>
      <c r="C17" s="63" t="s">
        <v>21</v>
      </c>
      <c r="D17" s="89" t="s">
        <v>187</v>
      </c>
      <c r="E17" s="99">
        <f>IFERROR(__xludf.DUMMYFUNCTION("COUNTA(SPLIT(D17,"" ""))/COUNTA(SPLIT($B$17,"" ""))"),0.1422475106685633)</f>
        <v>0.1422475107</v>
      </c>
      <c r="F17" s="63">
        <v>5.0</v>
      </c>
      <c r="G17" s="63">
        <v>5.0</v>
      </c>
      <c r="H17" s="63">
        <v>5.0</v>
      </c>
      <c r="I17" s="63">
        <v>4.0</v>
      </c>
      <c r="J17" s="63">
        <v>4.0</v>
      </c>
      <c r="K17" s="66"/>
      <c r="L17" s="66"/>
      <c r="M17" s="66"/>
      <c r="N17" s="66"/>
      <c r="O17" s="66"/>
      <c r="P17" s="66"/>
      <c r="Q17" s="66"/>
      <c r="R17" s="66"/>
      <c r="S17" s="66"/>
      <c r="T17" s="66"/>
      <c r="U17" s="66"/>
      <c r="V17" s="66"/>
      <c r="W17" s="66"/>
      <c r="X17" s="66"/>
      <c r="Y17" s="66"/>
      <c r="Z17" s="66"/>
      <c r="AA17" s="66"/>
      <c r="AB17" s="66"/>
    </row>
    <row r="18" ht="225.0" customHeight="1">
      <c r="A18" s="91"/>
      <c r="C18" s="7" t="s">
        <v>22</v>
      </c>
      <c r="D18" s="81" t="s">
        <v>188</v>
      </c>
      <c r="E18" s="100">
        <f>IFERROR(__xludf.DUMMYFUNCTION("COUNTA(SPLIT(D18,"" ""))/COUNTA(SPLIT($B$17,"" ""))"),0.2034139402560455)</f>
        <v>0.2034139403</v>
      </c>
      <c r="F18" s="7">
        <v>5.0</v>
      </c>
      <c r="G18" s="7">
        <v>5.0</v>
      </c>
      <c r="H18" s="7">
        <v>5.0</v>
      </c>
      <c r="I18" s="7">
        <v>4.0</v>
      </c>
      <c r="J18" s="7">
        <v>5.0</v>
      </c>
      <c r="K18" s="56"/>
      <c r="L18" s="56"/>
      <c r="M18" s="56"/>
      <c r="N18" s="56"/>
      <c r="O18" s="56"/>
      <c r="P18" s="56"/>
      <c r="Q18" s="56"/>
      <c r="R18" s="56"/>
      <c r="S18" s="56"/>
      <c r="T18" s="56"/>
      <c r="U18" s="56"/>
      <c r="V18" s="56"/>
      <c r="W18" s="56"/>
      <c r="X18" s="56"/>
      <c r="Y18" s="56"/>
      <c r="Z18" s="56"/>
      <c r="AA18" s="56"/>
      <c r="AB18" s="56"/>
    </row>
    <row r="19" ht="225.0" customHeight="1">
      <c r="A19" s="91"/>
      <c r="C19" s="7" t="s">
        <v>8</v>
      </c>
      <c r="D19" s="81" t="s">
        <v>189</v>
      </c>
      <c r="E19" s="101">
        <f>IFERROR(__xludf.DUMMYFUNCTION("COUNTA(SPLIT(D19,"" ""))/COUNTA(SPLIT($B$17,"" ""))"),0.17496443812233287)</f>
        <v>0.1749644381</v>
      </c>
      <c r="F19" s="7">
        <v>3.0</v>
      </c>
      <c r="G19" s="7">
        <v>5.0</v>
      </c>
      <c r="H19" s="7">
        <v>5.0</v>
      </c>
      <c r="I19" s="7">
        <v>5.0</v>
      </c>
      <c r="J19" s="7">
        <v>5.0</v>
      </c>
      <c r="K19" s="56"/>
      <c r="L19" s="56"/>
      <c r="M19" s="56"/>
      <c r="N19" s="56"/>
      <c r="O19" s="56"/>
      <c r="P19" s="56"/>
      <c r="Q19" s="56"/>
      <c r="R19" s="56"/>
      <c r="S19" s="56"/>
      <c r="T19" s="56"/>
      <c r="U19" s="56"/>
      <c r="V19" s="56"/>
      <c r="W19" s="56"/>
      <c r="X19" s="56"/>
      <c r="Y19" s="56"/>
      <c r="Z19" s="56"/>
      <c r="AA19" s="56"/>
      <c r="AB19" s="56"/>
    </row>
    <row r="20" ht="225.0" customHeight="1">
      <c r="A20" s="91"/>
      <c r="C20" s="7" t="s">
        <v>23</v>
      </c>
      <c r="D20" s="81" t="s">
        <v>190</v>
      </c>
      <c r="E20" s="102">
        <f>IFERROR(__xludf.DUMMYFUNCTION("COUNTA(SPLIT(D20,"" ""))/COUNTA(SPLIT($B$17,"" ""))"),0.1379800853485064)</f>
        <v>0.1379800853</v>
      </c>
      <c r="F20" s="7">
        <v>5.0</v>
      </c>
      <c r="G20" s="7">
        <v>5.0</v>
      </c>
      <c r="H20" s="7">
        <v>5.0</v>
      </c>
      <c r="I20" s="7">
        <v>5.0</v>
      </c>
      <c r="J20" s="7">
        <v>5.0</v>
      </c>
      <c r="K20" s="56"/>
      <c r="L20" s="56"/>
      <c r="M20" s="56"/>
      <c r="N20" s="56"/>
      <c r="O20" s="56"/>
      <c r="P20" s="56"/>
      <c r="Q20" s="56"/>
      <c r="R20" s="56"/>
      <c r="S20" s="56"/>
      <c r="T20" s="56"/>
      <c r="U20" s="56"/>
      <c r="V20" s="56"/>
      <c r="W20" s="56"/>
      <c r="X20" s="56"/>
      <c r="Y20" s="56"/>
      <c r="Z20" s="56"/>
      <c r="AA20" s="56"/>
      <c r="AB20" s="56"/>
    </row>
    <row r="21">
      <c r="A21" s="56"/>
      <c r="B21" s="56"/>
      <c r="C21" s="58"/>
      <c r="D21" s="87"/>
      <c r="E21" s="60"/>
      <c r="F21" s="58"/>
      <c r="G21" s="58"/>
      <c r="H21" s="58"/>
      <c r="I21" s="58"/>
      <c r="J21" s="58"/>
      <c r="K21" s="56"/>
      <c r="L21" s="56"/>
      <c r="M21" s="56"/>
      <c r="N21" s="56"/>
      <c r="O21" s="56"/>
      <c r="P21" s="56"/>
      <c r="Q21" s="56"/>
      <c r="R21" s="56"/>
      <c r="S21" s="56"/>
      <c r="T21" s="56"/>
      <c r="U21" s="56"/>
      <c r="V21" s="56"/>
      <c r="W21" s="56"/>
      <c r="X21" s="56"/>
      <c r="Y21" s="56"/>
      <c r="Z21" s="56"/>
      <c r="AA21" s="56"/>
      <c r="AB21" s="56"/>
    </row>
    <row r="22" ht="225.0" customHeight="1">
      <c r="A22" s="88" t="s">
        <v>57</v>
      </c>
      <c r="B22" s="62" t="s">
        <v>58</v>
      </c>
      <c r="C22" s="63" t="s">
        <v>21</v>
      </c>
      <c r="D22" s="89" t="s">
        <v>191</v>
      </c>
      <c r="E22" s="103">
        <f>IFERROR(__xludf.DUMMYFUNCTION("COUNTA(SPLIT(D22,"" ""))/COUNTA(SPLIT($B$22,"" ""))"),0.1605471562275018)</f>
        <v>0.1605471562</v>
      </c>
      <c r="F22" s="63">
        <v>5.0</v>
      </c>
      <c r="G22" s="63">
        <v>5.0</v>
      </c>
      <c r="H22" s="63">
        <v>5.0</v>
      </c>
      <c r="I22" s="63">
        <v>3.0</v>
      </c>
      <c r="J22" s="63">
        <v>5.0</v>
      </c>
      <c r="K22" s="66"/>
      <c r="L22" s="66"/>
      <c r="M22" s="66"/>
      <c r="N22" s="66"/>
      <c r="O22" s="66"/>
      <c r="P22" s="66"/>
      <c r="Q22" s="66"/>
      <c r="R22" s="66"/>
      <c r="S22" s="66"/>
      <c r="T22" s="66"/>
      <c r="U22" s="66"/>
      <c r="V22" s="66"/>
      <c r="W22" s="66"/>
      <c r="X22" s="66"/>
      <c r="Y22" s="66"/>
      <c r="Z22" s="66"/>
      <c r="AA22" s="66"/>
      <c r="AB22" s="66"/>
    </row>
    <row r="23" ht="225.0" customHeight="1">
      <c r="A23" s="91"/>
      <c r="C23" s="7" t="s">
        <v>22</v>
      </c>
      <c r="D23" s="81" t="s">
        <v>192</v>
      </c>
      <c r="E23" s="104">
        <f>IFERROR(__xludf.DUMMYFUNCTION("COUNTA(SPLIT(D23,"" ""))/COUNTA(SPLIT($B$22,"" ""))"),0.07631389488840892)</f>
        <v>0.07631389489</v>
      </c>
      <c r="F23" s="7">
        <v>5.0</v>
      </c>
      <c r="G23" s="7">
        <v>5.0</v>
      </c>
      <c r="H23" s="7">
        <v>5.0</v>
      </c>
      <c r="I23" s="7">
        <v>4.0</v>
      </c>
      <c r="J23" s="7">
        <v>4.0</v>
      </c>
      <c r="K23" s="56"/>
      <c r="L23" s="56"/>
      <c r="M23" s="56"/>
      <c r="N23" s="56"/>
      <c r="O23" s="56"/>
      <c r="P23" s="56"/>
      <c r="Q23" s="56"/>
      <c r="R23" s="56"/>
      <c r="S23" s="56"/>
      <c r="T23" s="56"/>
      <c r="U23" s="56"/>
      <c r="V23" s="56"/>
      <c r="W23" s="56"/>
      <c r="X23" s="56"/>
      <c r="Y23" s="56"/>
      <c r="Z23" s="56"/>
      <c r="AA23" s="56"/>
      <c r="AB23" s="56"/>
    </row>
    <row r="24" ht="225.0" customHeight="1">
      <c r="A24" s="91"/>
      <c r="C24" s="7" t="s">
        <v>8</v>
      </c>
      <c r="D24" s="81" t="s">
        <v>193</v>
      </c>
      <c r="E24" s="105">
        <f>IFERROR(__xludf.DUMMYFUNCTION("COUNTA(SPLIT(D24,"" ""))/COUNTA(SPLIT($B$22,"" ""))"),0.10943124550035997)</f>
        <v>0.1094312455</v>
      </c>
      <c r="F24" s="7">
        <v>3.0</v>
      </c>
      <c r="G24" s="7">
        <v>5.0</v>
      </c>
      <c r="H24" s="7">
        <v>5.0</v>
      </c>
      <c r="I24" s="7">
        <v>4.0</v>
      </c>
      <c r="J24" s="7">
        <v>4.0</v>
      </c>
      <c r="K24" s="56"/>
      <c r="L24" s="56"/>
      <c r="M24" s="56"/>
      <c r="N24" s="56"/>
      <c r="O24" s="56"/>
      <c r="P24" s="56"/>
      <c r="Q24" s="56"/>
      <c r="R24" s="56"/>
      <c r="S24" s="56"/>
      <c r="T24" s="56"/>
      <c r="U24" s="56"/>
      <c r="V24" s="56"/>
      <c r="W24" s="56"/>
      <c r="X24" s="56"/>
      <c r="Y24" s="56"/>
      <c r="Z24" s="56"/>
      <c r="AA24" s="56"/>
      <c r="AB24" s="56"/>
    </row>
    <row r="25" ht="225.0" customHeight="1">
      <c r="A25" s="91"/>
      <c r="C25" s="7" t="s">
        <v>23</v>
      </c>
      <c r="D25" s="81" t="s">
        <v>194</v>
      </c>
      <c r="E25" s="106">
        <f>IFERROR(__xludf.DUMMYFUNCTION("COUNTA(SPLIT(D25,"" ""))/COUNTA(SPLIT($B$22,"" ""))"),0.07631389488840892)</f>
        <v>0.07631389489</v>
      </c>
      <c r="F25" s="7">
        <v>5.0</v>
      </c>
      <c r="G25" s="7">
        <v>5.0</v>
      </c>
      <c r="H25" s="7">
        <v>5.0</v>
      </c>
      <c r="I25" s="7">
        <v>5.0</v>
      </c>
      <c r="J25" s="7">
        <v>4.0</v>
      </c>
      <c r="K25" s="56"/>
      <c r="L25" s="56"/>
      <c r="M25" s="56"/>
      <c r="N25" s="56"/>
      <c r="O25" s="56"/>
      <c r="P25" s="56"/>
      <c r="Q25" s="56"/>
      <c r="R25" s="56"/>
      <c r="S25" s="56"/>
      <c r="T25" s="56"/>
      <c r="U25" s="56"/>
      <c r="V25" s="56"/>
      <c r="W25" s="56"/>
      <c r="X25" s="56"/>
      <c r="Y25" s="56"/>
      <c r="Z25" s="56"/>
      <c r="AA25" s="56"/>
      <c r="AB25" s="56"/>
    </row>
    <row r="26">
      <c r="A26" s="56"/>
      <c r="B26" s="56"/>
      <c r="C26" s="58"/>
      <c r="D26" s="87"/>
      <c r="E26" s="60"/>
      <c r="F26" s="58"/>
      <c r="G26" s="58"/>
      <c r="H26" s="58"/>
      <c r="I26" s="58"/>
      <c r="J26" s="58"/>
      <c r="K26" s="56"/>
      <c r="L26" s="56"/>
      <c r="M26" s="56"/>
      <c r="N26" s="56"/>
      <c r="O26" s="56"/>
      <c r="P26" s="56"/>
      <c r="Q26" s="56"/>
      <c r="R26" s="56"/>
      <c r="S26" s="56"/>
      <c r="T26" s="56"/>
      <c r="U26" s="56"/>
      <c r="V26" s="56"/>
      <c r="W26" s="56"/>
      <c r="X26" s="56"/>
      <c r="Y26" s="56"/>
      <c r="Z26" s="56"/>
      <c r="AA26" s="56"/>
      <c r="AB26" s="56"/>
    </row>
    <row r="27" ht="225.0" customHeight="1">
      <c r="A27" s="61" t="s">
        <v>63</v>
      </c>
      <c r="B27" s="62" t="s">
        <v>64</v>
      </c>
      <c r="C27" s="63" t="s">
        <v>21</v>
      </c>
      <c r="D27" s="89" t="s">
        <v>195</v>
      </c>
      <c r="E27" s="108">
        <f>IFERROR(__xludf.DUMMYFUNCTION("COUNTA(SPLIT(D27,"" ""))/COUNTA(SPLIT($B$27,"" ""))"),0.3468208092485549)</f>
        <v>0.3468208092</v>
      </c>
      <c r="F27" s="63">
        <v>5.0</v>
      </c>
      <c r="G27" s="63">
        <v>5.0</v>
      </c>
      <c r="H27" s="63">
        <v>5.0</v>
      </c>
      <c r="I27" s="63">
        <v>4.0</v>
      </c>
      <c r="J27" s="63">
        <v>5.0</v>
      </c>
      <c r="K27" s="66"/>
      <c r="L27" s="66"/>
      <c r="M27" s="66"/>
      <c r="N27" s="66"/>
      <c r="O27" s="66"/>
      <c r="P27" s="66"/>
      <c r="Q27" s="66"/>
      <c r="R27" s="66"/>
      <c r="S27" s="66"/>
      <c r="T27" s="66"/>
      <c r="U27" s="66"/>
      <c r="V27" s="66"/>
      <c r="W27" s="66"/>
      <c r="X27" s="66"/>
      <c r="Y27" s="66"/>
      <c r="Z27" s="66"/>
      <c r="AA27" s="66"/>
      <c r="AB27" s="66"/>
    </row>
    <row r="28" ht="225.0" customHeight="1">
      <c r="C28" s="7" t="s">
        <v>22</v>
      </c>
      <c r="D28" s="81" t="s">
        <v>196</v>
      </c>
      <c r="E28" s="109">
        <f>IFERROR(__xludf.DUMMYFUNCTION("COUNTA(SPLIT(D28,"" ""))/COUNTA(SPLIT($B$27,"" ""))"),0.2947976878612717)</f>
        <v>0.2947976879</v>
      </c>
      <c r="F28" s="7">
        <v>5.0</v>
      </c>
      <c r="G28" s="7">
        <v>4.0</v>
      </c>
      <c r="H28" s="7">
        <v>5.0</v>
      </c>
      <c r="I28" s="7">
        <v>5.0</v>
      </c>
      <c r="J28" s="7">
        <v>4.0</v>
      </c>
      <c r="K28" s="56"/>
      <c r="L28" s="56"/>
      <c r="M28" s="56"/>
      <c r="N28" s="56"/>
      <c r="O28" s="56"/>
      <c r="P28" s="56"/>
      <c r="Q28" s="56"/>
      <c r="R28" s="56"/>
      <c r="S28" s="56"/>
      <c r="T28" s="56"/>
      <c r="U28" s="56"/>
      <c r="V28" s="56"/>
      <c r="W28" s="56"/>
      <c r="X28" s="56"/>
      <c r="Y28" s="56"/>
      <c r="Z28" s="56"/>
      <c r="AA28" s="56"/>
      <c r="AB28" s="56"/>
    </row>
    <row r="29" ht="225.0" customHeight="1">
      <c r="C29" s="7" t="s">
        <v>8</v>
      </c>
      <c r="D29" s="81" t="s">
        <v>197</v>
      </c>
      <c r="E29" s="102">
        <f>IFERROR(__xludf.DUMMYFUNCTION("COUNTA(SPLIT(D29,"" ""))/COUNTA(SPLIT($B$27,"" ""))"),0.279383429672447)</f>
        <v>0.2793834297</v>
      </c>
      <c r="F29" s="7">
        <v>3.0</v>
      </c>
      <c r="G29" s="7">
        <v>5.0</v>
      </c>
      <c r="H29" s="7">
        <v>5.0</v>
      </c>
      <c r="I29" s="7">
        <v>5.0</v>
      </c>
      <c r="J29" s="7">
        <v>5.0</v>
      </c>
      <c r="K29" s="56"/>
      <c r="L29" s="56"/>
      <c r="M29" s="56"/>
      <c r="N29" s="56"/>
      <c r="O29" s="56"/>
      <c r="P29" s="56"/>
      <c r="Q29" s="56"/>
      <c r="R29" s="56"/>
      <c r="S29" s="56"/>
      <c r="T29" s="56"/>
      <c r="U29" s="56"/>
      <c r="V29" s="56"/>
      <c r="W29" s="56"/>
      <c r="X29" s="56"/>
      <c r="Y29" s="56"/>
      <c r="Z29" s="56"/>
      <c r="AA29" s="56"/>
      <c r="AB29" s="56"/>
    </row>
    <row r="30" ht="225.0" customHeight="1">
      <c r="C30" s="7" t="s">
        <v>23</v>
      </c>
      <c r="D30" s="81" t="s">
        <v>198</v>
      </c>
      <c r="E30" s="110">
        <f>IFERROR(__xludf.DUMMYFUNCTION("COUNTA(SPLIT(D30,"" ""))/COUNTA(SPLIT($B$27,"" ""))"),0.1926782273603083)</f>
        <v>0.1926782274</v>
      </c>
      <c r="F30" s="7">
        <v>5.0</v>
      </c>
      <c r="G30" s="7">
        <v>5.0</v>
      </c>
      <c r="H30" s="7">
        <v>5.0</v>
      </c>
      <c r="I30" s="7">
        <v>5.0</v>
      </c>
      <c r="J30" s="7">
        <v>5.0</v>
      </c>
      <c r="K30" s="56"/>
      <c r="L30" s="56"/>
      <c r="M30" s="56"/>
      <c r="N30" s="56"/>
      <c r="O30" s="56"/>
      <c r="P30" s="56"/>
      <c r="Q30" s="56"/>
      <c r="R30" s="56"/>
      <c r="S30" s="56"/>
      <c r="T30" s="56"/>
      <c r="U30" s="56"/>
      <c r="V30" s="56"/>
      <c r="W30" s="56"/>
      <c r="X30" s="56"/>
      <c r="Y30" s="56"/>
      <c r="Z30" s="56"/>
      <c r="AA30" s="56"/>
      <c r="AB30" s="56"/>
    </row>
    <row r="31">
      <c r="A31" s="56"/>
      <c r="B31" s="56"/>
      <c r="C31" s="58"/>
      <c r="D31" s="87"/>
      <c r="E31" s="60"/>
      <c r="F31" s="58"/>
      <c r="G31" s="58"/>
      <c r="H31" s="58"/>
      <c r="I31" s="58"/>
      <c r="J31" s="58"/>
      <c r="K31" s="56"/>
      <c r="L31" s="56"/>
      <c r="M31" s="56"/>
      <c r="N31" s="56"/>
      <c r="O31" s="56"/>
      <c r="P31" s="56"/>
      <c r="Q31" s="56"/>
      <c r="R31" s="56"/>
      <c r="S31" s="56"/>
      <c r="T31" s="56"/>
      <c r="U31" s="56"/>
      <c r="V31" s="56"/>
      <c r="W31" s="56"/>
      <c r="X31" s="56"/>
      <c r="Y31" s="56"/>
      <c r="Z31" s="56"/>
      <c r="AA31" s="56"/>
      <c r="AB31" s="56"/>
    </row>
    <row r="32" ht="225.0" customHeight="1">
      <c r="A32" s="61" t="s">
        <v>69</v>
      </c>
      <c r="B32" s="62" t="s">
        <v>70</v>
      </c>
      <c r="C32" s="63" t="s">
        <v>21</v>
      </c>
      <c r="D32" s="89" t="s">
        <v>199</v>
      </c>
      <c r="E32" s="76">
        <f>IFERROR(__xludf.DUMMYFUNCTION("COUNTA(SPLIT(D32,"" ""))/COUNTA(SPLIT($B$32,"" ""))"),0.5243243243243243)</f>
        <v>0.5243243243</v>
      </c>
      <c r="F32" s="63">
        <v>5.0</v>
      </c>
      <c r="G32" s="63">
        <v>5.0</v>
      </c>
      <c r="H32" s="63">
        <v>5.0</v>
      </c>
      <c r="I32" s="63">
        <v>5.0</v>
      </c>
      <c r="J32" s="63">
        <v>5.0</v>
      </c>
      <c r="K32" s="66"/>
      <c r="L32" s="66"/>
      <c r="M32" s="66"/>
      <c r="N32" s="66"/>
      <c r="O32" s="66"/>
      <c r="P32" s="66"/>
      <c r="Q32" s="66"/>
      <c r="R32" s="66"/>
      <c r="S32" s="66"/>
      <c r="T32" s="66"/>
      <c r="U32" s="66"/>
      <c r="V32" s="66"/>
      <c r="W32" s="66"/>
      <c r="X32" s="66"/>
      <c r="Y32" s="66"/>
      <c r="Z32" s="66"/>
      <c r="AA32" s="66"/>
      <c r="AB32" s="66"/>
    </row>
    <row r="33" ht="225.0" customHeight="1">
      <c r="C33" s="7" t="s">
        <v>22</v>
      </c>
      <c r="D33" s="81" t="s">
        <v>200</v>
      </c>
      <c r="E33" s="111">
        <f>IFERROR(__xludf.DUMMYFUNCTION("COUNTA(SPLIT(D33,"" ""))/COUNTA(SPLIT($B$32,"" ""))"),0.5459459459459459)</f>
        <v>0.5459459459</v>
      </c>
      <c r="F33" s="7">
        <v>5.0</v>
      </c>
      <c r="G33" s="7">
        <v>5.0</v>
      </c>
      <c r="H33" s="7">
        <v>5.0</v>
      </c>
      <c r="I33" s="7">
        <v>4.0</v>
      </c>
      <c r="J33" s="7">
        <v>5.0</v>
      </c>
      <c r="K33" s="56"/>
      <c r="L33" s="56"/>
      <c r="M33" s="56"/>
      <c r="N33" s="56"/>
      <c r="O33" s="56"/>
      <c r="P33" s="56"/>
      <c r="Q33" s="56"/>
      <c r="R33" s="56"/>
      <c r="S33" s="56"/>
      <c r="T33" s="56"/>
      <c r="U33" s="56"/>
      <c r="V33" s="56"/>
      <c r="W33" s="56"/>
      <c r="X33" s="56"/>
      <c r="Y33" s="56"/>
      <c r="Z33" s="56"/>
      <c r="AA33" s="56"/>
      <c r="AB33" s="56"/>
    </row>
    <row r="34" ht="225.0" customHeight="1">
      <c r="C34" s="7" t="s">
        <v>8</v>
      </c>
      <c r="D34" s="81" t="s">
        <v>201</v>
      </c>
      <c r="E34" s="112">
        <f>IFERROR(__xludf.DUMMYFUNCTION("COUNTA(SPLIT(D34,"" ""))/COUNTA(SPLIT($B$32,"" ""))"),0.6594594594594595)</f>
        <v>0.6594594595</v>
      </c>
      <c r="F34" s="7">
        <v>3.0</v>
      </c>
      <c r="G34" s="7">
        <v>5.0</v>
      </c>
      <c r="H34" s="7">
        <v>4.0</v>
      </c>
      <c r="I34" s="7">
        <v>5.0</v>
      </c>
      <c r="J34" s="7">
        <v>5.0</v>
      </c>
      <c r="K34" s="56"/>
      <c r="L34" s="56"/>
      <c r="M34" s="56"/>
      <c r="N34" s="56"/>
      <c r="O34" s="56"/>
      <c r="P34" s="56"/>
      <c r="Q34" s="56"/>
      <c r="R34" s="56"/>
      <c r="S34" s="56"/>
      <c r="T34" s="56"/>
      <c r="U34" s="56"/>
      <c r="V34" s="56"/>
      <c r="W34" s="56"/>
      <c r="X34" s="56"/>
      <c r="Y34" s="56"/>
      <c r="Z34" s="56"/>
      <c r="AA34" s="56"/>
      <c r="AB34" s="56"/>
    </row>
    <row r="35" ht="225.0" customHeight="1">
      <c r="C35" s="7" t="s">
        <v>23</v>
      </c>
      <c r="D35" s="81" t="s">
        <v>202</v>
      </c>
      <c r="E35" s="72">
        <f>IFERROR(__xludf.DUMMYFUNCTION("COUNTA(SPLIT(D35,"" ""))/COUNTA(SPLIT($B$32,"" ""))"),0.32432432432432434)</f>
        <v>0.3243243243</v>
      </c>
      <c r="F35" s="7">
        <v>4.0</v>
      </c>
      <c r="G35" s="7">
        <v>5.0</v>
      </c>
      <c r="H35" s="7">
        <v>5.0</v>
      </c>
      <c r="I35" s="7">
        <v>5.0</v>
      </c>
      <c r="J35" s="7">
        <v>5.0</v>
      </c>
      <c r="K35" s="56"/>
      <c r="L35" s="56"/>
      <c r="M35" s="56"/>
      <c r="N35" s="56"/>
      <c r="O35" s="56"/>
      <c r="P35" s="56"/>
      <c r="Q35" s="56"/>
      <c r="R35" s="56"/>
      <c r="S35" s="56"/>
      <c r="T35" s="56"/>
      <c r="U35" s="56"/>
      <c r="V35" s="56"/>
      <c r="W35" s="56"/>
      <c r="X35" s="56"/>
      <c r="Y35" s="56"/>
      <c r="Z35" s="56"/>
      <c r="AA35" s="56"/>
      <c r="AB35" s="56"/>
    </row>
    <row r="36">
      <c r="A36" s="56"/>
      <c r="B36" s="56"/>
      <c r="C36" s="58"/>
      <c r="D36" s="87"/>
      <c r="E36" s="60"/>
      <c r="F36" s="58"/>
      <c r="G36" s="58"/>
      <c r="H36" s="58"/>
      <c r="I36" s="58"/>
      <c r="J36" s="58"/>
      <c r="K36" s="56"/>
      <c r="L36" s="56"/>
      <c r="M36" s="56"/>
      <c r="N36" s="56"/>
      <c r="O36" s="56"/>
      <c r="P36" s="56"/>
      <c r="Q36" s="56"/>
      <c r="R36" s="56"/>
      <c r="S36" s="56"/>
      <c r="T36" s="56"/>
      <c r="U36" s="56"/>
      <c r="V36" s="56"/>
      <c r="W36" s="56"/>
      <c r="X36" s="56"/>
      <c r="Y36" s="56"/>
      <c r="Z36" s="56"/>
      <c r="AA36" s="56"/>
      <c r="AB36" s="56"/>
    </row>
    <row r="37" ht="225.0" customHeight="1">
      <c r="A37" s="61" t="s">
        <v>75</v>
      </c>
      <c r="B37" s="62" t="s">
        <v>76</v>
      </c>
      <c r="C37" s="63" t="s">
        <v>21</v>
      </c>
      <c r="D37" s="89" t="s">
        <v>203</v>
      </c>
      <c r="E37" s="83">
        <f>IFERROR(__xludf.DUMMYFUNCTION("COUNTA(SPLIT(D37,"" ""))/COUNTA(SPLIT($B$37,"" ""))"),0.14602346805736635)</f>
        <v>0.1460234681</v>
      </c>
      <c r="F37" s="63">
        <v>3.0</v>
      </c>
      <c r="G37" s="63">
        <v>5.0</v>
      </c>
      <c r="H37" s="63">
        <v>5.0</v>
      </c>
      <c r="I37" s="63">
        <v>4.0</v>
      </c>
      <c r="J37" s="63">
        <v>4.0</v>
      </c>
      <c r="K37" s="66"/>
      <c r="L37" s="66"/>
      <c r="M37" s="66"/>
      <c r="N37" s="66"/>
      <c r="O37" s="66"/>
      <c r="P37" s="66"/>
      <c r="Q37" s="66"/>
      <c r="R37" s="66"/>
      <c r="S37" s="66"/>
      <c r="T37" s="66"/>
      <c r="U37" s="66"/>
      <c r="V37" s="66"/>
      <c r="W37" s="66"/>
      <c r="X37" s="66"/>
      <c r="Y37" s="66"/>
      <c r="Z37" s="66"/>
      <c r="AA37" s="66"/>
      <c r="AB37" s="66"/>
    </row>
    <row r="38" ht="225.0" customHeight="1">
      <c r="C38" s="7" t="s">
        <v>22</v>
      </c>
      <c r="D38" s="81" t="s">
        <v>204</v>
      </c>
      <c r="E38" s="113">
        <f>IFERROR(__xludf.DUMMYFUNCTION("COUNTA(SPLIT(D38,"" ""))/COUNTA(SPLIT($B$37,"" ""))"),0.12777053455019557)</f>
        <v>0.1277705346</v>
      </c>
      <c r="F38" s="7">
        <v>4.0</v>
      </c>
      <c r="G38" s="7">
        <v>5.0</v>
      </c>
      <c r="H38" s="7">
        <v>5.0</v>
      </c>
      <c r="I38" s="7">
        <v>5.0</v>
      </c>
      <c r="J38" s="7">
        <v>5.0</v>
      </c>
      <c r="K38" s="56"/>
      <c r="L38" s="56"/>
      <c r="M38" s="56"/>
      <c r="N38" s="56"/>
      <c r="O38" s="56"/>
      <c r="P38" s="56"/>
      <c r="Q38" s="56"/>
      <c r="R38" s="56"/>
      <c r="S38" s="56"/>
      <c r="T38" s="56"/>
      <c r="U38" s="56"/>
      <c r="V38" s="56"/>
      <c r="W38" s="56"/>
      <c r="X38" s="56"/>
      <c r="Y38" s="56"/>
      <c r="Z38" s="56"/>
      <c r="AA38" s="56"/>
      <c r="AB38" s="56"/>
    </row>
    <row r="39" ht="225.0" customHeight="1">
      <c r="C39" s="7" t="s">
        <v>8</v>
      </c>
      <c r="D39" s="81" t="s">
        <v>205</v>
      </c>
      <c r="E39" s="98">
        <f>IFERROR(__xludf.DUMMYFUNCTION("COUNTA(SPLIT(D39,"" ""))/COUNTA(SPLIT($B$37,"" ""))"),0.1864406779661017)</f>
        <v>0.186440678</v>
      </c>
      <c r="F39" s="7">
        <v>3.0</v>
      </c>
      <c r="G39" s="7">
        <v>5.0</v>
      </c>
      <c r="H39" s="7">
        <v>5.0</v>
      </c>
      <c r="I39" s="7">
        <v>4.0</v>
      </c>
      <c r="J39" s="7">
        <v>5.0</v>
      </c>
      <c r="K39" s="56"/>
      <c r="L39" s="56"/>
      <c r="M39" s="56"/>
      <c r="N39" s="56"/>
      <c r="O39" s="56"/>
      <c r="P39" s="56"/>
      <c r="Q39" s="56"/>
      <c r="R39" s="56"/>
      <c r="S39" s="56"/>
      <c r="T39" s="56"/>
      <c r="U39" s="56"/>
      <c r="V39" s="56"/>
      <c r="W39" s="56"/>
      <c r="X39" s="56"/>
      <c r="Y39" s="56"/>
      <c r="Z39" s="56"/>
      <c r="AA39" s="56"/>
      <c r="AB39" s="56"/>
    </row>
    <row r="40" ht="225.0" customHeight="1">
      <c r="C40" s="7" t="s">
        <v>23</v>
      </c>
      <c r="D40" s="81" t="s">
        <v>206</v>
      </c>
      <c r="E40" s="86">
        <f>IFERROR(__xludf.DUMMYFUNCTION("COUNTA(SPLIT(D40,"" ""))/COUNTA(SPLIT($B$37,"" ""))"),0.11603650586701435)</f>
        <v>0.1160365059</v>
      </c>
      <c r="F40" s="7">
        <v>4.0</v>
      </c>
      <c r="G40" s="7">
        <v>5.0</v>
      </c>
      <c r="H40" s="7">
        <v>5.0</v>
      </c>
      <c r="I40" s="7">
        <v>4.0</v>
      </c>
      <c r="J40" s="7">
        <v>5.0</v>
      </c>
      <c r="K40" s="56"/>
      <c r="L40" s="56"/>
      <c r="M40" s="56"/>
      <c r="N40" s="56"/>
      <c r="O40" s="56"/>
      <c r="P40" s="56"/>
      <c r="Q40" s="56"/>
      <c r="R40" s="56"/>
      <c r="S40" s="56"/>
      <c r="T40" s="56"/>
      <c r="U40" s="56"/>
      <c r="V40" s="56"/>
      <c r="W40" s="56"/>
      <c r="X40" s="56"/>
      <c r="Y40" s="56"/>
      <c r="Z40" s="56"/>
      <c r="AA40" s="56"/>
      <c r="AB40" s="56"/>
    </row>
    <row r="41">
      <c r="A41" s="56"/>
      <c r="B41" s="56"/>
      <c r="C41" s="58"/>
      <c r="D41" s="87"/>
      <c r="E41" s="60"/>
      <c r="F41" s="58"/>
      <c r="G41" s="58"/>
      <c r="H41" s="58"/>
      <c r="I41" s="58"/>
      <c r="J41" s="58"/>
      <c r="K41" s="56"/>
      <c r="L41" s="56"/>
      <c r="M41" s="56"/>
      <c r="N41" s="56"/>
      <c r="O41" s="56"/>
      <c r="P41" s="56"/>
      <c r="Q41" s="56"/>
      <c r="R41" s="56"/>
      <c r="S41" s="56"/>
      <c r="T41" s="56"/>
      <c r="U41" s="56"/>
      <c r="V41" s="56"/>
      <c r="W41" s="56"/>
      <c r="X41" s="56"/>
      <c r="Y41" s="56"/>
      <c r="Z41" s="56"/>
      <c r="AA41" s="56"/>
      <c r="AB41" s="56"/>
    </row>
    <row r="42" ht="225.0" customHeight="1">
      <c r="A42" s="61" t="s">
        <v>81</v>
      </c>
      <c r="B42" s="62" t="s">
        <v>82</v>
      </c>
      <c r="C42" s="63" t="s">
        <v>21</v>
      </c>
      <c r="D42" s="89" t="s">
        <v>207</v>
      </c>
      <c r="E42" s="114">
        <f>IFERROR(__xludf.DUMMYFUNCTION("COUNTA(SPLIT(D42,"" ""))/COUNTA(SPLIT($B$42,"" ""))"),0.3211781206171108)</f>
        <v>0.3211781206</v>
      </c>
      <c r="F42" s="63">
        <v>3.0</v>
      </c>
      <c r="G42" s="63">
        <v>5.0</v>
      </c>
      <c r="H42" s="63">
        <v>5.0</v>
      </c>
      <c r="I42" s="63">
        <v>4.0</v>
      </c>
      <c r="J42" s="63">
        <v>4.0</v>
      </c>
      <c r="K42" s="66"/>
      <c r="L42" s="66"/>
      <c r="M42" s="66"/>
      <c r="N42" s="66"/>
      <c r="O42" s="66"/>
      <c r="P42" s="66"/>
      <c r="Q42" s="66"/>
      <c r="R42" s="66"/>
      <c r="S42" s="66"/>
      <c r="T42" s="66"/>
      <c r="U42" s="66"/>
      <c r="V42" s="66"/>
      <c r="W42" s="66"/>
      <c r="X42" s="66"/>
      <c r="Y42" s="66"/>
      <c r="Z42" s="66"/>
      <c r="AA42" s="66"/>
      <c r="AB42" s="66"/>
    </row>
    <row r="43" ht="225.0" customHeight="1">
      <c r="C43" s="7" t="s">
        <v>22</v>
      </c>
      <c r="D43" s="54" t="s">
        <v>208</v>
      </c>
      <c r="E43" s="83">
        <f>IFERROR(__xludf.DUMMYFUNCTION("COUNTA(SPLIT(D43,"" ""))/COUNTA(SPLIT($B$42,"" ""))"),0.2917251051893408)</f>
        <v>0.2917251052</v>
      </c>
      <c r="F43" s="7">
        <v>3.0</v>
      </c>
      <c r="G43" s="7">
        <v>4.0</v>
      </c>
      <c r="H43" s="7">
        <v>5.0</v>
      </c>
      <c r="I43" s="7">
        <v>5.0</v>
      </c>
      <c r="J43" s="7">
        <v>5.0</v>
      </c>
      <c r="K43" s="56"/>
      <c r="L43" s="56"/>
      <c r="M43" s="56"/>
      <c r="N43" s="56"/>
      <c r="O43" s="56"/>
      <c r="P43" s="56"/>
      <c r="Q43" s="56"/>
      <c r="R43" s="56"/>
      <c r="S43" s="56"/>
      <c r="T43" s="56"/>
      <c r="U43" s="56"/>
      <c r="V43" s="56"/>
      <c r="W43" s="56"/>
      <c r="X43" s="56"/>
      <c r="Y43" s="56"/>
      <c r="Z43" s="56"/>
      <c r="AA43" s="56"/>
      <c r="AB43" s="56"/>
    </row>
    <row r="44" ht="225.0" customHeight="1">
      <c r="C44" s="7" t="s">
        <v>8</v>
      </c>
      <c r="D44" s="81" t="s">
        <v>209</v>
      </c>
      <c r="E44" s="115">
        <f>IFERROR(__xludf.DUMMYFUNCTION("COUNTA(SPLIT(D44,"" ""))/COUNTA(SPLIT($B$42,"" ""))"),0.23562412342215988)</f>
        <v>0.2356241234</v>
      </c>
      <c r="F44" s="7">
        <v>4.0</v>
      </c>
      <c r="G44" s="7">
        <v>4.0</v>
      </c>
      <c r="H44" s="7">
        <v>5.0</v>
      </c>
      <c r="I44" s="7">
        <v>5.0</v>
      </c>
      <c r="J44" s="7">
        <v>5.0</v>
      </c>
      <c r="K44" s="56"/>
      <c r="L44" s="56"/>
      <c r="M44" s="56"/>
      <c r="N44" s="56"/>
      <c r="O44" s="56"/>
      <c r="P44" s="56"/>
      <c r="Q44" s="56"/>
      <c r="R44" s="56"/>
      <c r="S44" s="56"/>
      <c r="T44" s="56"/>
      <c r="U44" s="56"/>
      <c r="V44" s="56"/>
      <c r="W44" s="56"/>
      <c r="X44" s="56"/>
      <c r="Y44" s="56"/>
      <c r="Z44" s="56"/>
      <c r="AA44" s="56"/>
      <c r="AB44" s="56"/>
    </row>
    <row r="45" ht="225.0" customHeight="1">
      <c r="C45" s="7" t="s">
        <v>23</v>
      </c>
      <c r="D45" s="81" t="s">
        <v>210</v>
      </c>
      <c r="E45" s="110">
        <f>IFERROR(__xludf.DUMMYFUNCTION("COUNTA(SPLIT(D45,"" ""))/COUNTA(SPLIT($B$42,"" ""))"),0.1402524544179523)</f>
        <v>0.1402524544</v>
      </c>
      <c r="F45" s="7">
        <v>5.0</v>
      </c>
      <c r="G45" s="7">
        <v>5.0</v>
      </c>
      <c r="H45" s="7">
        <v>5.0</v>
      </c>
      <c r="I45" s="7">
        <v>5.0</v>
      </c>
      <c r="J45" s="7">
        <v>5.0</v>
      </c>
      <c r="K45" s="56"/>
      <c r="L45" s="56"/>
      <c r="M45" s="56"/>
      <c r="N45" s="56"/>
      <c r="O45" s="56"/>
      <c r="P45" s="56"/>
      <c r="Q45" s="56"/>
      <c r="R45" s="56"/>
      <c r="S45" s="56"/>
      <c r="T45" s="56"/>
      <c r="U45" s="56"/>
      <c r="V45" s="56"/>
      <c r="W45" s="56"/>
      <c r="X45" s="56"/>
      <c r="Y45" s="56"/>
      <c r="Z45" s="56"/>
      <c r="AA45" s="56"/>
      <c r="AB45" s="56"/>
    </row>
    <row r="46">
      <c r="A46" s="56"/>
      <c r="B46" s="56"/>
      <c r="C46" s="58"/>
      <c r="D46" s="87"/>
      <c r="E46" s="60"/>
      <c r="F46" s="58"/>
      <c r="G46" s="58"/>
      <c r="H46" s="58"/>
      <c r="I46" s="58"/>
      <c r="J46" s="58"/>
      <c r="K46" s="56"/>
      <c r="L46" s="56"/>
      <c r="M46" s="56"/>
      <c r="N46" s="56"/>
      <c r="O46" s="56"/>
      <c r="P46" s="56"/>
      <c r="Q46" s="56"/>
      <c r="R46" s="56"/>
      <c r="S46" s="56"/>
      <c r="T46" s="56"/>
      <c r="U46" s="56"/>
      <c r="V46" s="56"/>
      <c r="W46" s="56"/>
      <c r="X46" s="56"/>
      <c r="Y46" s="56"/>
      <c r="Z46" s="56"/>
      <c r="AA46" s="56"/>
      <c r="AB46" s="56"/>
    </row>
    <row r="47" ht="225.0" customHeight="1">
      <c r="A47" s="61" t="s">
        <v>87</v>
      </c>
      <c r="B47" s="62" t="s">
        <v>88</v>
      </c>
      <c r="C47" s="63" t="s">
        <v>21</v>
      </c>
      <c r="D47" s="89" t="s">
        <v>211</v>
      </c>
      <c r="E47" s="116">
        <f>IFERROR(__xludf.DUMMYFUNCTION("COUNTA(SPLIT(D47,"" ""))/COUNTA(SPLIT($B$47,"" ""))"),0.1588310038119441)</f>
        <v>0.1588310038</v>
      </c>
      <c r="F47" s="63">
        <v>5.0</v>
      </c>
      <c r="G47" s="63">
        <v>5.0</v>
      </c>
      <c r="H47" s="63">
        <v>5.0</v>
      </c>
      <c r="I47" s="63">
        <v>4.0</v>
      </c>
      <c r="J47" s="63">
        <v>5.0</v>
      </c>
      <c r="K47" s="66"/>
      <c r="L47" s="66"/>
      <c r="M47" s="66"/>
      <c r="N47" s="66"/>
      <c r="O47" s="66"/>
      <c r="P47" s="66"/>
      <c r="Q47" s="66"/>
      <c r="R47" s="66"/>
      <c r="S47" s="66"/>
      <c r="T47" s="66"/>
      <c r="U47" s="66"/>
      <c r="V47" s="66"/>
      <c r="W47" s="66"/>
      <c r="X47" s="66"/>
      <c r="Y47" s="66"/>
      <c r="Z47" s="66"/>
      <c r="AA47" s="66"/>
      <c r="AB47" s="66"/>
    </row>
    <row r="48" ht="225.0" customHeight="1">
      <c r="C48" s="7" t="s">
        <v>22</v>
      </c>
      <c r="D48" s="81" t="s">
        <v>212</v>
      </c>
      <c r="E48" s="117">
        <f>IFERROR(__xludf.DUMMYFUNCTION("COUNTA(SPLIT(D48,"" ""))/COUNTA(SPLIT($B$47,"" ""))"),0.07687420584498093)</f>
        <v>0.07687420584</v>
      </c>
      <c r="F48" s="7">
        <v>5.0</v>
      </c>
      <c r="G48" s="7">
        <v>5.0</v>
      </c>
      <c r="H48" s="7">
        <v>5.0</v>
      </c>
      <c r="I48" s="7">
        <v>5.0</v>
      </c>
      <c r="J48" s="7">
        <v>4.0</v>
      </c>
      <c r="K48" s="56"/>
      <c r="L48" s="56"/>
      <c r="M48" s="56"/>
      <c r="N48" s="56"/>
      <c r="O48" s="56"/>
      <c r="P48" s="56"/>
      <c r="Q48" s="56"/>
      <c r="R48" s="56"/>
      <c r="S48" s="56"/>
      <c r="T48" s="56"/>
      <c r="U48" s="56"/>
      <c r="V48" s="56"/>
      <c r="W48" s="56"/>
      <c r="X48" s="56"/>
      <c r="Y48" s="56"/>
      <c r="Z48" s="56"/>
      <c r="AA48" s="56"/>
      <c r="AB48" s="56"/>
    </row>
    <row r="49" ht="225.0" customHeight="1">
      <c r="C49" s="7" t="s">
        <v>8</v>
      </c>
      <c r="D49" s="81" t="s">
        <v>213</v>
      </c>
      <c r="E49" s="118">
        <f>IFERROR(__xludf.DUMMYFUNCTION("COUNTA(SPLIT(D49,"" ""))/COUNTA(SPLIT($B$47,"" ""))"),0.09593392630241424)</f>
        <v>0.0959339263</v>
      </c>
      <c r="F49" s="7">
        <v>2.0</v>
      </c>
      <c r="G49" s="7">
        <v>5.0</v>
      </c>
      <c r="H49" s="7">
        <v>5.0</v>
      </c>
      <c r="I49" s="7">
        <v>5.0</v>
      </c>
      <c r="J49" s="7">
        <v>5.0</v>
      </c>
      <c r="K49" s="56"/>
      <c r="L49" s="56"/>
      <c r="M49" s="56"/>
      <c r="N49" s="56"/>
      <c r="O49" s="56"/>
      <c r="P49" s="56"/>
      <c r="Q49" s="56"/>
      <c r="R49" s="56"/>
      <c r="S49" s="56"/>
      <c r="T49" s="56"/>
      <c r="U49" s="56"/>
      <c r="V49" s="56"/>
      <c r="W49" s="56"/>
      <c r="X49" s="56"/>
      <c r="Y49" s="56"/>
      <c r="Z49" s="56"/>
      <c r="AA49" s="56"/>
      <c r="AB49" s="56"/>
    </row>
    <row r="50" ht="225.0" customHeight="1">
      <c r="C50" s="7" t="s">
        <v>23</v>
      </c>
      <c r="D50" s="81" t="s">
        <v>214</v>
      </c>
      <c r="E50" s="119">
        <f>IFERROR(__xludf.DUMMYFUNCTION("COUNTA(SPLIT(D50,"" ""))/COUNTA(SPLIT($B$47,"" ""))"),0.062261753494282084)</f>
        <v>0.06226175349</v>
      </c>
      <c r="F50" s="7">
        <v>5.0</v>
      </c>
      <c r="G50" s="7">
        <v>5.0</v>
      </c>
      <c r="H50" s="7">
        <v>5.0</v>
      </c>
      <c r="I50" s="7">
        <v>5.0</v>
      </c>
      <c r="J50" s="7">
        <v>4.0</v>
      </c>
      <c r="K50" s="56"/>
      <c r="L50" s="56"/>
      <c r="M50" s="56"/>
      <c r="N50" s="56"/>
      <c r="O50" s="56"/>
      <c r="P50" s="56"/>
      <c r="Q50" s="56"/>
      <c r="R50" s="56"/>
      <c r="S50" s="56"/>
      <c r="T50" s="56"/>
      <c r="U50" s="56"/>
      <c r="V50" s="56"/>
      <c r="W50" s="56"/>
      <c r="X50" s="56"/>
      <c r="Y50" s="56"/>
      <c r="Z50" s="56"/>
      <c r="AA50" s="56"/>
      <c r="AB50" s="56"/>
    </row>
    <row r="51">
      <c r="A51" s="56"/>
      <c r="B51" s="56"/>
      <c r="C51" s="58"/>
      <c r="D51" s="87"/>
      <c r="E51" s="79"/>
      <c r="F51" s="58"/>
      <c r="G51" s="58"/>
      <c r="H51" s="58"/>
      <c r="I51" s="58"/>
      <c r="J51" s="58"/>
      <c r="K51" s="56"/>
      <c r="L51" s="56"/>
      <c r="M51" s="56"/>
      <c r="N51" s="56"/>
      <c r="O51" s="56"/>
      <c r="P51" s="56"/>
      <c r="Q51" s="56"/>
      <c r="R51" s="56"/>
      <c r="S51" s="56"/>
      <c r="T51" s="56"/>
      <c r="U51" s="56"/>
      <c r="V51" s="56"/>
      <c r="W51" s="56"/>
      <c r="X51" s="56"/>
      <c r="Y51" s="56"/>
      <c r="Z51" s="56"/>
      <c r="AA51" s="56"/>
      <c r="AB51" s="56"/>
    </row>
    <row r="52">
      <c r="A52" s="56"/>
      <c r="B52" s="56"/>
      <c r="C52" s="58"/>
      <c r="D52" s="87"/>
      <c r="E52" s="79"/>
      <c r="F52" s="58"/>
      <c r="G52" s="58"/>
      <c r="H52" s="58"/>
      <c r="I52" s="58"/>
      <c r="J52" s="58"/>
      <c r="K52" s="56"/>
      <c r="L52" s="56"/>
      <c r="M52" s="56"/>
      <c r="N52" s="56"/>
      <c r="O52" s="56"/>
      <c r="P52" s="56"/>
      <c r="Q52" s="56"/>
      <c r="R52" s="56"/>
      <c r="S52" s="56"/>
      <c r="T52" s="56"/>
      <c r="U52" s="56"/>
      <c r="V52" s="56"/>
      <c r="W52" s="56"/>
      <c r="X52" s="56"/>
      <c r="Y52" s="56"/>
      <c r="Z52" s="56"/>
      <c r="AA52" s="56"/>
      <c r="AB52" s="56"/>
    </row>
    <row r="53">
      <c r="A53" s="56"/>
      <c r="B53" s="56"/>
      <c r="C53" s="58"/>
      <c r="D53" s="87"/>
      <c r="E53" s="79"/>
      <c r="F53" s="58"/>
      <c r="G53" s="58"/>
      <c r="H53" s="58"/>
      <c r="I53" s="58"/>
      <c r="J53" s="58"/>
      <c r="K53" s="56"/>
      <c r="L53" s="56"/>
      <c r="M53" s="56"/>
      <c r="N53" s="56"/>
      <c r="O53" s="56"/>
      <c r="P53" s="56"/>
      <c r="Q53" s="56"/>
      <c r="R53" s="56"/>
      <c r="S53" s="56"/>
      <c r="T53" s="56"/>
      <c r="U53" s="56"/>
      <c r="V53" s="56"/>
      <c r="W53" s="56"/>
      <c r="X53" s="56"/>
      <c r="Y53" s="56"/>
      <c r="Z53" s="56"/>
      <c r="AA53" s="56"/>
      <c r="AB53" s="56"/>
    </row>
    <row r="54">
      <c r="A54" s="56"/>
      <c r="B54" s="56"/>
      <c r="C54" s="58"/>
      <c r="D54" s="87"/>
      <c r="E54" s="79"/>
      <c r="F54" s="58"/>
      <c r="G54" s="58"/>
      <c r="H54" s="58"/>
      <c r="I54" s="58"/>
      <c r="J54" s="58"/>
      <c r="K54" s="56"/>
      <c r="L54" s="56"/>
      <c r="M54" s="56"/>
      <c r="N54" s="56"/>
      <c r="O54" s="56"/>
      <c r="P54" s="56"/>
      <c r="Q54" s="56"/>
      <c r="R54" s="56"/>
      <c r="S54" s="56"/>
      <c r="T54" s="56"/>
      <c r="U54" s="56"/>
      <c r="V54" s="56"/>
      <c r="W54" s="56"/>
      <c r="X54" s="56"/>
      <c r="Y54" s="56"/>
      <c r="Z54" s="56"/>
      <c r="AA54" s="56"/>
      <c r="AB54" s="56"/>
    </row>
    <row r="55">
      <c r="A55" s="56"/>
      <c r="B55" s="56"/>
      <c r="C55" s="58"/>
      <c r="D55" s="87"/>
      <c r="E55" s="79"/>
      <c r="F55" s="58"/>
      <c r="G55" s="58"/>
      <c r="H55" s="58"/>
      <c r="I55" s="58"/>
      <c r="J55" s="58"/>
      <c r="K55" s="56"/>
      <c r="L55" s="56"/>
      <c r="M55" s="56"/>
      <c r="N55" s="56"/>
      <c r="O55" s="56"/>
      <c r="P55" s="56"/>
      <c r="Q55" s="56"/>
      <c r="R55" s="56"/>
      <c r="S55" s="56"/>
      <c r="T55" s="56"/>
      <c r="U55" s="56"/>
      <c r="V55" s="56"/>
      <c r="W55" s="56"/>
      <c r="X55" s="56"/>
      <c r="Y55" s="56"/>
      <c r="Z55" s="56"/>
      <c r="AA55" s="56"/>
      <c r="AB55" s="56"/>
    </row>
    <row r="56">
      <c r="A56" s="56"/>
      <c r="B56" s="56"/>
      <c r="C56" s="58"/>
      <c r="D56" s="87"/>
      <c r="E56" s="79"/>
      <c r="F56" s="58"/>
      <c r="G56" s="58"/>
      <c r="H56" s="58"/>
      <c r="I56" s="58"/>
      <c r="J56" s="58"/>
      <c r="K56" s="56"/>
      <c r="L56" s="56"/>
      <c r="M56" s="56"/>
      <c r="N56" s="56"/>
      <c r="O56" s="56"/>
      <c r="P56" s="56"/>
      <c r="Q56" s="56"/>
      <c r="R56" s="56"/>
      <c r="S56" s="56"/>
      <c r="T56" s="56"/>
      <c r="U56" s="56"/>
      <c r="V56" s="56"/>
      <c r="W56" s="56"/>
      <c r="X56" s="56"/>
      <c r="Y56" s="56"/>
      <c r="Z56" s="56"/>
      <c r="AA56" s="56"/>
      <c r="AB56" s="56"/>
    </row>
    <row r="57">
      <c r="A57" s="56"/>
      <c r="B57" s="56"/>
      <c r="C57" s="58"/>
      <c r="D57" s="87"/>
      <c r="E57" s="79"/>
      <c r="F57" s="58"/>
      <c r="G57" s="58"/>
      <c r="H57" s="58"/>
      <c r="I57" s="58"/>
      <c r="J57" s="58"/>
      <c r="K57" s="56"/>
      <c r="L57" s="56"/>
      <c r="M57" s="56"/>
      <c r="N57" s="56"/>
      <c r="O57" s="56"/>
      <c r="P57" s="56"/>
      <c r="Q57" s="56"/>
      <c r="R57" s="56"/>
      <c r="S57" s="56"/>
      <c r="T57" s="56"/>
      <c r="U57" s="56"/>
      <c r="V57" s="56"/>
      <c r="W57" s="56"/>
      <c r="X57" s="56"/>
      <c r="Y57" s="56"/>
      <c r="Z57" s="56"/>
      <c r="AA57" s="56"/>
      <c r="AB57" s="56"/>
    </row>
    <row r="58">
      <c r="A58" s="56"/>
      <c r="B58" s="56"/>
      <c r="C58" s="58"/>
      <c r="D58" s="87"/>
      <c r="E58" s="79"/>
      <c r="F58" s="58"/>
      <c r="G58" s="58"/>
      <c r="H58" s="58"/>
      <c r="I58" s="58"/>
      <c r="J58" s="58"/>
      <c r="K58" s="56"/>
      <c r="L58" s="56"/>
      <c r="M58" s="56"/>
      <c r="N58" s="56"/>
      <c r="O58" s="56"/>
      <c r="P58" s="56"/>
      <c r="Q58" s="56"/>
      <c r="R58" s="56"/>
      <c r="S58" s="56"/>
      <c r="T58" s="56"/>
      <c r="U58" s="56"/>
      <c r="V58" s="56"/>
      <c r="W58" s="56"/>
      <c r="X58" s="56"/>
      <c r="Y58" s="56"/>
      <c r="Z58" s="56"/>
      <c r="AA58" s="56"/>
      <c r="AB58" s="56"/>
    </row>
    <row r="59">
      <c r="A59" s="56"/>
      <c r="B59" s="56"/>
      <c r="C59" s="58"/>
      <c r="D59" s="87"/>
      <c r="E59" s="79"/>
      <c r="F59" s="58"/>
      <c r="G59" s="58"/>
      <c r="H59" s="58"/>
      <c r="I59" s="58"/>
      <c r="J59" s="58"/>
      <c r="K59" s="56"/>
      <c r="L59" s="56"/>
      <c r="M59" s="56"/>
      <c r="N59" s="56"/>
      <c r="O59" s="56"/>
      <c r="P59" s="56"/>
      <c r="Q59" s="56"/>
      <c r="R59" s="56"/>
      <c r="S59" s="56"/>
      <c r="T59" s="56"/>
      <c r="U59" s="56"/>
      <c r="V59" s="56"/>
      <c r="W59" s="56"/>
      <c r="X59" s="56"/>
      <c r="Y59" s="56"/>
      <c r="Z59" s="56"/>
      <c r="AA59" s="56"/>
      <c r="AB59" s="56"/>
    </row>
    <row r="60">
      <c r="A60" s="56"/>
      <c r="B60" s="56"/>
      <c r="C60" s="58"/>
      <c r="D60" s="87"/>
      <c r="E60" s="79"/>
      <c r="F60" s="58"/>
      <c r="G60" s="58"/>
      <c r="H60" s="58"/>
      <c r="I60" s="58"/>
      <c r="J60" s="58"/>
      <c r="K60" s="56"/>
      <c r="L60" s="56"/>
      <c r="M60" s="56"/>
      <c r="N60" s="56"/>
      <c r="O60" s="56"/>
      <c r="P60" s="56"/>
      <c r="Q60" s="56"/>
      <c r="R60" s="56"/>
      <c r="S60" s="56"/>
      <c r="T60" s="56"/>
      <c r="U60" s="56"/>
      <c r="V60" s="56"/>
      <c r="W60" s="56"/>
      <c r="X60" s="56"/>
      <c r="Y60" s="56"/>
      <c r="Z60" s="56"/>
      <c r="AA60" s="56"/>
      <c r="AB60" s="56"/>
    </row>
    <row r="61">
      <c r="A61" s="56"/>
      <c r="B61" s="56"/>
      <c r="C61" s="58"/>
      <c r="D61" s="87"/>
      <c r="E61" s="79"/>
      <c r="F61" s="58"/>
      <c r="G61" s="58"/>
      <c r="H61" s="58"/>
      <c r="I61" s="58"/>
      <c r="J61" s="58"/>
      <c r="K61" s="56"/>
      <c r="L61" s="56"/>
      <c r="M61" s="56"/>
      <c r="N61" s="56"/>
      <c r="O61" s="56"/>
      <c r="P61" s="56"/>
      <c r="Q61" s="56"/>
      <c r="R61" s="56"/>
      <c r="S61" s="56"/>
      <c r="T61" s="56"/>
      <c r="U61" s="56"/>
      <c r="V61" s="56"/>
      <c r="W61" s="56"/>
      <c r="X61" s="56"/>
      <c r="Y61" s="56"/>
      <c r="Z61" s="56"/>
      <c r="AA61" s="56"/>
      <c r="AB61" s="56"/>
    </row>
    <row r="62">
      <c r="A62" s="56"/>
      <c r="B62" s="56"/>
      <c r="C62" s="58"/>
      <c r="D62" s="87"/>
      <c r="E62" s="79"/>
      <c r="F62" s="58"/>
      <c r="G62" s="58"/>
      <c r="H62" s="58"/>
      <c r="I62" s="58"/>
      <c r="J62" s="58"/>
      <c r="K62" s="56"/>
      <c r="L62" s="56"/>
      <c r="M62" s="56"/>
      <c r="N62" s="56"/>
      <c r="O62" s="56"/>
      <c r="P62" s="56"/>
      <c r="Q62" s="56"/>
      <c r="R62" s="56"/>
      <c r="S62" s="56"/>
      <c r="T62" s="56"/>
      <c r="U62" s="56"/>
      <c r="V62" s="56"/>
      <c r="W62" s="56"/>
      <c r="X62" s="56"/>
      <c r="Y62" s="56"/>
      <c r="Z62" s="56"/>
      <c r="AA62" s="56"/>
      <c r="AB62" s="56"/>
    </row>
    <row r="63">
      <c r="A63" s="56"/>
      <c r="B63" s="56"/>
      <c r="C63" s="58"/>
      <c r="D63" s="87"/>
      <c r="E63" s="79"/>
      <c r="F63" s="58"/>
      <c r="G63" s="58"/>
      <c r="H63" s="58"/>
      <c r="I63" s="58"/>
      <c r="J63" s="58"/>
      <c r="K63" s="56"/>
      <c r="L63" s="56"/>
      <c r="M63" s="56"/>
      <c r="N63" s="56"/>
      <c r="O63" s="56"/>
      <c r="P63" s="56"/>
      <c r="Q63" s="56"/>
      <c r="R63" s="56"/>
      <c r="S63" s="56"/>
      <c r="T63" s="56"/>
      <c r="U63" s="56"/>
      <c r="V63" s="56"/>
      <c r="W63" s="56"/>
      <c r="X63" s="56"/>
      <c r="Y63" s="56"/>
      <c r="Z63" s="56"/>
      <c r="AA63" s="56"/>
      <c r="AB63" s="56"/>
    </row>
    <row r="64">
      <c r="A64" s="56"/>
      <c r="B64" s="56"/>
      <c r="C64" s="58"/>
      <c r="D64" s="87"/>
      <c r="E64" s="79"/>
      <c r="F64" s="58"/>
      <c r="G64" s="58"/>
      <c r="H64" s="58"/>
      <c r="I64" s="58"/>
      <c r="J64" s="58"/>
      <c r="K64" s="56"/>
      <c r="L64" s="56"/>
      <c r="M64" s="56"/>
      <c r="N64" s="56"/>
      <c r="O64" s="56"/>
      <c r="P64" s="56"/>
      <c r="Q64" s="56"/>
      <c r="R64" s="56"/>
      <c r="S64" s="56"/>
      <c r="T64" s="56"/>
      <c r="U64" s="56"/>
      <c r="V64" s="56"/>
      <c r="W64" s="56"/>
      <c r="X64" s="56"/>
      <c r="Y64" s="56"/>
      <c r="Z64" s="56"/>
      <c r="AA64" s="56"/>
      <c r="AB64" s="56"/>
    </row>
    <row r="65">
      <c r="A65" s="56"/>
      <c r="B65" s="56"/>
      <c r="C65" s="58"/>
      <c r="D65" s="87"/>
      <c r="E65" s="79"/>
      <c r="F65" s="58"/>
      <c r="G65" s="58"/>
      <c r="H65" s="58"/>
      <c r="I65" s="58"/>
      <c r="J65" s="58"/>
      <c r="K65" s="56"/>
      <c r="L65" s="56"/>
      <c r="M65" s="56"/>
      <c r="N65" s="56"/>
      <c r="O65" s="56"/>
      <c r="P65" s="56"/>
      <c r="Q65" s="56"/>
      <c r="R65" s="56"/>
      <c r="S65" s="56"/>
      <c r="T65" s="56"/>
      <c r="U65" s="56"/>
      <c r="V65" s="56"/>
      <c r="W65" s="56"/>
      <c r="X65" s="56"/>
      <c r="Y65" s="56"/>
      <c r="Z65" s="56"/>
      <c r="AA65" s="56"/>
      <c r="AB65" s="56"/>
    </row>
    <row r="66">
      <c r="A66" s="56"/>
      <c r="B66" s="56"/>
      <c r="C66" s="58"/>
      <c r="D66" s="87"/>
      <c r="E66" s="79"/>
      <c r="F66" s="58"/>
      <c r="G66" s="58"/>
      <c r="H66" s="58"/>
      <c r="I66" s="58"/>
      <c r="J66" s="58"/>
      <c r="K66" s="56"/>
      <c r="L66" s="56"/>
      <c r="M66" s="56"/>
      <c r="N66" s="56"/>
      <c r="O66" s="56"/>
      <c r="P66" s="56"/>
      <c r="Q66" s="56"/>
      <c r="R66" s="56"/>
      <c r="S66" s="56"/>
      <c r="T66" s="56"/>
      <c r="U66" s="56"/>
      <c r="V66" s="56"/>
      <c r="W66" s="56"/>
      <c r="X66" s="56"/>
      <c r="Y66" s="56"/>
      <c r="Z66" s="56"/>
      <c r="AA66" s="56"/>
      <c r="AB66" s="56"/>
    </row>
    <row r="67">
      <c r="A67" s="56"/>
      <c r="B67" s="56"/>
      <c r="C67" s="58"/>
      <c r="D67" s="87"/>
      <c r="E67" s="79"/>
      <c r="F67" s="58"/>
      <c r="G67" s="58"/>
      <c r="H67" s="58"/>
      <c r="I67" s="58"/>
      <c r="J67" s="58"/>
      <c r="K67" s="56"/>
      <c r="L67" s="56"/>
      <c r="M67" s="56"/>
      <c r="N67" s="56"/>
      <c r="O67" s="56"/>
      <c r="P67" s="56"/>
      <c r="Q67" s="56"/>
      <c r="R67" s="56"/>
      <c r="S67" s="56"/>
      <c r="T67" s="56"/>
      <c r="U67" s="56"/>
      <c r="V67" s="56"/>
      <c r="W67" s="56"/>
      <c r="X67" s="56"/>
      <c r="Y67" s="56"/>
      <c r="Z67" s="56"/>
      <c r="AA67" s="56"/>
      <c r="AB67" s="56"/>
    </row>
    <row r="68">
      <c r="A68" s="56"/>
      <c r="B68" s="56"/>
      <c r="C68" s="58"/>
      <c r="D68" s="87"/>
      <c r="E68" s="79"/>
      <c r="F68" s="58"/>
      <c r="G68" s="58"/>
      <c r="H68" s="58"/>
      <c r="I68" s="58"/>
      <c r="J68" s="58"/>
      <c r="K68" s="56"/>
      <c r="L68" s="56"/>
      <c r="M68" s="56"/>
      <c r="N68" s="56"/>
      <c r="O68" s="56"/>
      <c r="P68" s="56"/>
      <c r="Q68" s="56"/>
      <c r="R68" s="56"/>
      <c r="S68" s="56"/>
      <c r="T68" s="56"/>
      <c r="U68" s="56"/>
      <c r="V68" s="56"/>
      <c r="W68" s="56"/>
      <c r="X68" s="56"/>
      <c r="Y68" s="56"/>
      <c r="Z68" s="56"/>
      <c r="AA68" s="56"/>
      <c r="AB68" s="56"/>
    </row>
    <row r="69">
      <c r="A69" s="56"/>
      <c r="B69" s="56"/>
      <c r="C69" s="58"/>
      <c r="D69" s="87"/>
      <c r="E69" s="79"/>
      <c r="F69" s="58"/>
      <c r="G69" s="58"/>
      <c r="H69" s="58"/>
      <c r="I69" s="58"/>
      <c r="J69" s="58"/>
      <c r="K69" s="56"/>
      <c r="L69" s="56"/>
      <c r="M69" s="56"/>
      <c r="N69" s="56"/>
      <c r="O69" s="56"/>
      <c r="P69" s="56"/>
      <c r="Q69" s="56"/>
      <c r="R69" s="56"/>
      <c r="S69" s="56"/>
      <c r="T69" s="56"/>
      <c r="U69" s="56"/>
      <c r="V69" s="56"/>
      <c r="W69" s="56"/>
      <c r="X69" s="56"/>
      <c r="Y69" s="56"/>
      <c r="Z69" s="56"/>
      <c r="AA69" s="56"/>
      <c r="AB69" s="56"/>
    </row>
    <row r="70">
      <c r="A70" s="56"/>
      <c r="B70" s="56"/>
      <c r="C70" s="58"/>
      <c r="D70" s="87"/>
      <c r="E70" s="79"/>
      <c r="F70" s="58"/>
      <c r="G70" s="58"/>
      <c r="H70" s="58"/>
      <c r="I70" s="58"/>
      <c r="J70" s="58"/>
      <c r="K70" s="56"/>
      <c r="L70" s="56"/>
      <c r="M70" s="56"/>
      <c r="N70" s="56"/>
      <c r="O70" s="56"/>
      <c r="P70" s="56"/>
      <c r="Q70" s="56"/>
      <c r="R70" s="56"/>
      <c r="S70" s="56"/>
      <c r="T70" s="56"/>
      <c r="U70" s="56"/>
      <c r="V70" s="56"/>
      <c r="W70" s="56"/>
      <c r="X70" s="56"/>
      <c r="Y70" s="56"/>
      <c r="Z70" s="56"/>
      <c r="AA70" s="56"/>
      <c r="AB70" s="56"/>
    </row>
    <row r="71">
      <c r="A71" s="56"/>
      <c r="B71" s="56"/>
      <c r="C71" s="58"/>
      <c r="D71" s="87"/>
      <c r="E71" s="79"/>
      <c r="F71" s="58"/>
      <c r="G71" s="58"/>
      <c r="H71" s="58"/>
      <c r="I71" s="58"/>
      <c r="J71" s="58"/>
      <c r="K71" s="56"/>
      <c r="L71" s="56"/>
      <c r="M71" s="56"/>
      <c r="N71" s="56"/>
      <c r="O71" s="56"/>
      <c r="P71" s="56"/>
      <c r="Q71" s="56"/>
      <c r="R71" s="56"/>
      <c r="S71" s="56"/>
      <c r="T71" s="56"/>
      <c r="U71" s="56"/>
      <c r="V71" s="56"/>
      <c r="W71" s="56"/>
      <c r="X71" s="56"/>
      <c r="Y71" s="56"/>
      <c r="Z71" s="56"/>
      <c r="AA71" s="56"/>
      <c r="AB71" s="56"/>
    </row>
    <row r="72">
      <c r="A72" s="56"/>
      <c r="B72" s="56"/>
      <c r="C72" s="58"/>
      <c r="D72" s="87"/>
      <c r="E72" s="79"/>
      <c r="F72" s="58"/>
      <c r="G72" s="58"/>
      <c r="H72" s="58"/>
      <c r="I72" s="58"/>
      <c r="J72" s="58"/>
      <c r="K72" s="56"/>
      <c r="L72" s="56"/>
      <c r="M72" s="56"/>
      <c r="N72" s="56"/>
      <c r="O72" s="56"/>
      <c r="P72" s="56"/>
      <c r="Q72" s="56"/>
      <c r="R72" s="56"/>
      <c r="S72" s="56"/>
      <c r="T72" s="56"/>
      <c r="U72" s="56"/>
      <c r="V72" s="56"/>
      <c r="W72" s="56"/>
      <c r="X72" s="56"/>
      <c r="Y72" s="56"/>
      <c r="Z72" s="56"/>
      <c r="AA72" s="56"/>
      <c r="AB72" s="56"/>
    </row>
    <row r="73">
      <c r="A73" s="56"/>
      <c r="B73" s="56"/>
      <c r="C73" s="58"/>
      <c r="D73" s="87"/>
      <c r="E73" s="79"/>
      <c r="F73" s="58"/>
      <c r="G73" s="58"/>
      <c r="H73" s="58"/>
      <c r="I73" s="58"/>
      <c r="J73" s="58"/>
      <c r="K73" s="56"/>
      <c r="L73" s="56"/>
      <c r="M73" s="56"/>
      <c r="N73" s="56"/>
      <c r="O73" s="56"/>
      <c r="P73" s="56"/>
      <c r="Q73" s="56"/>
      <c r="R73" s="56"/>
      <c r="S73" s="56"/>
      <c r="T73" s="56"/>
      <c r="U73" s="56"/>
      <c r="V73" s="56"/>
      <c r="W73" s="56"/>
      <c r="X73" s="56"/>
      <c r="Y73" s="56"/>
      <c r="Z73" s="56"/>
      <c r="AA73" s="56"/>
      <c r="AB73" s="56"/>
    </row>
    <row r="74">
      <c r="A74" s="56"/>
      <c r="B74" s="56"/>
      <c r="C74" s="58"/>
      <c r="D74" s="87"/>
      <c r="E74" s="79"/>
      <c r="F74" s="58"/>
      <c r="G74" s="58"/>
      <c r="H74" s="58"/>
      <c r="I74" s="58"/>
      <c r="J74" s="58"/>
      <c r="K74" s="56"/>
      <c r="L74" s="56"/>
      <c r="M74" s="56"/>
      <c r="N74" s="56"/>
      <c r="O74" s="56"/>
      <c r="P74" s="56"/>
      <c r="Q74" s="56"/>
      <c r="R74" s="56"/>
      <c r="S74" s="56"/>
      <c r="T74" s="56"/>
      <c r="U74" s="56"/>
      <c r="V74" s="56"/>
      <c r="W74" s="56"/>
      <c r="X74" s="56"/>
      <c r="Y74" s="56"/>
      <c r="Z74" s="56"/>
      <c r="AA74" s="56"/>
      <c r="AB74" s="56"/>
    </row>
    <row r="75">
      <c r="A75" s="56"/>
      <c r="B75" s="56"/>
      <c r="C75" s="58"/>
      <c r="D75" s="87"/>
      <c r="E75" s="79"/>
      <c r="F75" s="58"/>
      <c r="G75" s="58"/>
      <c r="H75" s="58"/>
      <c r="I75" s="58"/>
      <c r="J75" s="58"/>
      <c r="K75" s="56"/>
      <c r="L75" s="56"/>
      <c r="M75" s="56"/>
      <c r="N75" s="56"/>
      <c r="O75" s="56"/>
      <c r="P75" s="56"/>
      <c r="Q75" s="56"/>
      <c r="R75" s="56"/>
      <c r="S75" s="56"/>
      <c r="T75" s="56"/>
      <c r="U75" s="56"/>
      <c r="V75" s="56"/>
      <c r="W75" s="56"/>
      <c r="X75" s="56"/>
      <c r="Y75" s="56"/>
      <c r="Z75" s="56"/>
      <c r="AA75" s="56"/>
      <c r="AB75" s="56"/>
    </row>
    <row r="76">
      <c r="A76" s="56"/>
      <c r="B76" s="56"/>
      <c r="C76" s="58"/>
      <c r="D76" s="87"/>
      <c r="E76" s="79"/>
      <c r="F76" s="58"/>
      <c r="G76" s="58"/>
      <c r="H76" s="58"/>
      <c r="I76" s="58"/>
      <c r="J76" s="58"/>
      <c r="K76" s="56"/>
      <c r="L76" s="56"/>
      <c r="M76" s="56"/>
      <c r="N76" s="56"/>
      <c r="O76" s="56"/>
      <c r="P76" s="56"/>
      <c r="Q76" s="56"/>
      <c r="R76" s="56"/>
      <c r="S76" s="56"/>
      <c r="T76" s="56"/>
      <c r="U76" s="56"/>
      <c r="V76" s="56"/>
      <c r="W76" s="56"/>
      <c r="X76" s="56"/>
      <c r="Y76" s="56"/>
      <c r="Z76" s="56"/>
      <c r="AA76" s="56"/>
      <c r="AB76" s="56"/>
    </row>
    <row r="77">
      <c r="A77" s="56"/>
      <c r="B77" s="56"/>
      <c r="C77" s="58"/>
      <c r="D77" s="87"/>
      <c r="E77" s="79"/>
      <c r="F77" s="58"/>
      <c r="G77" s="58"/>
      <c r="H77" s="58"/>
      <c r="I77" s="58"/>
      <c r="J77" s="58"/>
      <c r="K77" s="56"/>
      <c r="L77" s="56"/>
      <c r="M77" s="56"/>
      <c r="N77" s="56"/>
      <c r="O77" s="56"/>
      <c r="P77" s="56"/>
      <c r="Q77" s="56"/>
      <c r="R77" s="56"/>
      <c r="S77" s="56"/>
      <c r="T77" s="56"/>
      <c r="U77" s="56"/>
      <c r="V77" s="56"/>
      <c r="W77" s="56"/>
      <c r="X77" s="56"/>
      <c r="Y77" s="56"/>
      <c r="Z77" s="56"/>
      <c r="AA77" s="56"/>
      <c r="AB77" s="56"/>
    </row>
    <row r="78">
      <c r="A78" s="56"/>
      <c r="B78" s="56"/>
      <c r="C78" s="58"/>
      <c r="D78" s="87"/>
      <c r="E78" s="79"/>
      <c r="F78" s="58"/>
      <c r="G78" s="58"/>
      <c r="H78" s="58"/>
      <c r="I78" s="58"/>
      <c r="J78" s="58"/>
      <c r="K78" s="56"/>
      <c r="L78" s="56"/>
      <c r="M78" s="56"/>
      <c r="N78" s="56"/>
      <c r="O78" s="56"/>
      <c r="P78" s="56"/>
      <c r="Q78" s="56"/>
      <c r="R78" s="56"/>
      <c r="S78" s="56"/>
      <c r="T78" s="56"/>
      <c r="U78" s="56"/>
      <c r="V78" s="56"/>
      <c r="W78" s="56"/>
      <c r="X78" s="56"/>
      <c r="Y78" s="56"/>
      <c r="Z78" s="56"/>
      <c r="AA78" s="56"/>
      <c r="AB78" s="56"/>
    </row>
    <row r="79">
      <c r="A79" s="56"/>
      <c r="B79" s="56"/>
      <c r="C79" s="58"/>
      <c r="D79" s="87"/>
      <c r="E79" s="79"/>
      <c r="F79" s="58"/>
      <c r="G79" s="58"/>
      <c r="H79" s="58"/>
      <c r="I79" s="58"/>
      <c r="J79" s="58"/>
      <c r="K79" s="56"/>
      <c r="L79" s="56"/>
      <c r="M79" s="56"/>
      <c r="N79" s="56"/>
      <c r="O79" s="56"/>
      <c r="P79" s="56"/>
      <c r="Q79" s="56"/>
      <c r="R79" s="56"/>
      <c r="S79" s="56"/>
      <c r="T79" s="56"/>
      <c r="U79" s="56"/>
      <c r="V79" s="56"/>
      <c r="W79" s="56"/>
      <c r="X79" s="56"/>
      <c r="Y79" s="56"/>
      <c r="Z79" s="56"/>
      <c r="AA79" s="56"/>
      <c r="AB79" s="56"/>
    </row>
    <row r="80">
      <c r="A80" s="56"/>
      <c r="B80" s="56"/>
      <c r="C80" s="58"/>
      <c r="D80" s="87"/>
      <c r="E80" s="79"/>
      <c r="F80" s="58"/>
      <c r="G80" s="58"/>
      <c r="H80" s="58"/>
      <c r="I80" s="58"/>
      <c r="J80" s="58"/>
      <c r="K80" s="56"/>
      <c r="L80" s="56"/>
      <c r="M80" s="56"/>
      <c r="N80" s="56"/>
      <c r="O80" s="56"/>
      <c r="P80" s="56"/>
      <c r="Q80" s="56"/>
      <c r="R80" s="56"/>
      <c r="S80" s="56"/>
      <c r="T80" s="56"/>
      <c r="U80" s="56"/>
      <c r="V80" s="56"/>
      <c r="W80" s="56"/>
      <c r="X80" s="56"/>
      <c r="Y80" s="56"/>
      <c r="Z80" s="56"/>
      <c r="AA80" s="56"/>
      <c r="AB80" s="56"/>
    </row>
    <row r="81">
      <c r="A81" s="56"/>
      <c r="B81" s="56"/>
      <c r="C81" s="58"/>
      <c r="D81" s="87"/>
      <c r="E81" s="79"/>
      <c r="F81" s="58"/>
      <c r="G81" s="58"/>
      <c r="H81" s="58"/>
      <c r="I81" s="58"/>
      <c r="J81" s="58"/>
      <c r="K81" s="56"/>
      <c r="L81" s="56"/>
      <c r="M81" s="56"/>
      <c r="N81" s="56"/>
      <c r="O81" s="56"/>
      <c r="P81" s="56"/>
      <c r="Q81" s="56"/>
      <c r="R81" s="56"/>
      <c r="S81" s="56"/>
      <c r="T81" s="56"/>
      <c r="U81" s="56"/>
      <c r="V81" s="56"/>
      <c r="W81" s="56"/>
      <c r="X81" s="56"/>
      <c r="Y81" s="56"/>
      <c r="Z81" s="56"/>
      <c r="AA81" s="56"/>
      <c r="AB81" s="56"/>
    </row>
    <row r="82">
      <c r="A82" s="56"/>
      <c r="B82" s="56"/>
      <c r="C82" s="58"/>
      <c r="D82" s="87"/>
      <c r="E82" s="79"/>
      <c r="F82" s="58"/>
      <c r="G82" s="58"/>
      <c r="H82" s="58"/>
      <c r="I82" s="58"/>
      <c r="J82" s="58"/>
      <c r="K82" s="56"/>
      <c r="L82" s="56"/>
      <c r="M82" s="56"/>
      <c r="N82" s="56"/>
      <c r="O82" s="56"/>
      <c r="P82" s="56"/>
      <c r="Q82" s="56"/>
      <c r="R82" s="56"/>
      <c r="S82" s="56"/>
      <c r="T82" s="56"/>
      <c r="U82" s="56"/>
      <c r="V82" s="56"/>
      <c r="W82" s="56"/>
      <c r="X82" s="56"/>
      <c r="Y82" s="56"/>
      <c r="Z82" s="56"/>
      <c r="AA82" s="56"/>
      <c r="AB82" s="56"/>
    </row>
    <row r="83">
      <c r="A83" s="56"/>
      <c r="B83" s="56"/>
      <c r="C83" s="58"/>
      <c r="D83" s="87"/>
      <c r="E83" s="79"/>
      <c r="F83" s="58"/>
      <c r="G83" s="58"/>
      <c r="H83" s="58"/>
      <c r="I83" s="58"/>
      <c r="J83" s="58"/>
      <c r="K83" s="56"/>
      <c r="L83" s="56"/>
      <c r="M83" s="56"/>
      <c r="N83" s="56"/>
      <c r="O83" s="56"/>
      <c r="P83" s="56"/>
      <c r="Q83" s="56"/>
      <c r="R83" s="56"/>
      <c r="S83" s="56"/>
      <c r="T83" s="56"/>
      <c r="U83" s="56"/>
      <c r="V83" s="56"/>
      <c r="W83" s="56"/>
      <c r="X83" s="56"/>
      <c r="Y83" s="56"/>
      <c r="Z83" s="56"/>
      <c r="AA83" s="56"/>
      <c r="AB83" s="56"/>
    </row>
    <row r="84">
      <c r="A84" s="56"/>
      <c r="B84" s="56"/>
      <c r="C84" s="58"/>
      <c r="D84" s="87"/>
      <c r="E84" s="79"/>
      <c r="F84" s="58"/>
      <c r="G84" s="58"/>
      <c r="H84" s="58"/>
      <c r="I84" s="58"/>
      <c r="J84" s="58"/>
      <c r="K84" s="56"/>
      <c r="L84" s="56"/>
      <c r="M84" s="56"/>
      <c r="N84" s="56"/>
      <c r="O84" s="56"/>
      <c r="P84" s="56"/>
      <c r="Q84" s="56"/>
      <c r="R84" s="56"/>
      <c r="S84" s="56"/>
      <c r="T84" s="56"/>
      <c r="U84" s="56"/>
      <c r="V84" s="56"/>
      <c r="W84" s="56"/>
      <c r="X84" s="56"/>
      <c r="Y84" s="56"/>
      <c r="Z84" s="56"/>
      <c r="AA84" s="56"/>
      <c r="AB84" s="56"/>
    </row>
    <row r="85">
      <c r="A85" s="56"/>
      <c r="B85" s="56"/>
      <c r="C85" s="58"/>
      <c r="D85" s="87"/>
      <c r="E85" s="79"/>
      <c r="F85" s="58"/>
      <c r="G85" s="58"/>
      <c r="H85" s="58"/>
      <c r="I85" s="58"/>
      <c r="J85" s="58"/>
      <c r="K85" s="56"/>
      <c r="L85" s="56"/>
      <c r="M85" s="56"/>
      <c r="N85" s="56"/>
      <c r="O85" s="56"/>
      <c r="P85" s="56"/>
      <c r="Q85" s="56"/>
      <c r="R85" s="56"/>
      <c r="S85" s="56"/>
      <c r="T85" s="56"/>
      <c r="U85" s="56"/>
      <c r="V85" s="56"/>
      <c r="W85" s="56"/>
      <c r="X85" s="56"/>
      <c r="Y85" s="56"/>
      <c r="Z85" s="56"/>
      <c r="AA85" s="56"/>
      <c r="AB85" s="56"/>
    </row>
    <row r="86">
      <c r="A86" s="56"/>
      <c r="B86" s="56"/>
      <c r="C86" s="58"/>
      <c r="D86" s="87"/>
      <c r="E86" s="79"/>
      <c r="F86" s="58"/>
      <c r="G86" s="58"/>
      <c r="H86" s="58"/>
      <c r="I86" s="58"/>
      <c r="J86" s="58"/>
      <c r="K86" s="56"/>
      <c r="L86" s="56"/>
      <c r="M86" s="56"/>
      <c r="N86" s="56"/>
      <c r="O86" s="56"/>
      <c r="P86" s="56"/>
      <c r="Q86" s="56"/>
      <c r="R86" s="56"/>
      <c r="S86" s="56"/>
      <c r="T86" s="56"/>
      <c r="U86" s="56"/>
      <c r="V86" s="56"/>
      <c r="W86" s="56"/>
      <c r="X86" s="56"/>
      <c r="Y86" s="56"/>
      <c r="Z86" s="56"/>
      <c r="AA86" s="56"/>
      <c r="AB86" s="56"/>
    </row>
    <row r="87">
      <c r="A87" s="56"/>
      <c r="B87" s="56"/>
      <c r="C87" s="58"/>
      <c r="D87" s="87"/>
      <c r="E87" s="79"/>
      <c r="F87" s="58"/>
      <c r="G87" s="58"/>
      <c r="H87" s="58"/>
      <c r="I87" s="58"/>
      <c r="J87" s="58"/>
      <c r="K87" s="56"/>
      <c r="L87" s="56"/>
      <c r="M87" s="56"/>
      <c r="N87" s="56"/>
      <c r="O87" s="56"/>
      <c r="P87" s="56"/>
      <c r="Q87" s="56"/>
      <c r="R87" s="56"/>
      <c r="S87" s="56"/>
      <c r="T87" s="56"/>
      <c r="U87" s="56"/>
      <c r="V87" s="56"/>
      <c r="W87" s="56"/>
      <c r="X87" s="56"/>
      <c r="Y87" s="56"/>
      <c r="Z87" s="56"/>
      <c r="AA87" s="56"/>
      <c r="AB87" s="56"/>
    </row>
    <row r="88">
      <c r="A88" s="56"/>
      <c r="B88" s="56"/>
      <c r="C88" s="58"/>
      <c r="D88" s="87"/>
      <c r="E88" s="79"/>
      <c r="F88" s="58"/>
      <c r="G88" s="58"/>
      <c r="H88" s="58"/>
      <c r="I88" s="58"/>
      <c r="J88" s="58"/>
      <c r="K88" s="56"/>
      <c r="L88" s="56"/>
      <c r="M88" s="56"/>
      <c r="N88" s="56"/>
      <c r="O88" s="56"/>
      <c r="P88" s="56"/>
      <c r="Q88" s="56"/>
      <c r="R88" s="56"/>
      <c r="S88" s="56"/>
      <c r="T88" s="56"/>
      <c r="U88" s="56"/>
      <c r="V88" s="56"/>
      <c r="W88" s="56"/>
      <c r="X88" s="56"/>
      <c r="Y88" s="56"/>
      <c r="Z88" s="56"/>
      <c r="AA88" s="56"/>
      <c r="AB88" s="56"/>
    </row>
    <row r="89">
      <c r="A89" s="56"/>
      <c r="B89" s="56"/>
      <c r="C89" s="58"/>
      <c r="D89" s="87"/>
      <c r="E89" s="79"/>
      <c r="F89" s="58"/>
      <c r="G89" s="58"/>
      <c r="H89" s="58"/>
      <c r="I89" s="58"/>
      <c r="J89" s="58"/>
      <c r="K89" s="56"/>
      <c r="L89" s="56"/>
      <c r="M89" s="56"/>
      <c r="N89" s="56"/>
      <c r="O89" s="56"/>
      <c r="P89" s="56"/>
      <c r="Q89" s="56"/>
      <c r="R89" s="56"/>
      <c r="S89" s="56"/>
      <c r="T89" s="56"/>
      <c r="U89" s="56"/>
      <c r="V89" s="56"/>
      <c r="W89" s="56"/>
      <c r="X89" s="56"/>
      <c r="Y89" s="56"/>
      <c r="Z89" s="56"/>
      <c r="AA89" s="56"/>
      <c r="AB89" s="56"/>
    </row>
    <row r="90">
      <c r="A90" s="56"/>
      <c r="B90" s="56"/>
      <c r="C90" s="58"/>
      <c r="D90" s="87"/>
      <c r="E90" s="79"/>
      <c r="F90" s="58"/>
      <c r="G90" s="58"/>
      <c r="H90" s="58"/>
      <c r="I90" s="58"/>
      <c r="J90" s="58"/>
      <c r="K90" s="56"/>
      <c r="L90" s="56"/>
      <c r="M90" s="56"/>
      <c r="N90" s="56"/>
      <c r="O90" s="56"/>
      <c r="P90" s="56"/>
      <c r="Q90" s="56"/>
      <c r="R90" s="56"/>
      <c r="S90" s="56"/>
      <c r="T90" s="56"/>
      <c r="U90" s="56"/>
      <c r="V90" s="56"/>
      <c r="W90" s="56"/>
      <c r="X90" s="56"/>
      <c r="Y90" s="56"/>
      <c r="Z90" s="56"/>
      <c r="AA90" s="56"/>
      <c r="AB90" s="56"/>
    </row>
    <row r="91">
      <c r="A91" s="56"/>
      <c r="B91" s="56"/>
      <c r="C91" s="58"/>
      <c r="D91" s="87"/>
      <c r="E91" s="79"/>
      <c r="F91" s="58"/>
      <c r="G91" s="58"/>
      <c r="H91" s="58"/>
      <c r="I91" s="58"/>
      <c r="J91" s="58"/>
      <c r="K91" s="56"/>
      <c r="L91" s="56"/>
      <c r="M91" s="56"/>
      <c r="N91" s="56"/>
      <c r="O91" s="56"/>
      <c r="P91" s="56"/>
      <c r="Q91" s="56"/>
      <c r="R91" s="56"/>
      <c r="S91" s="56"/>
      <c r="T91" s="56"/>
      <c r="U91" s="56"/>
      <c r="V91" s="56"/>
      <c r="W91" s="56"/>
      <c r="X91" s="56"/>
      <c r="Y91" s="56"/>
      <c r="Z91" s="56"/>
      <c r="AA91" s="56"/>
      <c r="AB91" s="56"/>
    </row>
    <row r="92">
      <c r="A92" s="56"/>
      <c r="B92" s="56"/>
      <c r="C92" s="58"/>
      <c r="D92" s="87"/>
      <c r="E92" s="79"/>
      <c r="F92" s="58"/>
      <c r="G92" s="58"/>
      <c r="H92" s="58"/>
      <c r="I92" s="58"/>
      <c r="J92" s="58"/>
      <c r="K92" s="56"/>
      <c r="L92" s="56"/>
      <c r="M92" s="56"/>
      <c r="N92" s="56"/>
      <c r="O92" s="56"/>
      <c r="P92" s="56"/>
      <c r="Q92" s="56"/>
      <c r="R92" s="56"/>
      <c r="S92" s="56"/>
      <c r="T92" s="56"/>
      <c r="U92" s="56"/>
      <c r="V92" s="56"/>
      <c r="W92" s="56"/>
      <c r="X92" s="56"/>
      <c r="Y92" s="56"/>
      <c r="Z92" s="56"/>
      <c r="AA92" s="56"/>
      <c r="AB92" s="56"/>
    </row>
    <row r="93">
      <c r="A93" s="56"/>
      <c r="B93" s="56"/>
      <c r="C93" s="58"/>
      <c r="D93" s="87"/>
      <c r="E93" s="79"/>
      <c r="F93" s="58"/>
      <c r="G93" s="58"/>
      <c r="H93" s="58"/>
      <c r="I93" s="58"/>
      <c r="J93" s="58"/>
      <c r="K93" s="56"/>
      <c r="L93" s="56"/>
      <c r="M93" s="56"/>
      <c r="N93" s="56"/>
      <c r="O93" s="56"/>
      <c r="P93" s="56"/>
      <c r="Q93" s="56"/>
      <c r="R93" s="56"/>
      <c r="S93" s="56"/>
      <c r="T93" s="56"/>
      <c r="U93" s="56"/>
      <c r="V93" s="56"/>
      <c r="W93" s="56"/>
      <c r="X93" s="56"/>
      <c r="Y93" s="56"/>
      <c r="Z93" s="56"/>
      <c r="AA93" s="56"/>
      <c r="AB93" s="56"/>
    </row>
    <row r="94">
      <c r="A94" s="56"/>
      <c r="B94" s="56"/>
      <c r="C94" s="58"/>
      <c r="D94" s="87"/>
      <c r="E94" s="79"/>
      <c r="F94" s="58"/>
      <c r="G94" s="58"/>
      <c r="H94" s="58"/>
      <c r="I94" s="58"/>
      <c r="J94" s="58"/>
      <c r="K94" s="56"/>
      <c r="L94" s="56"/>
      <c r="M94" s="56"/>
      <c r="N94" s="56"/>
      <c r="O94" s="56"/>
      <c r="P94" s="56"/>
      <c r="Q94" s="56"/>
      <c r="R94" s="56"/>
      <c r="S94" s="56"/>
      <c r="T94" s="56"/>
      <c r="U94" s="56"/>
      <c r="V94" s="56"/>
      <c r="W94" s="56"/>
      <c r="X94" s="56"/>
      <c r="Y94" s="56"/>
      <c r="Z94" s="56"/>
      <c r="AA94" s="56"/>
      <c r="AB94" s="56"/>
    </row>
    <row r="95">
      <c r="A95" s="56"/>
      <c r="B95" s="56"/>
      <c r="C95" s="58"/>
      <c r="D95" s="87"/>
      <c r="E95" s="79"/>
      <c r="F95" s="58"/>
      <c r="G95" s="58"/>
      <c r="H95" s="58"/>
      <c r="I95" s="58"/>
      <c r="J95" s="58"/>
      <c r="K95" s="56"/>
      <c r="L95" s="56"/>
      <c r="M95" s="56"/>
      <c r="N95" s="56"/>
      <c r="O95" s="56"/>
      <c r="P95" s="56"/>
      <c r="Q95" s="56"/>
      <c r="R95" s="56"/>
      <c r="S95" s="56"/>
      <c r="T95" s="56"/>
      <c r="U95" s="56"/>
      <c r="V95" s="56"/>
      <c r="W95" s="56"/>
      <c r="X95" s="56"/>
      <c r="Y95" s="56"/>
      <c r="Z95" s="56"/>
      <c r="AA95" s="56"/>
      <c r="AB95" s="56"/>
    </row>
    <row r="96">
      <c r="A96" s="56"/>
      <c r="B96" s="56"/>
      <c r="C96" s="58"/>
      <c r="D96" s="87"/>
      <c r="E96" s="79"/>
      <c r="F96" s="58"/>
      <c r="G96" s="58"/>
      <c r="H96" s="58"/>
      <c r="I96" s="58"/>
      <c r="J96" s="58"/>
      <c r="K96" s="56"/>
      <c r="L96" s="56"/>
      <c r="M96" s="56"/>
      <c r="N96" s="56"/>
      <c r="O96" s="56"/>
      <c r="P96" s="56"/>
      <c r="Q96" s="56"/>
      <c r="R96" s="56"/>
      <c r="S96" s="56"/>
      <c r="T96" s="56"/>
      <c r="U96" s="56"/>
      <c r="V96" s="56"/>
      <c r="W96" s="56"/>
      <c r="X96" s="56"/>
      <c r="Y96" s="56"/>
      <c r="Z96" s="56"/>
      <c r="AA96" s="56"/>
      <c r="AB96" s="56"/>
    </row>
    <row r="97">
      <c r="A97" s="56"/>
      <c r="B97" s="56"/>
      <c r="C97" s="58"/>
      <c r="D97" s="87"/>
      <c r="E97" s="79"/>
      <c r="F97" s="58"/>
      <c r="G97" s="58"/>
      <c r="H97" s="58"/>
      <c r="I97" s="58"/>
      <c r="J97" s="58"/>
      <c r="K97" s="56"/>
      <c r="L97" s="56"/>
      <c r="M97" s="56"/>
      <c r="N97" s="56"/>
      <c r="O97" s="56"/>
      <c r="P97" s="56"/>
      <c r="Q97" s="56"/>
      <c r="R97" s="56"/>
      <c r="S97" s="56"/>
      <c r="T97" s="56"/>
      <c r="U97" s="56"/>
      <c r="V97" s="56"/>
      <c r="W97" s="56"/>
      <c r="X97" s="56"/>
      <c r="Y97" s="56"/>
      <c r="Z97" s="56"/>
      <c r="AA97" s="56"/>
      <c r="AB97" s="56"/>
    </row>
    <row r="98">
      <c r="A98" s="56"/>
      <c r="B98" s="56"/>
      <c r="C98" s="58"/>
      <c r="D98" s="87"/>
      <c r="E98" s="79"/>
      <c r="F98" s="58"/>
      <c r="G98" s="58"/>
      <c r="H98" s="58"/>
      <c r="I98" s="58"/>
      <c r="J98" s="58"/>
      <c r="K98" s="56"/>
      <c r="L98" s="56"/>
      <c r="M98" s="56"/>
      <c r="N98" s="56"/>
      <c r="O98" s="56"/>
      <c r="P98" s="56"/>
      <c r="Q98" s="56"/>
      <c r="R98" s="56"/>
      <c r="S98" s="56"/>
      <c r="T98" s="56"/>
      <c r="U98" s="56"/>
      <c r="V98" s="56"/>
      <c r="W98" s="56"/>
      <c r="X98" s="56"/>
      <c r="Y98" s="56"/>
      <c r="Z98" s="56"/>
      <c r="AA98" s="56"/>
      <c r="AB98" s="56"/>
    </row>
    <row r="99">
      <c r="A99" s="56"/>
      <c r="B99" s="56"/>
      <c r="C99" s="58"/>
      <c r="D99" s="87"/>
      <c r="E99" s="79"/>
      <c r="F99" s="58"/>
      <c r="G99" s="58"/>
      <c r="H99" s="58"/>
      <c r="I99" s="58"/>
      <c r="J99" s="58"/>
      <c r="K99" s="56"/>
      <c r="L99" s="56"/>
      <c r="M99" s="56"/>
      <c r="N99" s="56"/>
      <c r="O99" s="56"/>
      <c r="P99" s="56"/>
      <c r="Q99" s="56"/>
      <c r="R99" s="56"/>
      <c r="S99" s="56"/>
      <c r="T99" s="56"/>
      <c r="U99" s="56"/>
      <c r="V99" s="56"/>
      <c r="W99" s="56"/>
      <c r="X99" s="56"/>
      <c r="Y99" s="56"/>
      <c r="Z99" s="56"/>
      <c r="AA99" s="56"/>
      <c r="AB99" s="56"/>
    </row>
    <row r="100">
      <c r="A100" s="56"/>
      <c r="B100" s="56"/>
      <c r="C100" s="58"/>
      <c r="D100" s="87"/>
      <c r="E100" s="79"/>
      <c r="F100" s="58"/>
      <c r="G100" s="58"/>
      <c r="H100" s="58"/>
      <c r="I100" s="58"/>
      <c r="J100" s="58"/>
      <c r="K100" s="56"/>
      <c r="L100" s="56"/>
      <c r="M100" s="56"/>
      <c r="N100" s="56"/>
      <c r="O100" s="56"/>
      <c r="P100" s="56"/>
      <c r="Q100" s="56"/>
      <c r="R100" s="56"/>
      <c r="S100" s="56"/>
      <c r="T100" s="56"/>
      <c r="U100" s="56"/>
      <c r="V100" s="56"/>
      <c r="W100" s="56"/>
      <c r="X100" s="56"/>
      <c r="Y100" s="56"/>
      <c r="Z100" s="56"/>
      <c r="AA100" s="56"/>
      <c r="AB100" s="56"/>
    </row>
    <row r="101">
      <c r="A101" s="56"/>
      <c r="B101" s="56"/>
      <c r="C101" s="58"/>
      <c r="D101" s="87"/>
      <c r="E101" s="79"/>
      <c r="F101" s="58"/>
      <c r="G101" s="58"/>
      <c r="H101" s="58"/>
      <c r="I101" s="58"/>
      <c r="J101" s="58"/>
      <c r="K101" s="56"/>
      <c r="L101" s="56"/>
      <c r="M101" s="56"/>
      <c r="N101" s="56"/>
      <c r="O101" s="56"/>
      <c r="P101" s="56"/>
      <c r="Q101" s="56"/>
      <c r="R101" s="56"/>
      <c r="S101" s="56"/>
      <c r="T101" s="56"/>
      <c r="U101" s="56"/>
      <c r="V101" s="56"/>
      <c r="W101" s="56"/>
      <c r="X101" s="56"/>
      <c r="Y101" s="56"/>
      <c r="Z101" s="56"/>
      <c r="AA101" s="56"/>
      <c r="AB101" s="56"/>
    </row>
    <row r="102">
      <c r="A102" s="56"/>
      <c r="B102" s="56"/>
      <c r="C102" s="58"/>
      <c r="D102" s="87"/>
      <c r="E102" s="79"/>
      <c r="F102" s="58"/>
      <c r="G102" s="58"/>
      <c r="H102" s="58"/>
      <c r="I102" s="58"/>
      <c r="J102" s="58"/>
      <c r="K102" s="56"/>
      <c r="L102" s="56"/>
      <c r="M102" s="56"/>
      <c r="N102" s="56"/>
      <c r="O102" s="56"/>
      <c r="P102" s="56"/>
      <c r="Q102" s="56"/>
      <c r="R102" s="56"/>
      <c r="S102" s="56"/>
      <c r="T102" s="56"/>
      <c r="U102" s="56"/>
      <c r="V102" s="56"/>
      <c r="W102" s="56"/>
      <c r="X102" s="56"/>
      <c r="Y102" s="56"/>
      <c r="Z102" s="56"/>
      <c r="AA102" s="56"/>
      <c r="AB102" s="56"/>
    </row>
    <row r="103">
      <c r="A103" s="56"/>
      <c r="B103" s="56"/>
      <c r="C103" s="58"/>
      <c r="D103" s="87"/>
      <c r="E103" s="79"/>
      <c r="F103" s="58"/>
      <c r="G103" s="58"/>
      <c r="H103" s="58"/>
      <c r="I103" s="58"/>
      <c r="J103" s="58"/>
      <c r="K103" s="56"/>
      <c r="L103" s="56"/>
      <c r="M103" s="56"/>
      <c r="N103" s="56"/>
      <c r="O103" s="56"/>
      <c r="P103" s="56"/>
      <c r="Q103" s="56"/>
      <c r="R103" s="56"/>
      <c r="S103" s="56"/>
      <c r="T103" s="56"/>
      <c r="U103" s="56"/>
      <c r="V103" s="56"/>
      <c r="W103" s="56"/>
      <c r="X103" s="56"/>
      <c r="Y103" s="56"/>
      <c r="Z103" s="56"/>
      <c r="AA103" s="56"/>
      <c r="AB103" s="56"/>
    </row>
    <row r="104">
      <c r="A104" s="56"/>
      <c r="B104" s="56"/>
      <c r="C104" s="58"/>
      <c r="D104" s="87"/>
      <c r="E104" s="79"/>
      <c r="F104" s="58"/>
      <c r="G104" s="58"/>
      <c r="H104" s="58"/>
      <c r="I104" s="58"/>
      <c r="J104" s="58"/>
      <c r="K104" s="56"/>
      <c r="L104" s="56"/>
      <c r="M104" s="56"/>
      <c r="N104" s="56"/>
      <c r="O104" s="56"/>
      <c r="P104" s="56"/>
      <c r="Q104" s="56"/>
      <c r="R104" s="56"/>
      <c r="S104" s="56"/>
      <c r="T104" s="56"/>
      <c r="U104" s="56"/>
      <c r="V104" s="56"/>
      <c r="W104" s="56"/>
      <c r="X104" s="56"/>
      <c r="Y104" s="56"/>
      <c r="Z104" s="56"/>
      <c r="AA104" s="56"/>
      <c r="AB104" s="56"/>
    </row>
    <row r="105">
      <c r="A105" s="56"/>
      <c r="B105" s="56"/>
      <c r="C105" s="58"/>
      <c r="D105" s="87"/>
      <c r="E105" s="79"/>
      <c r="F105" s="58"/>
      <c r="G105" s="58"/>
      <c r="H105" s="58"/>
      <c r="I105" s="58"/>
      <c r="J105" s="58"/>
      <c r="K105" s="56"/>
      <c r="L105" s="56"/>
      <c r="M105" s="56"/>
      <c r="N105" s="56"/>
      <c r="O105" s="56"/>
      <c r="P105" s="56"/>
      <c r="Q105" s="56"/>
      <c r="R105" s="56"/>
      <c r="S105" s="56"/>
      <c r="T105" s="56"/>
      <c r="U105" s="56"/>
      <c r="V105" s="56"/>
      <c r="W105" s="56"/>
      <c r="X105" s="56"/>
      <c r="Y105" s="56"/>
      <c r="Z105" s="56"/>
      <c r="AA105" s="56"/>
      <c r="AB105" s="56"/>
    </row>
    <row r="106">
      <c r="A106" s="56"/>
      <c r="B106" s="56"/>
      <c r="C106" s="58"/>
      <c r="D106" s="87"/>
      <c r="E106" s="79"/>
      <c r="F106" s="58"/>
      <c r="G106" s="58"/>
      <c r="H106" s="58"/>
      <c r="I106" s="58"/>
      <c r="J106" s="58"/>
      <c r="K106" s="56"/>
      <c r="L106" s="56"/>
      <c r="M106" s="56"/>
      <c r="N106" s="56"/>
      <c r="O106" s="56"/>
      <c r="P106" s="56"/>
      <c r="Q106" s="56"/>
      <c r="R106" s="56"/>
      <c r="S106" s="56"/>
      <c r="T106" s="56"/>
      <c r="U106" s="56"/>
      <c r="V106" s="56"/>
      <c r="W106" s="56"/>
      <c r="X106" s="56"/>
      <c r="Y106" s="56"/>
      <c r="Z106" s="56"/>
      <c r="AA106" s="56"/>
      <c r="AB106" s="56"/>
    </row>
    <row r="107">
      <c r="A107" s="56"/>
      <c r="B107" s="56"/>
      <c r="C107" s="58"/>
      <c r="D107" s="87"/>
      <c r="E107" s="79"/>
      <c r="F107" s="58"/>
      <c r="G107" s="58"/>
      <c r="H107" s="58"/>
      <c r="I107" s="58"/>
      <c r="J107" s="58"/>
      <c r="K107" s="56"/>
      <c r="L107" s="56"/>
      <c r="M107" s="56"/>
      <c r="N107" s="56"/>
      <c r="O107" s="56"/>
      <c r="P107" s="56"/>
      <c r="Q107" s="56"/>
      <c r="R107" s="56"/>
      <c r="S107" s="56"/>
      <c r="T107" s="56"/>
      <c r="U107" s="56"/>
      <c r="V107" s="56"/>
      <c r="W107" s="56"/>
      <c r="X107" s="56"/>
      <c r="Y107" s="56"/>
      <c r="Z107" s="56"/>
      <c r="AA107" s="56"/>
      <c r="AB107" s="56"/>
    </row>
    <row r="108">
      <c r="A108" s="56"/>
      <c r="B108" s="56"/>
      <c r="C108" s="58"/>
      <c r="D108" s="87"/>
      <c r="E108" s="79"/>
      <c r="F108" s="58"/>
      <c r="G108" s="58"/>
      <c r="H108" s="58"/>
      <c r="I108" s="58"/>
      <c r="J108" s="58"/>
      <c r="K108" s="56"/>
      <c r="L108" s="56"/>
      <c r="M108" s="56"/>
      <c r="N108" s="56"/>
      <c r="O108" s="56"/>
      <c r="P108" s="56"/>
      <c r="Q108" s="56"/>
      <c r="R108" s="56"/>
      <c r="S108" s="56"/>
      <c r="T108" s="56"/>
      <c r="U108" s="56"/>
      <c r="V108" s="56"/>
      <c r="W108" s="56"/>
      <c r="X108" s="56"/>
      <c r="Y108" s="56"/>
      <c r="Z108" s="56"/>
      <c r="AA108" s="56"/>
      <c r="AB108" s="56"/>
    </row>
    <row r="109">
      <c r="A109" s="56"/>
      <c r="B109" s="56"/>
      <c r="C109" s="58"/>
      <c r="D109" s="87"/>
      <c r="E109" s="79"/>
      <c r="F109" s="58"/>
      <c r="G109" s="58"/>
      <c r="H109" s="58"/>
      <c r="I109" s="58"/>
      <c r="J109" s="58"/>
      <c r="K109" s="56"/>
      <c r="L109" s="56"/>
      <c r="M109" s="56"/>
      <c r="N109" s="56"/>
      <c r="O109" s="56"/>
      <c r="P109" s="56"/>
      <c r="Q109" s="56"/>
      <c r="R109" s="56"/>
      <c r="S109" s="56"/>
      <c r="T109" s="56"/>
      <c r="U109" s="56"/>
      <c r="V109" s="56"/>
      <c r="W109" s="56"/>
      <c r="X109" s="56"/>
      <c r="Y109" s="56"/>
      <c r="Z109" s="56"/>
      <c r="AA109" s="56"/>
      <c r="AB109" s="56"/>
    </row>
    <row r="110">
      <c r="A110" s="56"/>
      <c r="B110" s="56"/>
      <c r="C110" s="58"/>
      <c r="D110" s="87"/>
      <c r="E110" s="79"/>
      <c r="F110" s="58"/>
      <c r="G110" s="58"/>
      <c r="H110" s="58"/>
      <c r="I110" s="58"/>
      <c r="J110" s="58"/>
      <c r="K110" s="56"/>
      <c r="L110" s="56"/>
      <c r="M110" s="56"/>
      <c r="N110" s="56"/>
      <c r="O110" s="56"/>
      <c r="P110" s="56"/>
      <c r="Q110" s="56"/>
      <c r="R110" s="56"/>
      <c r="S110" s="56"/>
      <c r="T110" s="56"/>
      <c r="U110" s="56"/>
      <c r="V110" s="56"/>
      <c r="W110" s="56"/>
      <c r="X110" s="56"/>
      <c r="Y110" s="56"/>
      <c r="Z110" s="56"/>
      <c r="AA110" s="56"/>
      <c r="AB110" s="56"/>
    </row>
    <row r="111">
      <c r="A111" s="56"/>
      <c r="B111" s="56"/>
      <c r="C111" s="58"/>
      <c r="D111" s="87"/>
      <c r="E111" s="79"/>
      <c r="F111" s="58"/>
      <c r="G111" s="58"/>
      <c r="H111" s="58"/>
      <c r="I111" s="58"/>
      <c r="J111" s="58"/>
      <c r="K111" s="56"/>
      <c r="L111" s="56"/>
      <c r="M111" s="56"/>
      <c r="N111" s="56"/>
      <c r="O111" s="56"/>
      <c r="P111" s="56"/>
      <c r="Q111" s="56"/>
      <c r="R111" s="56"/>
      <c r="S111" s="56"/>
      <c r="T111" s="56"/>
      <c r="U111" s="56"/>
      <c r="V111" s="56"/>
      <c r="W111" s="56"/>
      <c r="X111" s="56"/>
      <c r="Y111" s="56"/>
      <c r="Z111" s="56"/>
      <c r="AA111" s="56"/>
      <c r="AB111" s="56"/>
    </row>
    <row r="112">
      <c r="A112" s="56"/>
      <c r="B112" s="56"/>
      <c r="C112" s="58"/>
      <c r="D112" s="87"/>
      <c r="E112" s="79"/>
      <c r="F112" s="58"/>
      <c r="G112" s="58"/>
      <c r="H112" s="58"/>
      <c r="I112" s="58"/>
      <c r="J112" s="58"/>
      <c r="K112" s="56"/>
      <c r="L112" s="56"/>
      <c r="M112" s="56"/>
      <c r="N112" s="56"/>
      <c r="O112" s="56"/>
      <c r="P112" s="56"/>
      <c r="Q112" s="56"/>
      <c r="R112" s="56"/>
      <c r="S112" s="56"/>
      <c r="T112" s="56"/>
      <c r="U112" s="56"/>
      <c r="V112" s="56"/>
      <c r="W112" s="56"/>
      <c r="X112" s="56"/>
      <c r="Y112" s="56"/>
      <c r="Z112" s="56"/>
      <c r="AA112" s="56"/>
      <c r="AB112" s="56"/>
    </row>
    <row r="113">
      <c r="A113" s="56"/>
      <c r="B113" s="56"/>
      <c r="C113" s="58"/>
      <c r="D113" s="87"/>
      <c r="E113" s="79"/>
      <c r="F113" s="58"/>
      <c r="G113" s="58"/>
      <c r="H113" s="58"/>
      <c r="I113" s="58"/>
      <c r="J113" s="58"/>
      <c r="K113" s="56"/>
      <c r="L113" s="56"/>
      <c r="M113" s="56"/>
      <c r="N113" s="56"/>
      <c r="O113" s="56"/>
      <c r="P113" s="56"/>
      <c r="Q113" s="56"/>
      <c r="R113" s="56"/>
      <c r="S113" s="56"/>
      <c r="T113" s="56"/>
      <c r="U113" s="56"/>
      <c r="V113" s="56"/>
      <c r="W113" s="56"/>
      <c r="X113" s="56"/>
      <c r="Y113" s="56"/>
      <c r="Z113" s="56"/>
      <c r="AA113" s="56"/>
      <c r="AB113" s="56"/>
    </row>
    <row r="114">
      <c r="A114" s="56"/>
      <c r="B114" s="56"/>
      <c r="C114" s="58"/>
      <c r="D114" s="87"/>
      <c r="E114" s="79"/>
      <c r="F114" s="58"/>
      <c r="G114" s="58"/>
      <c r="H114" s="58"/>
      <c r="I114" s="58"/>
      <c r="J114" s="58"/>
      <c r="K114" s="56"/>
      <c r="L114" s="56"/>
      <c r="M114" s="56"/>
      <c r="N114" s="56"/>
      <c r="O114" s="56"/>
      <c r="P114" s="56"/>
      <c r="Q114" s="56"/>
      <c r="R114" s="56"/>
      <c r="S114" s="56"/>
      <c r="T114" s="56"/>
      <c r="U114" s="56"/>
      <c r="V114" s="56"/>
      <c r="W114" s="56"/>
      <c r="X114" s="56"/>
      <c r="Y114" s="56"/>
      <c r="Z114" s="56"/>
      <c r="AA114" s="56"/>
      <c r="AB114" s="56"/>
    </row>
    <row r="115">
      <c r="A115" s="56"/>
      <c r="B115" s="56"/>
      <c r="C115" s="58"/>
      <c r="D115" s="87"/>
      <c r="E115" s="79"/>
      <c r="F115" s="58"/>
      <c r="G115" s="58"/>
      <c r="H115" s="58"/>
      <c r="I115" s="58"/>
      <c r="J115" s="58"/>
      <c r="K115" s="56"/>
      <c r="L115" s="56"/>
      <c r="M115" s="56"/>
      <c r="N115" s="56"/>
      <c r="O115" s="56"/>
      <c r="P115" s="56"/>
      <c r="Q115" s="56"/>
      <c r="R115" s="56"/>
      <c r="S115" s="56"/>
      <c r="T115" s="56"/>
      <c r="U115" s="56"/>
      <c r="V115" s="56"/>
      <c r="W115" s="56"/>
      <c r="X115" s="56"/>
      <c r="Y115" s="56"/>
      <c r="Z115" s="56"/>
      <c r="AA115" s="56"/>
      <c r="AB115" s="56"/>
    </row>
    <row r="116">
      <c r="A116" s="56"/>
      <c r="B116" s="56"/>
      <c r="C116" s="58"/>
      <c r="D116" s="87"/>
      <c r="E116" s="79"/>
      <c r="F116" s="58"/>
      <c r="G116" s="58"/>
      <c r="H116" s="58"/>
      <c r="I116" s="58"/>
      <c r="J116" s="58"/>
      <c r="K116" s="56"/>
      <c r="L116" s="56"/>
      <c r="M116" s="56"/>
      <c r="N116" s="56"/>
      <c r="O116" s="56"/>
      <c r="P116" s="56"/>
      <c r="Q116" s="56"/>
      <c r="R116" s="56"/>
      <c r="S116" s="56"/>
      <c r="T116" s="56"/>
      <c r="U116" s="56"/>
      <c r="V116" s="56"/>
      <c r="W116" s="56"/>
      <c r="X116" s="56"/>
      <c r="Y116" s="56"/>
      <c r="Z116" s="56"/>
      <c r="AA116" s="56"/>
      <c r="AB116" s="56"/>
    </row>
    <row r="117">
      <c r="A117" s="56"/>
      <c r="B117" s="56"/>
      <c r="C117" s="58"/>
      <c r="D117" s="87"/>
      <c r="E117" s="79"/>
      <c r="F117" s="58"/>
      <c r="G117" s="58"/>
      <c r="H117" s="58"/>
      <c r="I117" s="58"/>
      <c r="J117" s="58"/>
      <c r="K117" s="56"/>
      <c r="L117" s="56"/>
      <c r="M117" s="56"/>
      <c r="N117" s="56"/>
      <c r="O117" s="56"/>
      <c r="P117" s="56"/>
      <c r="Q117" s="56"/>
      <c r="R117" s="56"/>
      <c r="S117" s="56"/>
      <c r="T117" s="56"/>
      <c r="U117" s="56"/>
      <c r="V117" s="56"/>
      <c r="W117" s="56"/>
      <c r="X117" s="56"/>
      <c r="Y117" s="56"/>
      <c r="Z117" s="56"/>
      <c r="AA117" s="56"/>
      <c r="AB117" s="56"/>
    </row>
    <row r="118">
      <c r="A118" s="56"/>
      <c r="B118" s="56"/>
      <c r="C118" s="58"/>
      <c r="D118" s="87"/>
      <c r="E118" s="79"/>
      <c r="F118" s="58"/>
      <c r="G118" s="58"/>
      <c r="H118" s="58"/>
      <c r="I118" s="58"/>
      <c r="J118" s="58"/>
      <c r="K118" s="56"/>
      <c r="L118" s="56"/>
      <c r="M118" s="56"/>
      <c r="N118" s="56"/>
      <c r="O118" s="56"/>
      <c r="P118" s="56"/>
      <c r="Q118" s="56"/>
      <c r="R118" s="56"/>
      <c r="S118" s="56"/>
      <c r="T118" s="56"/>
      <c r="U118" s="56"/>
      <c r="V118" s="56"/>
      <c r="W118" s="56"/>
      <c r="X118" s="56"/>
      <c r="Y118" s="56"/>
      <c r="Z118" s="56"/>
      <c r="AA118" s="56"/>
      <c r="AB118" s="56"/>
    </row>
    <row r="119">
      <c r="A119" s="56"/>
      <c r="B119" s="56"/>
      <c r="C119" s="58"/>
      <c r="D119" s="87"/>
      <c r="E119" s="79"/>
      <c r="F119" s="58"/>
      <c r="G119" s="58"/>
      <c r="H119" s="58"/>
      <c r="I119" s="58"/>
      <c r="J119" s="58"/>
      <c r="K119" s="56"/>
      <c r="L119" s="56"/>
      <c r="M119" s="56"/>
      <c r="N119" s="56"/>
      <c r="O119" s="56"/>
      <c r="P119" s="56"/>
      <c r="Q119" s="56"/>
      <c r="R119" s="56"/>
      <c r="S119" s="56"/>
      <c r="T119" s="56"/>
      <c r="U119" s="56"/>
      <c r="V119" s="56"/>
      <c r="W119" s="56"/>
      <c r="X119" s="56"/>
      <c r="Y119" s="56"/>
      <c r="Z119" s="56"/>
      <c r="AA119" s="56"/>
      <c r="AB119" s="56"/>
    </row>
    <row r="120">
      <c r="A120" s="56"/>
      <c r="B120" s="56"/>
      <c r="C120" s="58"/>
      <c r="D120" s="87"/>
      <c r="E120" s="79"/>
      <c r="F120" s="58"/>
      <c r="G120" s="58"/>
      <c r="H120" s="58"/>
      <c r="I120" s="58"/>
      <c r="J120" s="58"/>
      <c r="K120" s="56"/>
      <c r="L120" s="56"/>
      <c r="M120" s="56"/>
      <c r="N120" s="56"/>
      <c r="O120" s="56"/>
      <c r="P120" s="56"/>
      <c r="Q120" s="56"/>
      <c r="R120" s="56"/>
      <c r="S120" s="56"/>
      <c r="T120" s="56"/>
      <c r="U120" s="56"/>
      <c r="V120" s="56"/>
      <c r="W120" s="56"/>
      <c r="X120" s="56"/>
      <c r="Y120" s="56"/>
      <c r="Z120" s="56"/>
      <c r="AA120" s="56"/>
      <c r="AB120" s="56"/>
    </row>
    <row r="121">
      <c r="A121" s="56"/>
      <c r="B121" s="56"/>
      <c r="C121" s="58"/>
      <c r="D121" s="87"/>
      <c r="E121" s="79"/>
      <c r="F121" s="58"/>
      <c r="G121" s="58"/>
      <c r="H121" s="58"/>
      <c r="I121" s="58"/>
      <c r="J121" s="58"/>
      <c r="K121" s="56"/>
      <c r="L121" s="56"/>
      <c r="M121" s="56"/>
      <c r="N121" s="56"/>
      <c r="O121" s="56"/>
      <c r="P121" s="56"/>
      <c r="Q121" s="56"/>
      <c r="R121" s="56"/>
      <c r="S121" s="56"/>
      <c r="T121" s="56"/>
      <c r="U121" s="56"/>
      <c r="V121" s="56"/>
      <c r="W121" s="56"/>
      <c r="X121" s="56"/>
      <c r="Y121" s="56"/>
      <c r="Z121" s="56"/>
      <c r="AA121" s="56"/>
      <c r="AB121" s="56"/>
    </row>
    <row r="122">
      <c r="A122" s="56"/>
      <c r="B122" s="56"/>
      <c r="C122" s="58"/>
      <c r="D122" s="87"/>
      <c r="E122" s="79"/>
      <c r="F122" s="58"/>
      <c r="G122" s="58"/>
      <c r="H122" s="58"/>
      <c r="I122" s="58"/>
      <c r="J122" s="58"/>
      <c r="K122" s="56"/>
      <c r="L122" s="56"/>
      <c r="M122" s="56"/>
      <c r="N122" s="56"/>
      <c r="O122" s="56"/>
      <c r="P122" s="56"/>
      <c r="Q122" s="56"/>
      <c r="R122" s="56"/>
      <c r="S122" s="56"/>
      <c r="T122" s="56"/>
      <c r="U122" s="56"/>
      <c r="V122" s="56"/>
      <c r="W122" s="56"/>
      <c r="X122" s="56"/>
      <c r="Y122" s="56"/>
      <c r="Z122" s="56"/>
      <c r="AA122" s="56"/>
      <c r="AB122" s="56"/>
    </row>
    <row r="123">
      <c r="A123" s="56"/>
      <c r="B123" s="56"/>
      <c r="C123" s="58"/>
      <c r="D123" s="87"/>
      <c r="E123" s="79"/>
      <c r="F123" s="58"/>
      <c r="G123" s="58"/>
      <c r="H123" s="58"/>
      <c r="I123" s="58"/>
      <c r="J123" s="58"/>
      <c r="K123" s="56"/>
      <c r="L123" s="56"/>
      <c r="M123" s="56"/>
      <c r="N123" s="56"/>
      <c r="O123" s="56"/>
      <c r="P123" s="56"/>
      <c r="Q123" s="56"/>
      <c r="R123" s="56"/>
      <c r="S123" s="56"/>
      <c r="T123" s="56"/>
      <c r="U123" s="56"/>
      <c r="V123" s="56"/>
      <c r="W123" s="56"/>
      <c r="X123" s="56"/>
      <c r="Y123" s="56"/>
      <c r="Z123" s="56"/>
      <c r="AA123" s="56"/>
      <c r="AB123" s="56"/>
    </row>
    <row r="124">
      <c r="A124" s="56"/>
      <c r="B124" s="56"/>
      <c r="C124" s="58"/>
      <c r="D124" s="87"/>
      <c r="E124" s="79"/>
      <c r="F124" s="58"/>
      <c r="G124" s="58"/>
      <c r="H124" s="58"/>
      <c r="I124" s="58"/>
      <c r="J124" s="58"/>
      <c r="K124" s="56"/>
      <c r="L124" s="56"/>
      <c r="M124" s="56"/>
      <c r="N124" s="56"/>
      <c r="O124" s="56"/>
      <c r="P124" s="56"/>
      <c r="Q124" s="56"/>
      <c r="R124" s="56"/>
      <c r="S124" s="56"/>
      <c r="T124" s="56"/>
      <c r="U124" s="56"/>
      <c r="V124" s="56"/>
      <c r="W124" s="56"/>
      <c r="X124" s="56"/>
      <c r="Y124" s="56"/>
      <c r="Z124" s="56"/>
      <c r="AA124" s="56"/>
      <c r="AB124" s="56"/>
    </row>
    <row r="125">
      <c r="A125" s="56"/>
      <c r="B125" s="56"/>
      <c r="C125" s="58"/>
      <c r="D125" s="87"/>
      <c r="E125" s="79"/>
      <c r="F125" s="58"/>
      <c r="G125" s="58"/>
      <c r="H125" s="58"/>
      <c r="I125" s="58"/>
      <c r="J125" s="58"/>
      <c r="K125" s="56"/>
      <c r="L125" s="56"/>
      <c r="M125" s="56"/>
      <c r="N125" s="56"/>
      <c r="O125" s="56"/>
      <c r="P125" s="56"/>
      <c r="Q125" s="56"/>
      <c r="R125" s="56"/>
      <c r="S125" s="56"/>
      <c r="T125" s="56"/>
      <c r="U125" s="56"/>
      <c r="V125" s="56"/>
      <c r="W125" s="56"/>
      <c r="X125" s="56"/>
      <c r="Y125" s="56"/>
      <c r="Z125" s="56"/>
      <c r="AA125" s="56"/>
      <c r="AB125" s="56"/>
    </row>
    <row r="126">
      <c r="A126" s="56"/>
      <c r="B126" s="56"/>
      <c r="C126" s="58"/>
      <c r="D126" s="87"/>
      <c r="E126" s="79"/>
      <c r="F126" s="58"/>
      <c r="G126" s="58"/>
      <c r="H126" s="58"/>
      <c r="I126" s="58"/>
      <c r="J126" s="58"/>
      <c r="K126" s="56"/>
      <c r="L126" s="56"/>
      <c r="M126" s="56"/>
      <c r="N126" s="56"/>
      <c r="O126" s="56"/>
      <c r="P126" s="56"/>
      <c r="Q126" s="56"/>
      <c r="R126" s="56"/>
      <c r="S126" s="56"/>
      <c r="T126" s="56"/>
      <c r="U126" s="56"/>
      <c r="V126" s="56"/>
      <c r="W126" s="56"/>
      <c r="X126" s="56"/>
      <c r="Y126" s="56"/>
      <c r="Z126" s="56"/>
      <c r="AA126" s="56"/>
      <c r="AB126" s="56"/>
    </row>
    <row r="127">
      <c r="A127" s="56"/>
      <c r="B127" s="56"/>
      <c r="C127" s="58"/>
      <c r="D127" s="87"/>
      <c r="E127" s="79"/>
      <c r="F127" s="58"/>
      <c r="G127" s="58"/>
      <c r="H127" s="58"/>
      <c r="I127" s="58"/>
      <c r="J127" s="58"/>
      <c r="K127" s="56"/>
      <c r="L127" s="56"/>
      <c r="M127" s="56"/>
      <c r="N127" s="56"/>
      <c r="O127" s="56"/>
      <c r="P127" s="56"/>
      <c r="Q127" s="56"/>
      <c r="R127" s="56"/>
      <c r="S127" s="56"/>
      <c r="T127" s="56"/>
      <c r="U127" s="56"/>
      <c r="V127" s="56"/>
      <c r="W127" s="56"/>
      <c r="X127" s="56"/>
      <c r="Y127" s="56"/>
      <c r="Z127" s="56"/>
      <c r="AA127" s="56"/>
      <c r="AB127" s="56"/>
    </row>
    <row r="128">
      <c r="A128" s="56"/>
      <c r="B128" s="56"/>
      <c r="C128" s="58"/>
      <c r="D128" s="87"/>
      <c r="E128" s="79"/>
      <c r="F128" s="58"/>
      <c r="G128" s="58"/>
      <c r="H128" s="58"/>
      <c r="I128" s="58"/>
      <c r="J128" s="58"/>
      <c r="K128" s="56"/>
      <c r="L128" s="56"/>
      <c r="M128" s="56"/>
      <c r="N128" s="56"/>
      <c r="O128" s="56"/>
      <c r="P128" s="56"/>
      <c r="Q128" s="56"/>
      <c r="R128" s="56"/>
      <c r="S128" s="56"/>
      <c r="T128" s="56"/>
      <c r="U128" s="56"/>
      <c r="V128" s="56"/>
      <c r="W128" s="56"/>
      <c r="X128" s="56"/>
      <c r="Y128" s="56"/>
      <c r="Z128" s="56"/>
      <c r="AA128" s="56"/>
      <c r="AB128" s="56"/>
    </row>
    <row r="129">
      <c r="A129" s="56"/>
      <c r="B129" s="56"/>
      <c r="C129" s="58"/>
      <c r="D129" s="87"/>
      <c r="E129" s="79"/>
      <c r="F129" s="58"/>
      <c r="G129" s="58"/>
      <c r="H129" s="58"/>
      <c r="I129" s="58"/>
      <c r="J129" s="58"/>
      <c r="K129" s="56"/>
      <c r="L129" s="56"/>
      <c r="M129" s="56"/>
      <c r="N129" s="56"/>
      <c r="O129" s="56"/>
      <c r="P129" s="56"/>
      <c r="Q129" s="56"/>
      <c r="R129" s="56"/>
      <c r="S129" s="56"/>
      <c r="T129" s="56"/>
      <c r="U129" s="56"/>
      <c r="V129" s="56"/>
      <c r="W129" s="56"/>
      <c r="X129" s="56"/>
      <c r="Y129" s="56"/>
      <c r="Z129" s="56"/>
      <c r="AA129" s="56"/>
      <c r="AB129" s="56"/>
    </row>
    <row r="130">
      <c r="A130" s="56"/>
      <c r="B130" s="56"/>
      <c r="C130" s="58"/>
      <c r="D130" s="87"/>
      <c r="E130" s="79"/>
      <c r="F130" s="58"/>
      <c r="G130" s="58"/>
      <c r="H130" s="58"/>
      <c r="I130" s="58"/>
      <c r="J130" s="58"/>
      <c r="K130" s="56"/>
      <c r="L130" s="56"/>
      <c r="M130" s="56"/>
      <c r="N130" s="56"/>
      <c r="O130" s="56"/>
      <c r="P130" s="56"/>
      <c r="Q130" s="56"/>
      <c r="R130" s="56"/>
      <c r="S130" s="56"/>
      <c r="T130" s="56"/>
      <c r="U130" s="56"/>
      <c r="V130" s="56"/>
      <c r="W130" s="56"/>
      <c r="X130" s="56"/>
      <c r="Y130" s="56"/>
      <c r="Z130" s="56"/>
      <c r="AA130" s="56"/>
      <c r="AB130" s="56"/>
    </row>
    <row r="131">
      <c r="A131" s="56"/>
      <c r="B131" s="56"/>
      <c r="C131" s="58"/>
      <c r="D131" s="87"/>
      <c r="E131" s="79"/>
      <c r="F131" s="58"/>
      <c r="G131" s="58"/>
      <c r="H131" s="58"/>
      <c r="I131" s="58"/>
      <c r="J131" s="58"/>
      <c r="K131" s="56"/>
      <c r="L131" s="56"/>
      <c r="M131" s="56"/>
      <c r="N131" s="56"/>
      <c r="O131" s="56"/>
      <c r="P131" s="56"/>
      <c r="Q131" s="56"/>
      <c r="R131" s="56"/>
      <c r="S131" s="56"/>
      <c r="T131" s="56"/>
      <c r="U131" s="56"/>
      <c r="V131" s="56"/>
      <c r="W131" s="56"/>
      <c r="X131" s="56"/>
      <c r="Y131" s="56"/>
      <c r="Z131" s="56"/>
      <c r="AA131" s="56"/>
      <c r="AB131" s="56"/>
    </row>
    <row r="132">
      <c r="A132" s="56"/>
      <c r="B132" s="56"/>
      <c r="C132" s="58"/>
      <c r="D132" s="87"/>
      <c r="E132" s="79"/>
      <c r="F132" s="58"/>
      <c r="G132" s="58"/>
      <c r="H132" s="58"/>
      <c r="I132" s="58"/>
      <c r="J132" s="58"/>
      <c r="K132" s="56"/>
      <c r="L132" s="56"/>
      <c r="M132" s="56"/>
      <c r="N132" s="56"/>
      <c r="O132" s="56"/>
      <c r="P132" s="56"/>
      <c r="Q132" s="56"/>
      <c r="R132" s="56"/>
      <c r="S132" s="56"/>
      <c r="T132" s="56"/>
      <c r="U132" s="56"/>
      <c r="V132" s="56"/>
      <c r="W132" s="56"/>
      <c r="X132" s="56"/>
      <c r="Y132" s="56"/>
      <c r="Z132" s="56"/>
      <c r="AA132" s="56"/>
      <c r="AB132" s="56"/>
    </row>
    <row r="133">
      <c r="A133" s="56"/>
      <c r="B133" s="56"/>
      <c r="C133" s="58"/>
      <c r="D133" s="87"/>
      <c r="E133" s="79"/>
      <c r="F133" s="58"/>
      <c r="G133" s="58"/>
      <c r="H133" s="58"/>
      <c r="I133" s="58"/>
      <c r="J133" s="58"/>
      <c r="K133" s="56"/>
      <c r="L133" s="56"/>
      <c r="M133" s="56"/>
      <c r="N133" s="56"/>
      <c r="O133" s="56"/>
      <c r="P133" s="56"/>
      <c r="Q133" s="56"/>
      <c r="R133" s="56"/>
      <c r="S133" s="56"/>
      <c r="T133" s="56"/>
      <c r="U133" s="56"/>
      <c r="V133" s="56"/>
      <c r="W133" s="56"/>
      <c r="X133" s="56"/>
      <c r="Y133" s="56"/>
      <c r="Z133" s="56"/>
      <c r="AA133" s="56"/>
      <c r="AB133" s="56"/>
    </row>
    <row r="134">
      <c r="A134" s="56"/>
      <c r="B134" s="56"/>
      <c r="C134" s="58"/>
      <c r="D134" s="87"/>
      <c r="E134" s="79"/>
      <c r="F134" s="58"/>
      <c r="G134" s="58"/>
      <c r="H134" s="58"/>
      <c r="I134" s="58"/>
      <c r="J134" s="58"/>
      <c r="K134" s="56"/>
      <c r="L134" s="56"/>
      <c r="M134" s="56"/>
      <c r="N134" s="56"/>
      <c r="O134" s="56"/>
      <c r="P134" s="56"/>
      <c r="Q134" s="56"/>
      <c r="R134" s="56"/>
      <c r="S134" s="56"/>
      <c r="T134" s="56"/>
      <c r="U134" s="56"/>
      <c r="V134" s="56"/>
      <c r="W134" s="56"/>
      <c r="X134" s="56"/>
      <c r="Y134" s="56"/>
      <c r="Z134" s="56"/>
      <c r="AA134" s="56"/>
      <c r="AB134" s="56"/>
    </row>
    <row r="135">
      <c r="A135" s="56"/>
      <c r="B135" s="56"/>
      <c r="C135" s="58"/>
      <c r="D135" s="87"/>
      <c r="E135" s="79"/>
      <c r="F135" s="58"/>
      <c r="G135" s="58"/>
      <c r="H135" s="58"/>
      <c r="I135" s="58"/>
      <c r="J135" s="58"/>
      <c r="K135" s="56"/>
      <c r="L135" s="56"/>
      <c r="M135" s="56"/>
      <c r="N135" s="56"/>
      <c r="O135" s="56"/>
      <c r="P135" s="56"/>
      <c r="Q135" s="56"/>
      <c r="R135" s="56"/>
      <c r="S135" s="56"/>
      <c r="T135" s="56"/>
      <c r="U135" s="56"/>
      <c r="V135" s="56"/>
      <c r="W135" s="56"/>
      <c r="X135" s="56"/>
      <c r="Y135" s="56"/>
      <c r="Z135" s="56"/>
      <c r="AA135" s="56"/>
      <c r="AB135" s="56"/>
    </row>
    <row r="136">
      <c r="A136" s="56"/>
      <c r="B136" s="56"/>
      <c r="C136" s="58"/>
      <c r="D136" s="87"/>
      <c r="E136" s="79"/>
      <c r="F136" s="58"/>
      <c r="G136" s="58"/>
      <c r="H136" s="58"/>
      <c r="I136" s="58"/>
      <c r="J136" s="58"/>
      <c r="K136" s="56"/>
      <c r="L136" s="56"/>
      <c r="M136" s="56"/>
      <c r="N136" s="56"/>
      <c r="O136" s="56"/>
      <c r="P136" s="56"/>
      <c r="Q136" s="56"/>
      <c r="R136" s="56"/>
      <c r="S136" s="56"/>
      <c r="T136" s="56"/>
      <c r="U136" s="56"/>
      <c r="V136" s="56"/>
      <c r="W136" s="56"/>
      <c r="X136" s="56"/>
      <c r="Y136" s="56"/>
      <c r="Z136" s="56"/>
      <c r="AA136" s="56"/>
      <c r="AB136" s="56"/>
    </row>
    <row r="137">
      <c r="A137" s="56"/>
      <c r="B137" s="56"/>
      <c r="C137" s="58"/>
      <c r="D137" s="87"/>
      <c r="E137" s="79"/>
      <c r="F137" s="58"/>
      <c r="G137" s="58"/>
      <c r="H137" s="58"/>
      <c r="I137" s="58"/>
      <c r="J137" s="58"/>
      <c r="K137" s="56"/>
      <c r="L137" s="56"/>
      <c r="M137" s="56"/>
      <c r="N137" s="56"/>
      <c r="O137" s="56"/>
      <c r="P137" s="56"/>
      <c r="Q137" s="56"/>
      <c r="R137" s="56"/>
      <c r="S137" s="56"/>
      <c r="T137" s="56"/>
      <c r="U137" s="56"/>
      <c r="V137" s="56"/>
      <c r="W137" s="56"/>
      <c r="X137" s="56"/>
      <c r="Y137" s="56"/>
      <c r="Z137" s="56"/>
      <c r="AA137" s="56"/>
      <c r="AB137" s="56"/>
    </row>
    <row r="138">
      <c r="A138" s="56"/>
      <c r="B138" s="56"/>
      <c r="C138" s="58"/>
      <c r="D138" s="87"/>
      <c r="E138" s="79"/>
      <c r="F138" s="58"/>
      <c r="G138" s="58"/>
      <c r="H138" s="58"/>
      <c r="I138" s="58"/>
      <c r="J138" s="58"/>
      <c r="K138" s="56"/>
      <c r="L138" s="56"/>
      <c r="M138" s="56"/>
      <c r="N138" s="56"/>
      <c r="O138" s="56"/>
      <c r="P138" s="56"/>
      <c r="Q138" s="56"/>
      <c r="R138" s="56"/>
      <c r="S138" s="56"/>
      <c r="T138" s="56"/>
      <c r="U138" s="56"/>
      <c r="V138" s="56"/>
      <c r="W138" s="56"/>
      <c r="X138" s="56"/>
      <c r="Y138" s="56"/>
      <c r="Z138" s="56"/>
      <c r="AA138" s="56"/>
      <c r="AB138" s="56"/>
    </row>
    <row r="139">
      <c r="A139" s="56"/>
      <c r="B139" s="56"/>
      <c r="C139" s="58"/>
      <c r="D139" s="87"/>
      <c r="E139" s="79"/>
      <c r="F139" s="58"/>
      <c r="G139" s="58"/>
      <c r="H139" s="58"/>
      <c r="I139" s="58"/>
      <c r="J139" s="58"/>
      <c r="K139" s="56"/>
      <c r="L139" s="56"/>
      <c r="M139" s="56"/>
      <c r="N139" s="56"/>
      <c r="O139" s="56"/>
      <c r="P139" s="56"/>
      <c r="Q139" s="56"/>
      <c r="R139" s="56"/>
      <c r="S139" s="56"/>
      <c r="T139" s="56"/>
      <c r="U139" s="56"/>
      <c r="V139" s="56"/>
      <c r="W139" s="56"/>
      <c r="X139" s="56"/>
      <c r="Y139" s="56"/>
      <c r="Z139" s="56"/>
      <c r="AA139" s="56"/>
      <c r="AB139" s="56"/>
    </row>
    <row r="140">
      <c r="A140" s="56"/>
      <c r="B140" s="56"/>
      <c r="C140" s="58"/>
      <c r="D140" s="87"/>
      <c r="E140" s="79"/>
      <c r="F140" s="58"/>
      <c r="G140" s="58"/>
      <c r="H140" s="58"/>
      <c r="I140" s="58"/>
      <c r="J140" s="58"/>
      <c r="K140" s="56"/>
      <c r="L140" s="56"/>
      <c r="M140" s="56"/>
      <c r="N140" s="56"/>
      <c r="O140" s="56"/>
      <c r="P140" s="56"/>
      <c r="Q140" s="56"/>
      <c r="R140" s="56"/>
      <c r="S140" s="56"/>
      <c r="T140" s="56"/>
      <c r="U140" s="56"/>
      <c r="V140" s="56"/>
      <c r="W140" s="56"/>
      <c r="X140" s="56"/>
      <c r="Y140" s="56"/>
      <c r="Z140" s="56"/>
      <c r="AA140" s="56"/>
      <c r="AB140" s="56"/>
    </row>
    <row r="141">
      <c r="A141" s="56"/>
      <c r="B141" s="56"/>
      <c r="C141" s="58"/>
      <c r="D141" s="87"/>
      <c r="E141" s="79"/>
      <c r="F141" s="58"/>
      <c r="G141" s="58"/>
      <c r="H141" s="58"/>
      <c r="I141" s="58"/>
      <c r="J141" s="58"/>
      <c r="K141" s="56"/>
      <c r="L141" s="56"/>
      <c r="M141" s="56"/>
      <c r="N141" s="56"/>
      <c r="O141" s="56"/>
      <c r="P141" s="56"/>
      <c r="Q141" s="56"/>
      <c r="R141" s="56"/>
      <c r="S141" s="56"/>
      <c r="T141" s="56"/>
      <c r="U141" s="56"/>
      <c r="V141" s="56"/>
      <c r="W141" s="56"/>
      <c r="X141" s="56"/>
      <c r="Y141" s="56"/>
      <c r="Z141" s="56"/>
      <c r="AA141" s="56"/>
      <c r="AB141" s="56"/>
    </row>
    <row r="142">
      <c r="A142" s="56"/>
      <c r="B142" s="56"/>
      <c r="C142" s="58"/>
      <c r="D142" s="87"/>
      <c r="E142" s="79"/>
      <c r="F142" s="58"/>
      <c r="G142" s="58"/>
      <c r="H142" s="58"/>
      <c r="I142" s="58"/>
      <c r="J142" s="58"/>
      <c r="K142" s="56"/>
      <c r="L142" s="56"/>
      <c r="M142" s="56"/>
      <c r="N142" s="56"/>
      <c r="O142" s="56"/>
      <c r="P142" s="56"/>
      <c r="Q142" s="56"/>
      <c r="R142" s="56"/>
      <c r="S142" s="56"/>
      <c r="T142" s="56"/>
      <c r="U142" s="56"/>
      <c r="V142" s="56"/>
      <c r="W142" s="56"/>
      <c r="X142" s="56"/>
      <c r="Y142" s="56"/>
      <c r="Z142" s="56"/>
      <c r="AA142" s="56"/>
      <c r="AB142" s="56"/>
    </row>
    <row r="143">
      <c r="A143" s="56"/>
      <c r="B143" s="56"/>
      <c r="C143" s="58"/>
      <c r="D143" s="87"/>
      <c r="E143" s="79"/>
      <c r="F143" s="58"/>
      <c r="G143" s="58"/>
      <c r="H143" s="58"/>
      <c r="I143" s="58"/>
      <c r="J143" s="58"/>
      <c r="K143" s="56"/>
      <c r="L143" s="56"/>
      <c r="M143" s="56"/>
      <c r="N143" s="56"/>
      <c r="O143" s="56"/>
      <c r="P143" s="56"/>
      <c r="Q143" s="56"/>
      <c r="R143" s="56"/>
      <c r="S143" s="56"/>
      <c r="T143" s="56"/>
      <c r="U143" s="56"/>
      <c r="V143" s="56"/>
      <c r="W143" s="56"/>
      <c r="X143" s="56"/>
      <c r="Y143" s="56"/>
      <c r="Z143" s="56"/>
      <c r="AA143" s="56"/>
      <c r="AB143" s="56"/>
    </row>
    <row r="144">
      <c r="A144" s="56"/>
      <c r="B144" s="56"/>
      <c r="C144" s="58"/>
      <c r="D144" s="87"/>
      <c r="E144" s="79"/>
      <c r="F144" s="58"/>
      <c r="G144" s="58"/>
      <c r="H144" s="58"/>
      <c r="I144" s="58"/>
      <c r="J144" s="58"/>
      <c r="K144" s="56"/>
      <c r="L144" s="56"/>
      <c r="M144" s="56"/>
      <c r="N144" s="56"/>
      <c r="O144" s="56"/>
      <c r="P144" s="56"/>
      <c r="Q144" s="56"/>
      <c r="R144" s="56"/>
      <c r="S144" s="56"/>
      <c r="T144" s="56"/>
      <c r="U144" s="56"/>
      <c r="V144" s="56"/>
      <c r="W144" s="56"/>
      <c r="X144" s="56"/>
      <c r="Y144" s="56"/>
      <c r="Z144" s="56"/>
      <c r="AA144" s="56"/>
      <c r="AB144" s="56"/>
    </row>
    <row r="145">
      <c r="A145" s="56"/>
      <c r="B145" s="56"/>
      <c r="C145" s="58"/>
      <c r="D145" s="87"/>
      <c r="E145" s="79"/>
      <c r="F145" s="58"/>
      <c r="G145" s="58"/>
      <c r="H145" s="58"/>
      <c r="I145" s="58"/>
      <c r="J145" s="58"/>
      <c r="K145" s="56"/>
      <c r="L145" s="56"/>
      <c r="M145" s="56"/>
      <c r="N145" s="56"/>
      <c r="O145" s="56"/>
      <c r="P145" s="56"/>
      <c r="Q145" s="56"/>
      <c r="R145" s="56"/>
      <c r="S145" s="56"/>
      <c r="T145" s="56"/>
      <c r="U145" s="56"/>
      <c r="V145" s="56"/>
      <c r="W145" s="56"/>
      <c r="X145" s="56"/>
      <c r="Y145" s="56"/>
      <c r="Z145" s="56"/>
      <c r="AA145" s="56"/>
      <c r="AB145" s="56"/>
    </row>
    <row r="146">
      <c r="A146" s="56"/>
      <c r="B146" s="56"/>
      <c r="C146" s="58"/>
      <c r="D146" s="87"/>
      <c r="E146" s="79"/>
      <c r="F146" s="58"/>
      <c r="G146" s="58"/>
      <c r="H146" s="58"/>
      <c r="I146" s="58"/>
      <c r="J146" s="58"/>
      <c r="K146" s="56"/>
      <c r="L146" s="56"/>
      <c r="M146" s="56"/>
      <c r="N146" s="56"/>
      <c r="O146" s="56"/>
      <c r="P146" s="56"/>
      <c r="Q146" s="56"/>
      <c r="R146" s="56"/>
      <c r="S146" s="56"/>
      <c r="T146" s="56"/>
      <c r="U146" s="56"/>
      <c r="V146" s="56"/>
      <c r="W146" s="56"/>
      <c r="X146" s="56"/>
      <c r="Y146" s="56"/>
      <c r="Z146" s="56"/>
      <c r="AA146" s="56"/>
      <c r="AB146" s="56"/>
    </row>
    <row r="147">
      <c r="A147" s="56"/>
      <c r="B147" s="56"/>
      <c r="C147" s="58"/>
      <c r="D147" s="87"/>
      <c r="E147" s="79"/>
      <c r="F147" s="58"/>
      <c r="G147" s="58"/>
      <c r="H147" s="58"/>
      <c r="I147" s="58"/>
      <c r="J147" s="58"/>
      <c r="K147" s="56"/>
      <c r="L147" s="56"/>
      <c r="M147" s="56"/>
      <c r="N147" s="56"/>
      <c r="O147" s="56"/>
      <c r="P147" s="56"/>
      <c r="Q147" s="56"/>
      <c r="R147" s="56"/>
      <c r="S147" s="56"/>
      <c r="T147" s="56"/>
      <c r="U147" s="56"/>
      <c r="V147" s="56"/>
      <c r="W147" s="56"/>
      <c r="X147" s="56"/>
      <c r="Y147" s="56"/>
      <c r="Z147" s="56"/>
      <c r="AA147" s="56"/>
      <c r="AB147" s="56"/>
    </row>
    <row r="148">
      <c r="A148" s="56"/>
      <c r="B148" s="56"/>
      <c r="C148" s="58"/>
      <c r="D148" s="87"/>
      <c r="E148" s="79"/>
      <c r="F148" s="58"/>
      <c r="G148" s="58"/>
      <c r="H148" s="58"/>
      <c r="I148" s="58"/>
      <c r="J148" s="58"/>
      <c r="K148" s="56"/>
      <c r="L148" s="56"/>
      <c r="M148" s="56"/>
      <c r="N148" s="56"/>
      <c r="O148" s="56"/>
      <c r="P148" s="56"/>
      <c r="Q148" s="56"/>
      <c r="R148" s="56"/>
      <c r="S148" s="56"/>
      <c r="T148" s="56"/>
      <c r="U148" s="56"/>
      <c r="V148" s="56"/>
      <c r="W148" s="56"/>
      <c r="X148" s="56"/>
      <c r="Y148" s="56"/>
      <c r="Z148" s="56"/>
      <c r="AA148" s="56"/>
      <c r="AB148" s="56"/>
    </row>
    <row r="149">
      <c r="A149" s="56"/>
      <c r="B149" s="56"/>
      <c r="C149" s="58"/>
      <c r="D149" s="87"/>
      <c r="E149" s="79"/>
      <c r="F149" s="58"/>
      <c r="G149" s="58"/>
      <c r="H149" s="58"/>
      <c r="I149" s="58"/>
      <c r="J149" s="58"/>
      <c r="K149" s="56"/>
      <c r="L149" s="56"/>
      <c r="M149" s="56"/>
      <c r="N149" s="56"/>
      <c r="O149" s="56"/>
      <c r="P149" s="56"/>
      <c r="Q149" s="56"/>
      <c r="R149" s="56"/>
      <c r="S149" s="56"/>
      <c r="T149" s="56"/>
      <c r="U149" s="56"/>
      <c r="V149" s="56"/>
      <c r="W149" s="56"/>
      <c r="X149" s="56"/>
      <c r="Y149" s="56"/>
      <c r="Z149" s="56"/>
      <c r="AA149" s="56"/>
      <c r="AB149" s="56"/>
    </row>
    <row r="150">
      <c r="A150" s="56"/>
      <c r="B150" s="56"/>
      <c r="C150" s="58"/>
      <c r="D150" s="87"/>
      <c r="E150" s="79"/>
      <c r="F150" s="58"/>
      <c r="G150" s="58"/>
      <c r="H150" s="58"/>
      <c r="I150" s="58"/>
      <c r="J150" s="58"/>
      <c r="K150" s="56"/>
      <c r="L150" s="56"/>
      <c r="M150" s="56"/>
      <c r="N150" s="56"/>
      <c r="O150" s="56"/>
      <c r="P150" s="56"/>
      <c r="Q150" s="56"/>
      <c r="R150" s="56"/>
      <c r="S150" s="56"/>
      <c r="T150" s="56"/>
      <c r="U150" s="56"/>
      <c r="V150" s="56"/>
      <c r="W150" s="56"/>
      <c r="X150" s="56"/>
      <c r="Y150" s="56"/>
      <c r="Z150" s="56"/>
      <c r="AA150" s="56"/>
      <c r="AB150" s="56"/>
    </row>
    <row r="151">
      <c r="A151" s="56"/>
      <c r="B151" s="56"/>
      <c r="C151" s="58"/>
      <c r="D151" s="87"/>
      <c r="E151" s="79"/>
      <c r="F151" s="58"/>
      <c r="G151" s="58"/>
      <c r="H151" s="58"/>
      <c r="I151" s="58"/>
      <c r="J151" s="58"/>
      <c r="K151" s="56"/>
      <c r="L151" s="56"/>
      <c r="M151" s="56"/>
      <c r="N151" s="56"/>
      <c r="O151" s="56"/>
      <c r="P151" s="56"/>
      <c r="Q151" s="56"/>
      <c r="R151" s="56"/>
      <c r="S151" s="56"/>
      <c r="T151" s="56"/>
      <c r="U151" s="56"/>
      <c r="V151" s="56"/>
      <c r="W151" s="56"/>
      <c r="X151" s="56"/>
      <c r="Y151" s="56"/>
      <c r="Z151" s="56"/>
      <c r="AA151" s="56"/>
      <c r="AB151" s="56"/>
    </row>
    <row r="152">
      <c r="A152" s="56"/>
      <c r="B152" s="56"/>
      <c r="C152" s="58"/>
      <c r="D152" s="87"/>
      <c r="E152" s="79"/>
      <c r="F152" s="58"/>
      <c r="G152" s="58"/>
      <c r="H152" s="58"/>
      <c r="I152" s="58"/>
      <c r="J152" s="58"/>
      <c r="K152" s="56"/>
      <c r="L152" s="56"/>
      <c r="M152" s="56"/>
      <c r="N152" s="56"/>
      <c r="O152" s="56"/>
      <c r="P152" s="56"/>
      <c r="Q152" s="56"/>
      <c r="R152" s="56"/>
      <c r="S152" s="56"/>
      <c r="T152" s="56"/>
      <c r="U152" s="56"/>
      <c r="V152" s="56"/>
      <c r="W152" s="56"/>
      <c r="X152" s="56"/>
      <c r="Y152" s="56"/>
      <c r="Z152" s="56"/>
      <c r="AA152" s="56"/>
      <c r="AB152" s="56"/>
    </row>
    <row r="153">
      <c r="A153" s="56"/>
      <c r="B153" s="56"/>
      <c r="C153" s="58"/>
      <c r="D153" s="87"/>
      <c r="E153" s="79"/>
      <c r="F153" s="58"/>
      <c r="G153" s="58"/>
      <c r="H153" s="58"/>
      <c r="I153" s="58"/>
      <c r="J153" s="58"/>
      <c r="K153" s="56"/>
      <c r="L153" s="56"/>
      <c r="M153" s="56"/>
      <c r="N153" s="56"/>
      <c r="O153" s="56"/>
      <c r="P153" s="56"/>
      <c r="Q153" s="56"/>
      <c r="R153" s="56"/>
      <c r="S153" s="56"/>
      <c r="T153" s="56"/>
      <c r="U153" s="56"/>
      <c r="V153" s="56"/>
      <c r="W153" s="56"/>
      <c r="X153" s="56"/>
      <c r="Y153" s="56"/>
      <c r="Z153" s="56"/>
      <c r="AA153" s="56"/>
      <c r="AB153" s="56"/>
    </row>
    <row r="154">
      <c r="A154" s="56"/>
      <c r="B154" s="56"/>
      <c r="C154" s="58"/>
      <c r="D154" s="87"/>
      <c r="E154" s="79"/>
      <c r="F154" s="58"/>
      <c r="G154" s="58"/>
      <c r="H154" s="58"/>
      <c r="I154" s="58"/>
      <c r="J154" s="58"/>
      <c r="K154" s="56"/>
      <c r="L154" s="56"/>
      <c r="M154" s="56"/>
      <c r="N154" s="56"/>
      <c r="O154" s="56"/>
      <c r="P154" s="56"/>
      <c r="Q154" s="56"/>
      <c r="R154" s="56"/>
      <c r="S154" s="56"/>
      <c r="T154" s="56"/>
      <c r="U154" s="56"/>
      <c r="V154" s="56"/>
      <c r="W154" s="56"/>
      <c r="X154" s="56"/>
      <c r="Y154" s="56"/>
      <c r="Z154" s="56"/>
      <c r="AA154" s="56"/>
      <c r="AB154" s="56"/>
    </row>
    <row r="155">
      <c r="A155" s="56"/>
      <c r="B155" s="56"/>
      <c r="C155" s="58"/>
      <c r="D155" s="87"/>
      <c r="E155" s="79"/>
      <c r="F155" s="58"/>
      <c r="G155" s="58"/>
      <c r="H155" s="58"/>
      <c r="I155" s="58"/>
      <c r="J155" s="58"/>
      <c r="K155" s="56"/>
      <c r="L155" s="56"/>
      <c r="M155" s="56"/>
      <c r="N155" s="56"/>
      <c r="O155" s="56"/>
      <c r="P155" s="56"/>
      <c r="Q155" s="56"/>
      <c r="R155" s="56"/>
      <c r="S155" s="56"/>
      <c r="T155" s="56"/>
      <c r="U155" s="56"/>
      <c r="V155" s="56"/>
      <c r="W155" s="56"/>
      <c r="X155" s="56"/>
      <c r="Y155" s="56"/>
      <c r="Z155" s="56"/>
      <c r="AA155" s="56"/>
      <c r="AB155" s="56"/>
    </row>
    <row r="156">
      <c r="A156" s="56"/>
      <c r="B156" s="56"/>
      <c r="C156" s="58"/>
      <c r="D156" s="87"/>
      <c r="E156" s="79"/>
      <c r="F156" s="58"/>
      <c r="G156" s="58"/>
      <c r="H156" s="58"/>
      <c r="I156" s="58"/>
      <c r="J156" s="58"/>
      <c r="K156" s="56"/>
      <c r="L156" s="56"/>
      <c r="M156" s="56"/>
      <c r="N156" s="56"/>
      <c r="O156" s="56"/>
      <c r="P156" s="56"/>
      <c r="Q156" s="56"/>
      <c r="R156" s="56"/>
      <c r="S156" s="56"/>
      <c r="T156" s="56"/>
      <c r="U156" s="56"/>
      <c r="V156" s="56"/>
      <c r="W156" s="56"/>
      <c r="X156" s="56"/>
      <c r="Y156" s="56"/>
      <c r="Z156" s="56"/>
      <c r="AA156" s="56"/>
      <c r="AB156" s="56"/>
    </row>
    <row r="157">
      <c r="A157" s="56"/>
      <c r="B157" s="56"/>
      <c r="C157" s="58"/>
      <c r="D157" s="87"/>
      <c r="E157" s="79"/>
      <c r="F157" s="58"/>
      <c r="G157" s="58"/>
      <c r="H157" s="58"/>
      <c r="I157" s="58"/>
      <c r="J157" s="58"/>
      <c r="K157" s="56"/>
      <c r="L157" s="56"/>
      <c r="M157" s="56"/>
      <c r="N157" s="56"/>
      <c r="O157" s="56"/>
      <c r="P157" s="56"/>
      <c r="Q157" s="56"/>
      <c r="R157" s="56"/>
      <c r="S157" s="56"/>
      <c r="T157" s="56"/>
      <c r="U157" s="56"/>
      <c r="V157" s="56"/>
      <c r="W157" s="56"/>
      <c r="X157" s="56"/>
      <c r="Y157" s="56"/>
      <c r="Z157" s="56"/>
      <c r="AA157" s="56"/>
      <c r="AB157" s="56"/>
    </row>
    <row r="158">
      <c r="A158" s="56"/>
      <c r="B158" s="56"/>
      <c r="C158" s="58"/>
      <c r="D158" s="87"/>
      <c r="E158" s="79"/>
      <c r="F158" s="58"/>
      <c r="G158" s="58"/>
      <c r="H158" s="58"/>
      <c r="I158" s="58"/>
      <c r="J158" s="58"/>
      <c r="K158" s="56"/>
      <c r="L158" s="56"/>
      <c r="M158" s="56"/>
      <c r="N158" s="56"/>
      <c r="O158" s="56"/>
      <c r="P158" s="56"/>
      <c r="Q158" s="56"/>
      <c r="R158" s="56"/>
      <c r="S158" s="56"/>
      <c r="T158" s="56"/>
      <c r="U158" s="56"/>
      <c r="V158" s="56"/>
      <c r="W158" s="56"/>
      <c r="X158" s="56"/>
      <c r="Y158" s="56"/>
      <c r="Z158" s="56"/>
      <c r="AA158" s="56"/>
      <c r="AB158" s="56"/>
    </row>
    <row r="159">
      <c r="A159" s="56"/>
      <c r="B159" s="56"/>
      <c r="C159" s="58"/>
      <c r="D159" s="87"/>
      <c r="E159" s="79"/>
      <c r="F159" s="58"/>
      <c r="G159" s="58"/>
      <c r="H159" s="58"/>
      <c r="I159" s="58"/>
      <c r="J159" s="58"/>
      <c r="K159" s="56"/>
      <c r="L159" s="56"/>
      <c r="M159" s="56"/>
      <c r="N159" s="56"/>
      <c r="O159" s="56"/>
      <c r="P159" s="56"/>
      <c r="Q159" s="56"/>
      <c r="R159" s="56"/>
      <c r="S159" s="56"/>
      <c r="T159" s="56"/>
      <c r="U159" s="56"/>
      <c r="V159" s="56"/>
      <c r="W159" s="56"/>
      <c r="X159" s="56"/>
      <c r="Y159" s="56"/>
      <c r="Z159" s="56"/>
      <c r="AA159" s="56"/>
      <c r="AB159" s="56"/>
    </row>
    <row r="160">
      <c r="A160" s="56"/>
      <c r="B160" s="56"/>
      <c r="C160" s="58"/>
      <c r="D160" s="87"/>
      <c r="E160" s="79"/>
      <c r="F160" s="58"/>
      <c r="G160" s="58"/>
      <c r="H160" s="58"/>
      <c r="I160" s="58"/>
      <c r="J160" s="58"/>
      <c r="K160" s="56"/>
      <c r="L160" s="56"/>
      <c r="M160" s="56"/>
      <c r="N160" s="56"/>
      <c r="O160" s="56"/>
      <c r="P160" s="56"/>
      <c r="Q160" s="56"/>
      <c r="R160" s="56"/>
      <c r="S160" s="56"/>
      <c r="T160" s="56"/>
      <c r="U160" s="56"/>
      <c r="V160" s="56"/>
      <c r="W160" s="56"/>
      <c r="X160" s="56"/>
      <c r="Y160" s="56"/>
      <c r="Z160" s="56"/>
      <c r="AA160" s="56"/>
      <c r="AB160" s="56"/>
    </row>
    <row r="161">
      <c r="A161" s="56"/>
      <c r="B161" s="56"/>
      <c r="C161" s="58"/>
      <c r="D161" s="87"/>
      <c r="E161" s="79"/>
      <c r="F161" s="58"/>
      <c r="G161" s="58"/>
      <c r="H161" s="58"/>
      <c r="I161" s="58"/>
      <c r="J161" s="58"/>
      <c r="K161" s="56"/>
      <c r="L161" s="56"/>
      <c r="M161" s="56"/>
      <c r="N161" s="56"/>
      <c r="O161" s="56"/>
      <c r="P161" s="56"/>
      <c r="Q161" s="56"/>
      <c r="R161" s="56"/>
      <c r="S161" s="56"/>
      <c r="T161" s="56"/>
      <c r="U161" s="56"/>
      <c r="V161" s="56"/>
      <c r="W161" s="56"/>
      <c r="X161" s="56"/>
      <c r="Y161" s="56"/>
      <c r="Z161" s="56"/>
      <c r="AA161" s="56"/>
      <c r="AB161" s="56"/>
    </row>
    <row r="162">
      <c r="A162" s="56"/>
      <c r="B162" s="56"/>
      <c r="C162" s="58"/>
      <c r="D162" s="87"/>
      <c r="E162" s="79"/>
      <c r="F162" s="58"/>
      <c r="G162" s="58"/>
      <c r="H162" s="58"/>
      <c r="I162" s="58"/>
      <c r="J162" s="58"/>
      <c r="K162" s="56"/>
      <c r="L162" s="56"/>
      <c r="M162" s="56"/>
      <c r="N162" s="56"/>
      <c r="O162" s="56"/>
      <c r="P162" s="56"/>
      <c r="Q162" s="56"/>
      <c r="R162" s="56"/>
      <c r="S162" s="56"/>
      <c r="T162" s="56"/>
      <c r="U162" s="56"/>
      <c r="V162" s="56"/>
      <c r="W162" s="56"/>
      <c r="X162" s="56"/>
      <c r="Y162" s="56"/>
      <c r="Z162" s="56"/>
      <c r="AA162" s="56"/>
      <c r="AB162" s="56"/>
    </row>
    <row r="163">
      <c r="A163" s="56"/>
      <c r="B163" s="56"/>
      <c r="C163" s="58"/>
      <c r="D163" s="87"/>
      <c r="E163" s="79"/>
      <c r="F163" s="58"/>
      <c r="G163" s="58"/>
      <c r="H163" s="58"/>
      <c r="I163" s="58"/>
      <c r="J163" s="58"/>
      <c r="K163" s="56"/>
      <c r="L163" s="56"/>
      <c r="M163" s="56"/>
      <c r="N163" s="56"/>
      <c r="O163" s="56"/>
      <c r="P163" s="56"/>
      <c r="Q163" s="56"/>
      <c r="R163" s="56"/>
      <c r="S163" s="56"/>
      <c r="T163" s="56"/>
      <c r="U163" s="56"/>
      <c r="V163" s="56"/>
      <c r="W163" s="56"/>
      <c r="X163" s="56"/>
      <c r="Y163" s="56"/>
      <c r="Z163" s="56"/>
      <c r="AA163" s="56"/>
      <c r="AB163" s="56"/>
    </row>
    <row r="164">
      <c r="A164" s="56"/>
      <c r="B164" s="56"/>
      <c r="C164" s="58"/>
      <c r="D164" s="87"/>
      <c r="E164" s="79"/>
      <c r="F164" s="58"/>
      <c r="G164" s="58"/>
      <c r="H164" s="58"/>
      <c r="I164" s="58"/>
      <c r="J164" s="58"/>
      <c r="K164" s="56"/>
      <c r="L164" s="56"/>
      <c r="M164" s="56"/>
      <c r="N164" s="56"/>
      <c r="O164" s="56"/>
      <c r="P164" s="56"/>
      <c r="Q164" s="56"/>
      <c r="R164" s="56"/>
      <c r="S164" s="56"/>
      <c r="T164" s="56"/>
      <c r="U164" s="56"/>
      <c r="V164" s="56"/>
      <c r="W164" s="56"/>
      <c r="X164" s="56"/>
      <c r="Y164" s="56"/>
      <c r="Z164" s="56"/>
      <c r="AA164" s="56"/>
      <c r="AB164" s="56"/>
    </row>
    <row r="165">
      <c r="A165" s="56"/>
      <c r="B165" s="56"/>
      <c r="C165" s="58"/>
      <c r="D165" s="87"/>
      <c r="E165" s="79"/>
      <c r="F165" s="58"/>
      <c r="G165" s="58"/>
      <c r="H165" s="58"/>
      <c r="I165" s="58"/>
      <c r="J165" s="58"/>
      <c r="K165" s="56"/>
      <c r="L165" s="56"/>
      <c r="M165" s="56"/>
      <c r="N165" s="56"/>
      <c r="O165" s="56"/>
      <c r="P165" s="56"/>
      <c r="Q165" s="56"/>
      <c r="R165" s="56"/>
      <c r="S165" s="56"/>
      <c r="T165" s="56"/>
      <c r="U165" s="56"/>
      <c r="V165" s="56"/>
      <c r="W165" s="56"/>
      <c r="X165" s="56"/>
      <c r="Y165" s="56"/>
      <c r="Z165" s="56"/>
      <c r="AA165" s="56"/>
      <c r="AB165" s="56"/>
    </row>
    <row r="166">
      <c r="A166" s="56"/>
      <c r="B166" s="56"/>
      <c r="C166" s="58"/>
      <c r="D166" s="87"/>
      <c r="E166" s="79"/>
      <c r="F166" s="58"/>
      <c r="G166" s="58"/>
      <c r="H166" s="58"/>
      <c r="I166" s="58"/>
      <c r="J166" s="58"/>
      <c r="K166" s="56"/>
      <c r="L166" s="56"/>
      <c r="M166" s="56"/>
      <c r="N166" s="56"/>
      <c r="O166" s="56"/>
      <c r="P166" s="56"/>
      <c r="Q166" s="56"/>
      <c r="R166" s="56"/>
      <c r="S166" s="56"/>
      <c r="T166" s="56"/>
      <c r="U166" s="56"/>
      <c r="V166" s="56"/>
      <c r="W166" s="56"/>
      <c r="X166" s="56"/>
      <c r="Y166" s="56"/>
      <c r="Z166" s="56"/>
      <c r="AA166" s="56"/>
      <c r="AB166" s="56"/>
    </row>
    <row r="167">
      <c r="A167" s="56"/>
      <c r="B167" s="56"/>
      <c r="C167" s="58"/>
      <c r="D167" s="87"/>
      <c r="E167" s="79"/>
      <c r="F167" s="58"/>
      <c r="G167" s="58"/>
      <c r="H167" s="58"/>
      <c r="I167" s="58"/>
      <c r="J167" s="58"/>
      <c r="K167" s="56"/>
      <c r="L167" s="56"/>
      <c r="M167" s="56"/>
      <c r="N167" s="56"/>
      <c r="O167" s="56"/>
      <c r="P167" s="56"/>
      <c r="Q167" s="56"/>
      <c r="R167" s="56"/>
      <c r="S167" s="56"/>
      <c r="T167" s="56"/>
      <c r="U167" s="56"/>
      <c r="V167" s="56"/>
      <c r="W167" s="56"/>
      <c r="X167" s="56"/>
      <c r="Y167" s="56"/>
      <c r="Z167" s="56"/>
      <c r="AA167" s="56"/>
      <c r="AB167" s="56"/>
    </row>
    <row r="168">
      <c r="A168" s="56"/>
      <c r="B168" s="56"/>
      <c r="C168" s="58"/>
      <c r="D168" s="87"/>
      <c r="E168" s="79"/>
      <c r="F168" s="58"/>
      <c r="G168" s="58"/>
      <c r="H168" s="58"/>
      <c r="I168" s="58"/>
      <c r="J168" s="58"/>
      <c r="K168" s="56"/>
      <c r="L168" s="56"/>
      <c r="M168" s="56"/>
      <c r="N168" s="56"/>
      <c r="O168" s="56"/>
      <c r="P168" s="56"/>
      <c r="Q168" s="56"/>
      <c r="R168" s="56"/>
      <c r="S168" s="56"/>
      <c r="T168" s="56"/>
      <c r="U168" s="56"/>
      <c r="V168" s="56"/>
      <c r="W168" s="56"/>
      <c r="X168" s="56"/>
      <c r="Y168" s="56"/>
      <c r="Z168" s="56"/>
      <c r="AA168" s="56"/>
      <c r="AB168" s="56"/>
    </row>
    <row r="169">
      <c r="A169" s="56"/>
      <c r="B169" s="56"/>
      <c r="C169" s="58"/>
      <c r="D169" s="87"/>
      <c r="E169" s="79"/>
      <c r="F169" s="58"/>
      <c r="G169" s="58"/>
      <c r="H169" s="58"/>
      <c r="I169" s="58"/>
      <c r="J169" s="58"/>
      <c r="K169" s="56"/>
      <c r="L169" s="56"/>
      <c r="M169" s="56"/>
      <c r="N169" s="56"/>
      <c r="O169" s="56"/>
      <c r="P169" s="56"/>
      <c r="Q169" s="56"/>
      <c r="R169" s="56"/>
      <c r="S169" s="56"/>
      <c r="T169" s="56"/>
      <c r="U169" s="56"/>
      <c r="V169" s="56"/>
      <c r="W169" s="56"/>
      <c r="X169" s="56"/>
      <c r="Y169" s="56"/>
      <c r="Z169" s="56"/>
      <c r="AA169" s="56"/>
      <c r="AB169" s="56"/>
    </row>
    <row r="170">
      <c r="A170" s="56"/>
      <c r="B170" s="56"/>
      <c r="C170" s="58"/>
      <c r="D170" s="87"/>
      <c r="E170" s="79"/>
      <c r="F170" s="58"/>
      <c r="G170" s="58"/>
      <c r="H170" s="58"/>
      <c r="I170" s="58"/>
      <c r="J170" s="58"/>
      <c r="K170" s="56"/>
      <c r="L170" s="56"/>
      <c r="M170" s="56"/>
      <c r="N170" s="56"/>
      <c r="O170" s="56"/>
      <c r="P170" s="56"/>
      <c r="Q170" s="56"/>
      <c r="R170" s="56"/>
      <c r="S170" s="56"/>
      <c r="T170" s="56"/>
      <c r="U170" s="56"/>
      <c r="V170" s="56"/>
      <c r="W170" s="56"/>
      <c r="X170" s="56"/>
      <c r="Y170" s="56"/>
      <c r="Z170" s="56"/>
      <c r="AA170" s="56"/>
      <c r="AB170" s="56"/>
    </row>
    <row r="171">
      <c r="A171" s="56"/>
      <c r="B171" s="56"/>
      <c r="C171" s="58"/>
      <c r="D171" s="87"/>
      <c r="E171" s="79"/>
      <c r="F171" s="58"/>
      <c r="G171" s="58"/>
      <c r="H171" s="58"/>
      <c r="I171" s="58"/>
      <c r="J171" s="58"/>
      <c r="K171" s="56"/>
      <c r="L171" s="56"/>
      <c r="M171" s="56"/>
      <c r="N171" s="56"/>
      <c r="O171" s="56"/>
      <c r="P171" s="56"/>
      <c r="Q171" s="56"/>
      <c r="R171" s="56"/>
      <c r="S171" s="56"/>
      <c r="T171" s="56"/>
      <c r="U171" s="56"/>
      <c r="V171" s="56"/>
      <c r="W171" s="56"/>
      <c r="X171" s="56"/>
      <c r="Y171" s="56"/>
      <c r="Z171" s="56"/>
      <c r="AA171" s="56"/>
      <c r="AB171" s="56"/>
    </row>
    <row r="172">
      <c r="A172" s="56"/>
      <c r="B172" s="56"/>
      <c r="C172" s="58"/>
      <c r="D172" s="87"/>
      <c r="E172" s="79"/>
      <c r="F172" s="58"/>
      <c r="G172" s="58"/>
      <c r="H172" s="58"/>
      <c r="I172" s="58"/>
      <c r="J172" s="58"/>
      <c r="K172" s="56"/>
      <c r="L172" s="56"/>
      <c r="M172" s="56"/>
      <c r="N172" s="56"/>
      <c r="O172" s="56"/>
      <c r="P172" s="56"/>
      <c r="Q172" s="56"/>
      <c r="R172" s="56"/>
      <c r="S172" s="56"/>
      <c r="T172" s="56"/>
      <c r="U172" s="56"/>
      <c r="V172" s="56"/>
      <c r="W172" s="56"/>
      <c r="X172" s="56"/>
      <c r="Y172" s="56"/>
      <c r="Z172" s="56"/>
      <c r="AA172" s="56"/>
      <c r="AB172" s="56"/>
    </row>
    <row r="173">
      <c r="A173" s="56"/>
      <c r="B173" s="56"/>
      <c r="C173" s="58"/>
      <c r="D173" s="87"/>
      <c r="E173" s="79"/>
      <c r="F173" s="58"/>
      <c r="G173" s="58"/>
      <c r="H173" s="58"/>
      <c r="I173" s="58"/>
      <c r="J173" s="58"/>
      <c r="K173" s="56"/>
      <c r="L173" s="56"/>
      <c r="M173" s="56"/>
      <c r="N173" s="56"/>
      <c r="O173" s="56"/>
      <c r="P173" s="56"/>
      <c r="Q173" s="56"/>
      <c r="R173" s="56"/>
      <c r="S173" s="56"/>
      <c r="T173" s="56"/>
      <c r="U173" s="56"/>
      <c r="V173" s="56"/>
      <c r="W173" s="56"/>
      <c r="X173" s="56"/>
      <c r="Y173" s="56"/>
      <c r="Z173" s="56"/>
      <c r="AA173" s="56"/>
      <c r="AB173" s="56"/>
    </row>
    <row r="174">
      <c r="A174" s="56"/>
      <c r="B174" s="56"/>
      <c r="C174" s="58"/>
      <c r="D174" s="87"/>
      <c r="E174" s="79"/>
      <c r="F174" s="58"/>
      <c r="G174" s="58"/>
      <c r="H174" s="58"/>
      <c r="I174" s="58"/>
      <c r="J174" s="58"/>
      <c r="K174" s="56"/>
      <c r="L174" s="56"/>
      <c r="M174" s="56"/>
      <c r="N174" s="56"/>
      <c r="O174" s="56"/>
      <c r="P174" s="56"/>
      <c r="Q174" s="56"/>
      <c r="R174" s="56"/>
      <c r="S174" s="56"/>
      <c r="T174" s="56"/>
      <c r="U174" s="56"/>
      <c r="V174" s="56"/>
      <c r="W174" s="56"/>
      <c r="X174" s="56"/>
      <c r="Y174" s="56"/>
      <c r="Z174" s="56"/>
      <c r="AA174" s="56"/>
      <c r="AB174" s="56"/>
    </row>
    <row r="175">
      <c r="A175" s="56"/>
      <c r="B175" s="56"/>
      <c r="C175" s="58"/>
      <c r="D175" s="87"/>
      <c r="E175" s="79"/>
      <c r="F175" s="58"/>
      <c r="G175" s="58"/>
      <c r="H175" s="58"/>
      <c r="I175" s="58"/>
      <c r="J175" s="58"/>
      <c r="K175" s="56"/>
      <c r="L175" s="56"/>
      <c r="M175" s="56"/>
      <c r="N175" s="56"/>
      <c r="O175" s="56"/>
      <c r="P175" s="56"/>
      <c r="Q175" s="56"/>
      <c r="R175" s="56"/>
      <c r="S175" s="56"/>
      <c r="T175" s="56"/>
      <c r="U175" s="56"/>
      <c r="V175" s="56"/>
      <c r="W175" s="56"/>
      <c r="X175" s="56"/>
      <c r="Y175" s="56"/>
      <c r="Z175" s="56"/>
      <c r="AA175" s="56"/>
      <c r="AB175" s="56"/>
    </row>
    <row r="176">
      <c r="A176" s="56"/>
      <c r="B176" s="56"/>
      <c r="C176" s="58"/>
      <c r="D176" s="87"/>
      <c r="E176" s="79"/>
      <c r="F176" s="58"/>
      <c r="G176" s="58"/>
      <c r="H176" s="58"/>
      <c r="I176" s="58"/>
      <c r="J176" s="58"/>
      <c r="K176" s="56"/>
      <c r="L176" s="56"/>
      <c r="M176" s="56"/>
      <c r="N176" s="56"/>
      <c r="O176" s="56"/>
      <c r="P176" s="56"/>
      <c r="Q176" s="56"/>
      <c r="R176" s="56"/>
      <c r="S176" s="56"/>
      <c r="T176" s="56"/>
      <c r="U176" s="56"/>
      <c r="V176" s="56"/>
      <c r="W176" s="56"/>
      <c r="X176" s="56"/>
      <c r="Y176" s="56"/>
      <c r="Z176" s="56"/>
      <c r="AA176" s="56"/>
      <c r="AB176" s="56"/>
    </row>
    <row r="177">
      <c r="A177" s="56"/>
      <c r="B177" s="56"/>
      <c r="C177" s="58"/>
      <c r="D177" s="87"/>
      <c r="E177" s="79"/>
      <c r="F177" s="58"/>
      <c r="G177" s="58"/>
      <c r="H177" s="58"/>
      <c r="I177" s="58"/>
      <c r="J177" s="58"/>
      <c r="K177" s="56"/>
      <c r="L177" s="56"/>
      <c r="M177" s="56"/>
      <c r="N177" s="56"/>
      <c r="O177" s="56"/>
      <c r="P177" s="56"/>
      <c r="Q177" s="56"/>
      <c r="R177" s="56"/>
      <c r="S177" s="56"/>
      <c r="T177" s="56"/>
      <c r="U177" s="56"/>
      <c r="V177" s="56"/>
      <c r="W177" s="56"/>
      <c r="X177" s="56"/>
      <c r="Y177" s="56"/>
      <c r="Z177" s="56"/>
      <c r="AA177" s="56"/>
      <c r="AB177" s="56"/>
    </row>
    <row r="178">
      <c r="A178" s="56"/>
      <c r="B178" s="56"/>
      <c r="C178" s="58"/>
      <c r="D178" s="87"/>
      <c r="E178" s="79"/>
      <c r="F178" s="58"/>
      <c r="G178" s="58"/>
      <c r="H178" s="58"/>
      <c r="I178" s="58"/>
      <c r="J178" s="58"/>
      <c r="K178" s="56"/>
      <c r="L178" s="56"/>
      <c r="M178" s="56"/>
      <c r="N178" s="56"/>
      <c r="O178" s="56"/>
      <c r="P178" s="56"/>
      <c r="Q178" s="56"/>
      <c r="R178" s="56"/>
      <c r="S178" s="56"/>
      <c r="T178" s="56"/>
      <c r="U178" s="56"/>
      <c r="V178" s="56"/>
      <c r="W178" s="56"/>
      <c r="X178" s="56"/>
      <c r="Y178" s="56"/>
      <c r="Z178" s="56"/>
      <c r="AA178" s="56"/>
      <c r="AB178" s="56"/>
    </row>
    <row r="179">
      <c r="A179" s="56"/>
      <c r="B179" s="56"/>
      <c r="C179" s="58"/>
      <c r="D179" s="87"/>
      <c r="E179" s="79"/>
      <c r="F179" s="58"/>
      <c r="G179" s="58"/>
      <c r="H179" s="58"/>
      <c r="I179" s="58"/>
      <c r="J179" s="58"/>
      <c r="K179" s="56"/>
      <c r="L179" s="56"/>
      <c r="M179" s="56"/>
      <c r="N179" s="56"/>
      <c r="O179" s="56"/>
      <c r="P179" s="56"/>
      <c r="Q179" s="56"/>
      <c r="R179" s="56"/>
      <c r="S179" s="56"/>
      <c r="T179" s="56"/>
      <c r="U179" s="56"/>
      <c r="V179" s="56"/>
      <c r="W179" s="56"/>
      <c r="X179" s="56"/>
      <c r="Y179" s="56"/>
      <c r="Z179" s="56"/>
      <c r="AA179" s="56"/>
      <c r="AB179" s="56"/>
    </row>
    <row r="180">
      <c r="A180" s="56"/>
      <c r="B180" s="56"/>
      <c r="C180" s="58"/>
      <c r="D180" s="87"/>
      <c r="E180" s="79"/>
      <c r="F180" s="58"/>
      <c r="G180" s="58"/>
      <c r="H180" s="58"/>
      <c r="I180" s="58"/>
      <c r="J180" s="58"/>
      <c r="K180" s="56"/>
      <c r="L180" s="56"/>
      <c r="M180" s="56"/>
      <c r="N180" s="56"/>
      <c r="O180" s="56"/>
      <c r="P180" s="56"/>
      <c r="Q180" s="56"/>
      <c r="R180" s="56"/>
      <c r="S180" s="56"/>
      <c r="T180" s="56"/>
      <c r="U180" s="56"/>
      <c r="V180" s="56"/>
      <c r="W180" s="56"/>
      <c r="X180" s="56"/>
      <c r="Y180" s="56"/>
      <c r="Z180" s="56"/>
      <c r="AA180" s="56"/>
      <c r="AB180" s="56"/>
    </row>
    <row r="181">
      <c r="A181" s="56"/>
      <c r="B181" s="56"/>
      <c r="C181" s="58"/>
      <c r="D181" s="87"/>
      <c r="E181" s="79"/>
      <c r="F181" s="58"/>
      <c r="G181" s="58"/>
      <c r="H181" s="58"/>
      <c r="I181" s="58"/>
      <c r="J181" s="58"/>
      <c r="K181" s="56"/>
      <c r="L181" s="56"/>
      <c r="M181" s="56"/>
      <c r="N181" s="56"/>
      <c r="O181" s="56"/>
      <c r="P181" s="56"/>
      <c r="Q181" s="56"/>
      <c r="R181" s="56"/>
      <c r="S181" s="56"/>
      <c r="T181" s="56"/>
      <c r="U181" s="56"/>
      <c r="V181" s="56"/>
      <c r="W181" s="56"/>
      <c r="X181" s="56"/>
      <c r="Y181" s="56"/>
      <c r="Z181" s="56"/>
      <c r="AA181" s="56"/>
      <c r="AB181" s="56"/>
    </row>
    <row r="182">
      <c r="A182" s="56"/>
      <c r="B182" s="56"/>
      <c r="C182" s="58"/>
      <c r="D182" s="87"/>
      <c r="E182" s="79"/>
      <c r="F182" s="58"/>
      <c r="G182" s="58"/>
      <c r="H182" s="58"/>
      <c r="I182" s="58"/>
      <c r="J182" s="58"/>
      <c r="K182" s="56"/>
      <c r="L182" s="56"/>
      <c r="M182" s="56"/>
      <c r="N182" s="56"/>
      <c r="O182" s="56"/>
      <c r="P182" s="56"/>
      <c r="Q182" s="56"/>
      <c r="R182" s="56"/>
      <c r="S182" s="56"/>
      <c r="T182" s="56"/>
      <c r="U182" s="56"/>
      <c r="V182" s="56"/>
      <c r="W182" s="56"/>
      <c r="X182" s="56"/>
      <c r="Y182" s="56"/>
      <c r="Z182" s="56"/>
      <c r="AA182" s="56"/>
      <c r="AB182" s="56"/>
    </row>
    <row r="183">
      <c r="A183" s="56"/>
      <c r="B183" s="56"/>
      <c r="C183" s="58"/>
      <c r="D183" s="87"/>
      <c r="E183" s="79"/>
      <c r="F183" s="58"/>
      <c r="G183" s="58"/>
      <c r="H183" s="58"/>
      <c r="I183" s="58"/>
      <c r="J183" s="58"/>
      <c r="K183" s="56"/>
      <c r="L183" s="56"/>
      <c r="M183" s="56"/>
      <c r="N183" s="56"/>
      <c r="O183" s="56"/>
      <c r="P183" s="56"/>
      <c r="Q183" s="56"/>
      <c r="R183" s="56"/>
      <c r="S183" s="56"/>
      <c r="T183" s="56"/>
      <c r="U183" s="56"/>
      <c r="V183" s="56"/>
      <c r="W183" s="56"/>
      <c r="X183" s="56"/>
      <c r="Y183" s="56"/>
      <c r="Z183" s="56"/>
      <c r="AA183" s="56"/>
      <c r="AB183" s="56"/>
    </row>
    <row r="184">
      <c r="A184" s="56"/>
      <c r="B184" s="56"/>
      <c r="C184" s="58"/>
      <c r="D184" s="87"/>
      <c r="E184" s="79"/>
      <c r="F184" s="58"/>
      <c r="G184" s="58"/>
      <c r="H184" s="58"/>
      <c r="I184" s="58"/>
      <c r="J184" s="58"/>
      <c r="K184" s="56"/>
      <c r="L184" s="56"/>
      <c r="M184" s="56"/>
      <c r="N184" s="56"/>
      <c r="O184" s="56"/>
      <c r="P184" s="56"/>
      <c r="Q184" s="56"/>
      <c r="R184" s="56"/>
      <c r="S184" s="56"/>
      <c r="T184" s="56"/>
      <c r="U184" s="56"/>
      <c r="V184" s="56"/>
      <c r="W184" s="56"/>
      <c r="X184" s="56"/>
      <c r="Y184" s="56"/>
      <c r="Z184" s="56"/>
      <c r="AA184" s="56"/>
      <c r="AB184" s="56"/>
    </row>
    <row r="185">
      <c r="A185" s="56"/>
      <c r="B185" s="56"/>
      <c r="C185" s="58"/>
      <c r="D185" s="87"/>
      <c r="E185" s="79"/>
      <c r="F185" s="58"/>
      <c r="G185" s="58"/>
      <c r="H185" s="58"/>
      <c r="I185" s="58"/>
      <c r="J185" s="58"/>
      <c r="K185" s="56"/>
      <c r="L185" s="56"/>
      <c r="M185" s="56"/>
      <c r="N185" s="56"/>
      <c r="O185" s="56"/>
      <c r="P185" s="56"/>
      <c r="Q185" s="56"/>
      <c r="R185" s="56"/>
      <c r="S185" s="56"/>
      <c r="T185" s="56"/>
      <c r="U185" s="56"/>
      <c r="V185" s="56"/>
      <c r="W185" s="56"/>
      <c r="X185" s="56"/>
      <c r="Y185" s="56"/>
      <c r="Z185" s="56"/>
      <c r="AA185" s="56"/>
      <c r="AB185" s="56"/>
    </row>
    <row r="186">
      <c r="A186" s="56"/>
      <c r="B186" s="56"/>
      <c r="C186" s="58"/>
      <c r="D186" s="87"/>
      <c r="E186" s="79"/>
      <c r="F186" s="58"/>
      <c r="G186" s="58"/>
      <c r="H186" s="58"/>
      <c r="I186" s="58"/>
      <c r="J186" s="58"/>
      <c r="K186" s="56"/>
      <c r="L186" s="56"/>
      <c r="M186" s="56"/>
      <c r="N186" s="56"/>
      <c r="O186" s="56"/>
      <c r="P186" s="56"/>
      <c r="Q186" s="56"/>
      <c r="R186" s="56"/>
      <c r="S186" s="56"/>
      <c r="T186" s="56"/>
      <c r="U186" s="56"/>
      <c r="V186" s="56"/>
      <c r="W186" s="56"/>
      <c r="X186" s="56"/>
      <c r="Y186" s="56"/>
      <c r="Z186" s="56"/>
      <c r="AA186" s="56"/>
      <c r="AB186" s="56"/>
    </row>
    <row r="187">
      <c r="A187" s="56"/>
      <c r="B187" s="56"/>
      <c r="C187" s="58"/>
      <c r="D187" s="87"/>
      <c r="E187" s="79"/>
      <c r="F187" s="58"/>
      <c r="G187" s="58"/>
      <c r="H187" s="58"/>
      <c r="I187" s="58"/>
      <c r="J187" s="58"/>
      <c r="K187" s="56"/>
      <c r="L187" s="56"/>
      <c r="M187" s="56"/>
      <c r="N187" s="56"/>
      <c r="O187" s="56"/>
      <c r="P187" s="56"/>
      <c r="Q187" s="56"/>
      <c r="R187" s="56"/>
      <c r="S187" s="56"/>
      <c r="T187" s="56"/>
      <c r="U187" s="56"/>
      <c r="V187" s="56"/>
      <c r="W187" s="56"/>
      <c r="X187" s="56"/>
      <c r="Y187" s="56"/>
      <c r="Z187" s="56"/>
      <c r="AA187" s="56"/>
      <c r="AB187" s="56"/>
    </row>
    <row r="188">
      <c r="A188" s="56"/>
      <c r="B188" s="56"/>
      <c r="C188" s="58"/>
      <c r="D188" s="87"/>
      <c r="E188" s="79"/>
      <c r="F188" s="58"/>
      <c r="G188" s="58"/>
      <c r="H188" s="58"/>
      <c r="I188" s="58"/>
      <c r="J188" s="58"/>
      <c r="K188" s="56"/>
      <c r="L188" s="56"/>
      <c r="M188" s="56"/>
      <c r="N188" s="56"/>
      <c r="O188" s="56"/>
      <c r="P188" s="56"/>
      <c r="Q188" s="56"/>
      <c r="R188" s="56"/>
      <c r="S188" s="56"/>
      <c r="T188" s="56"/>
      <c r="U188" s="56"/>
      <c r="V188" s="56"/>
      <c r="W188" s="56"/>
      <c r="X188" s="56"/>
      <c r="Y188" s="56"/>
      <c r="Z188" s="56"/>
      <c r="AA188" s="56"/>
      <c r="AB188" s="56"/>
    </row>
    <row r="189">
      <c r="A189" s="56"/>
      <c r="B189" s="56"/>
      <c r="C189" s="58"/>
      <c r="D189" s="87"/>
      <c r="E189" s="79"/>
      <c r="F189" s="58"/>
      <c r="G189" s="58"/>
      <c r="H189" s="58"/>
      <c r="I189" s="58"/>
      <c r="J189" s="58"/>
      <c r="K189" s="56"/>
      <c r="L189" s="56"/>
      <c r="M189" s="56"/>
      <c r="N189" s="56"/>
      <c r="O189" s="56"/>
      <c r="P189" s="56"/>
      <c r="Q189" s="56"/>
      <c r="R189" s="56"/>
      <c r="S189" s="56"/>
      <c r="T189" s="56"/>
      <c r="U189" s="56"/>
      <c r="V189" s="56"/>
      <c r="W189" s="56"/>
      <c r="X189" s="56"/>
      <c r="Y189" s="56"/>
      <c r="Z189" s="56"/>
      <c r="AA189" s="56"/>
      <c r="AB189" s="56"/>
    </row>
    <row r="190">
      <c r="A190" s="56"/>
      <c r="B190" s="56"/>
      <c r="C190" s="58"/>
      <c r="D190" s="87"/>
      <c r="E190" s="79"/>
      <c r="F190" s="58"/>
      <c r="G190" s="58"/>
      <c r="H190" s="58"/>
      <c r="I190" s="58"/>
      <c r="J190" s="58"/>
      <c r="K190" s="56"/>
      <c r="L190" s="56"/>
      <c r="M190" s="56"/>
      <c r="N190" s="56"/>
      <c r="O190" s="56"/>
      <c r="P190" s="56"/>
      <c r="Q190" s="56"/>
      <c r="R190" s="56"/>
      <c r="S190" s="56"/>
      <c r="T190" s="56"/>
      <c r="U190" s="56"/>
      <c r="V190" s="56"/>
      <c r="W190" s="56"/>
      <c r="X190" s="56"/>
      <c r="Y190" s="56"/>
      <c r="Z190" s="56"/>
      <c r="AA190" s="56"/>
      <c r="AB190" s="56"/>
    </row>
    <row r="191">
      <c r="A191" s="56"/>
      <c r="B191" s="56"/>
      <c r="C191" s="58"/>
      <c r="D191" s="87"/>
      <c r="E191" s="79"/>
      <c r="F191" s="58"/>
      <c r="G191" s="58"/>
      <c r="H191" s="58"/>
      <c r="I191" s="58"/>
      <c r="J191" s="58"/>
      <c r="K191" s="56"/>
      <c r="L191" s="56"/>
      <c r="M191" s="56"/>
      <c r="N191" s="56"/>
      <c r="O191" s="56"/>
      <c r="P191" s="56"/>
      <c r="Q191" s="56"/>
      <c r="R191" s="56"/>
      <c r="S191" s="56"/>
      <c r="T191" s="56"/>
      <c r="U191" s="56"/>
      <c r="V191" s="56"/>
      <c r="W191" s="56"/>
      <c r="X191" s="56"/>
      <c r="Y191" s="56"/>
      <c r="Z191" s="56"/>
      <c r="AA191" s="56"/>
      <c r="AB191" s="56"/>
    </row>
    <row r="192">
      <c r="A192" s="56"/>
      <c r="B192" s="56"/>
      <c r="C192" s="58"/>
      <c r="D192" s="87"/>
      <c r="E192" s="79"/>
      <c r="F192" s="58"/>
      <c r="G192" s="58"/>
      <c r="H192" s="58"/>
      <c r="I192" s="58"/>
      <c r="J192" s="58"/>
      <c r="K192" s="56"/>
      <c r="L192" s="56"/>
      <c r="M192" s="56"/>
      <c r="N192" s="56"/>
      <c r="O192" s="56"/>
      <c r="P192" s="56"/>
      <c r="Q192" s="56"/>
      <c r="R192" s="56"/>
      <c r="S192" s="56"/>
      <c r="T192" s="56"/>
      <c r="U192" s="56"/>
      <c r="V192" s="56"/>
      <c r="W192" s="56"/>
      <c r="X192" s="56"/>
      <c r="Y192" s="56"/>
      <c r="Z192" s="56"/>
      <c r="AA192" s="56"/>
      <c r="AB192" s="56"/>
    </row>
    <row r="193">
      <c r="A193" s="56"/>
      <c r="B193" s="56"/>
      <c r="C193" s="58"/>
      <c r="D193" s="87"/>
      <c r="E193" s="79"/>
      <c r="F193" s="58"/>
      <c r="G193" s="58"/>
      <c r="H193" s="58"/>
      <c r="I193" s="58"/>
      <c r="J193" s="58"/>
      <c r="K193" s="56"/>
      <c r="L193" s="56"/>
      <c r="M193" s="56"/>
      <c r="N193" s="56"/>
      <c r="O193" s="56"/>
      <c r="P193" s="56"/>
      <c r="Q193" s="56"/>
      <c r="R193" s="56"/>
      <c r="S193" s="56"/>
      <c r="T193" s="56"/>
      <c r="U193" s="56"/>
      <c r="V193" s="56"/>
      <c r="W193" s="56"/>
      <c r="X193" s="56"/>
      <c r="Y193" s="56"/>
      <c r="Z193" s="56"/>
      <c r="AA193" s="56"/>
      <c r="AB193" s="56"/>
    </row>
    <row r="194">
      <c r="A194" s="56"/>
      <c r="B194" s="56"/>
      <c r="C194" s="58"/>
      <c r="D194" s="87"/>
      <c r="E194" s="79"/>
      <c r="F194" s="58"/>
      <c r="G194" s="58"/>
      <c r="H194" s="58"/>
      <c r="I194" s="58"/>
      <c r="J194" s="58"/>
      <c r="K194" s="56"/>
      <c r="L194" s="56"/>
      <c r="M194" s="56"/>
      <c r="N194" s="56"/>
      <c r="O194" s="56"/>
      <c r="P194" s="56"/>
      <c r="Q194" s="56"/>
      <c r="R194" s="56"/>
      <c r="S194" s="56"/>
      <c r="T194" s="56"/>
      <c r="U194" s="56"/>
      <c r="V194" s="56"/>
      <c r="W194" s="56"/>
      <c r="X194" s="56"/>
      <c r="Y194" s="56"/>
      <c r="Z194" s="56"/>
      <c r="AA194" s="56"/>
      <c r="AB194" s="56"/>
    </row>
    <row r="195">
      <c r="A195" s="56"/>
      <c r="B195" s="56"/>
      <c r="C195" s="58"/>
      <c r="D195" s="87"/>
      <c r="E195" s="79"/>
      <c r="F195" s="58"/>
      <c r="G195" s="58"/>
      <c r="H195" s="58"/>
      <c r="I195" s="58"/>
      <c r="J195" s="58"/>
      <c r="K195" s="56"/>
      <c r="L195" s="56"/>
      <c r="M195" s="56"/>
      <c r="N195" s="56"/>
      <c r="O195" s="56"/>
      <c r="P195" s="56"/>
      <c r="Q195" s="56"/>
      <c r="R195" s="56"/>
      <c r="S195" s="56"/>
      <c r="T195" s="56"/>
      <c r="U195" s="56"/>
      <c r="V195" s="56"/>
      <c r="W195" s="56"/>
      <c r="X195" s="56"/>
      <c r="Y195" s="56"/>
      <c r="Z195" s="56"/>
      <c r="AA195" s="56"/>
      <c r="AB195" s="56"/>
    </row>
    <row r="196">
      <c r="A196" s="56"/>
      <c r="B196" s="56"/>
      <c r="C196" s="58"/>
      <c r="D196" s="87"/>
      <c r="E196" s="79"/>
      <c r="F196" s="58"/>
      <c r="G196" s="58"/>
      <c r="H196" s="58"/>
      <c r="I196" s="58"/>
      <c r="J196" s="58"/>
      <c r="K196" s="56"/>
      <c r="L196" s="56"/>
      <c r="M196" s="56"/>
      <c r="N196" s="56"/>
      <c r="O196" s="56"/>
      <c r="P196" s="56"/>
      <c r="Q196" s="56"/>
      <c r="R196" s="56"/>
      <c r="S196" s="56"/>
      <c r="T196" s="56"/>
      <c r="U196" s="56"/>
      <c r="V196" s="56"/>
      <c r="W196" s="56"/>
      <c r="X196" s="56"/>
      <c r="Y196" s="56"/>
      <c r="Z196" s="56"/>
      <c r="AA196" s="56"/>
      <c r="AB196" s="56"/>
    </row>
    <row r="197">
      <c r="A197" s="56"/>
      <c r="B197" s="56"/>
      <c r="C197" s="58"/>
      <c r="D197" s="87"/>
      <c r="E197" s="79"/>
      <c r="F197" s="58"/>
      <c r="G197" s="58"/>
      <c r="H197" s="58"/>
      <c r="I197" s="58"/>
      <c r="J197" s="58"/>
      <c r="K197" s="56"/>
      <c r="L197" s="56"/>
      <c r="M197" s="56"/>
      <c r="N197" s="56"/>
      <c r="O197" s="56"/>
      <c r="P197" s="56"/>
      <c r="Q197" s="56"/>
      <c r="R197" s="56"/>
      <c r="S197" s="56"/>
      <c r="T197" s="56"/>
      <c r="U197" s="56"/>
      <c r="V197" s="56"/>
      <c r="W197" s="56"/>
      <c r="X197" s="56"/>
      <c r="Y197" s="56"/>
      <c r="Z197" s="56"/>
      <c r="AA197" s="56"/>
      <c r="AB197" s="56"/>
    </row>
    <row r="198">
      <c r="A198" s="56"/>
      <c r="B198" s="56"/>
      <c r="C198" s="58"/>
      <c r="D198" s="87"/>
      <c r="E198" s="79"/>
      <c r="F198" s="58"/>
      <c r="G198" s="58"/>
      <c r="H198" s="58"/>
      <c r="I198" s="58"/>
      <c r="J198" s="58"/>
      <c r="K198" s="56"/>
      <c r="L198" s="56"/>
      <c r="M198" s="56"/>
      <c r="N198" s="56"/>
      <c r="O198" s="56"/>
      <c r="P198" s="56"/>
      <c r="Q198" s="56"/>
      <c r="R198" s="56"/>
      <c r="S198" s="56"/>
      <c r="T198" s="56"/>
      <c r="U198" s="56"/>
      <c r="V198" s="56"/>
      <c r="W198" s="56"/>
      <c r="X198" s="56"/>
      <c r="Y198" s="56"/>
      <c r="Z198" s="56"/>
      <c r="AA198" s="56"/>
      <c r="AB198" s="56"/>
    </row>
    <row r="199">
      <c r="A199" s="56"/>
      <c r="B199" s="56"/>
      <c r="C199" s="58"/>
      <c r="D199" s="87"/>
      <c r="E199" s="79"/>
      <c r="F199" s="58"/>
      <c r="G199" s="58"/>
      <c r="H199" s="58"/>
      <c r="I199" s="58"/>
      <c r="J199" s="58"/>
      <c r="K199" s="56"/>
      <c r="L199" s="56"/>
      <c r="M199" s="56"/>
      <c r="N199" s="56"/>
      <c r="O199" s="56"/>
      <c r="P199" s="56"/>
      <c r="Q199" s="56"/>
      <c r="R199" s="56"/>
      <c r="S199" s="56"/>
      <c r="T199" s="56"/>
      <c r="U199" s="56"/>
      <c r="V199" s="56"/>
      <c r="W199" s="56"/>
      <c r="X199" s="56"/>
      <c r="Y199" s="56"/>
      <c r="Z199" s="56"/>
      <c r="AA199" s="56"/>
      <c r="AB199" s="56"/>
    </row>
    <row r="200">
      <c r="A200" s="56"/>
      <c r="B200" s="56"/>
      <c r="C200" s="58"/>
      <c r="D200" s="87"/>
      <c r="E200" s="79"/>
      <c r="F200" s="58"/>
      <c r="G200" s="58"/>
      <c r="H200" s="58"/>
      <c r="I200" s="58"/>
      <c r="J200" s="58"/>
      <c r="K200" s="56"/>
      <c r="L200" s="56"/>
      <c r="M200" s="56"/>
      <c r="N200" s="56"/>
      <c r="O200" s="56"/>
      <c r="P200" s="56"/>
      <c r="Q200" s="56"/>
      <c r="R200" s="56"/>
      <c r="S200" s="56"/>
      <c r="T200" s="56"/>
      <c r="U200" s="56"/>
      <c r="V200" s="56"/>
      <c r="W200" s="56"/>
      <c r="X200" s="56"/>
      <c r="Y200" s="56"/>
      <c r="Z200" s="56"/>
      <c r="AA200" s="56"/>
      <c r="AB200" s="56"/>
    </row>
    <row r="201">
      <c r="A201" s="56"/>
      <c r="B201" s="56"/>
      <c r="C201" s="58"/>
      <c r="D201" s="87"/>
      <c r="E201" s="79"/>
      <c r="F201" s="58"/>
      <c r="G201" s="58"/>
      <c r="H201" s="58"/>
      <c r="I201" s="58"/>
      <c r="J201" s="58"/>
      <c r="K201" s="56"/>
      <c r="L201" s="56"/>
      <c r="M201" s="56"/>
      <c r="N201" s="56"/>
      <c r="O201" s="56"/>
      <c r="P201" s="56"/>
      <c r="Q201" s="56"/>
      <c r="R201" s="56"/>
      <c r="S201" s="56"/>
      <c r="T201" s="56"/>
      <c r="U201" s="56"/>
      <c r="V201" s="56"/>
      <c r="W201" s="56"/>
      <c r="X201" s="56"/>
      <c r="Y201" s="56"/>
      <c r="Z201" s="56"/>
      <c r="AA201" s="56"/>
      <c r="AB201" s="56"/>
    </row>
    <row r="202">
      <c r="A202" s="56"/>
      <c r="B202" s="56"/>
      <c r="C202" s="58"/>
      <c r="D202" s="87"/>
      <c r="E202" s="79"/>
      <c r="F202" s="58"/>
      <c r="G202" s="58"/>
      <c r="H202" s="58"/>
      <c r="I202" s="58"/>
      <c r="J202" s="58"/>
      <c r="K202" s="56"/>
      <c r="L202" s="56"/>
      <c r="M202" s="56"/>
      <c r="N202" s="56"/>
      <c r="O202" s="56"/>
      <c r="P202" s="56"/>
      <c r="Q202" s="56"/>
      <c r="R202" s="56"/>
      <c r="S202" s="56"/>
      <c r="T202" s="56"/>
      <c r="U202" s="56"/>
      <c r="V202" s="56"/>
      <c r="W202" s="56"/>
      <c r="X202" s="56"/>
      <c r="Y202" s="56"/>
      <c r="Z202" s="56"/>
      <c r="AA202" s="56"/>
      <c r="AB202" s="56"/>
    </row>
    <row r="203">
      <c r="A203" s="56"/>
      <c r="B203" s="56"/>
      <c r="C203" s="58"/>
      <c r="D203" s="87"/>
      <c r="E203" s="79"/>
      <c r="F203" s="58"/>
      <c r="G203" s="58"/>
      <c r="H203" s="58"/>
      <c r="I203" s="58"/>
      <c r="J203" s="58"/>
      <c r="K203" s="56"/>
      <c r="L203" s="56"/>
      <c r="M203" s="56"/>
      <c r="N203" s="56"/>
      <c r="O203" s="56"/>
      <c r="P203" s="56"/>
      <c r="Q203" s="56"/>
      <c r="R203" s="56"/>
      <c r="S203" s="56"/>
      <c r="T203" s="56"/>
      <c r="U203" s="56"/>
      <c r="V203" s="56"/>
      <c r="W203" s="56"/>
      <c r="X203" s="56"/>
      <c r="Y203" s="56"/>
      <c r="Z203" s="56"/>
      <c r="AA203" s="56"/>
      <c r="AB203" s="56"/>
    </row>
    <row r="204">
      <c r="A204" s="56"/>
      <c r="B204" s="56"/>
      <c r="C204" s="58"/>
      <c r="D204" s="87"/>
      <c r="E204" s="79"/>
      <c r="F204" s="58"/>
      <c r="G204" s="58"/>
      <c r="H204" s="58"/>
      <c r="I204" s="58"/>
      <c r="J204" s="58"/>
      <c r="K204" s="56"/>
      <c r="L204" s="56"/>
      <c r="M204" s="56"/>
      <c r="N204" s="56"/>
      <c r="O204" s="56"/>
      <c r="P204" s="56"/>
      <c r="Q204" s="56"/>
      <c r="R204" s="56"/>
      <c r="S204" s="56"/>
      <c r="T204" s="56"/>
      <c r="U204" s="56"/>
      <c r="V204" s="56"/>
      <c r="W204" s="56"/>
      <c r="X204" s="56"/>
      <c r="Y204" s="56"/>
      <c r="Z204" s="56"/>
      <c r="AA204" s="56"/>
      <c r="AB204" s="56"/>
    </row>
    <row r="205">
      <c r="A205" s="56"/>
      <c r="B205" s="56"/>
      <c r="C205" s="58"/>
      <c r="D205" s="87"/>
      <c r="E205" s="79"/>
      <c r="F205" s="58"/>
      <c r="G205" s="58"/>
      <c r="H205" s="58"/>
      <c r="I205" s="58"/>
      <c r="J205" s="58"/>
      <c r="K205" s="56"/>
      <c r="L205" s="56"/>
      <c r="M205" s="56"/>
      <c r="N205" s="56"/>
      <c r="O205" s="56"/>
      <c r="P205" s="56"/>
      <c r="Q205" s="56"/>
      <c r="R205" s="56"/>
      <c r="S205" s="56"/>
      <c r="T205" s="56"/>
      <c r="U205" s="56"/>
      <c r="V205" s="56"/>
      <c r="W205" s="56"/>
      <c r="X205" s="56"/>
      <c r="Y205" s="56"/>
      <c r="Z205" s="56"/>
      <c r="AA205" s="56"/>
      <c r="AB205" s="56"/>
    </row>
    <row r="206">
      <c r="A206" s="56"/>
      <c r="B206" s="56"/>
      <c r="C206" s="58"/>
      <c r="D206" s="87"/>
      <c r="E206" s="79"/>
      <c r="F206" s="58"/>
      <c r="G206" s="58"/>
      <c r="H206" s="58"/>
      <c r="I206" s="58"/>
      <c r="J206" s="58"/>
      <c r="K206" s="56"/>
      <c r="L206" s="56"/>
      <c r="M206" s="56"/>
      <c r="N206" s="56"/>
      <c r="O206" s="56"/>
      <c r="P206" s="56"/>
      <c r="Q206" s="56"/>
      <c r="R206" s="56"/>
      <c r="S206" s="56"/>
      <c r="T206" s="56"/>
      <c r="U206" s="56"/>
      <c r="V206" s="56"/>
      <c r="W206" s="56"/>
      <c r="X206" s="56"/>
      <c r="Y206" s="56"/>
      <c r="Z206" s="56"/>
      <c r="AA206" s="56"/>
      <c r="AB206" s="56"/>
    </row>
    <row r="207">
      <c r="A207" s="56"/>
      <c r="B207" s="56"/>
      <c r="C207" s="58"/>
      <c r="D207" s="87"/>
      <c r="E207" s="79"/>
      <c r="F207" s="58"/>
      <c r="G207" s="58"/>
      <c r="H207" s="58"/>
      <c r="I207" s="58"/>
      <c r="J207" s="58"/>
      <c r="K207" s="56"/>
      <c r="L207" s="56"/>
      <c r="M207" s="56"/>
      <c r="N207" s="56"/>
      <c r="O207" s="56"/>
      <c r="P207" s="56"/>
      <c r="Q207" s="56"/>
      <c r="R207" s="56"/>
      <c r="S207" s="56"/>
      <c r="T207" s="56"/>
      <c r="U207" s="56"/>
      <c r="V207" s="56"/>
      <c r="W207" s="56"/>
      <c r="X207" s="56"/>
      <c r="Y207" s="56"/>
      <c r="Z207" s="56"/>
      <c r="AA207" s="56"/>
      <c r="AB207" s="56"/>
    </row>
    <row r="208">
      <c r="A208" s="56"/>
      <c r="B208" s="56"/>
      <c r="C208" s="58"/>
      <c r="D208" s="87"/>
      <c r="E208" s="79"/>
      <c r="F208" s="58"/>
      <c r="G208" s="58"/>
      <c r="H208" s="58"/>
      <c r="I208" s="58"/>
      <c r="J208" s="58"/>
      <c r="K208" s="56"/>
      <c r="L208" s="56"/>
      <c r="M208" s="56"/>
      <c r="N208" s="56"/>
      <c r="O208" s="56"/>
      <c r="P208" s="56"/>
      <c r="Q208" s="56"/>
      <c r="R208" s="56"/>
      <c r="S208" s="56"/>
      <c r="T208" s="56"/>
      <c r="U208" s="56"/>
      <c r="V208" s="56"/>
      <c r="W208" s="56"/>
      <c r="X208" s="56"/>
      <c r="Y208" s="56"/>
      <c r="Z208" s="56"/>
      <c r="AA208" s="56"/>
      <c r="AB208" s="56"/>
    </row>
    <row r="209">
      <c r="A209" s="56"/>
      <c r="B209" s="56"/>
      <c r="C209" s="58"/>
      <c r="D209" s="87"/>
      <c r="E209" s="79"/>
      <c r="F209" s="58"/>
      <c r="G209" s="58"/>
      <c r="H209" s="58"/>
      <c r="I209" s="58"/>
      <c r="J209" s="58"/>
      <c r="K209" s="56"/>
      <c r="L209" s="56"/>
      <c r="M209" s="56"/>
      <c r="N209" s="56"/>
      <c r="O209" s="56"/>
      <c r="P209" s="56"/>
      <c r="Q209" s="56"/>
      <c r="R209" s="56"/>
      <c r="S209" s="56"/>
      <c r="T209" s="56"/>
      <c r="U209" s="56"/>
      <c r="V209" s="56"/>
      <c r="W209" s="56"/>
      <c r="X209" s="56"/>
      <c r="Y209" s="56"/>
      <c r="Z209" s="56"/>
      <c r="AA209" s="56"/>
      <c r="AB209" s="56"/>
    </row>
    <row r="210">
      <c r="A210" s="56"/>
      <c r="B210" s="56"/>
      <c r="C210" s="58"/>
      <c r="D210" s="87"/>
      <c r="E210" s="79"/>
      <c r="F210" s="58"/>
      <c r="G210" s="58"/>
      <c r="H210" s="58"/>
      <c r="I210" s="58"/>
      <c r="J210" s="58"/>
      <c r="K210" s="56"/>
      <c r="L210" s="56"/>
      <c r="M210" s="56"/>
      <c r="N210" s="56"/>
      <c r="O210" s="56"/>
      <c r="P210" s="56"/>
      <c r="Q210" s="56"/>
      <c r="R210" s="56"/>
      <c r="S210" s="56"/>
      <c r="T210" s="56"/>
      <c r="U210" s="56"/>
      <c r="V210" s="56"/>
      <c r="W210" s="56"/>
      <c r="X210" s="56"/>
      <c r="Y210" s="56"/>
      <c r="Z210" s="56"/>
      <c r="AA210" s="56"/>
      <c r="AB210" s="56"/>
    </row>
    <row r="211">
      <c r="A211" s="56"/>
      <c r="B211" s="56"/>
      <c r="C211" s="58"/>
      <c r="D211" s="87"/>
      <c r="E211" s="79"/>
      <c r="F211" s="58"/>
      <c r="G211" s="58"/>
      <c r="H211" s="58"/>
      <c r="I211" s="58"/>
      <c r="J211" s="58"/>
      <c r="K211" s="56"/>
      <c r="L211" s="56"/>
      <c r="M211" s="56"/>
      <c r="N211" s="56"/>
      <c r="O211" s="56"/>
      <c r="P211" s="56"/>
      <c r="Q211" s="56"/>
      <c r="R211" s="56"/>
      <c r="S211" s="56"/>
      <c r="T211" s="56"/>
      <c r="U211" s="56"/>
      <c r="V211" s="56"/>
      <c r="W211" s="56"/>
      <c r="X211" s="56"/>
      <c r="Y211" s="56"/>
      <c r="Z211" s="56"/>
      <c r="AA211" s="56"/>
      <c r="AB211" s="56"/>
    </row>
    <row r="212">
      <c r="A212" s="56"/>
      <c r="B212" s="56"/>
      <c r="C212" s="58"/>
      <c r="D212" s="87"/>
      <c r="E212" s="79"/>
      <c r="F212" s="58"/>
      <c r="G212" s="58"/>
      <c r="H212" s="58"/>
      <c r="I212" s="58"/>
      <c r="J212" s="58"/>
      <c r="K212" s="56"/>
      <c r="L212" s="56"/>
      <c r="M212" s="56"/>
      <c r="N212" s="56"/>
      <c r="O212" s="56"/>
      <c r="P212" s="56"/>
      <c r="Q212" s="56"/>
      <c r="R212" s="56"/>
      <c r="S212" s="56"/>
      <c r="T212" s="56"/>
      <c r="U212" s="56"/>
      <c r="V212" s="56"/>
      <c r="W212" s="56"/>
      <c r="X212" s="56"/>
      <c r="Y212" s="56"/>
      <c r="Z212" s="56"/>
      <c r="AA212" s="56"/>
      <c r="AB212" s="56"/>
    </row>
    <row r="213">
      <c r="A213" s="56"/>
      <c r="B213" s="56"/>
      <c r="C213" s="58"/>
      <c r="D213" s="87"/>
      <c r="E213" s="79"/>
      <c r="F213" s="58"/>
      <c r="G213" s="58"/>
      <c r="H213" s="58"/>
      <c r="I213" s="58"/>
      <c r="J213" s="58"/>
      <c r="K213" s="56"/>
      <c r="L213" s="56"/>
      <c r="M213" s="56"/>
      <c r="N213" s="56"/>
      <c r="O213" s="56"/>
      <c r="P213" s="56"/>
      <c r="Q213" s="56"/>
      <c r="R213" s="56"/>
      <c r="S213" s="56"/>
      <c r="T213" s="56"/>
      <c r="U213" s="56"/>
      <c r="V213" s="56"/>
      <c r="W213" s="56"/>
      <c r="X213" s="56"/>
      <c r="Y213" s="56"/>
      <c r="Z213" s="56"/>
      <c r="AA213" s="56"/>
      <c r="AB213" s="56"/>
    </row>
    <row r="214">
      <c r="A214" s="56"/>
      <c r="B214" s="56"/>
      <c r="C214" s="58"/>
      <c r="D214" s="87"/>
      <c r="E214" s="79"/>
      <c r="F214" s="58"/>
      <c r="G214" s="58"/>
      <c r="H214" s="58"/>
      <c r="I214" s="58"/>
      <c r="J214" s="58"/>
      <c r="K214" s="56"/>
      <c r="L214" s="56"/>
      <c r="M214" s="56"/>
      <c r="N214" s="56"/>
      <c r="O214" s="56"/>
      <c r="P214" s="56"/>
      <c r="Q214" s="56"/>
      <c r="R214" s="56"/>
      <c r="S214" s="56"/>
      <c r="T214" s="56"/>
      <c r="U214" s="56"/>
      <c r="V214" s="56"/>
      <c r="W214" s="56"/>
      <c r="X214" s="56"/>
      <c r="Y214" s="56"/>
      <c r="Z214" s="56"/>
      <c r="AA214" s="56"/>
      <c r="AB214" s="56"/>
    </row>
    <row r="215">
      <c r="A215" s="56"/>
      <c r="B215" s="56"/>
      <c r="C215" s="58"/>
      <c r="D215" s="87"/>
      <c r="E215" s="79"/>
      <c r="F215" s="58"/>
      <c r="G215" s="58"/>
      <c r="H215" s="58"/>
      <c r="I215" s="58"/>
      <c r="J215" s="58"/>
      <c r="K215" s="56"/>
      <c r="L215" s="56"/>
      <c r="M215" s="56"/>
      <c r="N215" s="56"/>
      <c r="O215" s="56"/>
      <c r="P215" s="56"/>
      <c r="Q215" s="56"/>
      <c r="R215" s="56"/>
      <c r="S215" s="56"/>
      <c r="T215" s="56"/>
      <c r="U215" s="56"/>
      <c r="V215" s="56"/>
      <c r="W215" s="56"/>
      <c r="X215" s="56"/>
      <c r="Y215" s="56"/>
      <c r="Z215" s="56"/>
      <c r="AA215" s="56"/>
      <c r="AB215" s="56"/>
    </row>
    <row r="216">
      <c r="A216" s="56"/>
      <c r="B216" s="56"/>
      <c r="C216" s="58"/>
      <c r="D216" s="87"/>
      <c r="E216" s="79"/>
      <c r="F216" s="58"/>
      <c r="G216" s="58"/>
      <c r="H216" s="58"/>
      <c r="I216" s="58"/>
      <c r="J216" s="58"/>
      <c r="K216" s="56"/>
      <c r="L216" s="56"/>
      <c r="M216" s="56"/>
      <c r="N216" s="56"/>
      <c r="O216" s="56"/>
      <c r="P216" s="56"/>
      <c r="Q216" s="56"/>
      <c r="R216" s="56"/>
      <c r="S216" s="56"/>
      <c r="T216" s="56"/>
      <c r="U216" s="56"/>
      <c r="V216" s="56"/>
      <c r="W216" s="56"/>
      <c r="X216" s="56"/>
      <c r="Y216" s="56"/>
      <c r="Z216" s="56"/>
      <c r="AA216" s="56"/>
      <c r="AB216" s="56"/>
    </row>
    <row r="217">
      <c r="A217" s="56"/>
      <c r="B217" s="56"/>
      <c r="C217" s="58"/>
      <c r="D217" s="87"/>
      <c r="E217" s="79"/>
      <c r="F217" s="58"/>
      <c r="G217" s="58"/>
      <c r="H217" s="58"/>
      <c r="I217" s="58"/>
      <c r="J217" s="58"/>
      <c r="K217" s="56"/>
      <c r="L217" s="56"/>
      <c r="M217" s="56"/>
      <c r="N217" s="56"/>
      <c r="O217" s="56"/>
      <c r="P217" s="56"/>
      <c r="Q217" s="56"/>
      <c r="R217" s="56"/>
      <c r="S217" s="56"/>
      <c r="T217" s="56"/>
      <c r="U217" s="56"/>
      <c r="V217" s="56"/>
      <c r="W217" s="56"/>
      <c r="X217" s="56"/>
      <c r="Y217" s="56"/>
      <c r="Z217" s="56"/>
      <c r="AA217" s="56"/>
      <c r="AB217" s="56"/>
    </row>
    <row r="218">
      <c r="A218" s="56"/>
      <c r="B218" s="56"/>
      <c r="C218" s="58"/>
      <c r="D218" s="87"/>
      <c r="E218" s="79"/>
      <c r="F218" s="58"/>
      <c r="G218" s="58"/>
      <c r="H218" s="58"/>
      <c r="I218" s="58"/>
      <c r="J218" s="58"/>
      <c r="K218" s="56"/>
      <c r="L218" s="56"/>
      <c r="M218" s="56"/>
      <c r="N218" s="56"/>
      <c r="O218" s="56"/>
      <c r="P218" s="56"/>
      <c r="Q218" s="56"/>
      <c r="R218" s="56"/>
      <c r="S218" s="56"/>
      <c r="T218" s="56"/>
      <c r="U218" s="56"/>
      <c r="V218" s="56"/>
      <c r="W218" s="56"/>
      <c r="X218" s="56"/>
      <c r="Y218" s="56"/>
      <c r="Z218" s="56"/>
      <c r="AA218" s="56"/>
      <c r="AB218" s="56"/>
    </row>
    <row r="219">
      <c r="A219" s="56"/>
      <c r="B219" s="56"/>
      <c r="C219" s="58"/>
      <c r="D219" s="87"/>
      <c r="E219" s="79"/>
      <c r="F219" s="58"/>
      <c r="G219" s="58"/>
      <c r="H219" s="58"/>
      <c r="I219" s="58"/>
      <c r="J219" s="58"/>
      <c r="K219" s="56"/>
      <c r="L219" s="56"/>
      <c r="M219" s="56"/>
      <c r="N219" s="56"/>
      <c r="O219" s="56"/>
      <c r="P219" s="56"/>
      <c r="Q219" s="56"/>
      <c r="R219" s="56"/>
      <c r="S219" s="56"/>
      <c r="T219" s="56"/>
      <c r="U219" s="56"/>
      <c r="V219" s="56"/>
      <c r="W219" s="56"/>
      <c r="X219" s="56"/>
      <c r="Y219" s="56"/>
      <c r="Z219" s="56"/>
      <c r="AA219" s="56"/>
      <c r="AB219" s="56"/>
    </row>
    <row r="220">
      <c r="A220" s="56"/>
      <c r="B220" s="56"/>
      <c r="C220" s="58"/>
      <c r="D220" s="87"/>
      <c r="E220" s="79"/>
      <c r="F220" s="58"/>
      <c r="G220" s="58"/>
      <c r="H220" s="58"/>
      <c r="I220" s="58"/>
      <c r="J220" s="58"/>
      <c r="K220" s="56"/>
      <c r="L220" s="56"/>
      <c r="M220" s="56"/>
      <c r="N220" s="56"/>
      <c r="O220" s="56"/>
      <c r="P220" s="56"/>
      <c r="Q220" s="56"/>
      <c r="R220" s="56"/>
      <c r="S220" s="56"/>
      <c r="T220" s="56"/>
      <c r="U220" s="56"/>
      <c r="V220" s="56"/>
      <c r="W220" s="56"/>
      <c r="X220" s="56"/>
      <c r="Y220" s="56"/>
      <c r="Z220" s="56"/>
      <c r="AA220" s="56"/>
      <c r="AB220" s="56"/>
    </row>
    <row r="221">
      <c r="A221" s="56"/>
      <c r="B221" s="56"/>
      <c r="C221" s="58"/>
      <c r="D221" s="87"/>
      <c r="E221" s="79"/>
      <c r="F221" s="58"/>
      <c r="G221" s="58"/>
      <c r="H221" s="58"/>
      <c r="I221" s="58"/>
      <c r="J221" s="58"/>
      <c r="K221" s="56"/>
      <c r="L221" s="56"/>
      <c r="M221" s="56"/>
      <c r="N221" s="56"/>
      <c r="O221" s="56"/>
      <c r="P221" s="56"/>
      <c r="Q221" s="56"/>
      <c r="R221" s="56"/>
      <c r="S221" s="56"/>
      <c r="T221" s="56"/>
      <c r="U221" s="56"/>
      <c r="V221" s="56"/>
      <c r="W221" s="56"/>
      <c r="X221" s="56"/>
      <c r="Y221" s="56"/>
      <c r="Z221" s="56"/>
      <c r="AA221" s="56"/>
      <c r="AB221" s="56"/>
    </row>
    <row r="222">
      <c r="A222" s="56"/>
      <c r="B222" s="56"/>
      <c r="C222" s="58"/>
      <c r="D222" s="87"/>
      <c r="E222" s="79"/>
      <c r="F222" s="58"/>
      <c r="G222" s="58"/>
      <c r="H222" s="58"/>
      <c r="I222" s="58"/>
      <c r="J222" s="58"/>
      <c r="K222" s="56"/>
      <c r="L222" s="56"/>
      <c r="M222" s="56"/>
      <c r="N222" s="56"/>
      <c r="O222" s="56"/>
      <c r="P222" s="56"/>
      <c r="Q222" s="56"/>
      <c r="R222" s="56"/>
      <c r="S222" s="56"/>
      <c r="T222" s="56"/>
      <c r="U222" s="56"/>
      <c r="V222" s="56"/>
      <c r="W222" s="56"/>
      <c r="X222" s="56"/>
      <c r="Y222" s="56"/>
      <c r="Z222" s="56"/>
      <c r="AA222" s="56"/>
      <c r="AB222" s="56"/>
    </row>
    <row r="223">
      <c r="A223" s="56"/>
      <c r="B223" s="56"/>
      <c r="C223" s="58"/>
      <c r="D223" s="87"/>
      <c r="E223" s="79"/>
      <c r="F223" s="58"/>
      <c r="G223" s="58"/>
      <c r="H223" s="58"/>
      <c r="I223" s="58"/>
      <c r="J223" s="58"/>
      <c r="K223" s="56"/>
      <c r="L223" s="56"/>
      <c r="M223" s="56"/>
      <c r="N223" s="56"/>
      <c r="O223" s="56"/>
      <c r="P223" s="56"/>
      <c r="Q223" s="56"/>
      <c r="R223" s="56"/>
      <c r="S223" s="56"/>
      <c r="T223" s="56"/>
      <c r="U223" s="56"/>
      <c r="V223" s="56"/>
      <c r="W223" s="56"/>
      <c r="X223" s="56"/>
      <c r="Y223" s="56"/>
      <c r="Z223" s="56"/>
      <c r="AA223" s="56"/>
      <c r="AB223" s="56"/>
    </row>
    <row r="224">
      <c r="A224" s="56"/>
      <c r="B224" s="56"/>
      <c r="C224" s="58"/>
      <c r="D224" s="87"/>
      <c r="E224" s="79"/>
      <c r="F224" s="58"/>
      <c r="G224" s="58"/>
      <c r="H224" s="58"/>
      <c r="I224" s="58"/>
      <c r="J224" s="58"/>
      <c r="K224" s="56"/>
      <c r="L224" s="56"/>
      <c r="M224" s="56"/>
      <c r="N224" s="56"/>
      <c r="O224" s="56"/>
      <c r="P224" s="56"/>
      <c r="Q224" s="56"/>
      <c r="R224" s="56"/>
      <c r="S224" s="56"/>
      <c r="T224" s="56"/>
      <c r="U224" s="56"/>
      <c r="V224" s="56"/>
      <c r="W224" s="56"/>
      <c r="X224" s="56"/>
      <c r="Y224" s="56"/>
      <c r="Z224" s="56"/>
      <c r="AA224" s="56"/>
      <c r="AB224" s="56"/>
    </row>
    <row r="225">
      <c r="A225" s="56"/>
      <c r="B225" s="56"/>
      <c r="C225" s="58"/>
      <c r="D225" s="87"/>
      <c r="E225" s="79"/>
      <c r="F225" s="58"/>
      <c r="G225" s="58"/>
      <c r="H225" s="58"/>
      <c r="I225" s="58"/>
      <c r="J225" s="58"/>
      <c r="K225" s="56"/>
      <c r="L225" s="56"/>
      <c r="M225" s="56"/>
      <c r="N225" s="56"/>
      <c r="O225" s="56"/>
      <c r="P225" s="56"/>
      <c r="Q225" s="56"/>
      <c r="R225" s="56"/>
      <c r="S225" s="56"/>
      <c r="T225" s="56"/>
      <c r="U225" s="56"/>
      <c r="V225" s="56"/>
      <c r="W225" s="56"/>
      <c r="X225" s="56"/>
      <c r="Y225" s="56"/>
      <c r="Z225" s="56"/>
      <c r="AA225" s="56"/>
      <c r="AB225" s="56"/>
    </row>
    <row r="226">
      <c r="A226" s="56"/>
      <c r="B226" s="56"/>
      <c r="C226" s="58"/>
      <c r="D226" s="87"/>
      <c r="E226" s="79"/>
      <c r="F226" s="58"/>
      <c r="G226" s="58"/>
      <c r="H226" s="58"/>
      <c r="I226" s="58"/>
      <c r="J226" s="58"/>
      <c r="K226" s="56"/>
      <c r="L226" s="56"/>
      <c r="M226" s="56"/>
      <c r="N226" s="56"/>
      <c r="O226" s="56"/>
      <c r="P226" s="56"/>
      <c r="Q226" s="56"/>
      <c r="R226" s="56"/>
      <c r="S226" s="56"/>
      <c r="T226" s="56"/>
      <c r="U226" s="56"/>
      <c r="V226" s="56"/>
      <c r="W226" s="56"/>
      <c r="X226" s="56"/>
      <c r="Y226" s="56"/>
      <c r="Z226" s="56"/>
      <c r="AA226" s="56"/>
      <c r="AB226" s="56"/>
    </row>
    <row r="227">
      <c r="A227" s="56"/>
      <c r="B227" s="56"/>
      <c r="C227" s="58"/>
      <c r="D227" s="87"/>
      <c r="E227" s="79"/>
      <c r="F227" s="58"/>
      <c r="G227" s="58"/>
      <c r="H227" s="58"/>
      <c r="I227" s="58"/>
      <c r="J227" s="58"/>
      <c r="K227" s="56"/>
      <c r="L227" s="56"/>
      <c r="M227" s="56"/>
      <c r="N227" s="56"/>
      <c r="O227" s="56"/>
      <c r="P227" s="56"/>
      <c r="Q227" s="56"/>
      <c r="R227" s="56"/>
      <c r="S227" s="56"/>
      <c r="T227" s="56"/>
      <c r="U227" s="56"/>
      <c r="V227" s="56"/>
      <c r="W227" s="56"/>
      <c r="X227" s="56"/>
      <c r="Y227" s="56"/>
      <c r="Z227" s="56"/>
      <c r="AA227" s="56"/>
      <c r="AB227" s="56"/>
    </row>
    <row r="228">
      <c r="A228" s="56"/>
      <c r="B228" s="56"/>
      <c r="C228" s="58"/>
      <c r="D228" s="87"/>
      <c r="E228" s="79"/>
      <c r="F228" s="58"/>
      <c r="G228" s="58"/>
      <c r="H228" s="58"/>
      <c r="I228" s="58"/>
      <c r="J228" s="58"/>
      <c r="K228" s="56"/>
      <c r="L228" s="56"/>
      <c r="M228" s="56"/>
      <c r="N228" s="56"/>
      <c r="O228" s="56"/>
      <c r="P228" s="56"/>
      <c r="Q228" s="56"/>
      <c r="R228" s="56"/>
      <c r="S228" s="56"/>
      <c r="T228" s="56"/>
      <c r="U228" s="56"/>
      <c r="V228" s="56"/>
      <c r="W228" s="56"/>
      <c r="X228" s="56"/>
      <c r="Y228" s="56"/>
      <c r="Z228" s="56"/>
      <c r="AA228" s="56"/>
      <c r="AB228" s="56"/>
    </row>
    <row r="229">
      <c r="A229" s="56"/>
      <c r="B229" s="56"/>
      <c r="C229" s="58"/>
      <c r="D229" s="87"/>
      <c r="E229" s="79"/>
      <c r="F229" s="58"/>
      <c r="G229" s="58"/>
      <c r="H229" s="58"/>
      <c r="I229" s="58"/>
      <c r="J229" s="58"/>
      <c r="K229" s="56"/>
      <c r="L229" s="56"/>
      <c r="M229" s="56"/>
      <c r="N229" s="56"/>
      <c r="O229" s="56"/>
      <c r="P229" s="56"/>
      <c r="Q229" s="56"/>
      <c r="R229" s="56"/>
      <c r="S229" s="56"/>
      <c r="T229" s="56"/>
      <c r="U229" s="56"/>
      <c r="V229" s="56"/>
      <c r="W229" s="56"/>
      <c r="X229" s="56"/>
      <c r="Y229" s="56"/>
      <c r="Z229" s="56"/>
      <c r="AA229" s="56"/>
      <c r="AB229" s="56"/>
    </row>
    <row r="230">
      <c r="A230" s="56"/>
      <c r="B230" s="56"/>
      <c r="C230" s="58"/>
      <c r="D230" s="87"/>
      <c r="E230" s="79"/>
      <c r="F230" s="58"/>
      <c r="G230" s="58"/>
      <c r="H230" s="58"/>
      <c r="I230" s="58"/>
      <c r="J230" s="58"/>
      <c r="K230" s="56"/>
      <c r="L230" s="56"/>
      <c r="M230" s="56"/>
      <c r="N230" s="56"/>
      <c r="O230" s="56"/>
      <c r="P230" s="56"/>
      <c r="Q230" s="56"/>
      <c r="R230" s="56"/>
      <c r="S230" s="56"/>
      <c r="T230" s="56"/>
      <c r="U230" s="56"/>
      <c r="V230" s="56"/>
      <c r="W230" s="56"/>
      <c r="X230" s="56"/>
      <c r="Y230" s="56"/>
      <c r="Z230" s="56"/>
      <c r="AA230" s="56"/>
      <c r="AB230" s="56"/>
    </row>
    <row r="231">
      <c r="A231" s="56"/>
      <c r="B231" s="56"/>
      <c r="C231" s="58"/>
      <c r="D231" s="87"/>
      <c r="E231" s="79"/>
      <c r="F231" s="58"/>
      <c r="G231" s="58"/>
      <c r="H231" s="58"/>
      <c r="I231" s="58"/>
      <c r="J231" s="58"/>
      <c r="K231" s="56"/>
      <c r="L231" s="56"/>
      <c r="M231" s="56"/>
      <c r="N231" s="56"/>
      <c r="O231" s="56"/>
      <c r="P231" s="56"/>
      <c r="Q231" s="56"/>
      <c r="R231" s="56"/>
      <c r="S231" s="56"/>
      <c r="T231" s="56"/>
      <c r="U231" s="56"/>
      <c r="V231" s="56"/>
      <c r="W231" s="56"/>
      <c r="X231" s="56"/>
      <c r="Y231" s="56"/>
      <c r="Z231" s="56"/>
      <c r="AA231" s="56"/>
      <c r="AB231" s="56"/>
    </row>
    <row r="232">
      <c r="A232" s="56"/>
      <c r="B232" s="56"/>
      <c r="C232" s="58"/>
      <c r="D232" s="87"/>
      <c r="E232" s="79"/>
      <c r="F232" s="58"/>
      <c r="G232" s="58"/>
      <c r="H232" s="58"/>
      <c r="I232" s="58"/>
      <c r="J232" s="58"/>
      <c r="K232" s="56"/>
      <c r="L232" s="56"/>
      <c r="M232" s="56"/>
      <c r="N232" s="56"/>
      <c r="O232" s="56"/>
      <c r="P232" s="56"/>
      <c r="Q232" s="56"/>
      <c r="R232" s="56"/>
      <c r="S232" s="56"/>
      <c r="T232" s="56"/>
      <c r="U232" s="56"/>
      <c r="V232" s="56"/>
      <c r="W232" s="56"/>
      <c r="X232" s="56"/>
      <c r="Y232" s="56"/>
      <c r="Z232" s="56"/>
      <c r="AA232" s="56"/>
      <c r="AB232" s="56"/>
    </row>
    <row r="233">
      <c r="A233" s="56"/>
      <c r="B233" s="56"/>
      <c r="C233" s="58"/>
      <c r="D233" s="87"/>
      <c r="E233" s="79"/>
      <c r="F233" s="58"/>
      <c r="G233" s="58"/>
      <c r="H233" s="58"/>
      <c r="I233" s="58"/>
      <c r="J233" s="58"/>
      <c r="K233" s="56"/>
      <c r="L233" s="56"/>
      <c r="M233" s="56"/>
      <c r="N233" s="56"/>
      <c r="O233" s="56"/>
      <c r="P233" s="56"/>
      <c r="Q233" s="56"/>
      <c r="R233" s="56"/>
      <c r="S233" s="56"/>
      <c r="T233" s="56"/>
      <c r="U233" s="56"/>
      <c r="V233" s="56"/>
      <c r="W233" s="56"/>
      <c r="X233" s="56"/>
      <c r="Y233" s="56"/>
      <c r="Z233" s="56"/>
      <c r="AA233" s="56"/>
      <c r="AB233" s="56"/>
    </row>
    <row r="234">
      <c r="A234" s="56"/>
      <c r="B234" s="56"/>
      <c r="C234" s="58"/>
      <c r="D234" s="87"/>
      <c r="E234" s="79"/>
      <c r="F234" s="58"/>
      <c r="G234" s="58"/>
      <c r="H234" s="58"/>
      <c r="I234" s="58"/>
      <c r="J234" s="58"/>
      <c r="K234" s="56"/>
      <c r="L234" s="56"/>
      <c r="M234" s="56"/>
      <c r="N234" s="56"/>
      <c r="O234" s="56"/>
      <c r="P234" s="56"/>
      <c r="Q234" s="56"/>
      <c r="R234" s="56"/>
      <c r="S234" s="56"/>
      <c r="T234" s="56"/>
      <c r="U234" s="56"/>
      <c r="V234" s="56"/>
      <c r="W234" s="56"/>
      <c r="X234" s="56"/>
      <c r="Y234" s="56"/>
      <c r="Z234" s="56"/>
      <c r="AA234" s="56"/>
      <c r="AB234" s="56"/>
    </row>
    <row r="235">
      <c r="A235" s="56"/>
      <c r="B235" s="56"/>
      <c r="C235" s="58"/>
      <c r="D235" s="87"/>
      <c r="E235" s="79"/>
      <c r="F235" s="58"/>
      <c r="G235" s="58"/>
      <c r="H235" s="58"/>
      <c r="I235" s="58"/>
      <c r="J235" s="58"/>
      <c r="K235" s="56"/>
      <c r="L235" s="56"/>
      <c r="M235" s="56"/>
      <c r="N235" s="56"/>
      <c r="O235" s="56"/>
      <c r="P235" s="56"/>
      <c r="Q235" s="56"/>
      <c r="R235" s="56"/>
      <c r="S235" s="56"/>
      <c r="T235" s="56"/>
      <c r="U235" s="56"/>
      <c r="V235" s="56"/>
      <c r="W235" s="56"/>
      <c r="X235" s="56"/>
      <c r="Y235" s="56"/>
      <c r="Z235" s="56"/>
      <c r="AA235" s="56"/>
      <c r="AB235" s="56"/>
    </row>
    <row r="236">
      <c r="A236" s="56"/>
      <c r="B236" s="56"/>
      <c r="C236" s="58"/>
      <c r="D236" s="87"/>
      <c r="E236" s="79"/>
      <c r="F236" s="58"/>
      <c r="G236" s="58"/>
      <c r="H236" s="58"/>
      <c r="I236" s="58"/>
      <c r="J236" s="58"/>
      <c r="K236" s="56"/>
      <c r="L236" s="56"/>
      <c r="M236" s="56"/>
      <c r="N236" s="56"/>
      <c r="O236" s="56"/>
      <c r="P236" s="56"/>
      <c r="Q236" s="56"/>
      <c r="R236" s="56"/>
      <c r="S236" s="56"/>
      <c r="T236" s="56"/>
      <c r="U236" s="56"/>
      <c r="V236" s="56"/>
      <c r="W236" s="56"/>
      <c r="X236" s="56"/>
      <c r="Y236" s="56"/>
      <c r="Z236" s="56"/>
      <c r="AA236" s="56"/>
      <c r="AB236" s="56"/>
    </row>
    <row r="237">
      <c r="A237" s="56"/>
      <c r="B237" s="56"/>
      <c r="C237" s="58"/>
      <c r="D237" s="87"/>
      <c r="E237" s="79"/>
      <c r="F237" s="58"/>
      <c r="G237" s="58"/>
      <c r="H237" s="58"/>
      <c r="I237" s="58"/>
      <c r="J237" s="58"/>
      <c r="K237" s="56"/>
      <c r="L237" s="56"/>
      <c r="M237" s="56"/>
      <c r="N237" s="56"/>
      <c r="O237" s="56"/>
      <c r="P237" s="56"/>
      <c r="Q237" s="56"/>
      <c r="R237" s="56"/>
      <c r="S237" s="56"/>
      <c r="T237" s="56"/>
      <c r="U237" s="56"/>
      <c r="V237" s="56"/>
      <c r="W237" s="56"/>
      <c r="X237" s="56"/>
      <c r="Y237" s="56"/>
      <c r="Z237" s="56"/>
      <c r="AA237" s="56"/>
      <c r="AB237" s="56"/>
    </row>
    <row r="238">
      <c r="A238" s="56"/>
      <c r="B238" s="56"/>
      <c r="C238" s="58"/>
      <c r="D238" s="87"/>
      <c r="E238" s="79"/>
      <c r="F238" s="58"/>
      <c r="G238" s="58"/>
      <c r="H238" s="58"/>
      <c r="I238" s="58"/>
      <c r="J238" s="58"/>
      <c r="K238" s="56"/>
      <c r="L238" s="56"/>
      <c r="M238" s="56"/>
      <c r="N238" s="56"/>
      <c r="O238" s="56"/>
      <c r="P238" s="56"/>
      <c r="Q238" s="56"/>
      <c r="R238" s="56"/>
      <c r="S238" s="56"/>
      <c r="T238" s="56"/>
      <c r="U238" s="56"/>
      <c r="V238" s="56"/>
      <c r="W238" s="56"/>
      <c r="X238" s="56"/>
      <c r="Y238" s="56"/>
      <c r="Z238" s="56"/>
      <c r="AA238" s="56"/>
      <c r="AB238" s="56"/>
    </row>
    <row r="239">
      <c r="A239" s="56"/>
      <c r="B239" s="56"/>
      <c r="C239" s="58"/>
      <c r="D239" s="87"/>
      <c r="E239" s="79"/>
      <c r="F239" s="58"/>
      <c r="G239" s="58"/>
      <c r="H239" s="58"/>
      <c r="I239" s="58"/>
      <c r="J239" s="58"/>
      <c r="K239" s="56"/>
      <c r="L239" s="56"/>
      <c r="M239" s="56"/>
      <c r="N239" s="56"/>
      <c r="O239" s="56"/>
      <c r="P239" s="56"/>
      <c r="Q239" s="56"/>
      <c r="R239" s="56"/>
      <c r="S239" s="56"/>
      <c r="T239" s="56"/>
      <c r="U239" s="56"/>
      <c r="V239" s="56"/>
      <c r="W239" s="56"/>
      <c r="X239" s="56"/>
      <c r="Y239" s="56"/>
      <c r="Z239" s="56"/>
      <c r="AA239" s="56"/>
      <c r="AB239" s="56"/>
    </row>
    <row r="240">
      <c r="A240" s="56"/>
      <c r="B240" s="56"/>
      <c r="C240" s="58"/>
      <c r="D240" s="87"/>
      <c r="E240" s="79"/>
      <c r="F240" s="58"/>
      <c r="G240" s="58"/>
      <c r="H240" s="58"/>
      <c r="I240" s="58"/>
      <c r="J240" s="58"/>
      <c r="K240" s="56"/>
      <c r="L240" s="56"/>
      <c r="M240" s="56"/>
      <c r="N240" s="56"/>
      <c r="O240" s="56"/>
      <c r="P240" s="56"/>
      <c r="Q240" s="56"/>
      <c r="R240" s="56"/>
      <c r="S240" s="56"/>
      <c r="T240" s="56"/>
      <c r="U240" s="56"/>
      <c r="V240" s="56"/>
      <c r="W240" s="56"/>
      <c r="X240" s="56"/>
      <c r="Y240" s="56"/>
      <c r="Z240" s="56"/>
      <c r="AA240" s="56"/>
      <c r="AB240" s="56"/>
    </row>
    <row r="241">
      <c r="A241" s="56"/>
      <c r="B241" s="56"/>
      <c r="C241" s="58"/>
      <c r="D241" s="87"/>
      <c r="E241" s="79"/>
      <c r="F241" s="58"/>
      <c r="G241" s="58"/>
      <c r="H241" s="58"/>
      <c r="I241" s="58"/>
      <c r="J241" s="58"/>
      <c r="K241" s="56"/>
      <c r="L241" s="56"/>
      <c r="M241" s="56"/>
      <c r="N241" s="56"/>
      <c r="O241" s="56"/>
      <c r="P241" s="56"/>
      <c r="Q241" s="56"/>
      <c r="R241" s="56"/>
      <c r="S241" s="56"/>
      <c r="T241" s="56"/>
      <c r="U241" s="56"/>
      <c r="V241" s="56"/>
      <c r="W241" s="56"/>
      <c r="X241" s="56"/>
      <c r="Y241" s="56"/>
      <c r="Z241" s="56"/>
      <c r="AA241" s="56"/>
      <c r="AB241" s="56"/>
    </row>
    <row r="242">
      <c r="A242" s="56"/>
      <c r="B242" s="56"/>
      <c r="C242" s="58"/>
      <c r="D242" s="87"/>
      <c r="E242" s="79"/>
      <c r="F242" s="58"/>
      <c r="G242" s="58"/>
      <c r="H242" s="58"/>
      <c r="I242" s="58"/>
      <c r="J242" s="58"/>
      <c r="K242" s="56"/>
      <c r="L242" s="56"/>
      <c r="M242" s="56"/>
      <c r="N242" s="56"/>
      <c r="O242" s="56"/>
      <c r="P242" s="56"/>
      <c r="Q242" s="56"/>
      <c r="R242" s="56"/>
      <c r="S242" s="56"/>
      <c r="T242" s="56"/>
      <c r="U242" s="56"/>
      <c r="V242" s="56"/>
      <c r="W242" s="56"/>
      <c r="X242" s="56"/>
      <c r="Y242" s="56"/>
      <c r="Z242" s="56"/>
      <c r="AA242" s="56"/>
      <c r="AB242" s="56"/>
    </row>
    <row r="243">
      <c r="A243" s="56"/>
      <c r="B243" s="56"/>
      <c r="C243" s="58"/>
      <c r="D243" s="87"/>
      <c r="E243" s="79"/>
      <c r="F243" s="58"/>
      <c r="G243" s="58"/>
      <c r="H243" s="58"/>
      <c r="I243" s="58"/>
      <c r="J243" s="58"/>
      <c r="K243" s="56"/>
      <c r="L243" s="56"/>
      <c r="M243" s="56"/>
      <c r="N243" s="56"/>
      <c r="O243" s="56"/>
      <c r="P243" s="56"/>
      <c r="Q243" s="56"/>
      <c r="R243" s="56"/>
      <c r="S243" s="56"/>
      <c r="T243" s="56"/>
      <c r="U243" s="56"/>
      <c r="V243" s="56"/>
      <c r="W243" s="56"/>
      <c r="X243" s="56"/>
      <c r="Y243" s="56"/>
      <c r="Z243" s="56"/>
      <c r="AA243" s="56"/>
      <c r="AB243" s="56"/>
    </row>
    <row r="244">
      <c r="A244" s="56"/>
      <c r="B244" s="56"/>
      <c r="C244" s="58"/>
      <c r="D244" s="87"/>
      <c r="E244" s="79"/>
      <c r="F244" s="58"/>
      <c r="G244" s="58"/>
      <c r="H244" s="58"/>
      <c r="I244" s="58"/>
      <c r="J244" s="58"/>
      <c r="K244" s="56"/>
      <c r="L244" s="56"/>
      <c r="M244" s="56"/>
      <c r="N244" s="56"/>
      <c r="O244" s="56"/>
      <c r="P244" s="56"/>
      <c r="Q244" s="56"/>
      <c r="R244" s="56"/>
      <c r="S244" s="56"/>
      <c r="T244" s="56"/>
      <c r="U244" s="56"/>
      <c r="V244" s="56"/>
      <c r="W244" s="56"/>
      <c r="X244" s="56"/>
      <c r="Y244" s="56"/>
      <c r="Z244" s="56"/>
      <c r="AA244" s="56"/>
      <c r="AB244" s="56"/>
    </row>
    <row r="245">
      <c r="A245" s="56"/>
      <c r="B245" s="56"/>
      <c r="C245" s="58"/>
      <c r="D245" s="87"/>
      <c r="E245" s="79"/>
      <c r="F245" s="58"/>
      <c r="G245" s="58"/>
      <c r="H245" s="58"/>
      <c r="I245" s="58"/>
      <c r="J245" s="58"/>
      <c r="K245" s="56"/>
      <c r="L245" s="56"/>
      <c r="M245" s="56"/>
      <c r="N245" s="56"/>
      <c r="O245" s="56"/>
      <c r="P245" s="56"/>
      <c r="Q245" s="56"/>
      <c r="R245" s="56"/>
      <c r="S245" s="56"/>
      <c r="T245" s="56"/>
      <c r="U245" s="56"/>
      <c r="V245" s="56"/>
      <c r="W245" s="56"/>
      <c r="X245" s="56"/>
      <c r="Y245" s="56"/>
      <c r="Z245" s="56"/>
      <c r="AA245" s="56"/>
      <c r="AB245" s="56"/>
    </row>
    <row r="246">
      <c r="A246" s="56"/>
      <c r="B246" s="56"/>
      <c r="C246" s="58"/>
      <c r="D246" s="87"/>
      <c r="E246" s="79"/>
      <c r="F246" s="58"/>
      <c r="G246" s="58"/>
      <c r="H246" s="58"/>
      <c r="I246" s="58"/>
      <c r="J246" s="58"/>
      <c r="K246" s="56"/>
      <c r="L246" s="56"/>
      <c r="M246" s="56"/>
      <c r="N246" s="56"/>
      <c r="O246" s="56"/>
      <c r="P246" s="56"/>
      <c r="Q246" s="56"/>
      <c r="R246" s="56"/>
      <c r="S246" s="56"/>
      <c r="T246" s="56"/>
      <c r="U246" s="56"/>
      <c r="V246" s="56"/>
      <c r="W246" s="56"/>
      <c r="X246" s="56"/>
      <c r="Y246" s="56"/>
      <c r="Z246" s="56"/>
      <c r="AA246" s="56"/>
      <c r="AB246" s="56"/>
    </row>
    <row r="247">
      <c r="A247" s="56"/>
      <c r="B247" s="56"/>
      <c r="C247" s="58"/>
      <c r="D247" s="87"/>
      <c r="E247" s="79"/>
      <c r="F247" s="58"/>
      <c r="G247" s="58"/>
      <c r="H247" s="58"/>
      <c r="I247" s="58"/>
      <c r="J247" s="58"/>
      <c r="K247" s="56"/>
      <c r="L247" s="56"/>
      <c r="M247" s="56"/>
      <c r="N247" s="56"/>
      <c r="O247" s="56"/>
      <c r="P247" s="56"/>
      <c r="Q247" s="56"/>
      <c r="R247" s="56"/>
      <c r="S247" s="56"/>
      <c r="T247" s="56"/>
      <c r="U247" s="56"/>
      <c r="V247" s="56"/>
      <c r="W247" s="56"/>
      <c r="X247" s="56"/>
      <c r="Y247" s="56"/>
      <c r="Z247" s="56"/>
      <c r="AA247" s="56"/>
      <c r="AB247" s="56"/>
    </row>
    <row r="248">
      <c r="A248" s="56"/>
      <c r="B248" s="56"/>
      <c r="C248" s="58"/>
      <c r="D248" s="87"/>
      <c r="E248" s="79"/>
      <c r="F248" s="58"/>
      <c r="G248" s="58"/>
      <c r="H248" s="58"/>
      <c r="I248" s="58"/>
      <c r="J248" s="58"/>
      <c r="K248" s="56"/>
      <c r="L248" s="56"/>
      <c r="M248" s="56"/>
      <c r="N248" s="56"/>
      <c r="O248" s="56"/>
      <c r="P248" s="56"/>
      <c r="Q248" s="56"/>
      <c r="R248" s="56"/>
      <c r="S248" s="56"/>
      <c r="T248" s="56"/>
      <c r="U248" s="56"/>
      <c r="V248" s="56"/>
      <c r="W248" s="56"/>
      <c r="X248" s="56"/>
      <c r="Y248" s="56"/>
      <c r="Z248" s="56"/>
      <c r="AA248" s="56"/>
      <c r="AB248" s="56"/>
    </row>
    <row r="249">
      <c r="A249" s="56"/>
      <c r="B249" s="56"/>
      <c r="C249" s="58"/>
      <c r="D249" s="87"/>
      <c r="E249" s="79"/>
      <c r="F249" s="58"/>
      <c r="G249" s="58"/>
      <c r="H249" s="58"/>
      <c r="I249" s="58"/>
      <c r="J249" s="58"/>
      <c r="K249" s="56"/>
      <c r="L249" s="56"/>
      <c r="M249" s="56"/>
      <c r="N249" s="56"/>
      <c r="O249" s="56"/>
      <c r="P249" s="56"/>
      <c r="Q249" s="56"/>
      <c r="R249" s="56"/>
      <c r="S249" s="56"/>
      <c r="T249" s="56"/>
      <c r="U249" s="56"/>
      <c r="V249" s="56"/>
      <c r="W249" s="56"/>
      <c r="X249" s="56"/>
      <c r="Y249" s="56"/>
      <c r="Z249" s="56"/>
      <c r="AA249" s="56"/>
      <c r="AB249" s="56"/>
    </row>
    <row r="250">
      <c r="A250" s="56"/>
      <c r="B250" s="56"/>
      <c r="C250" s="58"/>
      <c r="D250" s="87"/>
      <c r="E250" s="79"/>
      <c r="F250" s="58"/>
      <c r="G250" s="58"/>
      <c r="H250" s="58"/>
      <c r="I250" s="58"/>
      <c r="J250" s="58"/>
      <c r="K250" s="56"/>
      <c r="L250" s="56"/>
      <c r="M250" s="56"/>
      <c r="N250" s="56"/>
      <c r="O250" s="56"/>
      <c r="P250" s="56"/>
      <c r="Q250" s="56"/>
      <c r="R250" s="56"/>
      <c r="S250" s="56"/>
      <c r="T250" s="56"/>
      <c r="U250" s="56"/>
      <c r="V250" s="56"/>
      <c r="W250" s="56"/>
      <c r="X250" s="56"/>
      <c r="Y250" s="56"/>
      <c r="Z250" s="56"/>
      <c r="AA250" s="56"/>
      <c r="AB250" s="56"/>
    </row>
    <row r="251">
      <c r="A251" s="56"/>
      <c r="B251" s="56"/>
      <c r="C251" s="58"/>
      <c r="D251" s="87"/>
      <c r="E251" s="79"/>
      <c r="F251" s="58"/>
      <c r="G251" s="58"/>
      <c r="H251" s="58"/>
      <c r="I251" s="58"/>
      <c r="J251" s="58"/>
      <c r="K251" s="56"/>
      <c r="L251" s="56"/>
      <c r="M251" s="56"/>
      <c r="N251" s="56"/>
      <c r="O251" s="56"/>
      <c r="P251" s="56"/>
      <c r="Q251" s="56"/>
      <c r="R251" s="56"/>
      <c r="S251" s="56"/>
      <c r="T251" s="56"/>
      <c r="U251" s="56"/>
      <c r="V251" s="56"/>
      <c r="W251" s="56"/>
      <c r="X251" s="56"/>
      <c r="Y251" s="56"/>
      <c r="Z251" s="56"/>
      <c r="AA251" s="56"/>
      <c r="AB251" s="56"/>
    </row>
    <row r="252">
      <c r="A252" s="56"/>
      <c r="B252" s="56"/>
      <c r="C252" s="58"/>
      <c r="D252" s="87"/>
      <c r="E252" s="79"/>
      <c r="F252" s="58"/>
      <c r="G252" s="58"/>
      <c r="H252" s="58"/>
      <c r="I252" s="58"/>
      <c r="J252" s="58"/>
      <c r="K252" s="56"/>
      <c r="L252" s="56"/>
      <c r="M252" s="56"/>
      <c r="N252" s="56"/>
      <c r="O252" s="56"/>
      <c r="P252" s="56"/>
      <c r="Q252" s="56"/>
      <c r="R252" s="56"/>
      <c r="S252" s="56"/>
      <c r="T252" s="56"/>
      <c r="U252" s="56"/>
      <c r="V252" s="56"/>
      <c r="W252" s="56"/>
      <c r="X252" s="56"/>
      <c r="Y252" s="56"/>
      <c r="Z252" s="56"/>
      <c r="AA252" s="56"/>
      <c r="AB252" s="56"/>
    </row>
    <row r="253">
      <c r="A253" s="56"/>
      <c r="B253" s="56"/>
      <c r="C253" s="58"/>
      <c r="D253" s="87"/>
      <c r="E253" s="79"/>
      <c r="F253" s="58"/>
      <c r="G253" s="58"/>
      <c r="H253" s="58"/>
      <c r="I253" s="58"/>
      <c r="J253" s="58"/>
      <c r="K253" s="56"/>
      <c r="L253" s="56"/>
      <c r="M253" s="56"/>
      <c r="N253" s="56"/>
      <c r="O253" s="56"/>
      <c r="P253" s="56"/>
      <c r="Q253" s="56"/>
      <c r="R253" s="56"/>
      <c r="S253" s="56"/>
      <c r="T253" s="56"/>
      <c r="U253" s="56"/>
      <c r="V253" s="56"/>
      <c r="W253" s="56"/>
      <c r="X253" s="56"/>
      <c r="Y253" s="56"/>
      <c r="Z253" s="56"/>
      <c r="AA253" s="56"/>
      <c r="AB253" s="56"/>
    </row>
    <row r="254">
      <c r="A254" s="56"/>
      <c r="B254" s="56"/>
      <c r="C254" s="58"/>
      <c r="D254" s="87"/>
      <c r="E254" s="79"/>
      <c r="F254" s="58"/>
      <c r="G254" s="58"/>
      <c r="H254" s="58"/>
      <c r="I254" s="58"/>
      <c r="J254" s="58"/>
      <c r="K254" s="56"/>
      <c r="L254" s="56"/>
      <c r="M254" s="56"/>
      <c r="N254" s="56"/>
      <c r="O254" s="56"/>
      <c r="P254" s="56"/>
      <c r="Q254" s="56"/>
      <c r="R254" s="56"/>
      <c r="S254" s="56"/>
      <c r="T254" s="56"/>
      <c r="U254" s="56"/>
      <c r="V254" s="56"/>
      <c r="W254" s="56"/>
      <c r="X254" s="56"/>
      <c r="Y254" s="56"/>
      <c r="Z254" s="56"/>
      <c r="AA254" s="56"/>
      <c r="AB254" s="56"/>
    </row>
    <row r="255">
      <c r="A255" s="56"/>
      <c r="B255" s="56"/>
      <c r="C255" s="58"/>
      <c r="D255" s="87"/>
      <c r="E255" s="79"/>
      <c r="F255" s="58"/>
      <c r="G255" s="58"/>
      <c r="H255" s="58"/>
      <c r="I255" s="58"/>
      <c r="J255" s="58"/>
      <c r="K255" s="56"/>
      <c r="L255" s="56"/>
      <c r="M255" s="56"/>
      <c r="N255" s="56"/>
      <c r="O255" s="56"/>
      <c r="P255" s="56"/>
      <c r="Q255" s="56"/>
      <c r="R255" s="56"/>
      <c r="S255" s="56"/>
      <c r="T255" s="56"/>
      <c r="U255" s="56"/>
      <c r="V255" s="56"/>
      <c r="W255" s="56"/>
      <c r="X255" s="56"/>
      <c r="Y255" s="56"/>
      <c r="Z255" s="56"/>
      <c r="AA255" s="56"/>
      <c r="AB255" s="56"/>
    </row>
    <row r="256">
      <c r="A256" s="56"/>
      <c r="B256" s="56"/>
      <c r="C256" s="58"/>
      <c r="D256" s="87"/>
      <c r="E256" s="79"/>
      <c r="F256" s="58"/>
      <c r="G256" s="58"/>
      <c r="H256" s="58"/>
      <c r="I256" s="58"/>
      <c r="J256" s="58"/>
      <c r="K256" s="56"/>
      <c r="L256" s="56"/>
      <c r="M256" s="56"/>
      <c r="N256" s="56"/>
      <c r="O256" s="56"/>
      <c r="P256" s="56"/>
      <c r="Q256" s="56"/>
      <c r="R256" s="56"/>
      <c r="S256" s="56"/>
      <c r="T256" s="56"/>
      <c r="U256" s="56"/>
      <c r="V256" s="56"/>
      <c r="W256" s="56"/>
      <c r="X256" s="56"/>
      <c r="Y256" s="56"/>
      <c r="Z256" s="56"/>
      <c r="AA256" s="56"/>
      <c r="AB256" s="56"/>
    </row>
    <row r="257">
      <c r="A257" s="56"/>
      <c r="B257" s="56"/>
      <c r="C257" s="58"/>
      <c r="D257" s="87"/>
      <c r="E257" s="79"/>
      <c r="F257" s="58"/>
      <c r="G257" s="58"/>
      <c r="H257" s="58"/>
      <c r="I257" s="58"/>
      <c r="J257" s="58"/>
      <c r="K257" s="56"/>
      <c r="L257" s="56"/>
      <c r="M257" s="56"/>
      <c r="N257" s="56"/>
      <c r="O257" s="56"/>
      <c r="P257" s="56"/>
      <c r="Q257" s="56"/>
      <c r="R257" s="56"/>
      <c r="S257" s="56"/>
      <c r="T257" s="56"/>
      <c r="U257" s="56"/>
      <c r="V257" s="56"/>
      <c r="W257" s="56"/>
      <c r="X257" s="56"/>
      <c r="Y257" s="56"/>
      <c r="Z257" s="56"/>
      <c r="AA257" s="56"/>
      <c r="AB257" s="56"/>
    </row>
    <row r="258">
      <c r="A258" s="56"/>
      <c r="B258" s="56"/>
      <c r="C258" s="58"/>
      <c r="D258" s="87"/>
      <c r="E258" s="79"/>
      <c r="F258" s="58"/>
      <c r="G258" s="58"/>
      <c r="H258" s="58"/>
      <c r="I258" s="58"/>
      <c r="J258" s="58"/>
      <c r="K258" s="56"/>
      <c r="L258" s="56"/>
      <c r="M258" s="56"/>
      <c r="N258" s="56"/>
      <c r="O258" s="56"/>
      <c r="P258" s="56"/>
      <c r="Q258" s="56"/>
      <c r="R258" s="56"/>
      <c r="S258" s="56"/>
      <c r="T258" s="56"/>
      <c r="U258" s="56"/>
      <c r="V258" s="56"/>
      <c r="W258" s="56"/>
      <c r="X258" s="56"/>
      <c r="Y258" s="56"/>
      <c r="Z258" s="56"/>
      <c r="AA258" s="56"/>
      <c r="AB258" s="56"/>
    </row>
    <row r="259">
      <c r="A259" s="56"/>
      <c r="B259" s="56"/>
      <c r="C259" s="58"/>
      <c r="D259" s="87"/>
      <c r="E259" s="79"/>
      <c r="F259" s="58"/>
      <c r="G259" s="58"/>
      <c r="H259" s="58"/>
      <c r="I259" s="58"/>
      <c r="J259" s="58"/>
      <c r="K259" s="56"/>
      <c r="L259" s="56"/>
      <c r="M259" s="56"/>
      <c r="N259" s="56"/>
      <c r="O259" s="56"/>
      <c r="P259" s="56"/>
      <c r="Q259" s="56"/>
      <c r="R259" s="56"/>
      <c r="S259" s="56"/>
      <c r="T259" s="56"/>
      <c r="U259" s="56"/>
      <c r="V259" s="56"/>
      <c r="W259" s="56"/>
      <c r="X259" s="56"/>
      <c r="Y259" s="56"/>
      <c r="Z259" s="56"/>
      <c r="AA259" s="56"/>
      <c r="AB259" s="56"/>
    </row>
    <row r="260">
      <c r="A260" s="56"/>
      <c r="B260" s="56"/>
      <c r="C260" s="58"/>
      <c r="D260" s="87"/>
      <c r="E260" s="79"/>
      <c r="F260" s="58"/>
      <c r="G260" s="58"/>
      <c r="H260" s="58"/>
      <c r="I260" s="58"/>
      <c r="J260" s="58"/>
      <c r="K260" s="56"/>
      <c r="L260" s="56"/>
      <c r="M260" s="56"/>
      <c r="N260" s="56"/>
      <c r="O260" s="56"/>
      <c r="P260" s="56"/>
      <c r="Q260" s="56"/>
      <c r="R260" s="56"/>
      <c r="S260" s="56"/>
      <c r="T260" s="56"/>
      <c r="U260" s="56"/>
      <c r="V260" s="56"/>
      <c r="W260" s="56"/>
      <c r="X260" s="56"/>
      <c r="Y260" s="56"/>
      <c r="Z260" s="56"/>
      <c r="AA260" s="56"/>
      <c r="AB260" s="56"/>
    </row>
    <row r="261">
      <c r="A261" s="56"/>
      <c r="B261" s="56"/>
      <c r="C261" s="58"/>
      <c r="D261" s="87"/>
      <c r="E261" s="79"/>
      <c r="F261" s="58"/>
      <c r="G261" s="58"/>
      <c r="H261" s="58"/>
      <c r="I261" s="58"/>
      <c r="J261" s="58"/>
      <c r="K261" s="56"/>
      <c r="L261" s="56"/>
      <c r="M261" s="56"/>
      <c r="N261" s="56"/>
      <c r="O261" s="56"/>
      <c r="P261" s="56"/>
      <c r="Q261" s="56"/>
      <c r="R261" s="56"/>
      <c r="S261" s="56"/>
      <c r="T261" s="56"/>
      <c r="U261" s="56"/>
      <c r="V261" s="56"/>
      <c r="W261" s="56"/>
      <c r="X261" s="56"/>
      <c r="Y261" s="56"/>
      <c r="Z261" s="56"/>
      <c r="AA261" s="56"/>
      <c r="AB261" s="56"/>
    </row>
    <row r="262">
      <c r="A262" s="56"/>
      <c r="B262" s="56"/>
      <c r="C262" s="58"/>
      <c r="D262" s="87"/>
      <c r="E262" s="79"/>
      <c r="F262" s="58"/>
      <c r="G262" s="58"/>
      <c r="H262" s="58"/>
      <c r="I262" s="58"/>
      <c r="J262" s="58"/>
      <c r="K262" s="56"/>
      <c r="L262" s="56"/>
      <c r="M262" s="56"/>
      <c r="N262" s="56"/>
      <c r="O262" s="56"/>
      <c r="P262" s="56"/>
      <c r="Q262" s="56"/>
      <c r="R262" s="56"/>
      <c r="S262" s="56"/>
      <c r="T262" s="56"/>
      <c r="U262" s="56"/>
      <c r="V262" s="56"/>
      <c r="W262" s="56"/>
      <c r="X262" s="56"/>
      <c r="Y262" s="56"/>
      <c r="Z262" s="56"/>
      <c r="AA262" s="56"/>
      <c r="AB262" s="56"/>
    </row>
    <row r="263">
      <c r="A263" s="56"/>
      <c r="B263" s="56"/>
      <c r="C263" s="58"/>
      <c r="D263" s="87"/>
      <c r="E263" s="79"/>
      <c r="F263" s="58"/>
      <c r="G263" s="58"/>
      <c r="H263" s="58"/>
      <c r="I263" s="58"/>
      <c r="J263" s="58"/>
      <c r="K263" s="56"/>
      <c r="L263" s="56"/>
      <c r="M263" s="56"/>
      <c r="N263" s="56"/>
      <c r="O263" s="56"/>
      <c r="P263" s="56"/>
      <c r="Q263" s="56"/>
      <c r="R263" s="56"/>
      <c r="S263" s="56"/>
      <c r="T263" s="56"/>
      <c r="U263" s="56"/>
      <c r="V263" s="56"/>
      <c r="W263" s="56"/>
      <c r="X263" s="56"/>
      <c r="Y263" s="56"/>
      <c r="Z263" s="56"/>
      <c r="AA263" s="56"/>
      <c r="AB263" s="56"/>
    </row>
    <row r="264">
      <c r="A264" s="56"/>
      <c r="B264" s="56"/>
      <c r="C264" s="58"/>
      <c r="D264" s="87"/>
      <c r="E264" s="79"/>
      <c r="F264" s="58"/>
      <c r="G264" s="58"/>
      <c r="H264" s="58"/>
      <c r="I264" s="58"/>
      <c r="J264" s="58"/>
      <c r="K264" s="56"/>
      <c r="L264" s="56"/>
      <c r="M264" s="56"/>
      <c r="N264" s="56"/>
      <c r="O264" s="56"/>
      <c r="P264" s="56"/>
      <c r="Q264" s="56"/>
      <c r="R264" s="56"/>
      <c r="S264" s="56"/>
      <c r="T264" s="56"/>
      <c r="U264" s="56"/>
      <c r="V264" s="56"/>
      <c r="W264" s="56"/>
      <c r="X264" s="56"/>
      <c r="Y264" s="56"/>
      <c r="Z264" s="56"/>
      <c r="AA264" s="56"/>
      <c r="AB264" s="56"/>
    </row>
    <row r="265">
      <c r="A265" s="56"/>
      <c r="B265" s="56"/>
      <c r="C265" s="58"/>
      <c r="D265" s="87"/>
      <c r="E265" s="79"/>
      <c r="F265" s="58"/>
      <c r="G265" s="58"/>
      <c r="H265" s="58"/>
      <c r="I265" s="58"/>
      <c r="J265" s="58"/>
      <c r="K265" s="56"/>
      <c r="L265" s="56"/>
      <c r="M265" s="56"/>
      <c r="N265" s="56"/>
      <c r="O265" s="56"/>
      <c r="P265" s="56"/>
      <c r="Q265" s="56"/>
      <c r="R265" s="56"/>
      <c r="S265" s="56"/>
      <c r="T265" s="56"/>
      <c r="U265" s="56"/>
      <c r="V265" s="56"/>
      <c r="W265" s="56"/>
      <c r="X265" s="56"/>
      <c r="Y265" s="56"/>
      <c r="Z265" s="56"/>
      <c r="AA265" s="56"/>
      <c r="AB265" s="56"/>
    </row>
    <row r="266">
      <c r="A266" s="56"/>
      <c r="B266" s="56"/>
      <c r="C266" s="58"/>
      <c r="D266" s="87"/>
      <c r="E266" s="79"/>
      <c r="F266" s="58"/>
      <c r="G266" s="58"/>
      <c r="H266" s="58"/>
      <c r="I266" s="58"/>
      <c r="J266" s="58"/>
      <c r="K266" s="56"/>
      <c r="L266" s="56"/>
      <c r="M266" s="56"/>
      <c r="N266" s="56"/>
      <c r="O266" s="56"/>
      <c r="P266" s="56"/>
      <c r="Q266" s="56"/>
      <c r="R266" s="56"/>
      <c r="S266" s="56"/>
      <c r="T266" s="56"/>
      <c r="U266" s="56"/>
      <c r="V266" s="56"/>
      <c r="W266" s="56"/>
      <c r="X266" s="56"/>
      <c r="Y266" s="56"/>
      <c r="Z266" s="56"/>
      <c r="AA266" s="56"/>
      <c r="AB266" s="56"/>
    </row>
    <row r="267">
      <c r="A267" s="56"/>
      <c r="B267" s="56"/>
      <c r="C267" s="58"/>
      <c r="D267" s="87"/>
      <c r="E267" s="79"/>
      <c r="F267" s="58"/>
      <c r="G267" s="58"/>
      <c r="H267" s="58"/>
      <c r="I267" s="58"/>
      <c r="J267" s="58"/>
      <c r="K267" s="56"/>
      <c r="L267" s="56"/>
      <c r="M267" s="56"/>
      <c r="N267" s="56"/>
      <c r="O267" s="56"/>
      <c r="P267" s="56"/>
      <c r="Q267" s="56"/>
      <c r="R267" s="56"/>
      <c r="S267" s="56"/>
      <c r="T267" s="56"/>
      <c r="U267" s="56"/>
      <c r="V267" s="56"/>
      <c r="W267" s="56"/>
      <c r="X267" s="56"/>
      <c r="Y267" s="56"/>
      <c r="Z267" s="56"/>
      <c r="AA267" s="56"/>
      <c r="AB267" s="56"/>
    </row>
    <row r="268">
      <c r="A268" s="56"/>
      <c r="B268" s="56"/>
      <c r="C268" s="58"/>
      <c r="D268" s="87"/>
      <c r="E268" s="79"/>
      <c r="F268" s="58"/>
      <c r="G268" s="58"/>
      <c r="H268" s="58"/>
      <c r="I268" s="58"/>
      <c r="J268" s="58"/>
      <c r="K268" s="56"/>
      <c r="L268" s="56"/>
      <c r="M268" s="56"/>
      <c r="N268" s="56"/>
      <c r="O268" s="56"/>
      <c r="P268" s="56"/>
      <c r="Q268" s="56"/>
      <c r="R268" s="56"/>
      <c r="S268" s="56"/>
      <c r="T268" s="56"/>
      <c r="U268" s="56"/>
      <c r="V268" s="56"/>
      <c r="W268" s="56"/>
      <c r="X268" s="56"/>
      <c r="Y268" s="56"/>
      <c r="Z268" s="56"/>
      <c r="AA268" s="56"/>
      <c r="AB268" s="56"/>
    </row>
    <row r="269">
      <c r="A269" s="56"/>
      <c r="B269" s="56"/>
      <c r="C269" s="58"/>
      <c r="D269" s="87"/>
      <c r="E269" s="79"/>
      <c r="F269" s="58"/>
      <c r="G269" s="58"/>
      <c r="H269" s="58"/>
      <c r="I269" s="58"/>
      <c r="J269" s="58"/>
      <c r="K269" s="56"/>
      <c r="L269" s="56"/>
      <c r="M269" s="56"/>
      <c r="N269" s="56"/>
      <c r="O269" s="56"/>
      <c r="P269" s="56"/>
      <c r="Q269" s="56"/>
      <c r="R269" s="56"/>
      <c r="S269" s="56"/>
      <c r="T269" s="56"/>
      <c r="U269" s="56"/>
      <c r="V269" s="56"/>
      <c r="W269" s="56"/>
      <c r="X269" s="56"/>
      <c r="Y269" s="56"/>
      <c r="Z269" s="56"/>
      <c r="AA269" s="56"/>
      <c r="AB269" s="56"/>
    </row>
    <row r="270">
      <c r="A270" s="56"/>
      <c r="B270" s="56"/>
      <c r="C270" s="58"/>
      <c r="D270" s="87"/>
      <c r="E270" s="79"/>
      <c r="F270" s="58"/>
      <c r="G270" s="58"/>
      <c r="H270" s="58"/>
      <c r="I270" s="58"/>
      <c r="J270" s="58"/>
      <c r="K270" s="56"/>
      <c r="L270" s="56"/>
      <c r="M270" s="56"/>
      <c r="N270" s="56"/>
      <c r="O270" s="56"/>
      <c r="P270" s="56"/>
      <c r="Q270" s="56"/>
      <c r="R270" s="56"/>
      <c r="S270" s="56"/>
      <c r="T270" s="56"/>
      <c r="U270" s="56"/>
      <c r="V270" s="56"/>
      <c r="W270" s="56"/>
      <c r="X270" s="56"/>
      <c r="Y270" s="56"/>
      <c r="Z270" s="56"/>
      <c r="AA270" s="56"/>
      <c r="AB270" s="56"/>
    </row>
    <row r="271">
      <c r="A271" s="56"/>
      <c r="B271" s="56"/>
      <c r="C271" s="58"/>
      <c r="D271" s="87"/>
      <c r="E271" s="79"/>
      <c r="F271" s="58"/>
      <c r="G271" s="58"/>
      <c r="H271" s="58"/>
      <c r="I271" s="58"/>
      <c r="J271" s="58"/>
      <c r="K271" s="56"/>
      <c r="L271" s="56"/>
      <c r="M271" s="56"/>
      <c r="N271" s="56"/>
      <c r="O271" s="56"/>
      <c r="P271" s="56"/>
      <c r="Q271" s="56"/>
      <c r="R271" s="56"/>
      <c r="S271" s="56"/>
      <c r="T271" s="56"/>
      <c r="U271" s="56"/>
      <c r="V271" s="56"/>
      <c r="W271" s="56"/>
      <c r="X271" s="56"/>
      <c r="Y271" s="56"/>
      <c r="Z271" s="56"/>
      <c r="AA271" s="56"/>
      <c r="AB271" s="56"/>
    </row>
    <row r="272">
      <c r="A272" s="56"/>
      <c r="B272" s="56"/>
      <c r="C272" s="58"/>
      <c r="D272" s="87"/>
      <c r="E272" s="79"/>
      <c r="F272" s="58"/>
      <c r="G272" s="58"/>
      <c r="H272" s="58"/>
      <c r="I272" s="58"/>
      <c r="J272" s="58"/>
      <c r="K272" s="56"/>
      <c r="L272" s="56"/>
      <c r="M272" s="56"/>
      <c r="N272" s="56"/>
      <c r="O272" s="56"/>
      <c r="P272" s="56"/>
      <c r="Q272" s="56"/>
      <c r="R272" s="56"/>
      <c r="S272" s="56"/>
      <c r="T272" s="56"/>
      <c r="U272" s="56"/>
      <c r="V272" s="56"/>
      <c r="W272" s="56"/>
      <c r="X272" s="56"/>
      <c r="Y272" s="56"/>
      <c r="Z272" s="56"/>
      <c r="AA272" s="56"/>
      <c r="AB272" s="56"/>
    </row>
    <row r="273">
      <c r="A273" s="56"/>
      <c r="B273" s="56"/>
      <c r="C273" s="58"/>
      <c r="D273" s="87"/>
      <c r="E273" s="79"/>
      <c r="F273" s="58"/>
      <c r="G273" s="58"/>
      <c r="H273" s="58"/>
      <c r="I273" s="58"/>
      <c r="J273" s="58"/>
      <c r="K273" s="56"/>
      <c r="L273" s="56"/>
      <c r="M273" s="56"/>
      <c r="N273" s="56"/>
      <c r="O273" s="56"/>
      <c r="P273" s="56"/>
      <c r="Q273" s="56"/>
      <c r="R273" s="56"/>
      <c r="S273" s="56"/>
      <c r="T273" s="56"/>
      <c r="U273" s="56"/>
      <c r="V273" s="56"/>
      <c r="W273" s="56"/>
      <c r="X273" s="56"/>
      <c r="Y273" s="56"/>
      <c r="Z273" s="56"/>
      <c r="AA273" s="56"/>
      <c r="AB273" s="56"/>
    </row>
    <row r="274">
      <c r="A274" s="56"/>
      <c r="B274" s="56"/>
      <c r="C274" s="58"/>
      <c r="D274" s="87"/>
      <c r="E274" s="79"/>
      <c r="F274" s="58"/>
      <c r="G274" s="58"/>
      <c r="H274" s="58"/>
      <c r="I274" s="58"/>
      <c r="J274" s="58"/>
      <c r="K274" s="56"/>
      <c r="L274" s="56"/>
      <c r="M274" s="56"/>
      <c r="N274" s="56"/>
      <c r="O274" s="56"/>
      <c r="P274" s="56"/>
      <c r="Q274" s="56"/>
      <c r="R274" s="56"/>
      <c r="S274" s="56"/>
      <c r="T274" s="56"/>
      <c r="U274" s="56"/>
      <c r="V274" s="56"/>
      <c r="W274" s="56"/>
      <c r="X274" s="56"/>
      <c r="Y274" s="56"/>
      <c r="Z274" s="56"/>
      <c r="AA274" s="56"/>
      <c r="AB274" s="56"/>
    </row>
    <row r="275">
      <c r="A275" s="56"/>
      <c r="B275" s="56"/>
      <c r="C275" s="58"/>
      <c r="D275" s="87"/>
      <c r="E275" s="79"/>
      <c r="F275" s="58"/>
      <c r="G275" s="58"/>
      <c r="H275" s="58"/>
      <c r="I275" s="58"/>
      <c r="J275" s="58"/>
      <c r="K275" s="56"/>
      <c r="L275" s="56"/>
      <c r="M275" s="56"/>
      <c r="N275" s="56"/>
      <c r="O275" s="56"/>
      <c r="P275" s="56"/>
      <c r="Q275" s="56"/>
      <c r="R275" s="56"/>
      <c r="S275" s="56"/>
      <c r="T275" s="56"/>
      <c r="U275" s="56"/>
      <c r="V275" s="56"/>
      <c r="W275" s="56"/>
      <c r="X275" s="56"/>
      <c r="Y275" s="56"/>
      <c r="Z275" s="56"/>
      <c r="AA275" s="56"/>
      <c r="AB275" s="56"/>
    </row>
    <row r="276">
      <c r="A276" s="56"/>
      <c r="B276" s="56"/>
      <c r="C276" s="58"/>
      <c r="D276" s="87"/>
      <c r="E276" s="79"/>
      <c r="F276" s="58"/>
      <c r="G276" s="58"/>
      <c r="H276" s="58"/>
      <c r="I276" s="58"/>
      <c r="J276" s="58"/>
      <c r="K276" s="56"/>
      <c r="L276" s="56"/>
      <c r="M276" s="56"/>
      <c r="N276" s="56"/>
      <c r="O276" s="56"/>
      <c r="P276" s="56"/>
      <c r="Q276" s="56"/>
      <c r="R276" s="56"/>
      <c r="S276" s="56"/>
      <c r="T276" s="56"/>
      <c r="U276" s="56"/>
      <c r="V276" s="56"/>
      <c r="W276" s="56"/>
      <c r="X276" s="56"/>
      <c r="Y276" s="56"/>
      <c r="Z276" s="56"/>
      <c r="AA276" s="56"/>
      <c r="AB276" s="56"/>
    </row>
    <row r="277">
      <c r="A277" s="56"/>
      <c r="B277" s="56"/>
      <c r="C277" s="58"/>
      <c r="D277" s="87"/>
      <c r="E277" s="79"/>
      <c r="F277" s="58"/>
      <c r="G277" s="58"/>
      <c r="H277" s="58"/>
      <c r="I277" s="58"/>
      <c r="J277" s="58"/>
      <c r="K277" s="56"/>
      <c r="L277" s="56"/>
      <c r="M277" s="56"/>
      <c r="N277" s="56"/>
      <c r="O277" s="56"/>
      <c r="P277" s="56"/>
      <c r="Q277" s="56"/>
      <c r="R277" s="56"/>
      <c r="S277" s="56"/>
      <c r="T277" s="56"/>
      <c r="U277" s="56"/>
      <c r="V277" s="56"/>
      <c r="W277" s="56"/>
      <c r="X277" s="56"/>
      <c r="Y277" s="56"/>
      <c r="Z277" s="56"/>
      <c r="AA277" s="56"/>
      <c r="AB277" s="56"/>
    </row>
    <row r="278">
      <c r="A278" s="56"/>
      <c r="B278" s="56"/>
      <c r="C278" s="58"/>
      <c r="D278" s="87"/>
      <c r="E278" s="79"/>
      <c r="F278" s="58"/>
      <c r="G278" s="58"/>
      <c r="H278" s="58"/>
      <c r="I278" s="58"/>
      <c r="J278" s="58"/>
      <c r="K278" s="56"/>
      <c r="L278" s="56"/>
      <c r="M278" s="56"/>
      <c r="N278" s="56"/>
      <c r="O278" s="56"/>
      <c r="P278" s="56"/>
      <c r="Q278" s="56"/>
      <c r="R278" s="56"/>
      <c r="S278" s="56"/>
      <c r="T278" s="56"/>
      <c r="U278" s="56"/>
      <c r="V278" s="56"/>
      <c r="W278" s="56"/>
      <c r="X278" s="56"/>
      <c r="Y278" s="56"/>
      <c r="Z278" s="56"/>
      <c r="AA278" s="56"/>
      <c r="AB278" s="56"/>
    </row>
    <row r="279">
      <c r="A279" s="56"/>
      <c r="B279" s="56"/>
      <c r="C279" s="58"/>
      <c r="D279" s="87"/>
      <c r="E279" s="79"/>
      <c r="F279" s="58"/>
      <c r="G279" s="58"/>
      <c r="H279" s="58"/>
      <c r="I279" s="58"/>
      <c r="J279" s="58"/>
      <c r="K279" s="56"/>
      <c r="L279" s="56"/>
      <c r="M279" s="56"/>
      <c r="N279" s="56"/>
      <c r="O279" s="56"/>
      <c r="P279" s="56"/>
      <c r="Q279" s="56"/>
      <c r="R279" s="56"/>
      <c r="S279" s="56"/>
      <c r="T279" s="56"/>
      <c r="U279" s="56"/>
      <c r="V279" s="56"/>
      <c r="W279" s="56"/>
      <c r="X279" s="56"/>
      <c r="Y279" s="56"/>
      <c r="Z279" s="56"/>
      <c r="AA279" s="56"/>
      <c r="AB279" s="56"/>
    </row>
    <row r="280">
      <c r="A280" s="56"/>
      <c r="B280" s="56"/>
      <c r="C280" s="58"/>
      <c r="D280" s="87"/>
      <c r="E280" s="79"/>
      <c r="F280" s="58"/>
      <c r="G280" s="58"/>
      <c r="H280" s="58"/>
      <c r="I280" s="58"/>
      <c r="J280" s="58"/>
      <c r="K280" s="56"/>
      <c r="L280" s="56"/>
      <c r="M280" s="56"/>
      <c r="N280" s="56"/>
      <c r="O280" s="56"/>
      <c r="P280" s="56"/>
      <c r="Q280" s="56"/>
      <c r="R280" s="56"/>
      <c r="S280" s="56"/>
      <c r="T280" s="56"/>
      <c r="U280" s="56"/>
      <c r="V280" s="56"/>
      <c r="W280" s="56"/>
      <c r="X280" s="56"/>
      <c r="Y280" s="56"/>
      <c r="Z280" s="56"/>
      <c r="AA280" s="56"/>
      <c r="AB280" s="56"/>
    </row>
    <row r="281">
      <c r="A281" s="56"/>
      <c r="B281" s="56"/>
      <c r="C281" s="58"/>
      <c r="D281" s="87"/>
      <c r="E281" s="79"/>
      <c r="F281" s="58"/>
      <c r="G281" s="58"/>
      <c r="H281" s="58"/>
      <c r="I281" s="58"/>
      <c r="J281" s="58"/>
      <c r="K281" s="56"/>
      <c r="L281" s="56"/>
      <c r="M281" s="56"/>
      <c r="N281" s="56"/>
      <c r="O281" s="56"/>
      <c r="P281" s="56"/>
      <c r="Q281" s="56"/>
      <c r="R281" s="56"/>
      <c r="S281" s="56"/>
      <c r="T281" s="56"/>
      <c r="U281" s="56"/>
      <c r="V281" s="56"/>
      <c r="W281" s="56"/>
      <c r="X281" s="56"/>
      <c r="Y281" s="56"/>
      <c r="Z281" s="56"/>
      <c r="AA281" s="56"/>
      <c r="AB281" s="56"/>
    </row>
    <row r="282">
      <c r="A282" s="56"/>
      <c r="B282" s="56"/>
      <c r="C282" s="58"/>
      <c r="D282" s="87"/>
      <c r="E282" s="79"/>
      <c r="F282" s="58"/>
      <c r="G282" s="58"/>
      <c r="H282" s="58"/>
      <c r="I282" s="58"/>
      <c r="J282" s="58"/>
      <c r="K282" s="56"/>
      <c r="L282" s="56"/>
      <c r="M282" s="56"/>
      <c r="N282" s="56"/>
      <c r="O282" s="56"/>
      <c r="P282" s="56"/>
      <c r="Q282" s="56"/>
      <c r="R282" s="56"/>
      <c r="S282" s="56"/>
      <c r="T282" s="56"/>
      <c r="U282" s="56"/>
      <c r="V282" s="56"/>
      <c r="W282" s="56"/>
      <c r="X282" s="56"/>
      <c r="Y282" s="56"/>
      <c r="Z282" s="56"/>
      <c r="AA282" s="56"/>
      <c r="AB282" s="56"/>
    </row>
    <row r="283">
      <c r="A283" s="56"/>
      <c r="B283" s="56"/>
      <c r="C283" s="58"/>
      <c r="D283" s="87"/>
      <c r="E283" s="79"/>
      <c r="F283" s="58"/>
      <c r="G283" s="58"/>
      <c r="H283" s="58"/>
      <c r="I283" s="58"/>
      <c r="J283" s="58"/>
      <c r="K283" s="56"/>
      <c r="L283" s="56"/>
      <c r="M283" s="56"/>
      <c r="N283" s="56"/>
      <c r="O283" s="56"/>
      <c r="P283" s="56"/>
      <c r="Q283" s="56"/>
      <c r="R283" s="56"/>
      <c r="S283" s="56"/>
      <c r="T283" s="56"/>
      <c r="U283" s="56"/>
      <c r="V283" s="56"/>
      <c r="W283" s="56"/>
      <c r="X283" s="56"/>
      <c r="Y283" s="56"/>
      <c r="Z283" s="56"/>
      <c r="AA283" s="56"/>
      <c r="AB283" s="56"/>
    </row>
    <row r="284">
      <c r="A284" s="56"/>
      <c r="B284" s="56"/>
      <c r="C284" s="58"/>
      <c r="D284" s="87"/>
      <c r="E284" s="79"/>
      <c r="F284" s="58"/>
      <c r="G284" s="58"/>
      <c r="H284" s="58"/>
      <c r="I284" s="58"/>
      <c r="J284" s="58"/>
      <c r="K284" s="56"/>
      <c r="L284" s="56"/>
      <c r="M284" s="56"/>
      <c r="N284" s="56"/>
      <c r="O284" s="56"/>
      <c r="P284" s="56"/>
      <c r="Q284" s="56"/>
      <c r="R284" s="56"/>
      <c r="S284" s="56"/>
      <c r="T284" s="56"/>
      <c r="U284" s="56"/>
      <c r="V284" s="56"/>
      <c r="W284" s="56"/>
      <c r="X284" s="56"/>
      <c r="Y284" s="56"/>
      <c r="Z284" s="56"/>
      <c r="AA284" s="56"/>
      <c r="AB284" s="56"/>
    </row>
    <row r="285">
      <c r="A285" s="56"/>
      <c r="B285" s="56"/>
      <c r="C285" s="58"/>
      <c r="D285" s="87"/>
      <c r="E285" s="79"/>
      <c r="F285" s="58"/>
      <c r="G285" s="58"/>
      <c r="H285" s="58"/>
      <c r="I285" s="58"/>
      <c r="J285" s="58"/>
      <c r="K285" s="56"/>
      <c r="L285" s="56"/>
      <c r="M285" s="56"/>
      <c r="N285" s="56"/>
      <c r="O285" s="56"/>
      <c r="P285" s="56"/>
      <c r="Q285" s="56"/>
      <c r="R285" s="56"/>
      <c r="S285" s="56"/>
      <c r="T285" s="56"/>
      <c r="U285" s="56"/>
      <c r="V285" s="56"/>
      <c r="W285" s="56"/>
      <c r="X285" s="56"/>
      <c r="Y285" s="56"/>
      <c r="Z285" s="56"/>
      <c r="AA285" s="56"/>
      <c r="AB285" s="56"/>
    </row>
    <row r="286">
      <c r="A286" s="56"/>
      <c r="B286" s="56"/>
      <c r="C286" s="58"/>
      <c r="D286" s="87"/>
      <c r="E286" s="79"/>
      <c r="F286" s="58"/>
      <c r="G286" s="58"/>
      <c r="H286" s="58"/>
      <c r="I286" s="58"/>
      <c r="J286" s="58"/>
      <c r="K286" s="56"/>
      <c r="L286" s="56"/>
      <c r="M286" s="56"/>
      <c r="N286" s="56"/>
      <c r="O286" s="56"/>
      <c r="P286" s="56"/>
      <c r="Q286" s="56"/>
      <c r="R286" s="56"/>
      <c r="S286" s="56"/>
      <c r="T286" s="56"/>
      <c r="U286" s="56"/>
      <c r="V286" s="56"/>
      <c r="W286" s="56"/>
      <c r="X286" s="56"/>
      <c r="Y286" s="56"/>
      <c r="Z286" s="56"/>
      <c r="AA286" s="56"/>
      <c r="AB286" s="56"/>
    </row>
    <row r="287">
      <c r="A287" s="56"/>
      <c r="B287" s="56"/>
      <c r="C287" s="58"/>
      <c r="D287" s="87"/>
      <c r="E287" s="79"/>
      <c r="F287" s="58"/>
      <c r="G287" s="58"/>
      <c r="H287" s="58"/>
      <c r="I287" s="58"/>
      <c r="J287" s="58"/>
      <c r="K287" s="56"/>
      <c r="L287" s="56"/>
      <c r="M287" s="56"/>
      <c r="N287" s="56"/>
      <c r="O287" s="56"/>
      <c r="P287" s="56"/>
      <c r="Q287" s="56"/>
      <c r="R287" s="56"/>
      <c r="S287" s="56"/>
      <c r="T287" s="56"/>
      <c r="U287" s="56"/>
      <c r="V287" s="56"/>
      <c r="W287" s="56"/>
      <c r="X287" s="56"/>
      <c r="Y287" s="56"/>
      <c r="Z287" s="56"/>
      <c r="AA287" s="56"/>
      <c r="AB287" s="56"/>
    </row>
    <row r="288">
      <c r="A288" s="56"/>
      <c r="B288" s="56"/>
      <c r="C288" s="58"/>
      <c r="D288" s="87"/>
      <c r="E288" s="79"/>
      <c r="F288" s="58"/>
      <c r="G288" s="58"/>
      <c r="H288" s="58"/>
      <c r="I288" s="58"/>
      <c r="J288" s="58"/>
      <c r="K288" s="56"/>
      <c r="L288" s="56"/>
      <c r="M288" s="56"/>
      <c r="N288" s="56"/>
      <c r="O288" s="56"/>
      <c r="P288" s="56"/>
      <c r="Q288" s="56"/>
      <c r="R288" s="56"/>
      <c r="S288" s="56"/>
      <c r="T288" s="56"/>
      <c r="U288" s="56"/>
      <c r="V288" s="56"/>
      <c r="W288" s="56"/>
      <c r="X288" s="56"/>
      <c r="Y288" s="56"/>
      <c r="Z288" s="56"/>
      <c r="AA288" s="56"/>
      <c r="AB288" s="56"/>
    </row>
    <row r="289">
      <c r="A289" s="56"/>
      <c r="B289" s="56"/>
      <c r="C289" s="58"/>
      <c r="D289" s="87"/>
      <c r="E289" s="79"/>
      <c r="F289" s="58"/>
      <c r="G289" s="58"/>
      <c r="H289" s="58"/>
      <c r="I289" s="58"/>
      <c r="J289" s="58"/>
      <c r="K289" s="56"/>
      <c r="L289" s="56"/>
      <c r="M289" s="56"/>
      <c r="N289" s="56"/>
      <c r="O289" s="56"/>
      <c r="P289" s="56"/>
      <c r="Q289" s="56"/>
      <c r="R289" s="56"/>
      <c r="S289" s="56"/>
      <c r="T289" s="56"/>
      <c r="U289" s="56"/>
      <c r="V289" s="56"/>
      <c r="W289" s="56"/>
      <c r="X289" s="56"/>
      <c r="Y289" s="56"/>
      <c r="Z289" s="56"/>
      <c r="AA289" s="56"/>
      <c r="AB289" s="56"/>
    </row>
    <row r="290">
      <c r="A290" s="56"/>
      <c r="B290" s="56"/>
      <c r="C290" s="58"/>
      <c r="D290" s="87"/>
      <c r="E290" s="79"/>
      <c r="F290" s="58"/>
      <c r="G290" s="58"/>
      <c r="H290" s="58"/>
      <c r="I290" s="58"/>
      <c r="J290" s="58"/>
      <c r="K290" s="56"/>
      <c r="L290" s="56"/>
      <c r="M290" s="56"/>
      <c r="N290" s="56"/>
      <c r="O290" s="56"/>
      <c r="P290" s="56"/>
      <c r="Q290" s="56"/>
      <c r="R290" s="56"/>
      <c r="S290" s="56"/>
      <c r="T290" s="56"/>
      <c r="U290" s="56"/>
      <c r="V290" s="56"/>
      <c r="W290" s="56"/>
      <c r="X290" s="56"/>
      <c r="Y290" s="56"/>
      <c r="Z290" s="56"/>
      <c r="AA290" s="56"/>
      <c r="AB290" s="56"/>
    </row>
    <row r="291">
      <c r="A291" s="56"/>
      <c r="B291" s="56"/>
      <c r="C291" s="58"/>
      <c r="D291" s="87"/>
      <c r="E291" s="79"/>
      <c r="F291" s="58"/>
      <c r="G291" s="58"/>
      <c r="H291" s="58"/>
      <c r="I291" s="58"/>
      <c r="J291" s="58"/>
      <c r="K291" s="56"/>
      <c r="L291" s="56"/>
      <c r="M291" s="56"/>
      <c r="N291" s="56"/>
      <c r="O291" s="56"/>
      <c r="P291" s="56"/>
      <c r="Q291" s="56"/>
      <c r="R291" s="56"/>
      <c r="S291" s="56"/>
      <c r="T291" s="56"/>
      <c r="U291" s="56"/>
      <c r="V291" s="56"/>
      <c r="W291" s="56"/>
      <c r="X291" s="56"/>
      <c r="Y291" s="56"/>
      <c r="Z291" s="56"/>
      <c r="AA291" s="56"/>
      <c r="AB291" s="56"/>
    </row>
    <row r="292">
      <c r="A292" s="56"/>
      <c r="B292" s="56"/>
      <c r="C292" s="58"/>
      <c r="D292" s="87"/>
      <c r="E292" s="79"/>
      <c r="F292" s="58"/>
      <c r="G292" s="58"/>
      <c r="H292" s="58"/>
      <c r="I292" s="58"/>
      <c r="J292" s="58"/>
      <c r="K292" s="56"/>
      <c r="L292" s="56"/>
      <c r="M292" s="56"/>
      <c r="N292" s="56"/>
      <c r="O292" s="56"/>
      <c r="P292" s="56"/>
      <c r="Q292" s="56"/>
      <c r="R292" s="56"/>
      <c r="S292" s="56"/>
      <c r="T292" s="56"/>
      <c r="U292" s="56"/>
      <c r="V292" s="56"/>
      <c r="W292" s="56"/>
      <c r="X292" s="56"/>
      <c r="Y292" s="56"/>
      <c r="Z292" s="56"/>
      <c r="AA292" s="56"/>
      <c r="AB292" s="56"/>
    </row>
    <row r="293">
      <c r="A293" s="56"/>
      <c r="B293" s="56"/>
      <c r="C293" s="58"/>
      <c r="D293" s="87"/>
      <c r="E293" s="79"/>
      <c r="F293" s="58"/>
      <c r="G293" s="58"/>
      <c r="H293" s="58"/>
      <c r="I293" s="58"/>
      <c r="J293" s="58"/>
      <c r="K293" s="56"/>
      <c r="L293" s="56"/>
      <c r="M293" s="56"/>
      <c r="N293" s="56"/>
      <c r="O293" s="56"/>
      <c r="P293" s="56"/>
      <c r="Q293" s="56"/>
      <c r="R293" s="56"/>
      <c r="S293" s="56"/>
      <c r="T293" s="56"/>
      <c r="U293" s="56"/>
      <c r="V293" s="56"/>
      <c r="W293" s="56"/>
      <c r="X293" s="56"/>
      <c r="Y293" s="56"/>
      <c r="Z293" s="56"/>
      <c r="AA293" s="56"/>
      <c r="AB293" s="56"/>
    </row>
    <row r="294">
      <c r="A294" s="56"/>
      <c r="B294" s="56"/>
      <c r="C294" s="58"/>
      <c r="D294" s="87"/>
      <c r="E294" s="79"/>
      <c r="F294" s="58"/>
      <c r="G294" s="58"/>
      <c r="H294" s="58"/>
      <c r="I294" s="58"/>
      <c r="J294" s="58"/>
      <c r="K294" s="56"/>
      <c r="L294" s="56"/>
      <c r="M294" s="56"/>
      <c r="N294" s="56"/>
      <c r="O294" s="56"/>
      <c r="P294" s="56"/>
      <c r="Q294" s="56"/>
      <c r="R294" s="56"/>
      <c r="S294" s="56"/>
      <c r="T294" s="56"/>
      <c r="U294" s="56"/>
      <c r="V294" s="56"/>
      <c r="W294" s="56"/>
      <c r="X294" s="56"/>
      <c r="Y294" s="56"/>
      <c r="Z294" s="56"/>
      <c r="AA294" s="56"/>
      <c r="AB294" s="56"/>
    </row>
    <row r="295">
      <c r="A295" s="56"/>
      <c r="B295" s="56"/>
      <c r="C295" s="58"/>
      <c r="D295" s="87"/>
      <c r="E295" s="79"/>
      <c r="F295" s="58"/>
      <c r="G295" s="58"/>
      <c r="H295" s="58"/>
      <c r="I295" s="58"/>
      <c r="J295" s="58"/>
      <c r="K295" s="56"/>
      <c r="L295" s="56"/>
      <c r="M295" s="56"/>
      <c r="N295" s="56"/>
      <c r="O295" s="56"/>
      <c r="P295" s="56"/>
      <c r="Q295" s="56"/>
      <c r="R295" s="56"/>
      <c r="S295" s="56"/>
      <c r="T295" s="56"/>
      <c r="U295" s="56"/>
      <c r="V295" s="56"/>
      <c r="W295" s="56"/>
      <c r="X295" s="56"/>
      <c r="Y295" s="56"/>
      <c r="Z295" s="56"/>
      <c r="AA295" s="56"/>
      <c r="AB295" s="56"/>
    </row>
    <row r="296">
      <c r="A296" s="56"/>
      <c r="B296" s="56"/>
      <c r="C296" s="58"/>
      <c r="D296" s="87"/>
      <c r="E296" s="79"/>
      <c r="F296" s="58"/>
      <c r="G296" s="58"/>
      <c r="H296" s="58"/>
      <c r="I296" s="58"/>
      <c r="J296" s="58"/>
      <c r="K296" s="56"/>
      <c r="L296" s="56"/>
      <c r="M296" s="56"/>
      <c r="N296" s="56"/>
      <c r="O296" s="56"/>
      <c r="P296" s="56"/>
      <c r="Q296" s="56"/>
      <c r="R296" s="56"/>
      <c r="S296" s="56"/>
      <c r="T296" s="56"/>
      <c r="U296" s="56"/>
      <c r="V296" s="56"/>
      <c r="W296" s="56"/>
      <c r="X296" s="56"/>
      <c r="Y296" s="56"/>
      <c r="Z296" s="56"/>
      <c r="AA296" s="56"/>
      <c r="AB296" s="56"/>
    </row>
    <row r="297">
      <c r="A297" s="56"/>
      <c r="B297" s="56"/>
      <c r="C297" s="58"/>
      <c r="D297" s="87"/>
      <c r="E297" s="79"/>
      <c r="F297" s="58"/>
      <c r="G297" s="58"/>
      <c r="H297" s="58"/>
      <c r="I297" s="58"/>
      <c r="J297" s="58"/>
      <c r="K297" s="56"/>
      <c r="L297" s="56"/>
      <c r="M297" s="56"/>
      <c r="N297" s="56"/>
      <c r="O297" s="56"/>
      <c r="P297" s="56"/>
      <c r="Q297" s="56"/>
      <c r="R297" s="56"/>
      <c r="S297" s="56"/>
      <c r="T297" s="56"/>
      <c r="U297" s="56"/>
      <c r="V297" s="56"/>
      <c r="W297" s="56"/>
      <c r="X297" s="56"/>
      <c r="Y297" s="56"/>
      <c r="Z297" s="56"/>
      <c r="AA297" s="56"/>
      <c r="AB297" s="56"/>
    </row>
    <row r="298">
      <c r="A298" s="56"/>
      <c r="B298" s="56"/>
      <c r="C298" s="58"/>
      <c r="D298" s="87"/>
      <c r="E298" s="79"/>
      <c r="F298" s="58"/>
      <c r="G298" s="58"/>
      <c r="H298" s="58"/>
      <c r="I298" s="58"/>
      <c r="J298" s="58"/>
      <c r="K298" s="56"/>
      <c r="L298" s="56"/>
      <c r="M298" s="56"/>
      <c r="N298" s="56"/>
      <c r="O298" s="56"/>
      <c r="P298" s="56"/>
      <c r="Q298" s="56"/>
      <c r="R298" s="56"/>
      <c r="S298" s="56"/>
      <c r="T298" s="56"/>
      <c r="U298" s="56"/>
      <c r="V298" s="56"/>
      <c r="W298" s="56"/>
      <c r="X298" s="56"/>
      <c r="Y298" s="56"/>
      <c r="Z298" s="56"/>
      <c r="AA298" s="56"/>
      <c r="AB298" s="56"/>
    </row>
    <row r="299">
      <c r="A299" s="56"/>
      <c r="B299" s="56"/>
      <c r="C299" s="58"/>
      <c r="D299" s="87"/>
      <c r="E299" s="79"/>
      <c r="F299" s="58"/>
      <c r="G299" s="58"/>
      <c r="H299" s="58"/>
      <c r="I299" s="58"/>
      <c r="J299" s="58"/>
      <c r="K299" s="56"/>
      <c r="L299" s="56"/>
      <c r="M299" s="56"/>
      <c r="N299" s="56"/>
      <c r="O299" s="56"/>
      <c r="P299" s="56"/>
      <c r="Q299" s="56"/>
      <c r="R299" s="56"/>
      <c r="S299" s="56"/>
      <c r="T299" s="56"/>
      <c r="U299" s="56"/>
      <c r="V299" s="56"/>
      <c r="W299" s="56"/>
      <c r="X299" s="56"/>
      <c r="Y299" s="56"/>
      <c r="Z299" s="56"/>
      <c r="AA299" s="56"/>
      <c r="AB299" s="56"/>
    </row>
    <row r="300">
      <c r="A300" s="56"/>
      <c r="B300" s="56"/>
      <c r="C300" s="58"/>
      <c r="D300" s="87"/>
      <c r="E300" s="79"/>
      <c r="F300" s="58"/>
      <c r="G300" s="58"/>
      <c r="H300" s="58"/>
      <c r="I300" s="58"/>
      <c r="J300" s="58"/>
      <c r="K300" s="56"/>
      <c r="L300" s="56"/>
      <c r="M300" s="56"/>
      <c r="N300" s="56"/>
      <c r="O300" s="56"/>
      <c r="P300" s="56"/>
      <c r="Q300" s="56"/>
      <c r="R300" s="56"/>
      <c r="S300" s="56"/>
      <c r="T300" s="56"/>
      <c r="U300" s="56"/>
      <c r="V300" s="56"/>
      <c r="W300" s="56"/>
      <c r="X300" s="56"/>
      <c r="Y300" s="56"/>
      <c r="Z300" s="56"/>
      <c r="AA300" s="56"/>
      <c r="AB300" s="56"/>
    </row>
    <row r="301">
      <c r="A301" s="56"/>
      <c r="B301" s="56"/>
      <c r="C301" s="58"/>
      <c r="D301" s="87"/>
      <c r="E301" s="79"/>
      <c r="F301" s="58"/>
      <c r="G301" s="58"/>
      <c r="H301" s="58"/>
      <c r="I301" s="58"/>
      <c r="J301" s="58"/>
      <c r="K301" s="56"/>
      <c r="L301" s="56"/>
      <c r="M301" s="56"/>
      <c r="N301" s="56"/>
      <c r="O301" s="56"/>
      <c r="P301" s="56"/>
      <c r="Q301" s="56"/>
      <c r="R301" s="56"/>
      <c r="S301" s="56"/>
      <c r="T301" s="56"/>
      <c r="U301" s="56"/>
      <c r="V301" s="56"/>
      <c r="W301" s="56"/>
      <c r="X301" s="56"/>
      <c r="Y301" s="56"/>
      <c r="Z301" s="56"/>
      <c r="AA301" s="56"/>
      <c r="AB301" s="56"/>
    </row>
    <row r="302">
      <c r="A302" s="56"/>
      <c r="B302" s="56"/>
      <c r="C302" s="58"/>
      <c r="D302" s="87"/>
      <c r="E302" s="79"/>
      <c r="F302" s="58"/>
      <c r="G302" s="58"/>
      <c r="H302" s="58"/>
      <c r="I302" s="58"/>
      <c r="J302" s="58"/>
      <c r="K302" s="56"/>
      <c r="L302" s="56"/>
      <c r="M302" s="56"/>
      <c r="N302" s="56"/>
      <c r="O302" s="56"/>
      <c r="P302" s="56"/>
      <c r="Q302" s="56"/>
      <c r="R302" s="56"/>
      <c r="S302" s="56"/>
      <c r="T302" s="56"/>
      <c r="U302" s="56"/>
      <c r="V302" s="56"/>
      <c r="W302" s="56"/>
      <c r="X302" s="56"/>
      <c r="Y302" s="56"/>
      <c r="Z302" s="56"/>
      <c r="AA302" s="56"/>
      <c r="AB302" s="56"/>
    </row>
    <row r="303">
      <c r="A303" s="56"/>
      <c r="B303" s="56"/>
      <c r="C303" s="58"/>
      <c r="D303" s="87"/>
      <c r="E303" s="79"/>
      <c r="F303" s="58"/>
      <c r="G303" s="58"/>
      <c r="H303" s="58"/>
      <c r="I303" s="58"/>
      <c r="J303" s="58"/>
      <c r="K303" s="56"/>
      <c r="L303" s="56"/>
      <c r="M303" s="56"/>
      <c r="N303" s="56"/>
      <c r="O303" s="56"/>
      <c r="P303" s="56"/>
      <c r="Q303" s="56"/>
      <c r="R303" s="56"/>
      <c r="S303" s="56"/>
      <c r="T303" s="56"/>
      <c r="U303" s="56"/>
      <c r="V303" s="56"/>
      <c r="W303" s="56"/>
      <c r="X303" s="56"/>
      <c r="Y303" s="56"/>
      <c r="Z303" s="56"/>
      <c r="AA303" s="56"/>
      <c r="AB303" s="56"/>
    </row>
    <row r="304">
      <c r="A304" s="56"/>
      <c r="B304" s="56"/>
      <c r="C304" s="58"/>
      <c r="D304" s="87"/>
      <c r="E304" s="79"/>
      <c r="F304" s="58"/>
      <c r="G304" s="58"/>
      <c r="H304" s="58"/>
      <c r="I304" s="58"/>
      <c r="J304" s="58"/>
      <c r="K304" s="56"/>
      <c r="L304" s="56"/>
      <c r="M304" s="56"/>
      <c r="N304" s="56"/>
      <c r="O304" s="56"/>
      <c r="P304" s="56"/>
      <c r="Q304" s="56"/>
      <c r="R304" s="56"/>
      <c r="S304" s="56"/>
      <c r="T304" s="56"/>
      <c r="U304" s="56"/>
      <c r="V304" s="56"/>
      <c r="W304" s="56"/>
      <c r="X304" s="56"/>
      <c r="Y304" s="56"/>
      <c r="Z304" s="56"/>
      <c r="AA304" s="56"/>
      <c r="AB304" s="56"/>
    </row>
    <row r="305">
      <c r="A305" s="56"/>
      <c r="B305" s="56"/>
      <c r="C305" s="58"/>
      <c r="D305" s="87"/>
      <c r="E305" s="79"/>
      <c r="F305" s="58"/>
      <c r="G305" s="58"/>
      <c r="H305" s="58"/>
      <c r="I305" s="58"/>
      <c r="J305" s="58"/>
      <c r="K305" s="56"/>
      <c r="L305" s="56"/>
      <c r="M305" s="56"/>
      <c r="N305" s="56"/>
      <c r="O305" s="56"/>
      <c r="P305" s="56"/>
      <c r="Q305" s="56"/>
      <c r="R305" s="56"/>
      <c r="S305" s="56"/>
      <c r="T305" s="56"/>
      <c r="U305" s="56"/>
      <c r="V305" s="56"/>
      <c r="W305" s="56"/>
      <c r="X305" s="56"/>
      <c r="Y305" s="56"/>
      <c r="Z305" s="56"/>
      <c r="AA305" s="56"/>
      <c r="AB305" s="56"/>
    </row>
    <row r="306">
      <c r="A306" s="56"/>
      <c r="B306" s="56"/>
      <c r="C306" s="58"/>
      <c r="D306" s="87"/>
      <c r="E306" s="79"/>
      <c r="F306" s="58"/>
      <c r="G306" s="58"/>
      <c r="H306" s="58"/>
      <c r="I306" s="58"/>
      <c r="J306" s="58"/>
      <c r="K306" s="56"/>
      <c r="L306" s="56"/>
      <c r="M306" s="56"/>
      <c r="N306" s="56"/>
      <c r="O306" s="56"/>
      <c r="P306" s="56"/>
      <c r="Q306" s="56"/>
      <c r="R306" s="56"/>
      <c r="S306" s="56"/>
      <c r="T306" s="56"/>
      <c r="U306" s="56"/>
      <c r="V306" s="56"/>
      <c r="W306" s="56"/>
      <c r="X306" s="56"/>
      <c r="Y306" s="56"/>
      <c r="Z306" s="56"/>
      <c r="AA306" s="56"/>
      <c r="AB306" s="56"/>
    </row>
    <row r="307">
      <c r="A307" s="56"/>
      <c r="B307" s="56"/>
      <c r="C307" s="58"/>
      <c r="D307" s="87"/>
      <c r="E307" s="79"/>
      <c r="F307" s="58"/>
      <c r="G307" s="58"/>
      <c r="H307" s="58"/>
      <c r="I307" s="58"/>
      <c r="J307" s="58"/>
      <c r="K307" s="56"/>
      <c r="L307" s="56"/>
      <c r="M307" s="56"/>
      <c r="N307" s="56"/>
      <c r="O307" s="56"/>
      <c r="P307" s="56"/>
      <c r="Q307" s="56"/>
      <c r="R307" s="56"/>
      <c r="S307" s="56"/>
      <c r="T307" s="56"/>
      <c r="U307" s="56"/>
      <c r="V307" s="56"/>
      <c r="W307" s="56"/>
      <c r="X307" s="56"/>
      <c r="Y307" s="56"/>
      <c r="Z307" s="56"/>
      <c r="AA307" s="56"/>
      <c r="AB307" s="56"/>
    </row>
    <row r="308">
      <c r="A308" s="56"/>
      <c r="B308" s="56"/>
      <c r="C308" s="58"/>
      <c r="D308" s="87"/>
      <c r="E308" s="79"/>
      <c r="F308" s="58"/>
      <c r="G308" s="58"/>
      <c r="H308" s="58"/>
      <c r="I308" s="58"/>
      <c r="J308" s="58"/>
      <c r="K308" s="56"/>
      <c r="L308" s="56"/>
      <c r="M308" s="56"/>
      <c r="N308" s="56"/>
      <c r="O308" s="56"/>
      <c r="P308" s="56"/>
      <c r="Q308" s="56"/>
      <c r="R308" s="56"/>
      <c r="S308" s="56"/>
      <c r="T308" s="56"/>
      <c r="U308" s="56"/>
      <c r="V308" s="56"/>
      <c r="W308" s="56"/>
      <c r="X308" s="56"/>
      <c r="Y308" s="56"/>
      <c r="Z308" s="56"/>
      <c r="AA308" s="56"/>
      <c r="AB308" s="56"/>
    </row>
    <row r="309">
      <c r="A309" s="56"/>
      <c r="B309" s="56"/>
      <c r="C309" s="58"/>
      <c r="D309" s="87"/>
      <c r="E309" s="79"/>
      <c r="F309" s="58"/>
      <c r="G309" s="58"/>
      <c r="H309" s="58"/>
      <c r="I309" s="58"/>
      <c r="J309" s="58"/>
      <c r="K309" s="56"/>
      <c r="L309" s="56"/>
      <c r="M309" s="56"/>
      <c r="N309" s="56"/>
      <c r="O309" s="56"/>
      <c r="P309" s="56"/>
      <c r="Q309" s="56"/>
      <c r="R309" s="56"/>
      <c r="S309" s="56"/>
      <c r="T309" s="56"/>
      <c r="U309" s="56"/>
      <c r="V309" s="56"/>
      <c r="W309" s="56"/>
      <c r="X309" s="56"/>
      <c r="Y309" s="56"/>
      <c r="Z309" s="56"/>
      <c r="AA309" s="56"/>
      <c r="AB309" s="56"/>
    </row>
    <row r="310">
      <c r="A310" s="56"/>
      <c r="B310" s="56"/>
      <c r="C310" s="58"/>
      <c r="D310" s="87"/>
      <c r="E310" s="79"/>
      <c r="F310" s="58"/>
      <c r="G310" s="58"/>
      <c r="H310" s="58"/>
      <c r="I310" s="58"/>
      <c r="J310" s="58"/>
      <c r="K310" s="56"/>
      <c r="L310" s="56"/>
      <c r="M310" s="56"/>
      <c r="N310" s="56"/>
      <c r="O310" s="56"/>
      <c r="P310" s="56"/>
      <c r="Q310" s="56"/>
      <c r="R310" s="56"/>
      <c r="S310" s="56"/>
      <c r="T310" s="56"/>
      <c r="U310" s="56"/>
      <c r="V310" s="56"/>
      <c r="W310" s="56"/>
      <c r="X310" s="56"/>
      <c r="Y310" s="56"/>
      <c r="Z310" s="56"/>
      <c r="AA310" s="56"/>
      <c r="AB310" s="56"/>
    </row>
    <row r="311">
      <c r="A311" s="56"/>
      <c r="B311" s="56"/>
      <c r="C311" s="58"/>
      <c r="D311" s="87"/>
      <c r="E311" s="79"/>
      <c r="F311" s="58"/>
      <c r="G311" s="58"/>
      <c r="H311" s="58"/>
      <c r="I311" s="58"/>
      <c r="J311" s="58"/>
      <c r="K311" s="56"/>
      <c r="L311" s="56"/>
      <c r="M311" s="56"/>
      <c r="N311" s="56"/>
      <c r="O311" s="56"/>
      <c r="P311" s="56"/>
      <c r="Q311" s="56"/>
      <c r="R311" s="56"/>
      <c r="S311" s="56"/>
      <c r="T311" s="56"/>
      <c r="U311" s="56"/>
      <c r="V311" s="56"/>
      <c r="W311" s="56"/>
      <c r="X311" s="56"/>
      <c r="Y311" s="56"/>
      <c r="Z311" s="56"/>
      <c r="AA311" s="56"/>
      <c r="AB311" s="56"/>
    </row>
    <row r="312">
      <c r="A312" s="56"/>
      <c r="B312" s="56"/>
      <c r="C312" s="58"/>
      <c r="D312" s="87"/>
      <c r="E312" s="79"/>
      <c r="F312" s="58"/>
      <c r="G312" s="58"/>
      <c r="H312" s="58"/>
      <c r="I312" s="58"/>
      <c r="J312" s="58"/>
      <c r="K312" s="56"/>
      <c r="L312" s="56"/>
      <c r="M312" s="56"/>
      <c r="N312" s="56"/>
      <c r="O312" s="56"/>
      <c r="P312" s="56"/>
      <c r="Q312" s="56"/>
      <c r="R312" s="56"/>
      <c r="S312" s="56"/>
      <c r="T312" s="56"/>
      <c r="U312" s="56"/>
      <c r="V312" s="56"/>
      <c r="W312" s="56"/>
      <c r="X312" s="56"/>
      <c r="Y312" s="56"/>
      <c r="Z312" s="56"/>
      <c r="AA312" s="56"/>
      <c r="AB312" s="56"/>
    </row>
    <row r="313">
      <c r="A313" s="56"/>
      <c r="B313" s="56"/>
      <c r="C313" s="58"/>
      <c r="D313" s="87"/>
      <c r="E313" s="79"/>
      <c r="F313" s="58"/>
      <c r="G313" s="58"/>
      <c r="H313" s="58"/>
      <c r="I313" s="58"/>
      <c r="J313" s="58"/>
      <c r="K313" s="56"/>
      <c r="L313" s="56"/>
      <c r="M313" s="56"/>
      <c r="N313" s="56"/>
      <c r="O313" s="56"/>
      <c r="P313" s="56"/>
      <c r="Q313" s="56"/>
      <c r="R313" s="56"/>
      <c r="S313" s="56"/>
      <c r="T313" s="56"/>
      <c r="U313" s="56"/>
      <c r="V313" s="56"/>
      <c r="W313" s="56"/>
      <c r="X313" s="56"/>
      <c r="Y313" s="56"/>
      <c r="Z313" s="56"/>
      <c r="AA313" s="56"/>
      <c r="AB313" s="56"/>
    </row>
    <row r="314">
      <c r="A314" s="56"/>
      <c r="B314" s="56"/>
      <c r="C314" s="58"/>
      <c r="D314" s="87"/>
      <c r="E314" s="79"/>
      <c r="F314" s="58"/>
      <c r="G314" s="58"/>
      <c r="H314" s="58"/>
      <c r="I314" s="58"/>
      <c r="J314" s="58"/>
      <c r="K314" s="56"/>
      <c r="L314" s="56"/>
      <c r="M314" s="56"/>
      <c r="N314" s="56"/>
      <c r="O314" s="56"/>
      <c r="P314" s="56"/>
      <c r="Q314" s="56"/>
      <c r="R314" s="56"/>
      <c r="S314" s="56"/>
      <c r="T314" s="56"/>
      <c r="U314" s="56"/>
      <c r="V314" s="56"/>
      <c r="W314" s="56"/>
      <c r="X314" s="56"/>
      <c r="Y314" s="56"/>
      <c r="Z314" s="56"/>
      <c r="AA314" s="56"/>
      <c r="AB314" s="56"/>
    </row>
    <row r="315">
      <c r="A315" s="56"/>
      <c r="B315" s="56"/>
      <c r="C315" s="58"/>
      <c r="D315" s="87"/>
      <c r="E315" s="79"/>
      <c r="F315" s="58"/>
      <c r="G315" s="58"/>
      <c r="H315" s="58"/>
      <c r="I315" s="58"/>
      <c r="J315" s="58"/>
      <c r="K315" s="56"/>
      <c r="L315" s="56"/>
      <c r="M315" s="56"/>
      <c r="N315" s="56"/>
      <c r="O315" s="56"/>
      <c r="P315" s="56"/>
      <c r="Q315" s="56"/>
      <c r="R315" s="56"/>
      <c r="S315" s="56"/>
      <c r="T315" s="56"/>
      <c r="U315" s="56"/>
      <c r="V315" s="56"/>
      <c r="W315" s="56"/>
      <c r="X315" s="56"/>
      <c r="Y315" s="56"/>
      <c r="Z315" s="56"/>
      <c r="AA315" s="56"/>
      <c r="AB315" s="56"/>
    </row>
    <row r="316">
      <c r="A316" s="56"/>
      <c r="B316" s="56"/>
      <c r="C316" s="58"/>
      <c r="D316" s="87"/>
      <c r="E316" s="79"/>
      <c r="F316" s="58"/>
      <c r="G316" s="58"/>
      <c r="H316" s="58"/>
      <c r="I316" s="58"/>
      <c r="J316" s="58"/>
      <c r="K316" s="56"/>
      <c r="L316" s="56"/>
      <c r="M316" s="56"/>
      <c r="N316" s="56"/>
      <c r="O316" s="56"/>
      <c r="P316" s="56"/>
      <c r="Q316" s="56"/>
      <c r="R316" s="56"/>
      <c r="S316" s="56"/>
      <c r="T316" s="56"/>
      <c r="U316" s="56"/>
      <c r="V316" s="56"/>
      <c r="W316" s="56"/>
      <c r="X316" s="56"/>
      <c r="Y316" s="56"/>
      <c r="Z316" s="56"/>
      <c r="AA316" s="56"/>
      <c r="AB316" s="56"/>
    </row>
    <row r="317">
      <c r="A317" s="56"/>
      <c r="B317" s="56"/>
      <c r="C317" s="58"/>
      <c r="D317" s="87"/>
      <c r="E317" s="79"/>
      <c r="F317" s="58"/>
      <c r="G317" s="58"/>
      <c r="H317" s="58"/>
      <c r="I317" s="58"/>
      <c r="J317" s="58"/>
      <c r="K317" s="56"/>
      <c r="L317" s="56"/>
      <c r="M317" s="56"/>
      <c r="N317" s="56"/>
      <c r="O317" s="56"/>
      <c r="P317" s="56"/>
      <c r="Q317" s="56"/>
      <c r="R317" s="56"/>
      <c r="S317" s="56"/>
      <c r="T317" s="56"/>
      <c r="U317" s="56"/>
      <c r="V317" s="56"/>
      <c r="W317" s="56"/>
      <c r="X317" s="56"/>
      <c r="Y317" s="56"/>
      <c r="Z317" s="56"/>
      <c r="AA317" s="56"/>
      <c r="AB317" s="56"/>
    </row>
    <row r="318">
      <c r="A318" s="56"/>
      <c r="B318" s="56"/>
      <c r="C318" s="58"/>
      <c r="D318" s="87"/>
      <c r="E318" s="79"/>
      <c r="F318" s="58"/>
      <c r="G318" s="58"/>
      <c r="H318" s="58"/>
      <c r="I318" s="58"/>
      <c r="J318" s="58"/>
      <c r="K318" s="56"/>
      <c r="L318" s="56"/>
      <c r="M318" s="56"/>
      <c r="N318" s="56"/>
      <c r="O318" s="56"/>
      <c r="P318" s="56"/>
      <c r="Q318" s="56"/>
      <c r="R318" s="56"/>
      <c r="S318" s="56"/>
      <c r="T318" s="56"/>
      <c r="U318" s="56"/>
      <c r="V318" s="56"/>
      <c r="W318" s="56"/>
      <c r="X318" s="56"/>
      <c r="Y318" s="56"/>
      <c r="Z318" s="56"/>
      <c r="AA318" s="56"/>
      <c r="AB318" s="56"/>
    </row>
    <row r="319">
      <c r="A319" s="56"/>
      <c r="B319" s="56"/>
      <c r="C319" s="58"/>
      <c r="D319" s="87"/>
      <c r="E319" s="79"/>
      <c r="F319" s="58"/>
      <c r="G319" s="58"/>
      <c r="H319" s="58"/>
      <c r="I319" s="58"/>
      <c r="J319" s="58"/>
      <c r="K319" s="56"/>
      <c r="L319" s="56"/>
      <c r="M319" s="56"/>
      <c r="N319" s="56"/>
      <c r="O319" s="56"/>
      <c r="P319" s="56"/>
      <c r="Q319" s="56"/>
      <c r="R319" s="56"/>
      <c r="S319" s="56"/>
      <c r="T319" s="56"/>
      <c r="U319" s="56"/>
      <c r="V319" s="56"/>
      <c r="W319" s="56"/>
      <c r="X319" s="56"/>
      <c r="Y319" s="56"/>
      <c r="Z319" s="56"/>
      <c r="AA319" s="56"/>
      <c r="AB319" s="56"/>
    </row>
    <row r="320">
      <c r="A320" s="56"/>
      <c r="B320" s="56"/>
      <c r="C320" s="58"/>
      <c r="D320" s="87"/>
      <c r="E320" s="79"/>
      <c r="F320" s="58"/>
      <c r="G320" s="58"/>
      <c r="H320" s="58"/>
      <c r="I320" s="58"/>
      <c r="J320" s="58"/>
      <c r="K320" s="56"/>
      <c r="L320" s="56"/>
      <c r="M320" s="56"/>
      <c r="N320" s="56"/>
      <c r="O320" s="56"/>
      <c r="P320" s="56"/>
      <c r="Q320" s="56"/>
      <c r="R320" s="56"/>
      <c r="S320" s="56"/>
      <c r="T320" s="56"/>
      <c r="U320" s="56"/>
      <c r="V320" s="56"/>
      <c r="W320" s="56"/>
      <c r="X320" s="56"/>
      <c r="Y320" s="56"/>
      <c r="Z320" s="56"/>
      <c r="AA320" s="56"/>
      <c r="AB320" s="56"/>
    </row>
    <row r="321">
      <c r="A321" s="56"/>
      <c r="B321" s="56"/>
      <c r="C321" s="58"/>
      <c r="D321" s="87"/>
      <c r="E321" s="79"/>
      <c r="F321" s="58"/>
      <c r="G321" s="58"/>
      <c r="H321" s="58"/>
      <c r="I321" s="58"/>
      <c r="J321" s="58"/>
      <c r="K321" s="56"/>
      <c r="L321" s="56"/>
      <c r="M321" s="56"/>
      <c r="N321" s="56"/>
      <c r="O321" s="56"/>
      <c r="P321" s="56"/>
      <c r="Q321" s="56"/>
      <c r="R321" s="56"/>
      <c r="S321" s="56"/>
      <c r="T321" s="56"/>
      <c r="U321" s="56"/>
      <c r="V321" s="56"/>
      <c r="W321" s="56"/>
      <c r="X321" s="56"/>
      <c r="Y321" s="56"/>
      <c r="Z321" s="56"/>
      <c r="AA321" s="56"/>
      <c r="AB321" s="56"/>
    </row>
    <row r="322">
      <c r="A322" s="56"/>
      <c r="B322" s="56"/>
      <c r="C322" s="58"/>
      <c r="D322" s="87"/>
      <c r="E322" s="79"/>
      <c r="F322" s="58"/>
      <c r="G322" s="58"/>
      <c r="H322" s="58"/>
      <c r="I322" s="58"/>
      <c r="J322" s="58"/>
      <c r="K322" s="56"/>
      <c r="L322" s="56"/>
      <c r="M322" s="56"/>
      <c r="N322" s="56"/>
      <c r="O322" s="56"/>
      <c r="P322" s="56"/>
      <c r="Q322" s="56"/>
      <c r="R322" s="56"/>
      <c r="S322" s="56"/>
      <c r="T322" s="56"/>
      <c r="U322" s="56"/>
      <c r="V322" s="56"/>
      <c r="W322" s="56"/>
      <c r="X322" s="56"/>
      <c r="Y322" s="56"/>
      <c r="Z322" s="56"/>
      <c r="AA322" s="56"/>
      <c r="AB322" s="56"/>
    </row>
    <row r="323">
      <c r="A323" s="56"/>
      <c r="B323" s="56"/>
      <c r="C323" s="58"/>
      <c r="D323" s="87"/>
      <c r="E323" s="79"/>
      <c r="F323" s="58"/>
      <c r="G323" s="58"/>
      <c r="H323" s="58"/>
      <c r="I323" s="58"/>
      <c r="J323" s="58"/>
      <c r="K323" s="56"/>
      <c r="L323" s="56"/>
      <c r="M323" s="56"/>
      <c r="N323" s="56"/>
      <c r="O323" s="56"/>
      <c r="P323" s="56"/>
      <c r="Q323" s="56"/>
      <c r="R323" s="56"/>
      <c r="S323" s="56"/>
      <c r="T323" s="56"/>
      <c r="U323" s="56"/>
      <c r="V323" s="56"/>
      <c r="W323" s="56"/>
      <c r="X323" s="56"/>
      <c r="Y323" s="56"/>
      <c r="Z323" s="56"/>
      <c r="AA323" s="56"/>
      <c r="AB323" s="56"/>
    </row>
    <row r="324">
      <c r="A324" s="56"/>
      <c r="B324" s="56"/>
      <c r="C324" s="58"/>
      <c r="D324" s="87"/>
      <c r="E324" s="79"/>
      <c r="F324" s="58"/>
      <c r="G324" s="58"/>
      <c r="H324" s="58"/>
      <c r="I324" s="58"/>
      <c r="J324" s="58"/>
      <c r="K324" s="56"/>
      <c r="L324" s="56"/>
      <c r="M324" s="56"/>
      <c r="N324" s="56"/>
      <c r="O324" s="56"/>
      <c r="P324" s="56"/>
      <c r="Q324" s="56"/>
      <c r="R324" s="56"/>
      <c r="S324" s="56"/>
      <c r="T324" s="56"/>
      <c r="U324" s="56"/>
      <c r="V324" s="56"/>
      <c r="W324" s="56"/>
      <c r="X324" s="56"/>
      <c r="Y324" s="56"/>
      <c r="Z324" s="56"/>
      <c r="AA324" s="56"/>
      <c r="AB324" s="56"/>
    </row>
    <row r="325">
      <c r="A325" s="56"/>
      <c r="B325" s="56"/>
      <c r="C325" s="58"/>
      <c r="D325" s="87"/>
      <c r="E325" s="79"/>
      <c r="F325" s="58"/>
      <c r="G325" s="58"/>
      <c r="H325" s="58"/>
      <c r="I325" s="58"/>
      <c r="J325" s="58"/>
      <c r="K325" s="56"/>
      <c r="L325" s="56"/>
      <c r="M325" s="56"/>
      <c r="N325" s="56"/>
      <c r="O325" s="56"/>
      <c r="P325" s="56"/>
      <c r="Q325" s="56"/>
      <c r="R325" s="56"/>
      <c r="S325" s="56"/>
      <c r="T325" s="56"/>
      <c r="U325" s="56"/>
      <c r="V325" s="56"/>
      <c r="W325" s="56"/>
      <c r="X325" s="56"/>
      <c r="Y325" s="56"/>
      <c r="Z325" s="56"/>
      <c r="AA325" s="56"/>
      <c r="AB325" s="56"/>
    </row>
    <row r="326">
      <c r="A326" s="56"/>
      <c r="B326" s="56"/>
      <c r="C326" s="58"/>
      <c r="D326" s="87"/>
      <c r="E326" s="79"/>
      <c r="F326" s="58"/>
      <c r="G326" s="58"/>
      <c r="H326" s="58"/>
      <c r="I326" s="58"/>
      <c r="J326" s="58"/>
      <c r="K326" s="56"/>
      <c r="L326" s="56"/>
      <c r="M326" s="56"/>
      <c r="N326" s="56"/>
      <c r="O326" s="56"/>
      <c r="P326" s="56"/>
      <c r="Q326" s="56"/>
      <c r="R326" s="56"/>
      <c r="S326" s="56"/>
      <c r="T326" s="56"/>
      <c r="U326" s="56"/>
      <c r="V326" s="56"/>
      <c r="W326" s="56"/>
      <c r="X326" s="56"/>
      <c r="Y326" s="56"/>
      <c r="Z326" s="56"/>
      <c r="AA326" s="56"/>
      <c r="AB326" s="56"/>
    </row>
    <row r="327">
      <c r="A327" s="56"/>
      <c r="B327" s="56"/>
      <c r="C327" s="58"/>
      <c r="D327" s="87"/>
      <c r="E327" s="79"/>
      <c r="F327" s="58"/>
      <c r="G327" s="58"/>
      <c r="H327" s="58"/>
      <c r="I327" s="58"/>
      <c r="J327" s="58"/>
      <c r="K327" s="56"/>
      <c r="L327" s="56"/>
      <c r="M327" s="56"/>
      <c r="N327" s="56"/>
      <c r="O327" s="56"/>
      <c r="P327" s="56"/>
      <c r="Q327" s="56"/>
      <c r="R327" s="56"/>
      <c r="S327" s="56"/>
      <c r="T327" s="56"/>
      <c r="U327" s="56"/>
      <c r="V327" s="56"/>
      <c r="W327" s="56"/>
      <c r="X327" s="56"/>
      <c r="Y327" s="56"/>
      <c r="Z327" s="56"/>
      <c r="AA327" s="56"/>
      <c r="AB327" s="56"/>
    </row>
    <row r="328">
      <c r="A328" s="56"/>
      <c r="B328" s="56"/>
      <c r="C328" s="58"/>
      <c r="D328" s="87"/>
      <c r="E328" s="79"/>
      <c r="F328" s="58"/>
      <c r="G328" s="58"/>
      <c r="H328" s="58"/>
      <c r="I328" s="58"/>
      <c r="J328" s="58"/>
      <c r="K328" s="56"/>
      <c r="L328" s="56"/>
      <c r="M328" s="56"/>
      <c r="N328" s="56"/>
      <c r="O328" s="56"/>
      <c r="P328" s="56"/>
      <c r="Q328" s="56"/>
      <c r="R328" s="56"/>
      <c r="S328" s="56"/>
      <c r="T328" s="56"/>
      <c r="U328" s="56"/>
      <c r="V328" s="56"/>
      <c r="W328" s="56"/>
      <c r="X328" s="56"/>
      <c r="Y328" s="56"/>
      <c r="Z328" s="56"/>
      <c r="AA328" s="56"/>
      <c r="AB328" s="56"/>
    </row>
    <row r="329">
      <c r="A329" s="56"/>
      <c r="B329" s="56"/>
      <c r="C329" s="58"/>
      <c r="D329" s="87"/>
      <c r="E329" s="79"/>
      <c r="F329" s="58"/>
      <c r="G329" s="58"/>
      <c r="H329" s="58"/>
      <c r="I329" s="58"/>
      <c r="J329" s="58"/>
      <c r="K329" s="56"/>
      <c r="L329" s="56"/>
      <c r="M329" s="56"/>
      <c r="N329" s="56"/>
      <c r="O329" s="56"/>
      <c r="P329" s="56"/>
      <c r="Q329" s="56"/>
      <c r="R329" s="56"/>
      <c r="S329" s="56"/>
      <c r="T329" s="56"/>
      <c r="U329" s="56"/>
      <c r="V329" s="56"/>
      <c r="W329" s="56"/>
      <c r="X329" s="56"/>
      <c r="Y329" s="56"/>
      <c r="Z329" s="56"/>
      <c r="AA329" s="56"/>
      <c r="AB329" s="56"/>
    </row>
    <row r="330">
      <c r="A330" s="56"/>
      <c r="B330" s="56"/>
      <c r="C330" s="58"/>
      <c r="D330" s="87"/>
      <c r="E330" s="79"/>
      <c r="F330" s="58"/>
      <c r="G330" s="58"/>
      <c r="H330" s="58"/>
      <c r="I330" s="58"/>
      <c r="J330" s="58"/>
      <c r="K330" s="56"/>
      <c r="L330" s="56"/>
      <c r="M330" s="56"/>
      <c r="N330" s="56"/>
      <c r="O330" s="56"/>
      <c r="P330" s="56"/>
      <c r="Q330" s="56"/>
      <c r="R330" s="56"/>
      <c r="S330" s="56"/>
      <c r="T330" s="56"/>
      <c r="U330" s="56"/>
      <c r="V330" s="56"/>
      <c r="W330" s="56"/>
      <c r="X330" s="56"/>
      <c r="Y330" s="56"/>
      <c r="Z330" s="56"/>
      <c r="AA330" s="56"/>
      <c r="AB330" s="56"/>
    </row>
    <row r="331">
      <c r="A331" s="56"/>
      <c r="B331" s="56"/>
      <c r="C331" s="58"/>
      <c r="D331" s="87"/>
      <c r="E331" s="79"/>
      <c r="F331" s="58"/>
      <c r="G331" s="58"/>
      <c r="H331" s="58"/>
      <c r="I331" s="58"/>
      <c r="J331" s="58"/>
      <c r="K331" s="56"/>
      <c r="L331" s="56"/>
      <c r="M331" s="56"/>
      <c r="N331" s="56"/>
      <c r="O331" s="56"/>
      <c r="P331" s="56"/>
      <c r="Q331" s="56"/>
      <c r="R331" s="56"/>
      <c r="S331" s="56"/>
      <c r="T331" s="56"/>
      <c r="U331" s="56"/>
      <c r="V331" s="56"/>
      <c r="W331" s="56"/>
      <c r="X331" s="56"/>
      <c r="Y331" s="56"/>
      <c r="Z331" s="56"/>
      <c r="AA331" s="56"/>
      <c r="AB331" s="56"/>
    </row>
    <row r="332">
      <c r="A332" s="56"/>
      <c r="B332" s="56"/>
      <c r="C332" s="58"/>
      <c r="D332" s="87"/>
      <c r="E332" s="79"/>
      <c r="F332" s="58"/>
      <c r="G332" s="58"/>
      <c r="H332" s="58"/>
      <c r="I332" s="58"/>
      <c r="J332" s="58"/>
      <c r="K332" s="56"/>
      <c r="L332" s="56"/>
      <c r="M332" s="56"/>
      <c r="N332" s="56"/>
      <c r="O332" s="56"/>
      <c r="P332" s="56"/>
      <c r="Q332" s="56"/>
      <c r="R332" s="56"/>
      <c r="S332" s="56"/>
      <c r="T332" s="56"/>
      <c r="U332" s="56"/>
      <c r="V332" s="56"/>
      <c r="W332" s="56"/>
      <c r="X332" s="56"/>
      <c r="Y332" s="56"/>
      <c r="Z332" s="56"/>
      <c r="AA332" s="56"/>
      <c r="AB332" s="56"/>
    </row>
    <row r="333">
      <c r="A333" s="56"/>
      <c r="B333" s="56"/>
      <c r="C333" s="58"/>
      <c r="D333" s="87"/>
      <c r="E333" s="79"/>
      <c r="F333" s="58"/>
      <c r="G333" s="58"/>
      <c r="H333" s="58"/>
      <c r="I333" s="58"/>
      <c r="J333" s="58"/>
      <c r="K333" s="56"/>
      <c r="L333" s="56"/>
      <c r="M333" s="56"/>
      <c r="N333" s="56"/>
      <c r="O333" s="56"/>
      <c r="P333" s="56"/>
      <c r="Q333" s="56"/>
      <c r="R333" s="56"/>
      <c r="S333" s="56"/>
      <c r="T333" s="56"/>
      <c r="U333" s="56"/>
      <c r="V333" s="56"/>
      <c r="W333" s="56"/>
      <c r="X333" s="56"/>
      <c r="Y333" s="56"/>
      <c r="Z333" s="56"/>
      <c r="AA333" s="56"/>
      <c r="AB333" s="56"/>
    </row>
    <row r="334">
      <c r="A334" s="56"/>
      <c r="B334" s="56"/>
      <c r="C334" s="58"/>
      <c r="D334" s="87"/>
      <c r="E334" s="79"/>
      <c r="F334" s="58"/>
      <c r="G334" s="58"/>
      <c r="H334" s="58"/>
      <c r="I334" s="58"/>
      <c r="J334" s="58"/>
      <c r="K334" s="56"/>
      <c r="L334" s="56"/>
      <c r="M334" s="56"/>
      <c r="N334" s="56"/>
      <c r="O334" s="56"/>
      <c r="P334" s="56"/>
      <c r="Q334" s="56"/>
      <c r="R334" s="56"/>
      <c r="S334" s="56"/>
      <c r="T334" s="56"/>
      <c r="U334" s="56"/>
      <c r="V334" s="56"/>
      <c r="W334" s="56"/>
      <c r="X334" s="56"/>
      <c r="Y334" s="56"/>
      <c r="Z334" s="56"/>
      <c r="AA334" s="56"/>
      <c r="AB334" s="56"/>
    </row>
    <row r="335">
      <c r="A335" s="56"/>
      <c r="B335" s="56"/>
      <c r="C335" s="58"/>
      <c r="D335" s="87"/>
      <c r="E335" s="79"/>
      <c r="F335" s="58"/>
      <c r="G335" s="58"/>
      <c r="H335" s="58"/>
      <c r="I335" s="58"/>
      <c r="J335" s="58"/>
      <c r="K335" s="56"/>
      <c r="L335" s="56"/>
      <c r="M335" s="56"/>
      <c r="N335" s="56"/>
      <c r="O335" s="56"/>
      <c r="P335" s="56"/>
      <c r="Q335" s="56"/>
      <c r="R335" s="56"/>
      <c r="S335" s="56"/>
      <c r="T335" s="56"/>
      <c r="U335" s="56"/>
      <c r="V335" s="56"/>
      <c r="W335" s="56"/>
      <c r="X335" s="56"/>
      <c r="Y335" s="56"/>
      <c r="Z335" s="56"/>
      <c r="AA335" s="56"/>
      <c r="AB335" s="56"/>
    </row>
    <row r="336">
      <c r="A336" s="56"/>
      <c r="B336" s="56"/>
      <c r="C336" s="58"/>
      <c r="D336" s="87"/>
      <c r="E336" s="79"/>
      <c r="F336" s="58"/>
      <c r="G336" s="58"/>
      <c r="H336" s="58"/>
      <c r="I336" s="58"/>
      <c r="J336" s="58"/>
      <c r="K336" s="56"/>
      <c r="L336" s="56"/>
      <c r="M336" s="56"/>
      <c r="N336" s="56"/>
      <c r="O336" s="56"/>
      <c r="P336" s="56"/>
      <c r="Q336" s="56"/>
      <c r="R336" s="56"/>
      <c r="S336" s="56"/>
      <c r="T336" s="56"/>
      <c r="U336" s="56"/>
      <c r="V336" s="56"/>
      <c r="W336" s="56"/>
      <c r="X336" s="56"/>
      <c r="Y336" s="56"/>
      <c r="Z336" s="56"/>
      <c r="AA336" s="56"/>
      <c r="AB336" s="56"/>
    </row>
    <row r="337">
      <c r="A337" s="56"/>
      <c r="B337" s="56"/>
      <c r="C337" s="58"/>
      <c r="D337" s="87"/>
      <c r="E337" s="79"/>
      <c r="F337" s="58"/>
      <c r="G337" s="58"/>
      <c r="H337" s="58"/>
      <c r="I337" s="58"/>
      <c r="J337" s="58"/>
      <c r="K337" s="56"/>
      <c r="L337" s="56"/>
      <c r="M337" s="56"/>
      <c r="N337" s="56"/>
      <c r="O337" s="56"/>
      <c r="P337" s="56"/>
      <c r="Q337" s="56"/>
      <c r="R337" s="56"/>
      <c r="S337" s="56"/>
      <c r="T337" s="56"/>
      <c r="U337" s="56"/>
      <c r="V337" s="56"/>
      <c r="W337" s="56"/>
      <c r="X337" s="56"/>
      <c r="Y337" s="56"/>
      <c r="Z337" s="56"/>
      <c r="AA337" s="56"/>
      <c r="AB337" s="56"/>
    </row>
    <row r="338">
      <c r="A338" s="56"/>
      <c r="B338" s="56"/>
      <c r="C338" s="58"/>
      <c r="D338" s="87"/>
      <c r="E338" s="79"/>
      <c r="F338" s="58"/>
      <c r="G338" s="58"/>
      <c r="H338" s="58"/>
      <c r="I338" s="58"/>
      <c r="J338" s="58"/>
      <c r="K338" s="56"/>
      <c r="L338" s="56"/>
      <c r="M338" s="56"/>
      <c r="N338" s="56"/>
      <c r="O338" s="56"/>
      <c r="P338" s="56"/>
      <c r="Q338" s="56"/>
      <c r="R338" s="56"/>
      <c r="S338" s="56"/>
      <c r="T338" s="56"/>
      <c r="U338" s="56"/>
      <c r="V338" s="56"/>
      <c r="W338" s="56"/>
      <c r="X338" s="56"/>
      <c r="Y338" s="56"/>
      <c r="Z338" s="56"/>
      <c r="AA338" s="56"/>
      <c r="AB338" s="56"/>
    </row>
    <row r="339">
      <c r="A339" s="56"/>
      <c r="B339" s="56"/>
      <c r="C339" s="58"/>
      <c r="D339" s="87"/>
      <c r="E339" s="79"/>
      <c r="F339" s="58"/>
      <c r="G339" s="58"/>
      <c r="H339" s="58"/>
      <c r="I339" s="58"/>
      <c r="J339" s="58"/>
      <c r="K339" s="56"/>
      <c r="L339" s="56"/>
      <c r="M339" s="56"/>
      <c r="N339" s="56"/>
      <c r="O339" s="56"/>
      <c r="P339" s="56"/>
      <c r="Q339" s="56"/>
      <c r="R339" s="56"/>
      <c r="S339" s="56"/>
      <c r="T339" s="56"/>
      <c r="U339" s="56"/>
      <c r="V339" s="56"/>
      <c r="W339" s="56"/>
      <c r="X339" s="56"/>
      <c r="Y339" s="56"/>
      <c r="Z339" s="56"/>
      <c r="AA339" s="56"/>
      <c r="AB339" s="56"/>
    </row>
    <row r="340">
      <c r="A340" s="56"/>
      <c r="B340" s="56"/>
      <c r="C340" s="58"/>
      <c r="D340" s="87"/>
      <c r="E340" s="79"/>
      <c r="F340" s="58"/>
      <c r="G340" s="58"/>
      <c r="H340" s="58"/>
      <c r="I340" s="58"/>
      <c r="J340" s="58"/>
      <c r="K340" s="56"/>
      <c r="L340" s="56"/>
      <c r="M340" s="56"/>
      <c r="N340" s="56"/>
      <c r="O340" s="56"/>
      <c r="P340" s="56"/>
      <c r="Q340" s="56"/>
      <c r="R340" s="56"/>
      <c r="S340" s="56"/>
      <c r="T340" s="56"/>
      <c r="U340" s="56"/>
      <c r="V340" s="56"/>
      <c r="W340" s="56"/>
      <c r="X340" s="56"/>
      <c r="Y340" s="56"/>
      <c r="Z340" s="56"/>
      <c r="AA340" s="56"/>
      <c r="AB340" s="56"/>
    </row>
    <row r="341">
      <c r="A341" s="56"/>
      <c r="B341" s="56"/>
      <c r="C341" s="58"/>
      <c r="D341" s="87"/>
      <c r="E341" s="79"/>
      <c r="F341" s="58"/>
      <c r="G341" s="58"/>
      <c r="H341" s="58"/>
      <c r="I341" s="58"/>
      <c r="J341" s="58"/>
      <c r="K341" s="56"/>
      <c r="L341" s="56"/>
      <c r="M341" s="56"/>
      <c r="N341" s="56"/>
      <c r="O341" s="56"/>
      <c r="P341" s="56"/>
      <c r="Q341" s="56"/>
      <c r="R341" s="56"/>
      <c r="S341" s="56"/>
      <c r="T341" s="56"/>
      <c r="U341" s="56"/>
      <c r="V341" s="56"/>
      <c r="W341" s="56"/>
      <c r="X341" s="56"/>
      <c r="Y341" s="56"/>
      <c r="Z341" s="56"/>
      <c r="AA341" s="56"/>
      <c r="AB341" s="56"/>
    </row>
    <row r="342">
      <c r="A342" s="56"/>
      <c r="B342" s="56"/>
      <c r="C342" s="58"/>
      <c r="D342" s="87"/>
      <c r="E342" s="79"/>
      <c r="F342" s="58"/>
      <c r="G342" s="58"/>
      <c r="H342" s="58"/>
      <c r="I342" s="58"/>
      <c r="J342" s="58"/>
      <c r="K342" s="56"/>
      <c r="L342" s="56"/>
      <c r="M342" s="56"/>
      <c r="N342" s="56"/>
      <c r="O342" s="56"/>
      <c r="P342" s="56"/>
      <c r="Q342" s="56"/>
      <c r="R342" s="56"/>
      <c r="S342" s="56"/>
      <c r="T342" s="56"/>
      <c r="U342" s="56"/>
      <c r="V342" s="56"/>
      <c r="W342" s="56"/>
      <c r="X342" s="56"/>
      <c r="Y342" s="56"/>
      <c r="Z342" s="56"/>
      <c r="AA342" s="56"/>
      <c r="AB342" s="56"/>
    </row>
    <row r="343">
      <c r="A343" s="56"/>
      <c r="B343" s="56"/>
      <c r="C343" s="58"/>
      <c r="D343" s="87"/>
      <c r="E343" s="79"/>
      <c r="F343" s="58"/>
      <c r="G343" s="58"/>
      <c r="H343" s="58"/>
      <c r="I343" s="58"/>
      <c r="J343" s="58"/>
      <c r="K343" s="56"/>
      <c r="L343" s="56"/>
      <c r="M343" s="56"/>
      <c r="N343" s="56"/>
      <c r="O343" s="56"/>
      <c r="P343" s="56"/>
      <c r="Q343" s="56"/>
      <c r="R343" s="56"/>
      <c r="S343" s="56"/>
      <c r="T343" s="56"/>
      <c r="U343" s="56"/>
      <c r="V343" s="56"/>
      <c r="W343" s="56"/>
      <c r="X343" s="56"/>
      <c r="Y343" s="56"/>
      <c r="Z343" s="56"/>
      <c r="AA343" s="56"/>
      <c r="AB343" s="56"/>
    </row>
    <row r="344">
      <c r="A344" s="56"/>
      <c r="B344" s="56"/>
      <c r="C344" s="58"/>
      <c r="D344" s="87"/>
      <c r="E344" s="79"/>
      <c r="F344" s="58"/>
      <c r="G344" s="58"/>
      <c r="H344" s="58"/>
      <c r="I344" s="58"/>
      <c r="J344" s="58"/>
      <c r="K344" s="56"/>
      <c r="L344" s="56"/>
      <c r="M344" s="56"/>
      <c r="N344" s="56"/>
      <c r="O344" s="56"/>
      <c r="P344" s="56"/>
      <c r="Q344" s="56"/>
      <c r="R344" s="56"/>
      <c r="S344" s="56"/>
      <c r="T344" s="56"/>
      <c r="U344" s="56"/>
      <c r="V344" s="56"/>
      <c r="W344" s="56"/>
      <c r="X344" s="56"/>
      <c r="Y344" s="56"/>
      <c r="Z344" s="56"/>
      <c r="AA344" s="56"/>
      <c r="AB344" s="56"/>
    </row>
    <row r="345">
      <c r="A345" s="56"/>
      <c r="B345" s="56"/>
      <c r="C345" s="58"/>
      <c r="D345" s="87"/>
      <c r="E345" s="79"/>
      <c r="F345" s="58"/>
      <c r="G345" s="58"/>
      <c r="H345" s="58"/>
      <c r="I345" s="58"/>
      <c r="J345" s="58"/>
      <c r="K345" s="56"/>
      <c r="L345" s="56"/>
      <c r="M345" s="56"/>
      <c r="N345" s="56"/>
      <c r="O345" s="56"/>
      <c r="P345" s="56"/>
      <c r="Q345" s="56"/>
      <c r="R345" s="56"/>
      <c r="S345" s="56"/>
      <c r="T345" s="56"/>
      <c r="U345" s="56"/>
      <c r="V345" s="56"/>
      <c r="W345" s="56"/>
      <c r="X345" s="56"/>
      <c r="Y345" s="56"/>
      <c r="Z345" s="56"/>
      <c r="AA345" s="56"/>
      <c r="AB345" s="56"/>
    </row>
    <row r="346">
      <c r="A346" s="56"/>
      <c r="B346" s="56"/>
      <c r="C346" s="58"/>
      <c r="D346" s="87"/>
      <c r="E346" s="79"/>
      <c r="F346" s="58"/>
      <c r="G346" s="58"/>
      <c r="H346" s="58"/>
      <c r="I346" s="58"/>
      <c r="J346" s="58"/>
      <c r="K346" s="56"/>
      <c r="L346" s="56"/>
      <c r="M346" s="56"/>
      <c r="N346" s="56"/>
      <c r="O346" s="56"/>
      <c r="P346" s="56"/>
      <c r="Q346" s="56"/>
      <c r="R346" s="56"/>
      <c r="S346" s="56"/>
      <c r="T346" s="56"/>
      <c r="U346" s="56"/>
      <c r="V346" s="56"/>
      <c r="W346" s="56"/>
      <c r="X346" s="56"/>
      <c r="Y346" s="56"/>
      <c r="Z346" s="56"/>
      <c r="AA346" s="56"/>
      <c r="AB346" s="56"/>
    </row>
    <row r="347">
      <c r="A347" s="56"/>
      <c r="B347" s="56"/>
      <c r="C347" s="58"/>
      <c r="D347" s="87"/>
      <c r="E347" s="79"/>
      <c r="F347" s="58"/>
      <c r="G347" s="58"/>
      <c r="H347" s="58"/>
      <c r="I347" s="58"/>
      <c r="J347" s="58"/>
      <c r="K347" s="56"/>
      <c r="L347" s="56"/>
      <c r="M347" s="56"/>
      <c r="N347" s="56"/>
      <c r="O347" s="56"/>
      <c r="P347" s="56"/>
      <c r="Q347" s="56"/>
      <c r="R347" s="56"/>
      <c r="S347" s="56"/>
      <c r="T347" s="56"/>
      <c r="U347" s="56"/>
      <c r="V347" s="56"/>
      <c r="W347" s="56"/>
      <c r="X347" s="56"/>
      <c r="Y347" s="56"/>
      <c r="Z347" s="56"/>
      <c r="AA347" s="56"/>
      <c r="AB347" s="56"/>
    </row>
    <row r="348">
      <c r="A348" s="56"/>
      <c r="B348" s="56"/>
      <c r="C348" s="58"/>
      <c r="D348" s="87"/>
      <c r="E348" s="79"/>
      <c r="F348" s="58"/>
      <c r="G348" s="58"/>
      <c r="H348" s="58"/>
      <c r="I348" s="58"/>
      <c r="J348" s="58"/>
      <c r="K348" s="56"/>
      <c r="L348" s="56"/>
      <c r="M348" s="56"/>
      <c r="N348" s="56"/>
      <c r="O348" s="56"/>
      <c r="P348" s="56"/>
      <c r="Q348" s="56"/>
      <c r="R348" s="56"/>
      <c r="S348" s="56"/>
      <c r="T348" s="56"/>
      <c r="U348" s="56"/>
      <c r="V348" s="56"/>
      <c r="W348" s="56"/>
      <c r="X348" s="56"/>
      <c r="Y348" s="56"/>
      <c r="Z348" s="56"/>
      <c r="AA348" s="56"/>
      <c r="AB348" s="56"/>
    </row>
    <row r="349">
      <c r="A349" s="56"/>
      <c r="B349" s="56"/>
      <c r="C349" s="58"/>
      <c r="D349" s="87"/>
      <c r="E349" s="79"/>
      <c r="F349" s="58"/>
      <c r="G349" s="58"/>
      <c r="H349" s="58"/>
      <c r="I349" s="58"/>
      <c r="J349" s="58"/>
      <c r="K349" s="56"/>
      <c r="L349" s="56"/>
      <c r="M349" s="56"/>
      <c r="N349" s="56"/>
      <c r="O349" s="56"/>
      <c r="P349" s="56"/>
      <c r="Q349" s="56"/>
      <c r="R349" s="56"/>
      <c r="S349" s="56"/>
      <c r="T349" s="56"/>
      <c r="U349" s="56"/>
      <c r="V349" s="56"/>
      <c r="W349" s="56"/>
      <c r="X349" s="56"/>
      <c r="Y349" s="56"/>
      <c r="Z349" s="56"/>
      <c r="AA349" s="56"/>
      <c r="AB349" s="56"/>
    </row>
    <row r="350">
      <c r="A350" s="56"/>
      <c r="B350" s="56"/>
      <c r="C350" s="58"/>
      <c r="D350" s="87"/>
      <c r="E350" s="79"/>
      <c r="F350" s="58"/>
      <c r="G350" s="58"/>
      <c r="H350" s="58"/>
      <c r="I350" s="58"/>
      <c r="J350" s="58"/>
      <c r="K350" s="56"/>
      <c r="L350" s="56"/>
      <c r="M350" s="56"/>
      <c r="N350" s="56"/>
      <c r="O350" s="56"/>
      <c r="P350" s="56"/>
      <c r="Q350" s="56"/>
      <c r="R350" s="56"/>
      <c r="S350" s="56"/>
      <c r="T350" s="56"/>
      <c r="U350" s="56"/>
      <c r="V350" s="56"/>
      <c r="W350" s="56"/>
      <c r="X350" s="56"/>
      <c r="Y350" s="56"/>
      <c r="Z350" s="56"/>
      <c r="AA350" s="56"/>
      <c r="AB350" s="56"/>
    </row>
    <row r="351">
      <c r="A351" s="56"/>
      <c r="B351" s="56"/>
      <c r="C351" s="58"/>
      <c r="D351" s="87"/>
      <c r="E351" s="79"/>
      <c r="F351" s="58"/>
      <c r="G351" s="58"/>
      <c r="H351" s="58"/>
      <c r="I351" s="58"/>
      <c r="J351" s="58"/>
      <c r="K351" s="56"/>
      <c r="L351" s="56"/>
      <c r="M351" s="56"/>
      <c r="N351" s="56"/>
      <c r="O351" s="56"/>
      <c r="P351" s="56"/>
      <c r="Q351" s="56"/>
      <c r="R351" s="56"/>
      <c r="S351" s="56"/>
      <c r="T351" s="56"/>
      <c r="U351" s="56"/>
      <c r="V351" s="56"/>
      <c r="W351" s="56"/>
      <c r="X351" s="56"/>
      <c r="Y351" s="56"/>
      <c r="Z351" s="56"/>
      <c r="AA351" s="56"/>
      <c r="AB351" s="56"/>
    </row>
    <row r="352">
      <c r="A352" s="56"/>
      <c r="B352" s="56"/>
      <c r="C352" s="58"/>
      <c r="D352" s="87"/>
      <c r="E352" s="79"/>
      <c r="F352" s="58"/>
      <c r="G352" s="58"/>
      <c r="H352" s="58"/>
      <c r="I352" s="58"/>
      <c r="J352" s="58"/>
      <c r="K352" s="56"/>
      <c r="L352" s="56"/>
      <c r="M352" s="56"/>
      <c r="N352" s="56"/>
      <c r="O352" s="56"/>
      <c r="P352" s="56"/>
      <c r="Q352" s="56"/>
      <c r="R352" s="56"/>
      <c r="S352" s="56"/>
      <c r="T352" s="56"/>
      <c r="U352" s="56"/>
      <c r="V352" s="56"/>
      <c r="W352" s="56"/>
      <c r="X352" s="56"/>
      <c r="Y352" s="56"/>
      <c r="Z352" s="56"/>
      <c r="AA352" s="56"/>
      <c r="AB352" s="56"/>
    </row>
    <row r="353">
      <c r="A353" s="56"/>
      <c r="B353" s="56"/>
      <c r="C353" s="58"/>
      <c r="D353" s="87"/>
      <c r="E353" s="79"/>
      <c r="F353" s="58"/>
      <c r="G353" s="58"/>
      <c r="H353" s="58"/>
      <c r="I353" s="58"/>
      <c r="J353" s="58"/>
      <c r="K353" s="56"/>
      <c r="L353" s="56"/>
      <c r="M353" s="56"/>
      <c r="N353" s="56"/>
      <c r="O353" s="56"/>
      <c r="P353" s="56"/>
      <c r="Q353" s="56"/>
      <c r="R353" s="56"/>
      <c r="S353" s="56"/>
      <c r="T353" s="56"/>
      <c r="U353" s="56"/>
      <c r="V353" s="56"/>
      <c r="W353" s="56"/>
      <c r="X353" s="56"/>
      <c r="Y353" s="56"/>
      <c r="Z353" s="56"/>
      <c r="AA353" s="56"/>
      <c r="AB353" s="56"/>
    </row>
    <row r="354">
      <c r="A354" s="56"/>
      <c r="B354" s="56"/>
      <c r="C354" s="58"/>
      <c r="D354" s="87"/>
      <c r="E354" s="79"/>
      <c r="F354" s="58"/>
      <c r="G354" s="58"/>
      <c r="H354" s="58"/>
      <c r="I354" s="58"/>
      <c r="J354" s="58"/>
      <c r="K354" s="56"/>
      <c r="L354" s="56"/>
      <c r="M354" s="56"/>
      <c r="N354" s="56"/>
      <c r="O354" s="56"/>
      <c r="P354" s="56"/>
      <c r="Q354" s="56"/>
      <c r="R354" s="56"/>
      <c r="S354" s="56"/>
      <c r="T354" s="56"/>
      <c r="U354" s="56"/>
      <c r="V354" s="56"/>
      <c r="W354" s="56"/>
      <c r="X354" s="56"/>
      <c r="Y354" s="56"/>
      <c r="Z354" s="56"/>
      <c r="AA354" s="56"/>
      <c r="AB354" s="56"/>
    </row>
    <row r="355">
      <c r="A355" s="56"/>
      <c r="B355" s="56"/>
      <c r="C355" s="58"/>
      <c r="D355" s="87"/>
      <c r="E355" s="79"/>
      <c r="F355" s="58"/>
      <c r="G355" s="58"/>
      <c r="H355" s="58"/>
      <c r="I355" s="58"/>
      <c r="J355" s="58"/>
      <c r="K355" s="56"/>
      <c r="L355" s="56"/>
      <c r="M355" s="56"/>
      <c r="N355" s="56"/>
      <c r="O355" s="56"/>
      <c r="P355" s="56"/>
      <c r="Q355" s="56"/>
      <c r="R355" s="56"/>
      <c r="S355" s="56"/>
      <c r="T355" s="56"/>
      <c r="U355" s="56"/>
      <c r="V355" s="56"/>
      <c r="W355" s="56"/>
      <c r="X355" s="56"/>
      <c r="Y355" s="56"/>
      <c r="Z355" s="56"/>
      <c r="AA355" s="56"/>
      <c r="AB355" s="56"/>
    </row>
    <row r="356">
      <c r="A356" s="56"/>
      <c r="B356" s="56"/>
      <c r="C356" s="58"/>
      <c r="D356" s="87"/>
      <c r="E356" s="79"/>
      <c r="F356" s="58"/>
      <c r="G356" s="58"/>
      <c r="H356" s="58"/>
      <c r="I356" s="58"/>
      <c r="J356" s="58"/>
      <c r="K356" s="56"/>
      <c r="L356" s="56"/>
      <c r="M356" s="56"/>
      <c r="N356" s="56"/>
      <c r="O356" s="56"/>
      <c r="P356" s="56"/>
      <c r="Q356" s="56"/>
      <c r="R356" s="56"/>
      <c r="S356" s="56"/>
      <c r="T356" s="56"/>
      <c r="U356" s="56"/>
      <c r="V356" s="56"/>
      <c r="W356" s="56"/>
      <c r="X356" s="56"/>
      <c r="Y356" s="56"/>
      <c r="Z356" s="56"/>
      <c r="AA356" s="56"/>
      <c r="AB356" s="56"/>
    </row>
    <row r="357">
      <c r="A357" s="56"/>
      <c r="B357" s="56"/>
      <c r="C357" s="58"/>
      <c r="D357" s="87"/>
      <c r="E357" s="79"/>
      <c r="F357" s="58"/>
      <c r="G357" s="58"/>
      <c r="H357" s="58"/>
      <c r="I357" s="58"/>
      <c r="J357" s="58"/>
      <c r="K357" s="56"/>
      <c r="L357" s="56"/>
      <c r="M357" s="56"/>
      <c r="N357" s="56"/>
      <c r="O357" s="56"/>
      <c r="P357" s="56"/>
      <c r="Q357" s="56"/>
      <c r="R357" s="56"/>
      <c r="S357" s="56"/>
      <c r="T357" s="56"/>
      <c r="U357" s="56"/>
      <c r="V357" s="56"/>
      <c r="W357" s="56"/>
      <c r="X357" s="56"/>
      <c r="Y357" s="56"/>
      <c r="Z357" s="56"/>
      <c r="AA357" s="56"/>
      <c r="AB357" s="56"/>
    </row>
    <row r="358">
      <c r="A358" s="56"/>
      <c r="B358" s="56"/>
      <c r="C358" s="58"/>
      <c r="D358" s="87"/>
      <c r="E358" s="79"/>
      <c r="F358" s="58"/>
      <c r="G358" s="58"/>
      <c r="H358" s="58"/>
      <c r="I358" s="58"/>
      <c r="J358" s="58"/>
      <c r="K358" s="56"/>
      <c r="L358" s="56"/>
      <c r="M358" s="56"/>
      <c r="N358" s="56"/>
      <c r="O358" s="56"/>
      <c r="P358" s="56"/>
      <c r="Q358" s="56"/>
      <c r="R358" s="56"/>
      <c r="S358" s="56"/>
      <c r="T358" s="56"/>
      <c r="U358" s="56"/>
      <c r="V358" s="56"/>
      <c r="W358" s="56"/>
      <c r="X358" s="56"/>
      <c r="Y358" s="56"/>
      <c r="Z358" s="56"/>
      <c r="AA358" s="56"/>
      <c r="AB358" s="56"/>
    </row>
    <row r="359">
      <c r="A359" s="56"/>
      <c r="B359" s="56"/>
      <c r="C359" s="58"/>
      <c r="D359" s="87"/>
      <c r="E359" s="79"/>
      <c r="F359" s="58"/>
      <c r="G359" s="58"/>
      <c r="H359" s="58"/>
      <c r="I359" s="58"/>
      <c r="J359" s="58"/>
      <c r="K359" s="56"/>
      <c r="L359" s="56"/>
      <c r="M359" s="56"/>
      <c r="N359" s="56"/>
      <c r="O359" s="56"/>
      <c r="P359" s="56"/>
      <c r="Q359" s="56"/>
      <c r="R359" s="56"/>
      <c r="S359" s="56"/>
      <c r="T359" s="56"/>
      <c r="U359" s="56"/>
      <c r="V359" s="56"/>
      <c r="W359" s="56"/>
      <c r="X359" s="56"/>
      <c r="Y359" s="56"/>
      <c r="Z359" s="56"/>
      <c r="AA359" s="56"/>
      <c r="AB359" s="56"/>
    </row>
    <row r="360">
      <c r="A360" s="56"/>
      <c r="B360" s="56"/>
      <c r="C360" s="58"/>
      <c r="D360" s="87"/>
      <c r="E360" s="79"/>
      <c r="F360" s="58"/>
      <c r="G360" s="58"/>
      <c r="H360" s="58"/>
      <c r="I360" s="58"/>
      <c r="J360" s="58"/>
      <c r="K360" s="56"/>
      <c r="L360" s="56"/>
      <c r="M360" s="56"/>
      <c r="N360" s="56"/>
      <c r="O360" s="56"/>
      <c r="P360" s="56"/>
      <c r="Q360" s="56"/>
      <c r="R360" s="56"/>
      <c r="S360" s="56"/>
      <c r="T360" s="56"/>
      <c r="U360" s="56"/>
      <c r="V360" s="56"/>
      <c r="W360" s="56"/>
      <c r="X360" s="56"/>
      <c r="Y360" s="56"/>
      <c r="Z360" s="56"/>
      <c r="AA360" s="56"/>
      <c r="AB360" s="56"/>
    </row>
    <row r="361">
      <c r="A361" s="56"/>
      <c r="B361" s="56"/>
      <c r="C361" s="58"/>
      <c r="D361" s="87"/>
      <c r="E361" s="79"/>
      <c r="F361" s="58"/>
      <c r="G361" s="58"/>
      <c r="H361" s="58"/>
      <c r="I361" s="58"/>
      <c r="J361" s="58"/>
      <c r="K361" s="56"/>
      <c r="L361" s="56"/>
      <c r="M361" s="56"/>
      <c r="N361" s="56"/>
      <c r="O361" s="56"/>
      <c r="P361" s="56"/>
      <c r="Q361" s="56"/>
      <c r="R361" s="56"/>
      <c r="S361" s="56"/>
      <c r="T361" s="56"/>
      <c r="U361" s="56"/>
      <c r="V361" s="56"/>
      <c r="W361" s="56"/>
      <c r="X361" s="56"/>
      <c r="Y361" s="56"/>
      <c r="Z361" s="56"/>
      <c r="AA361" s="56"/>
      <c r="AB361" s="56"/>
    </row>
    <row r="362">
      <c r="A362" s="56"/>
      <c r="B362" s="56"/>
      <c r="C362" s="58"/>
      <c r="D362" s="87"/>
      <c r="E362" s="79"/>
      <c r="F362" s="58"/>
      <c r="G362" s="58"/>
      <c r="H362" s="58"/>
      <c r="I362" s="58"/>
      <c r="J362" s="58"/>
      <c r="K362" s="56"/>
      <c r="L362" s="56"/>
      <c r="M362" s="56"/>
      <c r="N362" s="56"/>
      <c r="O362" s="56"/>
      <c r="P362" s="56"/>
      <c r="Q362" s="56"/>
      <c r="R362" s="56"/>
      <c r="S362" s="56"/>
      <c r="T362" s="56"/>
      <c r="U362" s="56"/>
      <c r="V362" s="56"/>
      <c r="W362" s="56"/>
      <c r="X362" s="56"/>
      <c r="Y362" s="56"/>
      <c r="Z362" s="56"/>
      <c r="AA362" s="56"/>
      <c r="AB362" s="56"/>
    </row>
    <row r="363">
      <c r="A363" s="56"/>
      <c r="B363" s="56"/>
      <c r="C363" s="58"/>
      <c r="D363" s="87"/>
      <c r="E363" s="79"/>
      <c r="F363" s="58"/>
      <c r="G363" s="58"/>
      <c r="H363" s="58"/>
      <c r="I363" s="58"/>
      <c r="J363" s="58"/>
      <c r="K363" s="56"/>
      <c r="L363" s="56"/>
      <c r="M363" s="56"/>
      <c r="N363" s="56"/>
      <c r="O363" s="56"/>
      <c r="P363" s="56"/>
      <c r="Q363" s="56"/>
      <c r="R363" s="56"/>
      <c r="S363" s="56"/>
      <c r="T363" s="56"/>
      <c r="U363" s="56"/>
      <c r="V363" s="56"/>
      <c r="W363" s="56"/>
      <c r="X363" s="56"/>
      <c r="Y363" s="56"/>
      <c r="Z363" s="56"/>
      <c r="AA363" s="56"/>
      <c r="AB363" s="56"/>
    </row>
    <row r="364">
      <c r="A364" s="56"/>
      <c r="B364" s="56"/>
      <c r="C364" s="58"/>
      <c r="D364" s="87"/>
      <c r="E364" s="79"/>
      <c r="F364" s="58"/>
      <c r="G364" s="58"/>
      <c r="H364" s="58"/>
      <c r="I364" s="58"/>
      <c r="J364" s="58"/>
      <c r="K364" s="56"/>
      <c r="L364" s="56"/>
      <c r="M364" s="56"/>
      <c r="N364" s="56"/>
      <c r="O364" s="56"/>
      <c r="P364" s="56"/>
      <c r="Q364" s="56"/>
      <c r="R364" s="56"/>
      <c r="S364" s="56"/>
      <c r="T364" s="56"/>
      <c r="U364" s="56"/>
      <c r="V364" s="56"/>
      <c r="W364" s="56"/>
      <c r="X364" s="56"/>
      <c r="Y364" s="56"/>
      <c r="Z364" s="56"/>
      <c r="AA364" s="56"/>
      <c r="AB364" s="56"/>
    </row>
    <row r="365">
      <c r="A365" s="56"/>
      <c r="B365" s="56"/>
      <c r="C365" s="58"/>
      <c r="D365" s="87"/>
      <c r="E365" s="79"/>
      <c r="F365" s="58"/>
      <c r="G365" s="58"/>
      <c r="H365" s="58"/>
      <c r="I365" s="58"/>
      <c r="J365" s="58"/>
      <c r="K365" s="56"/>
      <c r="L365" s="56"/>
      <c r="M365" s="56"/>
      <c r="N365" s="56"/>
      <c r="O365" s="56"/>
      <c r="P365" s="56"/>
      <c r="Q365" s="56"/>
      <c r="R365" s="56"/>
      <c r="S365" s="56"/>
      <c r="T365" s="56"/>
      <c r="U365" s="56"/>
      <c r="V365" s="56"/>
      <c r="W365" s="56"/>
      <c r="X365" s="56"/>
      <c r="Y365" s="56"/>
      <c r="Z365" s="56"/>
      <c r="AA365" s="56"/>
      <c r="AB365" s="56"/>
    </row>
    <row r="366">
      <c r="A366" s="56"/>
      <c r="B366" s="56"/>
      <c r="C366" s="58"/>
      <c r="D366" s="87"/>
      <c r="E366" s="79"/>
      <c r="F366" s="58"/>
      <c r="G366" s="58"/>
      <c r="H366" s="58"/>
      <c r="I366" s="58"/>
      <c r="J366" s="58"/>
      <c r="K366" s="56"/>
      <c r="L366" s="56"/>
      <c r="M366" s="56"/>
      <c r="N366" s="56"/>
      <c r="O366" s="56"/>
      <c r="P366" s="56"/>
      <c r="Q366" s="56"/>
      <c r="R366" s="56"/>
      <c r="S366" s="56"/>
      <c r="T366" s="56"/>
      <c r="U366" s="56"/>
      <c r="V366" s="56"/>
      <c r="W366" s="56"/>
      <c r="X366" s="56"/>
      <c r="Y366" s="56"/>
      <c r="Z366" s="56"/>
      <c r="AA366" s="56"/>
      <c r="AB366" s="56"/>
    </row>
    <row r="367">
      <c r="A367" s="56"/>
      <c r="B367" s="56"/>
      <c r="C367" s="58"/>
      <c r="D367" s="87"/>
      <c r="E367" s="79"/>
      <c r="F367" s="58"/>
      <c r="G367" s="58"/>
      <c r="H367" s="58"/>
      <c r="I367" s="58"/>
      <c r="J367" s="58"/>
      <c r="K367" s="56"/>
      <c r="L367" s="56"/>
      <c r="M367" s="56"/>
      <c r="N367" s="56"/>
      <c r="O367" s="56"/>
      <c r="P367" s="56"/>
      <c r="Q367" s="56"/>
      <c r="R367" s="56"/>
      <c r="S367" s="56"/>
      <c r="T367" s="56"/>
      <c r="U367" s="56"/>
      <c r="V367" s="56"/>
      <c r="W367" s="56"/>
      <c r="X367" s="56"/>
      <c r="Y367" s="56"/>
      <c r="Z367" s="56"/>
      <c r="AA367" s="56"/>
      <c r="AB367" s="56"/>
    </row>
    <row r="368">
      <c r="A368" s="56"/>
      <c r="B368" s="56"/>
      <c r="C368" s="58"/>
      <c r="D368" s="87"/>
      <c r="E368" s="79"/>
      <c r="F368" s="58"/>
      <c r="G368" s="58"/>
      <c r="H368" s="58"/>
      <c r="I368" s="58"/>
      <c r="J368" s="58"/>
      <c r="K368" s="56"/>
      <c r="L368" s="56"/>
      <c r="M368" s="56"/>
      <c r="N368" s="56"/>
      <c r="O368" s="56"/>
      <c r="P368" s="56"/>
      <c r="Q368" s="56"/>
      <c r="R368" s="56"/>
      <c r="S368" s="56"/>
      <c r="T368" s="56"/>
      <c r="U368" s="56"/>
      <c r="V368" s="56"/>
      <c r="W368" s="56"/>
      <c r="X368" s="56"/>
      <c r="Y368" s="56"/>
      <c r="Z368" s="56"/>
      <c r="AA368" s="56"/>
      <c r="AB368" s="56"/>
    </row>
    <row r="369">
      <c r="A369" s="56"/>
      <c r="B369" s="56"/>
      <c r="C369" s="58"/>
      <c r="D369" s="87"/>
      <c r="E369" s="79"/>
      <c r="F369" s="58"/>
      <c r="G369" s="58"/>
      <c r="H369" s="58"/>
      <c r="I369" s="58"/>
      <c r="J369" s="58"/>
      <c r="K369" s="56"/>
      <c r="L369" s="56"/>
      <c r="M369" s="56"/>
      <c r="N369" s="56"/>
      <c r="O369" s="56"/>
      <c r="P369" s="56"/>
      <c r="Q369" s="56"/>
      <c r="R369" s="56"/>
      <c r="S369" s="56"/>
      <c r="T369" s="56"/>
      <c r="U369" s="56"/>
      <c r="V369" s="56"/>
      <c r="W369" s="56"/>
      <c r="X369" s="56"/>
      <c r="Y369" s="56"/>
      <c r="Z369" s="56"/>
      <c r="AA369" s="56"/>
      <c r="AB369" s="56"/>
    </row>
    <row r="370">
      <c r="A370" s="56"/>
      <c r="B370" s="56"/>
      <c r="C370" s="58"/>
      <c r="D370" s="87"/>
      <c r="E370" s="79"/>
      <c r="F370" s="58"/>
      <c r="G370" s="58"/>
      <c r="H370" s="58"/>
      <c r="I370" s="58"/>
      <c r="J370" s="58"/>
      <c r="K370" s="56"/>
      <c r="L370" s="56"/>
      <c r="M370" s="56"/>
      <c r="N370" s="56"/>
      <c r="O370" s="56"/>
      <c r="P370" s="56"/>
      <c r="Q370" s="56"/>
      <c r="R370" s="56"/>
      <c r="S370" s="56"/>
      <c r="T370" s="56"/>
      <c r="U370" s="56"/>
      <c r="V370" s="56"/>
      <c r="W370" s="56"/>
      <c r="X370" s="56"/>
      <c r="Y370" s="56"/>
      <c r="Z370" s="56"/>
      <c r="AA370" s="56"/>
      <c r="AB370" s="56"/>
    </row>
    <row r="371">
      <c r="A371" s="56"/>
      <c r="B371" s="56"/>
      <c r="C371" s="58"/>
      <c r="D371" s="87"/>
      <c r="E371" s="79"/>
      <c r="F371" s="58"/>
      <c r="G371" s="58"/>
      <c r="H371" s="58"/>
      <c r="I371" s="58"/>
      <c r="J371" s="58"/>
      <c r="K371" s="56"/>
      <c r="L371" s="56"/>
      <c r="M371" s="56"/>
      <c r="N371" s="56"/>
      <c r="O371" s="56"/>
      <c r="P371" s="56"/>
      <c r="Q371" s="56"/>
      <c r="R371" s="56"/>
      <c r="S371" s="56"/>
      <c r="T371" s="56"/>
      <c r="U371" s="56"/>
      <c r="V371" s="56"/>
      <c r="W371" s="56"/>
      <c r="X371" s="56"/>
      <c r="Y371" s="56"/>
      <c r="Z371" s="56"/>
      <c r="AA371" s="56"/>
      <c r="AB371" s="56"/>
    </row>
    <row r="372">
      <c r="A372" s="56"/>
      <c r="B372" s="56"/>
      <c r="C372" s="58"/>
      <c r="D372" s="87"/>
      <c r="E372" s="79"/>
      <c r="F372" s="58"/>
      <c r="G372" s="58"/>
      <c r="H372" s="58"/>
      <c r="I372" s="58"/>
      <c r="J372" s="58"/>
      <c r="K372" s="56"/>
      <c r="L372" s="56"/>
      <c r="M372" s="56"/>
      <c r="N372" s="56"/>
      <c r="O372" s="56"/>
      <c r="P372" s="56"/>
      <c r="Q372" s="56"/>
      <c r="R372" s="56"/>
      <c r="S372" s="56"/>
      <c r="T372" s="56"/>
      <c r="U372" s="56"/>
      <c r="V372" s="56"/>
      <c r="W372" s="56"/>
      <c r="X372" s="56"/>
      <c r="Y372" s="56"/>
      <c r="Z372" s="56"/>
      <c r="AA372" s="56"/>
      <c r="AB372" s="56"/>
    </row>
    <row r="373">
      <c r="A373" s="56"/>
      <c r="B373" s="56"/>
      <c r="C373" s="58"/>
      <c r="D373" s="87"/>
      <c r="E373" s="79"/>
      <c r="F373" s="58"/>
      <c r="G373" s="58"/>
      <c r="H373" s="58"/>
      <c r="I373" s="58"/>
      <c r="J373" s="58"/>
      <c r="K373" s="56"/>
      <c r="L373" s="56"/>
      <c r="M373" s="56"/>
      <c r="N373" s="56"/>
      <c r="O373" s="56"/>
      <c r="P373" s="56"/>
      <c r="Q373" s="56"/>
      <c r="R373" s="56"/>
      <c r="S373" s="56"/>
      <c r="T373" s="56"/>
      <c r="U373" s="56"/>
      <c r="V373" s="56"/>
      <c r="W373" s="56"/>
      <c r="X373" s="56"/>
      <c r="Y373" s="56"/>
      <c r="Z373" s="56"/>
      <c r="AA373" s="56"/>
      <c r="AB373" s="56"/>
    </row>
    <row r="374">
      <c r="A374" s="56"/>
      <c r="B374" s="56"/>
      <c r="C374" s="58"/>
      <c r="D374" s="87"/>
      <c r="E374" s="79"/>
      <c r="F374" s="58"/>
      <c r="G374" s="58"/>
      <c r="H374" s="58"/>
      <c r="I374" s="58"/>
      <c r="J374" s="58"/>
      <c r="K374" s="56"/>
      <c r="L374" s="56"/>
      <c r="M374" s="56"/>
      <c r="N374" s="56"/>
      <c r="O374" s="56"/>
      <c r="P374" s="56"/>
      <c r="Q374" s="56"/>
      <c r="R374" s="56"/>
      <c r="S374" s="56"/>
      <c r="T374" s="56"/>
      <c r="U374" s="56"/>
      <c r="V374" s="56"/>
      <c r="W374" s="56"/>
      <c r="X374" s="56"/>
      <c r="Y374" s="56"/>
      <c r="Z374" s="56"/>
      <c r="AA374" s="56"/>
      <c r="AB374" s="56"/>
    </row>
    <row r="375">
      <c r="A375" s="56"/>
      <c r="B375" s="56"/>
      <c r="C375" s="58"/>
      <c r="D375" s="87"/>
      <c r="E375" s="79"/>
      <c r="F375" s="58"/>
      <c r="G375" s="58"/>
      <c r="H375" s="58"/>
      <c r="I375" s="58"/>
      <c r="J375" s="58"/>
      <c r="K375" s="56"/>
      <c r="L375" s="56"/>
      <c r="M375" s="56"/>
      <c r="N375" s="56"/>
      <c r="O375" s="56"/>
      <c r="P375" s="56"/>
      <c r="Q375" s="56"/>
      <c r="R375" s="56"/>
      <c r="S375" s="56"/>
      <c r="T375" s="56"/>
      <c r="U375" s="56"/>
      <c r="V375" s="56"/>
      <c r="W375" s="56"/>
      <c r="X375" s="56"/>
      <c r="Y375" s="56"/>
      <c r="Z375" s="56"/>
      <c r="AA375" s="56"/>
      <c r="AB375" s="56"/>
    </row>
    <row r="376">
      <c r="A376" s="56"/>
      <c r="B376" s="56"/>
      <c r="C376" s="58"/>
      <c r="D376" s="87"/>
      <c r="E376" s="79"/>
      <c r="F376" s="58"/>
      <c r="G376" s="58"/>
      <c r="H376" s="58"/>
      <c r="I376" s="58"/>
      <c r="J376" s="58"/>
      <c r="K376" s="56"/>
      <c r="L376" s="56"/>
      <c r="M376" s="56"/>
      <c r="N376" s="56"/>
      <c r="O376" s="56"/>
      <c r="P376" s="56"/>
      <c r="Q376" s="56"/>
      <c r="R376" s="56"/>
      <c r="S376" s="56"/>
      <c r="T376" s="56"/>
      <c r="U376" s="56"/>
      <c r="V376" s="56"/>
      <c r="W376" s="56"/>
      <c r="X376" s="56"/>
      <c r="Y376" s="56"/>
      <c r="Z376" s="56"/>
      <c r="AA376" s="56"/>
      <c r="AB376" s="56"/>
    </row>
    <row r="377">
      <c r="A377" s="56"/>
      <c r="B377" s="56"/>
      <c r="C377" s="58"/>
      <c r="D377" s="87"/>
      <c r="E377" s="79"/>
      <c r="F377" s="58"/>
      <c r="G377" s="58"/>
      <c r="H377" s="58"/>
      <c r="I377" s="58"/>
      <c r="J377" s="58"/>
      <c r="K377" s="56"/>
      <c r="L377" s="56"/>
      <c r="M377" s="56"/>
      <c r="N377" s="56"/>
      <c r="O377" s="56"/>
      <c r="P377" s="56"/>
      <c r="Q377" s="56"/>
      <c r="R377" s="56"/>
      <c r="S377" s="56"/>
      <c r="T377" s="56"/>
      <c r="U377" s="56"/>
      <c r="V377" s="56"/>
      <c r="W377" s="56"/>
      <c r="X377" s="56"/>
      <c r="Y377" s="56"/>
      <c r="Z377" s="56"/>
      <c r="AA377" s="56"/>
      <c r="AB377" s="56"/>
    </row>
    <row r="378">
      <c r="A378" s="56"/>
      <c r="B378" s="56"/>
      <c r="C378" s="58"/>
      <c r="D378" s="87"/>
      <c r="E378" s="79"/>
      <c r="F378" s="58"/>
      <c r="G378" s="58"/>
      <c r="H378" s="58"/>
      <c r="I378" s="58"/>
      <c r="J378" s="58"/>
      <c r="K378" s="56"/>
      <c r="L378" s="56"/>
      <c r="M378" s="56"/>
      <c r="N378" s="56"/>
      <c r="O378" s="56"/>
      <c r="P378" s="56"/>
      <c r="Q378" s="56"/>
      <c r="R378" s="56"/>
      <c r="S378" s="56"/>
      <c r="T378" s="56"/>
      <c r="U378" s="56"/>
      <c r="V378" s="56"/>
      <c r="W378" s="56"/>
      <c r="X378" s="56"/>
      <c r="Y378" s="56"/>
      <c r="Z378" s="56"/>
      <c r="AA378" s="56"/>
      <c r="AB378" s="56"/>
    </row>
    <row r="379">
      <c r="A379" s="56"/>
      <c r="B379" s="56"/>
      <c r="C379" s="58"/>
      <c r="D379" s="87"/>
      <c r="E379" s="79"/>
      <c r="F379" s="58"/>
      <c r="G379" s="58"/>
      <c r="H379" s="58"/>
      <c r="I379" s="58"/>
      <c r="J379" s="58"/>
      <c r="K379" s="56"/>
      <c r="L379" s="56"/>
      <c r="M379" s="56"/>
      <c r="N379" s="56"/>
      <c r="O379" s="56"/>
      <c r="P379" s="56"/>
      <c r="Q379" s="56"/>
      <c r="R379" s="56"/>
      <c r="S379" s="56"/>
      <c r="T379" s="56"/>
      <c r="U379" s="56"/>
      <c r="V379" s="56"/>
      <c r="W379" s="56"/>
      <c r="X379" s="56"/>
      <c r="Y379" s="56"/>
      <c r="Z379" s="56"/>
      <c r="AA379" s="56"/>
      <c r="AB379" s="56"/>
    </row>
    <row r="380">
      <c r="A380" s="56"/>
      <c r="B380" s="56"/>
      <c r="C380" s="58"/>
      <c r="D380" s="87"/>
      <c r="E380" s="79"/>
      <c r="F380" s="58"/>
      <c r="G380" s="58"/>
      <c r="H380" s="58"/>
      <c r="I380" s="58"/>
      <c r="J380" s="58"/>
      <c r="K380" s="56"/>
      <c r="L380" s="56"/>
      <c r="M380" s="56"/>
      <c r="N380" s="56"/>
      <c r="O380" s="56"/>
      <c r="P380" s="56"/>
      <c r="Q380" s="56"/>
      <c r="R380" s="56"/>
      <c r="S380" s="56"/>
      <c r="T380" s="56"/>
      <c r="U380" s="56"/>
      <c r="V380" s="56"/>
      <c r="W380" s="56"/>
      <c r="X380" s="56"/>
      <c r="Y380" s="56"/>
      <c r="Z380" s="56"/>
      <c r="AA380" s="56"/>
      <c r="AB380" s="56"/>
    </row>
    <row r="381">
      <c r="A381" s="56"/>
      <c r="B381" s="56"/>
      <c r="C381" s="58"/>
      <c r="D381" s="87"/>
      <c r="E381" s="79"/>
      <c r="F381" s="58"/>
      <c r="G381" s="58"/>
      <c r="H381" s="58"/>
      <c r="I381" s="58"/>
      <c r="J381" s="58"/>
      <c r="K381" s="56"/>
      <c r="L381" s="56"/>
      <c r="M381" s="56"/>
      <c r="N381" s="56"/>
      <c r="O381" s="56"/>
      <c r="P381" s="56"/>
      <c r="Q381" s="56"/>
      <c r="R381" s="56"/>
      <c r="S381" s="56"/>
      <c r="T381" s="56"/>
      <c r="U381" s="56"/>
      <c r="V381" s="56"/>
      <c r="W381" s="56"/>
      <c r="X381" s="56"/>
      <c r="Y381" s="56"/>
      <c r="Z381" s="56"/>
      <c r="AA381" s="56"/>
      <c r="AB381" s="56"/>
    </row>
    <row r="382">
      <c r="A382" s="56"/>
      <c r="B382" s="56"/>
      <c r="C382" s="58"/>
      <c r="D382" s="87"/>
      <c r="E382" s="79"/>
      <c r="F382" s="58"/>
      <c r="G382" s="58"/>
      <c r="H382" s="58"/>
      <c r="I382" s="58"/>
      <c r="J382" s="58"/>
      <c r="K382" s="56"/>
      <c r="L382" s="56"/>
      <c r="M382" s="56"/>
      <c r="N382" s="56"/>
      <c r="O382" s="56"/>
      <c r="P382" s="56"/>
      <c r="Q382" s="56"/>
      <c r="R382" s="56"/>
      <c r="S382" s="56"/>
      <c r="T382" s="56"/>
      <c r="U382" s="56"/>
      <c r="V382" s="56"/>
      <c r="W382" s="56"/>
      <c r="X382" s="56"/>
      <c r="Y382" s="56"/>
      <c r="Z382" s="56"/>
      <c r="AA382" s="56"/>
      <c r="AB382" s="56"/>
    </row>
    <row r="383">
      <c r="A383" s="56"/>
      <c r="B383" s="56"/>
      <c r="C383" s="58"/>
      <c r="D383" s="87"/>
      <c r="E383" s="79"/>
      <c r="F383" s="58"/>
      <c r="G383" s="58"/>
      <c r="H383" s="58"/>
      <c r="I383" s="58"/>
      <c r="J383" s="58"/>
      <c r="K383" s="56"/>
      <c r="L383" s="56"/>
      <c r="M383" s="56"/>
      <c r="N383" s="56"/>
      <c r="O383" s="56"/>
      <c r="P383" s="56"/>
      <c r="Q383" s="56"/>
      <c r="R383" s="56"/>
      <c r="S383" s="56"/>
      <c r="T383" s="56"/>
      <c r="U383" s="56"/>
      <c r="V383" s="56"/>
      <c r="W383" s="56"/>
      <c r="X383" s="56"/>
      <c r="Y383" s="56"/>
      <c r="Z383" s="56"/>
      <c r="AA383" s="56"/>
      <c r="AB383" s="56"/>
    </row>
    <row r="384">
      <c r="A384" s="56"/>
      <c r="B384" s="56"/>
      <c r="C384" s="58"/>
      <c r="D384" s="87"/>
      <c r="E384" s="79"/>
      <c r="F384" s="58"/>
      <c r="G384" s="58"/>
      <c r="H384" s="58"/>
      <c r="I384" s="58"/>
      <c r="J384" s="58"/>
      <c r="K384" s="56"/>
      <c r="L384" s="56"/>
      <c r="M384" s="56"/>
      <c r="N384" s="56"/>
      <c r="O384" s="56"/>
      <c r="P384" s="56"/>
      <c r="Q384" s="56"/>
      <c r="R384" s="56"/>
      <c r="S384" s="56"/>
      <c r="T384" s="56"/>
      <c r="U384" s="56"/>
      <c r="V384" s="56"/>
      <c r="W384" s="56"/>
      <c r="X384" s="56"/>
      <c r="Y384" s="56"/>
      <c r="Z384" s="56"/>
      <c r="AA384" s="56"/>
      <c r="AB384" s="56"/>
    </row>
    <row r="385">
      <c r="A385" s="56"/>
      <c r="B385" s="56"/>
      <c r="C385" s="58"/>
      <c r="D385" s="87"/>
      <c r="E385" s="79"/>
      <c r="F385" s="58"/>
      <c r="G385" s="58"/>
      <c r="H385" s="58"/>
      <c r="I385" s="58"/>
      <c r="J385" s="58"/>
      <c r="K385" s="56"/>
      <c r="L385" s="56"/>
      <c r="M385" s="56"/>
      <c r="N385" s="56"/>
      <c r="O385" s="56"/>
      <c r="P385" s="56"/>
      <c r="Q385" s="56"/>
      <c r="R385" s="56"/>
      <c r="S385" s="56"/>
      <c r="T385" s="56"/>
      <c r="U385" s="56"/>
      <c r="V385" s="56"/>
      <c r="W385" s="56"/>
      <c r="X385" s="56"/>
      <c r="Y385" s="56"/>
      <c r="Z385" s="56"/>
      <c r="AA385" s="56"/>
      <c r="AB385" s="56"/>
    </row>
    <row r="386">
      <c r="A386" s="56"/>
      <c r="B386" s="56"/>
      <c r="C386" s="58"/>
      <c r="D386" s="87"/>
      <c r="E386" s="79"/>
      <c r="F386" s="58"/>
      <c r="G386" s="58"/>
      <c r="H386" s="58"/>
      <c r="I386" s="58"/>
      <c r="J386" s="58"/>
      <c r="K386" s="56"/>
      <c r="L386" s="56"/>
      <c r="M386" s="56"/>
      <c r="N386" s="56"/>
      <c r="O386" s="56"/>
      <c r="P386" s="56"/>
      <c r="Q386" s="56"/>
      <c r="R386" s="56"/>
      <c r="S386" s="56"/>
      <c r="T386" s="56"/>
      <c r="U386" s="56"/>
      <c r="V386" s="56"/>
      <c r="W386" s="56"/>
      <c r="X386" s="56"/>
      <c r="Y386" s="56"/>
      <c r="Z386" s="56"/>
      <c r="AA386" s="56"/>
      <c r="AB386" s="56"/>
    </row>
    <row r="387">
      <c r="A387" s="56"/>
      <c r="B387" s="56"/>
      <c r="C387" s="58"/>
      <c r="D387" s="87"/>
      <c r="E387" s="79"/>
      <c r="F387" s="58"/>
      <c r="G387" s="58"/>
      <c r="H387" s="58"/>
      <c r="I387" s="58"/>
      <c r="J387" s="58"/>
      <c r="K387" s="56"/>
      <c r="L387" s="56"/>
      <c r="M387" s="56"/>
      <c r="N387" s="56"/>
      <c r="O387" s="56"/>
      <c r="P387" s="56"/>
      <c r="Q387" s="56"/>
      <c r="R387" s="56"/>
      <c r="S387" s="56"/>
      <c r="T387" s="56"/>
      <c r="U387" s="56"/>
      <c r="V387" s="56"/>
      <c r="W387" s="56"/>
      <c r="X387" s="56"/>
      <c r="Y387" s="56"/>
      <c r="Z387" s="56"/>
      <c r="AA387" s="56"/>
      <c r="AB387" s="56"/>
    </row>
    <row r="388">
      <c r="A388" s="56"/>
      <c r="B388" s="56"/>
      <c r="C388" s="58"/>
      <c r="D388" s="87"/>
      <c r="E388" s="79"/>
      <c r="F388" s="58"/>
      <c r="G388" s="58"/>
      <c r="H388" s="58"/>
      <c r="I388" s="58"/>
      <c r="J388" s="58"/>
      <c r="K388" s="56"/>
      <c r="L388" s="56"/>
      <c r="M388" s="56"/>
      <c r="N388" s="56"/>
      <c r="O388" s="56"/>
      <c r="P388" s="56"/>
      <c r="Q388" s="56"/>
      <c r="R388" s="56"/>
      <c r="S388" s="56"/>
      <c r="T388" s="56"/>
      <c r="U388" s="56"/>
      <c r="V388" s="56"/>
      <c r="W388" s="56"/>
      <c r="X388" s="56"/>
      <c r="Y388" s="56"/>
      <c r="Z388" s="56"/>
      <c r="AA388" s="56"/>
      <c r="AB388" s="56"/>
    </row>
    <row r="389">
      <c r="A389" s="56"/>
      <c r="B389" s="56"/>
      <c r="C389" s="58"/>
      <c r="D389" s="87"/>
      <c r="E389" s="79"/>
      <c r="F389" s="58"/>
      <c r="G389" s="58"/>
      <c r="H389" s="58"/>
      <c r="I389" s="58"/>
      <c r="J389" s="58"/>
      <c r="K389" s="56"/>
      <c r="L389" s="56"/>
      <c r="M389" s="56"/>
      <c r="N389" s="56"/>
      <c r="O389" s="56"/>
      <c r="P389" s="56"/>
      <c r="Q389" s="56"/>
      <c r="R389" s="56"/>
      <c r="S389" s="56"/>
      <c r="T389" s="56"/>
      <c r="U389" s="56"/>
      <c r="V389" s="56"/>
      <c r="W389" s="56"/>
      <c r="X389" s="56"/>
      <c r="Y389" s="56"/>
      <c r="Z389" s="56"/>
      <c r="AA389" s="56"/>
      <c r="AB389" s="56"/>
    </row>
    <row r="390">
      <c r="A390" s="56"/>
      <c r="B390" s="56"/>
      <c r="C390" s="58"/>
      <c r="D390" s="87"/>
      <c r="E390" s="79"/>
      <c r="F390" s="58"/>
      <c r="G390" s="58"/>
      <c r="H390" s="58"/>
      <c r="I390" s="58"/>
      <c r="J390" s="58"/>
      <c r="K390" s="56"/>
      <c r="L390" s="56"/>
      <c r="M390" s="56"/>
      <c r="N390" s="56"/>
      <c r="O390" s="56"/>
      <c r="P390" s="56"/>
      <c r="Q390" s="56"/>
      <c r="R390" s="56"/>
      <c r="S390" s="56"/>
      <c r="T390" s="56"/>
      <c r="U390" s="56"/>
      <c r="V390" s="56"/>
      <c r="W390" s="56"/>
      <c r="X390" s="56"/>
      <c r="Y390" s="56"/>
      <c r="Z390" s="56"/>
      <c r="AA390" s="56"/>
      <c r="AB390" s="56"/>
    </row>
    <row r="391">
      <c r="A391" s="56"/>
      <c r="B391" s="56"/>
      <c r="C391" s="58"/>
      <c r="D391" s="87"/>
      <c r="E391" s="79"/>
      <c r="F391" s="58"/>
      <c r="G391" s="58"/>
      <c r="H391" s="58"/>
      <c r="I391" s="58"/>
      <c r="J391" s="58"/>
      <c r="K391" s="56"/>
      <c r="L391" s="56"/>
      <c r="M391" s="56"/>
      <c r="N391" s="56"/>
      <c r="O391" s="56"/>
      <c r="P391" s="56"/>
      <c r="Q391" s="56"/>
      <c r="R391" s="56"/>
      <c r="S391" s="56"/>
      <c r="T391" s="56"/>
      <c r="U391" s="56"/>
      <c r="V391" s="56"/>
      <c r="W391" s="56"/>
      <c r="X391" s="56"/>
      <c r="Y391" s="56"/>
      <c r="Z391" s="56"/>
      <c r="AA391" s="56"/>
      <c r="AB391" s="56"/>
    </row>
    <row r="392">
      <c r="A392" s="56"/>
      <c r="B392" s="56"/>
      <c r="C392" s="58"/>
      <c r="D392" s="87"/>
      <c r="E392" s="79"/>
      <c r="F392" s="58"/>
      <c r="G392" s="58"/>
      <c r="H392" s="58"/>
      <c r="I392" s="58"/>
      <c r="J392" s="58"/>
      <c r="K392" s="56"/>
      <c r="L392" s="56"/>
      <c r="M392" s="56"/>
      <c r="N392" s="56"/>
      <c r="O392" s="56"/>
      <c r="P392" s="56"/>
      <c r="Q392" s="56"/>
      <c r="R392" s="56"/>
      <c r="S392" s="56"/>
      <c r="T392" s="56"/>
      <c r="U392" s="56"/>
      <c r="V392" s="56"/>
      <c r="W392" s="56"/>
      <c r="X392" s="56"/>
      <c r="Y392" s="56"/>
      <c r="Z392" s="56"/>
      <c r="AA392" s="56"/>
      <c r="AB392" s="56"/>
    </row>
    <row r="393">
      <c r="A393" s="56"/>
      <c r="B393" s="56"/>
      <c r="C393" s="58"/>
      <c r="D393" s="87"/>
      <c r="E393" s="79"/>
      <c r="F393" s="58"/>
      <c r="G393" s="58"/>
      <c r="H393" s="58"/>
      <c r="I393" s="58"/>
      <c r="J393" s="58"/>
      <c r="K393" s="56"/>
      <c r="L393" s="56"/>
      <c r="M393" s="56"/>
      <c r="N393" s="56"/>
      <c r="O393" s="56"/>
      <c r="P393" s="56"/>
      <c r="Q393" s="56"/>
      <c r="R393" s="56"/>
      <c r="S393" s="56"/>
      <c r="T393" s="56"/>
      <c r="U393" s="56"/>
      <c r="V393" s="56"/>
      <c r="W393" s="56"/>
      <c r="X393" s="56"/>
      <c r="Y393" s="56"/>
      <c r="Z393" s="56"/>
      <c r="AA393" s="56"/>
      <c r="AB393" s="56"/>
    </row>
    <row r="394">
      <c r="A394" s="56"/>
      <c r="B394" s="56"/>
      <c r="C394" s="58"/>
      <c r="D394" s="87"/>
      <c r="E394" s="79"/>
      <c r="F394" s="58"/>
      <c r="G394" s="58"/>
      <c r="H394" s="58"/>
      <c r="I394" s="58"/>
      <c r="J394" s="58"/>
      <c r="K394" s="56"/>
      <c r="L394" s="56"/>
      <c r="M394" s="56"/>
      <c r="N394" s="56"/>
      <c r="O394" s="56"/>
      <c r="P394" s="56"/>
      <c r="Q394" s="56"/>
      <c r="R394" s="56"/>
      <c r="S394" s="56"/>
      <c r="T394" s="56"/>
      <c r="U394" s="56"/>
      <c r="V394" s="56"/>
      <c r="W394" s="56"/>
      <c r="X394" s="56"/>
      <c r="Y394" s="56"/>
      <c r="Z394" s="56"/>
      <c r="AA394" s="56"/>
      <c r="AB394" s="56"/>
    </row>
    <row r="395">
      <c r="A395" s="56"/>
      <c r="B395" s="56"/>
      <c r="C395" s="58"/>
      <c r="D395" s="87"/>
      <c r="E395" s="79"/>
      <c r="F395" s="58"/>
      <c r="G395" s="58"/>
      <c r="H395" s="58"/>
      <c r="I395" s="58"/>
      <c r="J395" s="58"/>
      <c r="K395" s="56"/>
      <c r="L395" s="56"/>
      <c r="M395" s="56"/>
      <c r="N395" s="56"/>
      <c r="O395" s="56"/>
      <c r="P395" s="56"/>
      <c r="Q395" s="56"/>
      <c r="R395" s="56"/>
      <c r="S395" s="56"/>
      <c r="T395" s="56"/>
      <c r="U395" s="56"/>
      <c r="V395" s="56"/>
      <c r="W395" s="56"/>
      <c r="X395" s="56"/>
      <c r="Y395" s="56"/>
      <c r="Z395" s="56"/>
      <c r="AA395" s="56"/>
      <c r="AB395" s="56"/>
    </row>
    <row r="396">
      <c r="A396" s="56"/>
      <c r="B396" s="56"/>
      <c r="C396" s="58"/>
      <c r="D396" s="87"/>
      <c r="E396" s="79"/>
      <c r="F396" s="58"/>
      <c r="G396" s="58"/>
      <c r="H396" s="58"/>
      <c r="I396" s="58"/>
      <c r="J396" s="58"/>
      <c r="K396" s="56"/>
      <c r="L396" s="56"/>
      <c r="M396" s="56"/>
      <c r="N396" s="56"/>
      <c r="O396" s="56"/>
      <c r="P396" s="56"/>
      <c r="Q396" s="56"/>
      <c r="R396" s="56"/>
      <c r="S396" s="56"/>
      <c r="T396" s="56"/>
      <c r="U396" s="56"/>
      <c r="V396" s="56"/>
      <c r="W396" s="56"/>
      <c r="X396" s="56"/>
      <c r="Y396" s="56"/>
      <c r="Z396" s="56"/>
      <c r="AA396" s="56"/>
      <c r="AB396" s="56"/>
    </row>
    <row r="397">
      <c r="A397" s="56"/>
      <c r="B397" s="56"/>
      <c r="C397" s="58"/>
      <c r="D397" s="87"/>
      <c r="E397" s="79"/>
      <c r="F397" s="58"/>
      <c r="G397" s="58"/>
      <c r="H397" s="58"/>
      <c r="I397" s="58"/>
      <c r="J397" s="58"/>
      <c r="K397" s="56"/>
      <c r="L397" s="56"/>
      <c r="M397" s="56"/>
      <c r="N397" s="56"/>
      <c r="O397" s="56"/>
      <c r="P397" s="56"/>
      <c r="Q397" s="56"/>
      <c r="R397" s="56"/>
      <c r="S397" s="56"/>
      <c r="T397" s="56"/>
      <c r="U397" s="56"/>
      <c r="V397" s="56"/>
      <c r="W397" s="56"/>
      <c r="X397" s="56"/>
      <c r="Y397" s="56"/>
      <c r="Z397" s="56"/>
      <c r="AA397" s="56"/>
      <c r="AB397" s="56"/>
    </row>
    <row r="398">
      <c r="A398" s="56"/>
      <c r="B398" s="56"/>
      <c r="C398" s="58"/>
      <c r="D398" s="87"/>
      <c r="E398" s="79"/>
      <c r="F398" s="58"/>
      <c r="G398" s="58"/>
      <c r="H398" s="58"/>
      <c r="I398" s="58"/>
      <c r="J398" s="58"/>
      <c r="K398" s="56"/>
      <c r="L398" s="56"/>
      <c r="M398" s="56"/>
      <c r="N398" s="56"/>
      <c r="O398" s="56"/>
      <c r="P398" s="56"/>
      <c r="Q398" s="56"/>
      <c r="R398" s="56"/>
      <c r="S398" s="56"/>
      <c r="T398" s="56"/>
      <c r="U398" s="56"/>
      <c r="V398" s="56"/>
      <c r="W398" s="56"/>
      <c r="X398" s="56"/>
      <c r="Y398" s="56"/>
      <c r="Z398" s="56"/>
      <c r="AA398" s="56"/>
      <c r="AB398" s="56"/>
    </row>
    <row r="399">
      <c r="A399" s="56"/>
      <c r="B399" s="56"/>
      <c r="C399" s="58"/>
      <c r="D399" s="87"/>
      <c r="E399" s="79"/>
      <c r="F399" s="58"/>
      <c r="G399" s="58"/>
      <c r="H399" s="58"/>
      <c r="I399" s="58"/>
      <c r="J399" s="58"/>
      <c r="K399" s="56"/>
      <c r="L399" s="56"/>
      <c r="M399" s="56"/>
      <c r="N399" s="56"/>
      <c r="O399" s="56"/>
      <c r="P399" s="56"/>
      <c r="Q399" s="56"/>
      <c r="R399" s="56"/>
      <c r="S399" s="56"/>
      <c r="T399" s="56"/>
      <c r="U399" s="56"/>
      <c r="V399" s="56"/>
      <c r="W399" s="56"/>
      <c r="X399" s="56"/>
      <c r="Y399" s="56"/>
      <c r="Z399" s="56"/>
      <c r="AA399" s="56"/>
      <c r="AB399" s="56"/>
    </row>
    <row r="400">
      <c r="A400" s="56"/>
      <c r="B400" s="56"/>
      <c r="C400" s="58"/>
      <c r="D400" s="87"/>
      <c r="E400" s="79"/>
      <c r="F400" s="58"/>
      <c r="G400" s="58"/>
      <c r="H400" s="58"/>
      <c r="I400" s="58"/>
      <c r="J400" s="58"/>
      <c r="K400" s="56"/>
      <c r="L400" s="56"/>
      <c r="M400" s="56"/>
      <c r="N400" s="56"/>
      <c r="O400" s="56"/>
      <c r="P400" s="56"/>
      <c r="Q400" s="56"/>
      <c r="R400" s="56"/>
      <c r="S400" s="56"/>
      <c r="T400" s="56"/>
      <c r="U400" s="56"/>
      <c r="V400" s="56"/>
      <c r="W400" s="56"/>
      <c r="X400" s="56"/>
      <c r="Y400" s="56"/>
      <c r="Z400" s="56"/>
      <c r="AA400" s="56"/>
      <c r="AB400" s="56"/>
    </row>
    <row r="401">
      <c r="A401" s="56"/>
      <c r="B401" s="56"/>
      <c r="C401" s="58"/>
      <c r="D401" s="87"/>
      <c r="E401" s="79"/>
      <c r="F401" s="58"/>
      <c r="G401" s="58"/>
      <c r="H401" s="58"/>
      <c r="I401" s="58"/>
      <c r="J401" s="58"/>
      <c r="K401" s="56"/>
      <c r="L401" s="56"/>
      <c r="M401" s="56"/>
      <c r="N401" s="56"/>
      <c r="O401" s="56"/>
      <c r="P401" s="56"/>
      <c r="Q401" s="56"/>
      <c r="R401" s="56"/>
      <c r="S401" s="56"/>
      <c r="T401" s="56"/>
      <c r="U401" s="56"/>
      <c r="V401" s="56"/>
      <c r="W401" s="56"/>
      <c r="X401" s="56"/>
      <c r="Y401" s="56"/>
      <c r="Z401" s="56"/>
      <c r="AA401" s="56"/>
      <c r="AB401" s="56"/>
    </row>
    <row r="402">
      <c r="A402" s="56"/>
      <c r="B402" s="56"/>
      <c r="C402" s="58"/>
      <c r="D402" s="87"/>
      <c r="E402" s="79"/>
      <c r="F402" s="58"/>
      <c r="G402" s="58"/>
      <c r="H402" s="58"/>
      <c r="I402" s="58"/>
      <c r="J402" s="58"/>
      <c r="K402" s="56"/>
      <c r="L402" s="56"/>
      <c r="M402" s="56"/>
      <c r="N402" s="56"/>
      <c r="O402" s="56"/>
      <c r="P402" s="56"/>
      <c r="Q402" s="56"/>
      <c r="R402" s="56"/>
      <c r="S402" s="56"/>
      <c r="T402" s="56"/>
      <c r="U402" s="56"/>
      <c r="V402" s="56"/>
      <c r="W402" s="56"/>
      <c r="X402" s="56"/>
      <c r="Y402" s="56"/>
      <c r="Z402" s="56"/>
      <c r="AA402" s="56"/>
      <c r="AB402" s="56"/>
    </row>
    <row r="403">
      <c r="A403" s="56"/>
      <c r="B403" s="56"/>
      <c r="C403" s="58"/>
      <c r="D403" s="87"/>
      <c r="E403" s="79"/>
      <c r="F403" s="58"/>
      <c r="G403" s="58"/>
      <c r="H403" s="58"/>
      <c r="I403" s="58"/>
      <c r="J403" s="58"/>
      <c r="K403" s="56"/>
      <c r="L403" s="56"/>
      <c r="M403" s="56"/>
      <c r="N403" s="56"/>
      <c r="O403" s="56"/>
      <c r="P403" s="56"/>
      <c r="Q403" s="56"/>
      <c r="R403" s="56"/>
      <c r="S403" s="56"/>
      <c r="T403" s="56"/>
      <c r="U403" s="56"/>
      <c r="V403" s="56"/>
      <c r="W403" s="56"/>
      <c r="X403" s="56"/>
      <c r="Y403" s="56"/>
      <c r="Z403" s="56"/>
      <c r="AA403" s="56"/>
      <c r="AB403" s="56"/>
    </row>
    <row r="404">
      <c r="A404" s="56"/>
      <c r="B404" s="56"/>
      <c r="C404" s="58"/>
      <c r="D404" s="87"/>
      <c r="E404" s="79"/>
      <c r="F404" s="58"/>
      <c r="G404" s="58"/>
      <c r="H404" s="58"/>
      <c r="I404" s="58"/>
      <c r="J404" s="58"/>
      <c r="K404" s="56"/>
      <c r="L404" s="56"/>
      <c r="M404" s="56"/>
      <c r="N404" s="56"/>
      <c r="O404" s="56"/>
      <c r="P404" s="56"/>
      <c r="Q404" s="56"/>
      <c r="R404" s="56"/>
      <c r="S404" s="56"/>
      <c r="T404" s="56"/>
      <c r="U404" s="56"/>
      <c r="V404" s="56"/>
      <c r="W404" s="56"/>
      <c r="X404" s="56"/>
      <c r="Y404" s="56"/>
      <c r="Z404" s="56"/>
      <c r="AA404" s="56"/>
      <c r="AB404" s="56"/>
    </row>
    <row r="405">
      <c r="A405" s="56"/>
      <c r="B405" s="56"/>
      <c r="C405" s="58"/>
      <c r="D405" s="87"/>
      <c r="E405" s="79"/>
      <c r="F405" s="58"/>
      <c r="G405" s="58"/>
      <c r="H405" s="58"/>
      <c r="I405" s="58"/>
      <c r="J405" s="58"/>
      <c r="K405" s="56"/>
      <c r="L405" s="56"/>
      <c r="M405" s="56"/>
      <c r="N405" s="56"/>
      <c r="O405" s="56"/>
      <c r="P405" s="56"/>
      <c r="Q405" s="56"/>
      <c r="R405" s="56"/>
      <c r="S405" s="56"/>
      <c r="T405" s="56"/>
      <c r="U405" s="56"/>
      <c r="V405" s="56"/>
      <c r="W405" s="56"/>
      <c r="X405" s="56"/>
      <c r="Y405" s="56"/>
      <c r="Z405" s="56"/>
      <c r="AA405" s="56"/>
      <c r="AB405" s="56"/>
    </row>
    <row r="406">
      <c r="A406" s="56"/>
      <c r="B406" s="56"/>
      <c r="C406" s="58"/>
      <c r="D406" s="87"/>
      <c r="E406" s="79"/>
      <c r="F406" s="58"/>
      <c r="G406" s="58"/>
      <c r="H406" s="58"/>
      <c r="I406" s="58"/>
      <c r="J406" s="58"/>
      <c r="K406" s="56"/>
      <c r="L406" s="56"/>
      <c r="M406" s="56"/>
      <c r="N406" s="56"/>
      <c r="O406" s="56"/>
      <c r="P406" s="56"/>
      <c r="Q406" s="56"/>
      <c r="R406" s="56"/>
      <c r="S406" s="56"/>
      <c r="T406" s="56"/>
      <c r="U406" s="56"/>
      <c r="V406" s="56"/>
      <c r="W406" s="56"/>
      <c r="X406" s="56"/>
      <c r="Y406" s="56"/>
      <c r="Z406" s="56"/>
      <c r="AA406" s="56"/>
      <c r="AB406" s="56"/>
    </row>
    <row r="407">
      <c r="A407" s="56"/>
      <c r="B407" s="56"/>
      <c r="C407" s="58"/>
      <c r="D407" s="87"/>
      <c r="E407" s="79"/>
      <c r="F407" s="58"/>
      <c r="G407" s="58"/>
      <c r="H407" s="58"/>
      <c r="I407" s="58"/>
      <c r="J407" s="58"/>
      <c r="K407" s="56"/>
      <c r="L407" s="56"/>
      <c r="M407" s="56"/>
      <c r="N407" s="56"/>
      <c r="O407" s="56"/>
      <c r="P407" s="56"/>
      <c r="Q407" s="56"/>
      <c r="R407" s="56"/>
      <c r="S407" s="56"/>
      <c r="T407" s="56"/>
      <c r="U407" s="56"/>
      <c r="V407" s="56"/>
      <c r="W407" s="56"/>
      <c r="X407" s="56"/>
      <c r="Y407" s="56"/>
      <c r="Z407" s="56"/>
      <c r="AA407" s="56"/>
      <c r="AB407" s="56"/>
    </row>
    <row r="408">
      <c r="A408" s="56"/>
      <c r="B408" s="56"/>
      <c r="C408" s="58"/>
      <c r="D408" s="87"/>
      <c r="E408" s="79"/>
      <c r="F408" s="58"/>
      <c r="G408" s="58"/>
      <c r="H408" s="58"/>
      <c r="I408" s="58"/>
      <c r="J408" s="58"/>
      <c r="K408" s="56"/>
      <c r="L408" s="56"/>
      <c r="M408" s="56"/>
      <c r="N408" s="56"/>
      <c r="O408" s="56"/>
      <c r="P408" s="56"/>
      <c r="Q408" s="56"/>
      <c r="R408" s="56"/>
      <c r="S408" s="56"/>
      <c r="T408" s="56"/>
      <c r="U408" s="56"/>
      <c r="V408" s="56"/>
      <c r="W408" s="56"/>
      <c r="X408" s="56"/>
      <c r="Y408" s="56"/>
      <c r="Z408" s="56"/>
      <c r="AA408" s="56"/>
      <c r="AB408" s="56"/>
    </row>
    <row r="409">
      <c r="A409" s="56"/>
      <c r="B409" s="56"/>
      <c r="C409" s="58"/>
      <c r="D409" s="87"/>
      <c r="E409" s="79"/>
      <c r="F409" s="58"/>
      <c r="G409" s="58"/>
      <c r="H409" s="58"/>
      <c r="I409" s="58"/>
      <c r="J409" s="58"/>
      <c r="K409" s="56"/>
      <c r="L409" s="56"/>
      <c r="M409" s="56"/>
      <c r="N409" s="56"/>
      <c r="O409" s="56"/>
      <c r="P409" s="56"/>
      <c r="Q409" s="56"/>
      <c r="R409" s="56"/>
      <c r="S409" s="56"/>
      <c r="T409" s="56"/>
      <c r="U409" s="56"/>
      <c r="V409" s="56"/>
      <c r="W409" s="56"/>
      <c r="X409" s="56"/>
      <c r="Y409" s="56"/>
      <c r="Z409" s="56"/>
      <c r="AA409" s="56"/>
      <c r="AB409" s="56"/>
    </row>
    <row r="410">
      <c r="A410" s="56"/>
      <c r="B410" s="56"/>
      <c r="C410" s="58"/>
      <c r="D410" s="87"/>
      <c r="E410" s="79"/>
      <c r="F410" s="58"/>
      <c r="G410" s="58"/>
      <c r="H410" s="58"/>
      <c r="I410" s="58"/>
      <c r="J410" s="58"/>
      <c r="K410" s="56"/>
      <c r="L410" s="56"/>
      <c r="M410" s="56"/>
      <c r="N410" s="56"/>
      <c r="O410" s="56"/>
      <c r="P410" s="56"/>
      <c r="Q410" s="56"/>
      <c r="R410" s="56"/>
      <c r="S410" s="56"/>
      <c r="T410" s="56"/>
      <c r="U410" s="56"/>
      <c r="V410" s="56"/>
      <c r="W410" s="56"/>
      <c r="X410" s="56"/>
      <c r="Y410" s="56"/>
      <c r="Z410" s="56"/>
      <c r="AA410" s="56"/>
      <c r="AB410" s="56"/>
    </row>
    <row r="411">
      <c r="A411" s="56"/>
      <c r="B411" s="56"/>
      <c r="C411" s="58"/>
      <c r="D411" s="87"/>
      <c r="E411" s="79"/>
      <c r="F411" s="58"/>
      <c r="G411" s="58"/>
      <c r="H411" s="58"/>
      <c r="I411" s="58"/>
      <c r="J411" s="58"/>
      <c r="K411" s="56"/>
      <c r="L411" s="56"/>
      <c r="M411" s="56"/>
      <c r="N411" s="56"/>
      <c r="O411" s="56"/>
      <c r="P411" s="56"/>
      <c r="Q411" s="56"/>
      <c r="R411" s="56"/>
      <c r="S411" s="56"/>
      <c r="T411" s="56"/>
      <c r="U411" s="56"/>
      <c r="V411" s="56"/>
      <c r="W411" s="56"/>
      <c r="X411" s="56"/>
      <c r="Y411" s="56"/>
      <c r="Z411" s="56"/>
      <c r="AA411" s="56"/>
      <c r="AB411" s="56"/>
    </row>
    <row r="412">
      <c r="A412" s="56"/>
      <c r="B412" s="56"/>
      <c r="C412" s="58"/>
      <c r="D412" s="87"/>
      <c r="E412" s="79"/>
      <c r="F412" s="58"/>
      <c r="G412" s="58"/>
      <c r="H412" s="58"/>
      <c r="I412" s="58"/>
      <c r="J412" s="58"/>
      <c r="K412" s="56"/>
      <c r="L412" s="56"/>
      <c r="M412" s="56"/>
      <c r="N412" s="56"/>
      <c r="O412" s="56"/>
      <c r="P412" s="56"/>
      <c r="Q412" s="56"/>
      <c r="R412" s="56"/>
      <c r="S412" s="56"/>
      <c r="T412" s="56"/>
      <c r="U412" s="56"/>
      <c r="V412" s="56"/>
      <c r="W412" s="56"/>
      <c r="X412" s="56"/>
      <c r="Y412" s="56"/>
      <c r="Z412" s="56"/>
      <c r="AA412" s="56"/>
      <c r="AB412" s="56"/>
    </row>
    <row r="413">
      <c r="A413" s="56"/>
      <c r="B413" s="56"/>
      <c r="C413" s="58"/>
      <c r="D413" s="87"/>
      <c r="E413" s="79"/>
      <c r="F413" s="58"/>
      <c r="G413" s="58"/>
      <c r="H413" s="58"/>
      <c r="I413" s="58"/>
      <c r="J413" s="58"/>
      <c r="K413" s="56"/>
      <c r="L413" s="56"/>
      <c r="M413" s="56"/>
      <c r="N413" s="56"/>
      <c r="O413" s="56"/>
      <c r="P413" s="56"/>
      <c r="Q413" s="56"/>
      <c r="R413" s="56"/>
      <c r="S413" s="56"/>
      <c r="T413" s="56"/>
      <c r="U413" s="56"/>
      <c r="V413" s="56"/>
      <c r="W413" s="56"/>
      <c r="X413" s="56"/>
      <c r="Y413" s="56"/>
      <c r="Z413" s="56"/>
      <c r="AA413" s="56"/>
      <c r="AB413" s="56"/>
    </row>
    <row r="414">
      <c r="A414" s="56"/>
      <c r="B414" s="56"/>
      <c r="C414" s="58"/>
      <c r="D414" s="87"/>
      <c r="E414" s="79"/>
      <c r="F414" s="58"/>
      <c r="G414" s="58"/>
      <c r="H414" s="58"/>
      <c r="I414" s="58"/>
      <c r="J414" s="58"/>
      <c r="K414" s="56"/>
      <c r="L414" s="56"/>
      <c r="M414" s="56"/>
      <c r="N414" s="56"/>
      <c r="O414" s="56"/>
      <c r="P414" s="56"/>
      <c r="Q414" s="56"/>
      <c r="R414" s="56"/>
      <c r="S414" s="56"/>
      <c r="T414" s="56"/>
      <c r="U414" s="56"/>
      <c r="V414" s="56"/>
      <c r="W414" s="56"/>
      <c r="X414" s="56"/>
      <c r="Y414" s="56"/>
      <c r="Z414" s="56"/>
      <c r="AA414" s="56"/>
      <c r="AB414" s="56"/>
    </row>
    <row r="415">
      <c r="A415" s="56"/>
      <c r="B415" s="56"/>
      <c r="C415" s="58"/>
      <c r="D415" s="87"/>
      <c r="E415" s="79"/>
      <c r="F415" s="58"/>
      <c r="G415" s="58"/>
      <c r="H415" s="58"/>
      <c r="I415" s="58"/>
      <c r="J415" s="58"/>
      <c r="K415" s="56"/>
      <c r="L415" s="56"/>
      <c r="M415" s="56"/>
      <c r="N415" s="56"/>
      <c r="O415" s="56"/>
      <c r="P415" s="56"/>
      <c r="Q415" s="56"/>
      <c r="R415" s="56"/>
      <c r="S415" s="56"/>
      <c r="T415" s="56"/>
      <c r="U415" s="56"/>
      <c r="V415" s="56"/>
      <c r="W415" s="56"/>
      <c r="X415" s="56"/>
      <c r="Y415" s="56"/>
      <c r="Z415" s="56"/>
      <c r="AA415" s="56"/>
      <c r="AB415" s="56"/>
    </row>
    <row r="416">
      <c r="A416" s="56"/>
      <c r="B416" s="56"/>
      <c r="C416" s="58"/>
      <c r="D416" s="87"/>
      <c r="E416" s="79"/>
      <c r="F416" s="58"/>
      <c r="G416" s="58"/>
      <c r="H416" s="58"/>
      <c r="I416" s="58"/>
      <c r="J416" s="58"/>
      <c r="K416" s="56"/>
      <c r="L416" s="56"/>
      <c r="M416" s="56"/>
      <c r="N416" s="56"/>
      <c r="O416" s="56"/>
      <c r="P416" s="56"/>
      <c r="Q416" s="56"/>
      <c r="R416" s="56"/>
      <c r="S416" s="56"/>
      <c r="T416" s="56"/>
      <c r="U416" s="56"/>
      <c r="V416" s="56"/>
      <c r="W416" s="56"/>
      <c r="X416" s="56"/>
      <c r="Y416" s="56"/>
      <c r="Z416" s="56"/>
      <c r="AA416" s="56"/>
      <c r="AB416" s="56"/>
    </row>
    <row r="417">
      <c r="A417" s="56"/>
      <c r="B417" s="56"/>
      <c r="C417" s="58"/>
      <c r="D417" s="87"/>
      <c r="E417" s="79"/>
      <c r="F417" s="58"/>
      <c r="G417" s="58"/>
      <c r="H417" s="58"/>
      <c r="I417" s="58"/>
      <c r="J417" s="58"/>
      <c r="K417" s="56"/>
      <c r="L417" s="56"/>
      <c r="M417" s="56"/>
      <c r="N417" s="56"/>
      <c r="O417" s="56"/>
      <c r="P417" s="56"/>
      <c r="Q417" s="56"/>
      <c r="R417" s="56"/>
      <c r="S417" s="56"/>
      <c r="T417" s="56"/>
      <c r="U417" s="56"/>
      <c r="V417" s="56"/>
      <c r="W417" s="56"/>
      <c r="X417" s="56"/>
      <c r="Y417" s="56"/>
      <c r="Z417" s="56"/>
      <c r="AA417" s="56"/>
      <c r="AB417" s="56"/>
    </row>
    <row r="418">
      <c r="A418" s="56"/>
      <c r="B418" s="56"/>
      <c r="C418" s="58"/>
      <c r="D418" s="87"/>
      <c r="E418" s="79"/>
      <c r="F418" s="58"/>
      <c r="G418" s="58"/>
      <c r="H418" s="58"/>
      <c r="I418" s="58"/>
      <c r="J418" s="58"/>
      <c r="K418" s="56"/>
      <c r="L418" s="56"/>
      <c r="M418" s="56"/>
      <c r="N418" s="56"/>
      <c r="O418" s="56"/>
      <c r="P418" s="56"/>
      <c r="Q418" s="56"/>
      <c r="R418" s="56"/>
      <c r="S418" s="56"/>
      <c r="T418" s="56"/>
      <c r="U418" s="56"/>
      <c r="V418" s="56"/>
      <c r="W418" s="56"/>
      <c r="X418" s="56"/>
      <c r="Y418" s="56"/>
      <c r="Z418" s="56"/>
      <c r="AA418" s="56"/>
      <c r="AB418" s="56"/>
    </row>
    <row r="419">
      <c r="A419" s="56"/>
      <c r="B419" s="56"/>
      <c r="C419" s="58"/>
      <c r="D419" s="87"/>
      <c r="E419" s="79"/>
      <c r="F419" s="58"/>
      <c r="G419" s="58"/>
      <c r="H419" s="58"/>
      <c r="I419" s="58"/>
      <c r="J419" s="58"/>
      <c r="K419" s="56"/>
      <c r="L419" s="56"/>
      <c r="M419" s="56"/>
      <c r="N419" s="56"/>
      <c r="O419" s="56"/>
      <c r="P419" s="56"/>
      <c r="Q419" s="56"/>
      <c r="R419" s="56"/>
      <c r="S419" s="56"/>
      <c r="T419" s="56"/>
      <c r="U419" s="56"/>
      <c r="V419" s="56"/>
      <c r="W419" s="56"/>
      <c r="X419" s="56"/>
      <c r="Y419" s="56"/>
      <c r="Z419" s="56"/>
      <c r="AA419" s="56"/>
      <c r="AB419" s="56"/>
    </row>
    <row r="420">
      <c r="A420" s="56"/>
      <c r="B420" s="56"/>
      <c r="C420" s="58"/>
      <c r="D420" s="87"/>
      <c r="E420" s="79"/>
      <c r="F420" s="58"/>
      <c r="G420" s="58"/>
      <c r="H420" s="58"/>
      <c r="I420" s="58"/>
      <c r="J420" s="58"/>
      <c r="K420" s="56"/>
      <c r="L420" s="56"/>
      <c r="M420" s="56"/>
      <c r="N420" s="56"/>
      <c r="O420" s="56"/>
      <c r="P420" s="56"/>
      <c r="Q420" s="56"/>
      <c r="R420" s="56"/>
      <c r="S420" s="56"/>
      <c r="T420" s="56"/>
      <c r="U420" s="56"/>
      <c r="V420" s="56"/>
      <c r="W420" s="56"/>
      <c r="X420" s="56"/>
      <c r="Y420" s="56"/>
      <c r="Z420" s="56"/>
      <c r="AA420" s="56"/>
      <c r="AB420" s="56"/>
    </row>
    <row r="421">
      <c r="A421" s="56"/>
      <c r="B421" s="56"/>
      <c r="C421" s="58"/>
      <c r="D421" s="87"/>
      <c r="E421" s="79"/>
      <c r="F421" s="58"/>
      <c r="G421" s="58"/>
      <c r="H421" s="58"/>
      <c r="I421" s="58"/>
      <c r="J421" s="58"/>
      <c r="K421" s="56"/>
      <c r="L421" s="56"/>
      <c r="M421" s="56"/>
      <c r="N421" s="56"/>
      <c r="O421" s="56"/>
      <c r="P421" s="56"/>
      <c r="Q421" s="56"/>
      <c r="R421" s="56"/>
      <c r="S421" s="56"/>
      <c r="T421" s="56"/>
      <c r="U421" s="56"/>
      <c r="V421" s="56"/>
      <c r="W421" s="56"/>
      <c r="X421" s="56"/>
      <c r="Y421" s="56"/>
      <c r="Z421" s="56"/>
      <c r="AA421" s="56"/>
      <c r="AB421" s="56"/>
    </row>
    <row r="422">
      <c r="A422" s="56"/>
      <c r="B422" s="56"/>
      <c r="C422" s="58"/>
      <c r="D422" s="87"/>
      <c r="E422" s="79"/>
      <c r="F422" s="58"/>
      <c r="G422" s="58"/>
      <c r="H422" s="58"/>
      <c r="I422" s="58"/>
      <c r="J422" s="58"/>
      <c r="K422" s="56"/>
      <c r="L422" s="56"/>
      <c r="M422" s="56"/>
      <c r="N422" s="56"/>
      <c r="O422" s="56"/>
      <c r="P422" s="56"/>
      <c r="Q422" s="56"/>
      <c r="R422" s="56"/>
      <c r="S422" s="56"/>
      <c r="T422" s="56"/>
      <c r="U422" s="56"/>
      <c r="V422" s="56"/>
      <c r="W422" s="56"/>
      <c r="X422" s="56"/>
      <c r="Y422" s="56"/>
      <c r="Z422" s="56"/>
      <c r="AA422" s="56"/>
      <c r="AB422" s="56"/>
    </row>
    <row r="423">
      <c r="A423" s="56"/>
      <c r="B423" s="56"/>
      <c r="C423" s="58"/>
      <c r="D423" s="87"/>
      <c r="E423" s="79"/>
      <c r="F423" s="58"/>
      <c r="G423" s="58"/>
      <c r="H423" s="58"/>
      <c r="I423" s="58"/>
      <c r="J423" s="58"/>
      <c r="K423" s="56"/>
      <c r="L423" s="56"/>
      <c r="M423" s="56"/>
      <c r="N423" s="56"/>
      <c r="O423" s="56"/>
      <c r="P423" s="56"/>
      <c r="Q423" s="56"/>
      <c r="R423" s="56"/>
      <c r="S423" s="56"/>
      <c r="T423" s="56"/>
      <c r="U423" s="56"/>
      <c r="V423" s="56"/>
      <c r="W423" s="56"/>
      <c r="X423" s="56"/>
      <c r="Y423" s="56"/>
      <c r="Z423" s="56"/>
      <c r="AA423" s="56"/>
      <c r="AB423" s="56"/>
    </row>
    <row r="424">
      <c r="A424" s="56"/>
      <c r="B424" s="56"/>
      <c r="C424" s="58"/>
      <c r="D424" s="87"/>
      <c r="E424" s="79"/>
      <c r="F424" s="58"/>
      <c r="G424" s="58"/>
      <c r="H424" s="58"/>
      <c r="I424" s="58"/>
      <c r="J424" s="58"/>
      <c r="K424" s="56"/>
      <c r="L424" s="56"/>
      <c r="M424" s="56"/>
      <c r="N424" s="56"/>
      <c r="O424" s="56"/>
      <c r="P424" s="56"/>
      <c r="Q424" s="56"/>
      <c r="R424" s="56"/>
      <c r="S424" s="56"/>
      <c r="T424" s="56"/>
      <c r="U424" s="56"/>
      <c r="V424" s="56"/>
      <c r="W424" s="56"/>
      <c r="X424" s="56"/>
      <c r="Y424" s="56"/>
      <c r="Z424" s="56"/>
      <c r="AA424" s="56"/>
      <c r="AB424" s="56"/>
    </row>
    <row r="425">
      <c r="A425" s="56"/>
      <c r="B425" s="56"/>
      <c r="C425" s="58"/>
      <c r="D425" s="87"/>
      <c r="E425" s="79"/>
      <c r="F425" s="58"/>
      <c r="G425" s="58"/>
      <c r="H425" s="58"/>
      <c r="I425" s="58"/>
      <c r="J425" s="58"/>
      <c r="K425" s="56"/>
      <c r="L425" s="56"/>
      <c r="M425" s="56"/>
      <c r="N425" s="56"/>
      <c r="O425" s="56"/>
      <c r="P425" s="56"/>
      <c r="Q425" s="56"/>
      <c r="R425" s="56"/>
      <c r="S425" s="56"/>
      <c r="T425" s="56"/>
      <c r="U425" s="56"/>
      <c r="V425" s="56"/>
      <c r="W425" s="56"/>
      <c r="X425" s="56"/>
      <c r="Y425" s="56"/>
      <c r="Z425" s="56"/>
      <c r="AA425" s="56"/>
      <c r="AB425" s="56"/>
    </row>
    <row r="426">
      <c r="A426" s="56"/>
      <c r="B426" s="56"/>
      <c r="C426" s="58"/>
      <c r="D426" s="87"/>
      <c r="E426" s="79"/>
      <c r="F426" s="58"/>
      <c r="G426" s="58"/>
      <c r="H426" s="58"/>
      <c r="I426" s="58"/>
      <c r="J426" s="58"/>
      <c r="K426" s="56"/>
      <c r="L426" s="56"/>
      <c r="M426" s="56"/>
      <c r="N426" s="56"/>
      <c r="O426" s="56"/>
      <c r="P426" s="56"/>
      <c r="Q426" s="56"/>
      <c r="R426" s="56"/>
      <c r="S426" s="56"/>
      <c r="T426" s="56"/>
      <c r="U426" s="56"/>
      <c r="V426" s="56"/>
      <c r="W426" s="56"/>
      <c r="X426" s="56"/>
      <c r="Y426" s="56"/>
      <c r="Z426" s="56"/>
      <c r="AA426" s="56"/>
      <c r="AB426" s="56"/>
    </row>
    <row r="427">
      <c r="A427" s="56"/>
      <c r="B427" s="56"/>
      <c r="C427" s="58"/>
      <c r="D427" s="87"/>
      <c r="E427" s="79"/>
      <c r="F427" s="58"/>
      <c r="G427" s="58"/>
      <c r="H427" s="58"/>
      <c r="I427" s="58"/>
      <c r="J427" s="58"/>
      <c r="K427" s="56"/>
      <c r="L427" s="56"/>
      <c r="M427" s="56"/>
      <c r="N427" s="56"/>
      <c r="O427" s="56"/>
      <c r="P427" s="56"/>
      <c r="Q427" s="56"/>
      <c r="R427" s="56"/>
      <c r="S427" s="56"/>
      <c r="T427" s="56"/>
      <c r="U427" s="56"/>
      <c r="V427" s="56"/>
      <c r="W427" s="56"/>
      <c r="X427" s="56"/>
      <c r="Y427" s="56"/>
      <c r="Z427" s="56"/>
      <c r="AA427" s="56"/>
      <c r="AB427" s="56"/>
    </row>
    <row r="428">
      <c r="A428" s="56"/>
      <c r="B428" s="56"/>
      <c r="C428" s="58"/>
      <c r="D428" s="87"/>
      <c r="E428" s="79"/>
      <c r="F428" s="58"/>
      <c r="G428" s="58"/>
      <c r="H428" s="58"/>
      <c r="I428" s="58"/>
      <c r="J428" s="58"/>
      <c r="K428" s="56"/>
      <c r="L428" s="56"/>
      <c r="M428" s="56"/>
      <c r="N428" s="56"/>
      <c r="O428" s="56"/>
      <c r="P428" s="56"/>
      <c r="Q428" s="56"/>
      <c r="R428" s="56"/>
      <c r="S428" s="56"/>
      <c r="T428" s="56"/>
      <c r="U428" s="56"/>
      <c r="V428" s="56"/>
      <c r="W428" s="56"/>
      <c r="X428" s="56"/>
      <c r="Y428" s="56"/>
      <c r="Z428" s="56"/>
      <c r="AA428" s="56"/>
      <c r="AB428" s="56"/>
    </row>
    <row r="429">
      <c r="A429" s="56"/>
      <c r="B429" s="56"/>
      <c r="C429" s="58"/>
      <c r="D429" s="87"/>
      <c r="E429" s="79"/>
      <c r="F429" s="58"/>
      <c r="G429" s="58"/>
      <c r="H429" s="58"/>
      <c r="I429" s="58"/>
      <c r="J429" s="58"/>
      <c r="K429" s="56"/>
      <c r="L429" s="56"/>
      <c r="M429" s="56"/>
      <c r="N429" s="56"/>
      <c r="O429" s="56"/>
      <c r="P429" s="56"/>
      <c r="Q429" s="56"/>
      <c r="R429" s="56"/>
      <c r="S429" s="56"/>
      <c r="T429" s="56"/>
      <c r="U429" s="56"/>
      <c r="V429" s="56"/>
      <c r="W429" s="56"/>
      <c r="X429" s="56"/>
      <c r="Y429" s="56"/>
      <c r="Z429" s="56"/>
      <c r="AA429" s="56"/>
      <c r="AB429" s="56"/>
    </row>
    <row r="430">
      <c r="A430" s="56"/>
      <c r="B430" s="56"/>
      <c r="C430" s="58"/>
      <c r="D430" s="87"/>
      <c r="E430" s="79"/>
      <c r="F430" s="58"/>
      <c r="G430" s="58"/>
      <c r="H430" s="58"/>
      <c r="I430" s="58"/>
      <c r="J430" s="58"/>
      <c r="K430" s="56"/>
      <c r="L430" s="56"/>
      <c r="M430" s="56"/>
      <c r="N430" s="56"/>
      <c r="O430" s="56"/>
      <c r="P430" s="56"/>
      <c r="Q430" s="56"/>
      <c r="R430" s="56"/>
      <c r="S430" s="56"/>
      <c r="T430" s="56"/>
      <c r="U430" s="56"/>
      <c r="V430" s="56"/>
      <c r="W430" s="56"/>
      <c r="X430" s="56"/>
      <c r="Y430" s="56"/>
      <c r="Z430" s="56"/>
      <c r="AA430" s="56"/>
      <c r="AB430" s="56"/>
    </row>
    <row r="431">
      <c r="A431" s="56"/>
      <c r="B431" s="56"/>
      <c r="C431" s="58"/>
      <c r="D431" s="87"/>
      <c r="E431" s="79"/>
      <c r="F431" s="58"/>
      <c r="G431" s="58"/>
      <c r="H431" s="58"/>
      <c r="I431" s="58"/>
      <c r="J431" s="58"/>
      <c r="K431" s="56"/>
      <c r="L431" s="56"/>
      <c r="M431" s="56"/>
      <c r="N431" s="56"/>
      <c r="O431" s="56"/>
      <c r="P431" s="56"/>
      <c r="Q431" s="56"/>
      <c r="R431" s="56"/>
      <c r="S431" s="56"/>
      <c r="T431" s="56"/>
      <c r="U431" s="56"/>
      <c r="V431" s="56"/>
      <c r="W431" s="56"/>
      <c r="X431" s="56"/>
      <c r="Y431" s="56"/>
      <c r="Z431" s="56"/>
      <c r="AA431" s="56"/>
      <c r="AB431" s="56"/>
    </row>
    <row r="432">
      <c r="A432" s="56"/>
      <c r="B432" s="56"/>
      <c r="C432" s="58"/>
      <c r="D432" s="87"/>
      <c r="E432" s="79"/>
      <c r="F432" s="58"/>
      <c r="G432" s="58"/>
      <c r="H432" s="58"/>
      <c r="I432" s="58"/>
      <c r="J432" s="58"/>
      <c r="K432" s="56"/>
      <c r="L432" s="56"/>
      <c r="M432" s="56"/>
      <c r="N432" s="56"/>
      <c r="O432" s="56"/>
      <c r="P432" s="56"/>
      <c r="Q432" s="56"/>
      <c r="R432" s="56"/>
      <c r="S432" s="56"/>
      <c r="T432" s="56"/>
      <c r="U432" s="56"/>
      <c r="V432" s="56"/>
      <c r="W432" s="56"/>
      <c r="X432" s="56"/>
      <c r="Y432" s="56"/>
      <c r="Z432" s="56"/>
      <c r="AA432" s="56"/>
      <c r="AB432" s="56"/>
    </row>
    <row r="433">
      <c r="A433" s="56"/>
      <c r="B433" s="56"/>
      <c r="C433" s="58"/>
      <c r="D433" s="87"/>
      <c r="E433" s="79"/>
      <c r="F433" s="58"/>
      <c r="G433" s="58"/>
      <c r="H433" s="58"/>
      <c r="I433" s="58"/>
      <c r="J433" s="58"/>
      <c r="K433" s="56"/>
      <c r="L433" s="56"/>
      <c r="M433" s="56"/>
      <c r="N433" s="56"/>
      <c r="O433" s="56"/>
      <c r="P433" s="56"/>
      <c r="Q433" s="56"/>
      <c r="R433" s="56"/>
      <c r="S433" s="56"/>
      <c r="T433" s="56"/>
      <c r="U433" s="56"/>
      <c r="V433" s="56"/>
      <c r="W433" s="56"/>
      <c r="X433" s="56"/>
      <c r="Y433" s="56"/>
      <c r="Z433" s="56"/>
      <c r="AA433" s="56"/>
      <c r="AB433" s="56"/>
    </row>
    <row r="434">
      <c r="A434" s="56"/>
      <c r="B434" s="56"/>
      <c r="C434" s="58"/>
      <c r="D434" s="87"/>
      <c r="E434" s="79"/>
      <c r="F434" s="58"/>
      <c r="G434" s="58"/>
      <c r="H434" s="58"/>
      <c r="I434" s="58"/>
      <c r="J434" s="58"/>
      <c r="K434" s="56"/>
      <c r="L434" s="56"/>
      <c r="M434" s="56"/>
      <c r="N434" s="56"/>
      <c r="O434" s="56"/>
      <c r="P434" s="56"/>
      <c r="Q434" s="56"/>
      <c r="R434" s="56"/>
      <c r="S434" s="56"/>
      <c r="T434" s="56"/>
      <c r="U434" s="56"/>
      <c r="V434" s="56"/>
      <c r="W434" s="56"/>
      <c r="X434" s="56"/>
      <c r="Y434" s="56"/>
      <c r="Z434" s="56"/>
      <c r="AA434" s="56"/>
      <c r="AB434" s="56"/>
    </row>
    <row r="435">
      <c r="A435" s="56"/>
      <c r="B435" s="56"/>
      <c r="C435" s="58"/>
      <c r="D435" s="87"/>
      <c r="E435" s="79"/>
      <c r="F435" s="58"/>
      <c r="G435" s="58"/>
      <c r="H435" s="58"/>
      <c r="I435" s="58"/>
      <c r="J435" s="58"/>
      <c r="K435" s="56"/>
      <c r="L435" s="56"/>
      <c r="M435" s="56"/>
      <c r="N435" s="56"/>
      <c r="O435" s="56"/>
      <c r="P435" s="56"/>
      <c r="Q435" s="56"/>
      <c r="R435" s="56"/>
      <c r="S435" s="56"/>
      <c r="T435" s="56"/>
      <c r="U435" s="56"/>
      <c r="V435" s="56"/>
      <c r="W435" s="56"/>
      <c r="X435" s="56"/>
      <c r="Y435" s="56"/>
      <c r="Z435" s="56"/>
      <c r="AA435" s="56"/>
      <c r="AB435" s="56"/>
    </row>
    <row r="436">
      <c r="A436" s="56"/>
      <c r="B436" s="56"/>
      <c r="C436" s="58"/>
      <c r="D436" s="87"/>
      <c r="E436" s="79"/>
      <c r="F436" s="58"/>
      <c r="G436" s="58"/>
      <c r="H436" s="58"/>
      <c r="I436" s="58"/>
      <c r="J436" s="58"/>
      <c r="K436" s="56"/>
      <c r="L436" s="56"/>
      <c r="M436" s="56"/>
      <c r="N436" s="56"/>
      <c r="O436" s="56"/>
      <c r="P436" s="56"/>
      <c r="Q436" s="56"/>
      <c r="R436" s="56"/>
      <c r="S436" s="56"/>
      <c r="T436" s="56"/>
      <c r="U436" s="56"/>
      <c r="V436" s="56"/>
      <c r="W436" s="56"/>
      <c r="X436" s="56"/>
      <c r="Y436" s="56"/>
      <c r="Z436" s="56"/>
      <c r="AA436" s="56"/>
      <c r="AB436" s="56"/>
    </row>
    <row r="437">
      <c r="A437" s="56"/>
      <c r="B437" s="56"/>
      <c r="C437" s="58"/>
      <c r="D437" s="87"/>
      <c r="E437" s="79"/>
      <c r="F437" s="58"/>
      <c r="G437" s="58"/>
      <c r="H437" s="58"/>
      <c r="I437" s="58"/>
      <c r="J437" s="58"/>
      <c r="K437" s="56"/>
      <c r="L437" s="56"/>
      <c r="M437" s="56"/>
      <c r="N437" s="56"/>
      <c r="O437" s="56"/>
      <c r="P437" s="56"/>
      <c r="Q437" s="56"/>
      <c r="R437" s="56"/>
      <c r="S437" s="56"/>
      <c r="T437" s="56"/>
      <c r="U437" s="56"/>
      <c r="V437" s="56"/>
      <c r="W437" s="56"/>
      <c r="X437" s="56"/>
      <c r="Y437" s="56"/>
      <c r="Z437" s="56"/>
      <c r="AA437" s="56"/>
      <c r="AB437" s="56"/>
    </row>
    <row r="438">
      <c r="A438" s="56"/>
      <c r="B438" s="56"/>
      <c r="C438" s="58"/>
      <c r="D438" s="87"/>
      <c r="E438" s="79"/>
      <c r="F438" s="58"/>
      <c r="G438" s="58"/>
      <c r="H438" s="58"/>
      <c r="I438" s="58"/>
      <c r="J438" s="58"/>
      <c r="K438" s="56"/>
      <c r="L438" s="56"/>
      <c r="M438" s="56"/>
      <c r="N438" s="56"/>
      <c r="O438" s="56"/>
      <c r="P438" s="56"/>
      <c r="Q438" s="56"/>
      <c r="R438" s="56"/>
      <c r="S438" s="56"/>
      <c r="T438" s="56"/>
      <c r="U438" s="56"/>
      <c r="V438" s="56"/>
      <c r="W438" s="56"/>
      <c r="X438" s="56"/>
      <c r="Y438" s="56"/>
      <c r="Z438" s="56"/>
      <c r="AA438" s="56"/>
      <c r="AB438" s="56"/>
    </row>
    <row r="439">
      <c r="A439" s="56"/>
      <c r="B439" s="56"/>
      <c r="C439" s="58"/>
      <c r="D439" s="87"/>
      <c r="E439" s="79"/>
      <c r="F439" s="58"/>
      <c r="G439" s="58"/>
      <c r="H439" s="58"/>
      <c r="I439" s="58"/>
      <c r="J439" s="58"/>
      <c r="K439" s="56"/>
      <c r="L439" s="56"/>
      <c r="M439" s="56"/>
      <c r="N439" s="56"/>
      <c r="O439" s="56"/>
      <c r="P439" s="56"/>
      <c r="Q439" s="56"/>
      <c r="R439" s="56"/>
      <c r="S439" s="56"/>
      <c r="T439" s="56"/>
      <c r="U439" s="56"/>
      <c r="V439" s="56"/>
      <c r="W439" s="56"/>
      <c r="X439" s="56"/>
      <c r="Y439" s="56"/>
      <c r="Z439" s="56"/>
      <c r="AA439" s="56"/>
      <c r="AB439" s="56"/>
    </row>
    <row r="440">
      <c r="A440" s="56"/>
      <c r="B440" s="56"/>
      <c r="C440" s="58"/>
      <c r="D440" s="87"/>
      <c r="E440" s="79"/>
      <c r="F440" s="58"/>
      <c r="G440" s="58"/>
      <c r="H440" s="58"/>
      <c r="I440" s="58"/>
      <c r="J440" s="58"/>
      <c r="K440" s="56"/>
      <c r="L440" s="56"/>
      <c r="M440" s="56"/>
      <c r="N440" s="56"/>
      <c r="O440" s="56"/>
      <c r="P440" s="56"/>
      <c r="Q440" s="56"/>
      <c r="R440" s="56"/>
      <c r="S440" s="56"/>
      <c r="T440" s="56"/>
      <c r="U440" s="56"/>
      <c r="V440" s="56"/>
      <c r="W440" s="56"/>
      <c r="X440" s="56"/>
      <c r="Y440" s="56"/>
      <c r="Z440" s="56"/>
      <c r="AA440" s="56"/>
      <c r="AB440" s="56"/>
    </row>
    <row r="441">
      <c r="A441" s="56"/>
      <c r="B441" s="56"/>
      <c r="C441" s="58"/>
      <c r="D441" s="87"/>
      <c r="E441" s="79"/>
      <c r="F441" s="58"/>
      <c r="G441" s="58"/>
      <c r="H441" s="58"/>
      <c r="I441" s="58"/>
      <c r="J441" s="58"/>
      <c r="K441" s="56"/>
      <c r="L441" s="56"/>
      <c r="M441" s="56"/>
      <c r="N441" s="56"/>
      <c r="O441" s="56"/>
      <c r="P441" s="56"/>
      <c r="Q441" s="56"/>
      <c r="R441" s="56"/>
      <c r="S441" s="56"/>
      <c r="T441" s="56"/>
      <c r="U441" s="56"/>
      <c r="V441" s="56"/>
      <c r="W441" s="56"/>
      <c r="X441" s="56"/>
      <c r="Y441" s="56"/>
      <c r="Z441" s="56"/>
      <c r="AA441" s="56"/>
      <c r="AB441" s="56"/>
    </row>
    <row r="442">
      <c r="A442" s="56"/>
      <c r="B442" s="56"/>
      <c r="C442" s="58"/>
      <c r="D442" s="87"/>
      <c r="E442" s="79"/>
      <c r="F442" s="58"/>
      <c r="G442" s="58"/>
      <c r="H442" s="58"/>
      <c r="I442" s="58"/>
      <c r="J442" s="58"/>
      <c r="K442" s="56"/>
      <c r="L442" s="56"/>
      <c r="M442" s="56"/>
      <c r="N442" s="56"/>
      <c r="O442" s="56"/>
      <c r="P442" s="56"/>
      <c r="Q442" s="56"/>
      <c r="R442" s="56"/>
      <c r="S442" s="56"/>
      <c r="T442" s="56"/>
      <c r="U442" s="56"/>
      <c r="V442" s="56"/>
      <c r="W442" s="56"/>
      <c r="X442" s="56"/>
      <c r="Y442" s="56"/>
      <c r="Z442" s="56"/>
      <c r="AA442" s="56"/>
      <c r="AB442" s="56"/>
    </row>
    <row r="443">
      <c r="A443" s="56"/>
      <c r="B443" s="56"/>
      <c r="C443" s="58"/>
      <c r="D443" s="87"/>
      <c r="E443" s="79"/>
      <c r="F443" s="58"/>
      <c r="G443" s="58"/>
      <c r="H443" s="58"/>
      <c r="I443" s="58"/>
      <c r="J443" s="58"/>
      <c r="K443" s="56"/>
      <c r="L443" s="56"/>
      <c r="M443" s="56"/>
      <c r="N443" s="56"/>
      <c r="O443" s="56"/>
      <c r="P443" s="56"/>
      <c r="Q443" s="56"/>
      <c r="R443" s="56"/>
      <c r="S443" s="56"/>
      <c r="T443" s="56"/>
      <c r="U443" s="56"/>
      <c r="V443" s="56"/>
      <c r="W443" s="56"/>
      <c r="X443" s="56"/>
      <c r="Y443" s="56"/>
      <c r="Z443" s="56"/>
      <c r="AA443" s="56"/>
      <c r="AB443" s="56"/>
    </row>
    <row r="444">
      <c r="A444" s="56"/>
      <c r="B444" s="56"/>
      <c r="C444" s="58"/>
      <c r="D444" s="87"/>
      <c r="E444" s="79"/>
      <c r="F444" s="58"/>
      <c r="G444" s="58"/>
      <c r="H444" s="58"/>
      <c r="I444" s="58"/>
      <c r="J444" s="58"/>
      <c r="K444" s="56"/>
      <c r="L444" s="56"/>
      <c r="M444" s="56"/>
      <c r="N444" s="56"/>
      <c r="O444" s="56"/>
      <c r="P444" s="56"/>
      <c r="Q444" s="56"/>
      <c r="R444" s="56"/>
      <c r="S444" s="56"/>
      <c r="T444" s="56"/>
      <c r="U444" s="56"/>
      <c r="V444" s="56"/>
      <c r="W444" s="56"/>
      <c r="X444" s="56"/>
      <c r="Y444" s="56"/>
      <c r="Z444" s="56"/>
      <c r="AA444" s="56"/>
      <c r="AB444" s="56"/>
    </row>
    <row r="445">
      <c r="A445" s="56"/>
      <c r="B445" s="56"/>
      <c r="C445" s="58"/>
      <c r="D445" s="87"/>
      <c r="E445" s="79"/>
      <c r="F445" s="58"/>
      <c r="G445" s="58"/>
      <c r="H445" s="58"/>
      <c r="I445" s="58"/>
      <c r="J445" s="58"/>
      <c r="K445" s="56"/>
      <c r="L445" s="56"/>
      <c r="M445" s="56"/>
      <c r="N445" s="56"/>
      <c r="O445" s="56"/>
      <c r="P445" s="56"/>
      <c r="Q445" s="56"/>
      <c r="R445" s="56"/>
      <c r="S445" s="56"/>
      <c r="T445" s="56"/>
      <c r="U445" s="56"/>
      <c r="V445" s="56"/>
      <c r="W445" s="56"/>
      <c r="X445" s="56"/>
      <c r="Y445" s="56"/>
      <c r="Z445" s="56"/>
      <c r="AA445" s="56"/>
      <c r="AB445" s="56"/>
    </row>
    <row r="446">
      <c r="A446" s="56"/>
      <c r="B446" s="56"/>
      <c r="C446" s="58"/>
      <c r="D446" s="87"/>
      <c r="E446" s="79"/>
      <c r="F446" s="58"/>
      <c r="G446" s="58"/>
      <c r="H446" s="58"/>
      <c r="I446" s="58"/>
      <c r="J446" s="58"/>
      <c r="K446" s="56"/>
      <c r="L446" s="56"/>
      <c r="M446" s="56"/>
      <c r="N446" s="56"/>
      <c r="O446" s="56"/>
      <c r="P446" s="56"/>
      <c r="Q446" s="56"/>
      <c r="R446" s="56"/>
      <c r="S446" s="56"/>
      <c r="T446" s="56"/>
      <c r="U446" s="56"/>
      <c r="V446" s="56"/>
      <c r="W446" s="56"/>
      <c r="X446" s="56"/>
      <c r="Y446" s="56"/>
      <c r="Z446" s="56"/>
      <c r="AA446" s="56"/>
      <c r="AB446" s="56"/>
    </row>
    <row r="447">
      <c r="A447" s="56"/>
      <c r="B447" s="56"/>
      <c r="C447" s="58"/>
      <c r="D447" s="87"/>
      <c r="E447" s="79"/>
      <c r="F447" s="58"/>
      <c r="G447" s="58"/>
      <c r="H447" s="58"/>
      <c r="I447" s="58"/>
      <c r="J447" s="58"/>
      <c r="K447" s="56"/>
      <c r="L447" s="56"/>
      <c r="M447" s="56"/>
      <c r="N447" s="56"/>
      <c r="O447" s="56"/>
      <c r="P447" s="56"/>
      <c r="Q447" s="56"/>
      <c r="R447" s="56"/>
      <c r="S447" s="56"/>
      <c r="T447" s="56"/>
      <c r="U447" s="56"/>
      <c r="V447" s="56"/>
      <c r="W447" s="56"/>
      <c r="X447" s="56"/>
      <c r="Y447" s="56"/>
      <c r="Z447" s="56"/>
      <c r="AA447" s="56"/>
      <c r="AB447" s="56"/>
    </row>
    <row r="448">
      <c r="A448" s="56"/>
      <c r="B448" s="56"/>
      <c r="C448" s="58"/>
      <c r="D448" s="87"/>
      <c r="E448" s="79"/>
      <c r="F448" s="58"/>
      <c r="G448" s="58"/>
      <c r="H448" s="58"/>
      <c r="I448" s="58"/>
      <c r="J448" s="58"/>
      <c r="K448" s="56"/>
      <c r="L448" s="56"/>
      <c r="M448" s="56"/>
      <c r="N448" s="56"/>
      <c r="O448" s="56"/>
      <c r="P448" s="56"/>
      <c r="Q448" s="56"/>
      <c r="R448" s="56"/>
      <c r="S448" s="56"/>
      <c r="T448" s="56"/>
      <c r="U448" s="56"/>
      <c r="V448" s="56"/>
      <c r="W448" s="56"/>
      <c r="X448" s="56"/>
      <c r="Y448" s="56"/>
      <c r="Z448" s="56"/>
      <c r="AA448" s="56"/>
      <c r="AB448" s="56"/>
    </row>
    <row r="449">
      <c r="A449" s="56"/>
      <c r="B449" s="56"/>
      <c r="C449" s="58"/>
      <c r="D449" s="87"/>
      <c r="E449" s="79"/>
      <c r="F449" s="58"/>
      <c r="G449" s="58"/>
      <c r="H449" s="58"/>
      <c r="I449" s="58"/>
      <c r="J449" s="58"/>
      <c r="K449" s="56"/>
      <c r="L449" s="56"/>
      <c r="M449" s="56"/>
      <c r="N449" s="56"/>
      <c r="O449" s="56"/>
      <c r="P449" s="56"/>
      <c r="Q449" s="56"/>
      <c r="R449" s="56"/>
      <c r="S449" s="56"/>
      <c r="T449" s="56"/>
      <c r="U449" s="56"/>
      <c r="V449" s="56"/>
      <c r="W449" s="56"/>
      <c r="X449" s="56"/>
      <c r="Y449" s="56"/>
      <c r="Z449" s="56"/>
      <c r="AA449" s="56"/>
      <c r="AB449" s="56"/>
    </row>
    <row r="450">
      <c r="A450" s="56"/>
      <c r="B450" s="56"/>
      <c r="C450" s="58"/>
      <c r="D450" s="87"/>
      <c r="E450" s="79"/>
      <c r="F450" s="58"/>
      <c r="G450" s="58"/>
      <c r="H450" s="58"/>
      <c r="I450" s="58"/>
      <c r="J450" s="58"/>
      <c r="K450" s="56"/>
      <c r="L450" s="56"/>
      <c r="M450" s="56"/>
      <c r="N450" s="56"/>
      <c r="O450" s="56"/>
      <c r="P450" s="56"/>
      <c r="Q450" s="56"/>
      <c r="R450" s="56"/>
      <c r="S450" s="56"/>
      <c r="T450" s="56"/>
      <c r="U450" s="56"/>
      <c r="V450" s="56"/>
      <c r="W450" s="56"/>
      <c r="X450" s="56"/>
      <c r="Y450" s="56"/>
      <c r="Z450" s="56"/>
      <c r="AA450" s="56"/>
      <c r="AB450" s="56"/>
    </row>
    <row r="451">
      <c r="A451" s="56"/>
      <c r="B451" s="56"/>
      <c r="C451" s="58"/>
      <c r="D451" s="87"/>
      <c r="E451" s="79"/>
      <c r="F451" s="58"/>
      <c r="G451" s="58"/>
      <c r="H451" s="58"/>
      <c r="I451" s="58"/>
      <c r="J451" s="58"/>
      <c r="K451" s="56"/>
      <c r="L451" s="56"/>
      <c r="M451" s="56"/>
      <c r="N451" s="56"/>
      <c r="O451" s="56"/>
      <c r="P451" s="56"/>
      <c r="Q451" s="56"/>
      <c r="R451" s="56"/>
      <c r="S451" s="56"/>
      <c r="T451" s="56"/>
      <c r="U451" s="56"/>
      <c r="V451" s="56"/>
      <c r="W451" s="56"/>
      <c r="X451" s="56"/>
      <c r="Y451" s="56"/>
      <c r="Z451" s="56"/>
      <c r="AA451" s="56"/>
      <c r="AB451" s="56"/>
    </row>
    <row r="452">
      <c r="A452" s="56"/>
      <c r="B452" s="56"/>
      <c r="C452" s="58"/>
      <c r="D452" s="87"/>
      <c r="E452" s="79"/>
      <c r="F452" s="58"/>
      <c r="G452" s="58"/>
      <c r="H452" s="58"/>
      <c r="I452" s="58"/>
      <c r="J452" s="58"/>
      <c r="K452" s="56"/>
      <c r="L452" s="56"/>
      <c r="M452" s="56"/>
      <c r="N452" s="56"/>
      <c r="O452" s="56"/>
      <c r="P452" s="56"/>
      <c r="Q452" s="56"/>
      <c r="R452" s="56"/>
      <c r="S452" s="56"/>
      <c r="T452" s="56"/>
      <c r="U452" s="56"/>
      <c r="V452" s="56"/>
      <c r="W452" s="56"/>
      <c r="X452" s="56"/>
      <c r="Y452" s="56"/>
      <c r="Z452" s="56"/>
      <c r="AA452" s="56"/>
      <c r="AB452" s="56"/>
    </row>
    <row r="453">
      <c r="A453" s="56"/>
      <c r="B453" s="56"/>
      <c r="C453" s="58"/>
      <c r="D453" s="87"/>
      <c r="E453" s="79"/>
      <c r="F453" s="58"/>
      <c r="G453" s="58"/>
      <c r="H453" s="58"/>
      <c r="I453" s="58"/>
      <c r="J453" s="58"/>
      <c r="K453" s="56"/>
      <c r="L453" s="56"/>
      <c r="M453" s="56"/>
      <c r="N453" s="56"/>
      <c r="O453" s="56"/>
      <c r="P453" s="56"/>
      <c r="Q453" s="56"/>
      <c r="R453" s="56"/>
      <c r="S453" s="56"/>
      <c r="T453" s="56"/>
      <c r="U453" s="56"/>
      <c r="V453" s="56"/>
      <c r="W453" s="56"/>
      <c r="X453" s="56"/>
      <c r="Y453" s="56"/>
      <c r="Z453" s="56"/>
      <c r="AA453" s="56"/>
      <c r="AB453" s="56"/>
    </row>
    <row r="454">
      <c r="A454" s="56"/>
      <c r="B454" s="56"/>
      <c r="C454" s="58"/>
      <c r="D454" s="87"/>
      <c r="E454" s="79"/>
      <c r="F454" s="58"/>
      <c r="G454" s="58"/>
      <c r="H454" s="58"/>
      <c r="I454" s="58"/>
      <c r="J454" s="58"/>
      <c r="K454" s="56"/>
      <c r="L454" s="56"/>
      <c r="M454" s="56"/>
      <c r="N454" s="56"/>
      <c r="O454" s="56"/>
      <c r="P454" s="56"/>
      <c r="Q454" s="56"/>
      <c r="R454" s="56"/>
      <c r="S454" s="56"/>
      <c r="T454" s="56"/>
      <c r="U454" s="56"/>
      <c r="V454" s="56"/>
      <c r="W454" s="56"/>
      <c r="X454" s="56"/>
      <c r="Y454" s="56"/>
      <c r="Z454" s="56"/>
      <c r="AA454" s="56"/>
      <c r="AB454" s="56"/>
    </row>
    <row r="455">
      <c r="A455" s="56"/>
      <c r="B455" s="56"/>
      <c r="C455" s="58"/>
      <c r="D455" s="87"/>
      <c r="E455" s="79"/>
      <c r="F455" s="58"/>
      <c r="G455" s="58"/>
      <c r="H455" s="58"/>
      <c r="I455" s="58"/>
      <c r="J455" s="58"/>
      <c r="K455" s="56"/>
      <c r="L455" s="56"/>
      <c r="M455" s="56"/>
      <c r="N455" s="56"/>
      <c r="O455" s="56"/>
      <c r="P455" s="56"/>
      <c r="Q455" s="56"/>
      <c r="R455" s="56"/>
      <c r="S455" s="56"/>
      <c r="T455" s="56"/>
      <c r="U455" s="56"/>
      <c r="V455" s="56"/>
      <c r="W455" s="56"/>
      <c r="X455" s="56"/>
      <c r="Y455" s="56"/>
      <c r="Z455" s="56"/>
      <c r="AA455" s="56"/>
      <c r="AB455" s="56"/>
    </row>
    <row r="456">
      <c r="A456" s="56"/>
      <c r="B456" s="56"/>
      <c r="C456" s="58"/>
      <c r="D456" s="87"/>
      <c r="E456" s="79"/>
      <c r="F456" s="58"/>
      <c r="G456" s="58"/>
      <c r="H456" s="58"/>
      <c r="I456" s="58"/>
      <c r="J456" s="58"/>
      <c r="K456" s="56"/>
      <c r="L456" s="56"/>
      <c r="M456" s="56"/>
      <c r="N456" s="56"/>
      <c r="O456" s="56"/>
      <c r="P456" s="56"/>
      <c r="Q456" s="56"/>
      <c r="R456" s="56"/>
      <c r="S456" s="56"/>
      <c r="T456" s="56"/>
      <c r="U456" s="56"/>
      <c r="V456" s="56"/>
      <c r="W456" s="56"/>
      <c r="X456" s="56"/>
      <c r="Y456" s="56"/>
      <c r="Z456" s="56"/>
      <c r="AA456" s="56"/>
      <c r="AB456" s="56"/>
    </row>
    <row r="457">
      <c r="A457" s="56"/>
      <c r="B457" s="56"/>
      <c r="C457" s="58"/>
      <c r="D457" s="87"/>
      <c r="E457" s="79"/>
      <c r="F457" s="58"/>
      <c r="G457" s="58"/>
      <c r="H457" s="58"/>
      <c r="I457" s="58"/>
      <c r="J457" s="58"/>
      <c r="K457" s="56"/>
      <c r="L457" s="56"/>
      <c r="M457" s="56"/>
      <c r="N457" s="56"/>
      <c r="O457" s="56"/>
      <c r="P457" s="56"/>
      <c r="Q457" s="56"/>
      <c r="R457" s="56"/>
      <c r="S457" s="56"/>
      <c r="T457" s="56"/>
      <c r="U457" s="56"/>
      <c r="V457" s="56"/>
      <c r="W457" s="56"/>
      <c r="X457" s="56"/>
      <c r="Y457" s="56"/>
      <c r="Z457" s="56"/>
      <c r="AA457" s="56"/>
      <c r="AB457" s="56"/>
    </row>
    <row r="458">
      <c r="A458" s="56"/>
      <c r="B458" s="56"/>
      <c r="C458" s="58"/>
      <c r="D458" s="87"/>
      <c r="E458" s="79"/>
      <c r="F458" s="58"/>
      <c r="G458" s="58"/>
      <c r="H458" s="58"/>
      <c r="I458" s="58"/>
      <c r="J458" s="58"/>
      <c r="K458" s="56"/>
      <c r="L458" s="56"/>
      <c r="M458" s="56"/>
      <c r="N458" s="56"/>
      <c r="O458" s="56"/>
      <c r="P458" s="56"/>
      <c r="Q458" s="56"/>
      <c r="R458" s="56"/>
      <c r="S458" s="56"/>
      <c r="T458" s="56"/>
      <c r="U458" s="56"/>
      <c r="V458" s="56"/>
      <c r="W458" s="56"/>
      <c r="X458" s="56"/>
      <c r="Y458" s="56"/>
      <c r="Z458" s="56"/>
      <c r="AA458" s="56"/>
      <c r="AB458" s="56"/>
    </row>
    <row r="459">
      <c r="A459" s="56"/>
      <c r="B459" s="56"/>
      <c r="C459" s="58"/>
      <c r="D459" s="87"/>
      <c r="E459" s="79"/>
      <c r="F459" s="58"/>
      <c r="G459" s="58"/>
      <c r="H459" s="58"/>
      <c r="I459" s="58"/>
      <c r="J459" s="58"/>
      <c r="K459" s="56"/>
      <c r="L459" s="56"/>
      <c r="M459" s="56"/>
      <c r="N459" s="56"/>
      <c r="O459" s="56"/>
      <c r="P459" s="56"/>
      <c r="Q459" s="56"/>
      <c r="R459" s="56"/>
      <c r="S459" s="56"/>
      <c r="T459" s="56"/>
      <c r="U459" s="56"/>
      <c r="V459" s="56"/>
      <c r="W459" s="56"/>
      <c r="X459" s="56"/>
      <c r="Y459" s="56"/>
      <c r="Z459" s="56"/>
      <c r="AA459" s="56"/>
      <c r="AB459" s="56"/>
    </row>
    <row r="460">
      <c r="A460" s="56"/>
      <c r="B460" s="56"/>
      <c r="C460" s="58"/>
      <c r="D460" s="87"/>
      <c r="E460" s="79"/>
      <c r="F460" s="58"/>
      <c r="G460" s="58"/>
      <c r="H460" s="58"/>
      <c r="I460" s="58"/>
      <c r="J460" s="58"/>
      <c r="K460" s="56"/>
      <c r="L460" s="56"/>
      <c r="M460" s="56"/>
      <c r="N460" s="56"/>
      <c r="O460" s="56"/>
      <c r="P460" s="56"/>
      <c r="Q460" s="56"/>
      <c r="R460" s="56"/>
      <c r="S460" s="56"/>
      <c r="T460" s="56"/>
      <c r="U460" s="56"/>
      <c r="V460" s="56"/>
      <c r="W460" s="56"/>
      <c r="X460" s="56"/>
      <c r="Y460" s="56"/>
      <c r="Z460" s="56"/>
      <c r="AA460" s="56"/>
      <c r="AB460" s="56"/>
    </row>
    <row r="461">
      <c r="A461" s="56"/>
      <c r="B461" s="56"/>
      <c r="C461" s="58"/>
      <c r="D461" s="87"/>
      <c r="E461" s="79"/>
      <c r="F461" s="58"/>
      <c r="G461" s="58"/>
      <c r="H461" s="58"/>
      <c r="I461" s="58"/>
      <c r="J461" s="58"/>
      <c r="K461" s="56"/>
      <c r="L461" s="56"/>
      <c r="M461" s="56"/>
      <c r="N461" s="56"/>
      <c r="O461" s="56"/>
      <c r="P461" s="56"/>
      <c r="Q461" s="56"/>
      <c r="R461" s="56"/>
      <c r="S461" s="56"/>
      <c r="T461" s="56"/>
      <c r="U461" s="56"/>
      <c r="V461" s="56"/>
      <c r="W461" s="56"/>
      <c r="X461" s="56"/>
      <c r="Y461" s="56"/>
      <c r="Z461" s="56"/>
      <c r="AA461" s="56"/>
      <c r="AB461" s="56"/>
    </row>
    <row r="462">
      <c r="A462" s="56"/>
      <c r="B462" s="56"/>
      <c r="C462" s="58"/>
      <c r="D462" s="87"/>
      <c r="E462" s="79"/>
      <c r="F462" s="58"/>
      <c r="G462" s="58"/>
      <c r="H462" s="58"/>
      <c r="I462" s="58"/>
      <c r="J462" s="58"/>
      <c r="K462" s="56"/>
      <c r="L462" s="56"/>
      <c r="M462" s="56"/>
      <c r="N462" s="56"/>
      <c r="O462" s="56"/>
      <c r="P462" s="56"/>
      <c r="Q462" s="56"/>
      <c r="R462" s="56"/>
      <c r="S462" s="56"/>
      <c r="T462" s="56"/>
      <c r="U462" s="56"/>
      <c r="V462" s="56"/>
      <c r="W462" s="56"/>
      <c r="X462" s="56"/>
      <c r="Y462" s="56"/>
      <c r="Z462" s="56"/>
      <c r="AA462" s="56"/>
      <c r="AB462" s="56"/>
    </row>
    <row r="463">
      <c r="A463" s="56"/>
      <c r="B463" s="56"/>
      <c r="C463" s="58"/>
      <c r="D463" s="87"/>
      <c r="E463" s="79"/>
      <c r="F463" s="58"/>
      <c r="G463" s="58"/>
      <c r="H463" s="58"/>
      <c r="I463" s="58"/>
      <c r="J463" s="58"/>
      <c r="K463" s="56"/>
      <c r="L463" s="56"/>
      <c r="M463" s="56"/>
      <c r="N463" s="56"/>
      <c r="O463" s="56"/>
      <c r="P463" s="56"/>
      <c r="Q463" s="56"/>
      <c r="R463" s="56"/>
      <c r="S463" s="56"/>
      <c r="T463" s="56"/>
      <c r="U463" s="56"/>
      <c r="V463" s="56"/>
      <c r="W463" s="56"/>
      <c r="X463" s="56"/>
      <c r="Y463" s="56"/>
      <c r="Z463" s="56"/>
      <c r="AA463" s="56"/>
      <c r="AB463" s="56"/>
    </row>
    <row r="464">
      <c r="A464" s="56"/>
      <c r="B464" s="56"/>
      <c r="C464" s="58"/>
      <c r="D464" s="87"/>
      <c r="E464" s="79"/>
      <c r="F464" s="58"/>
      <c r="G464" s="58"/>
      <c r="H464" s="58"/>
      <c r="I464" s="58"/>
      <c r="J464" s="58"/>
      <c r="K464" s="56"/>
      <c r="L464" s="56"/>
      <c r="M464" s="56"/>
      <c r="N464" s="56"/>
      <c r="O464" s="56"/>
      <c r="P464" s="56"/>
      <c r="Q464" s="56"/>
      <c r="R464" s="56"/>
      <c r="S464" s="56"/>
      <c r="T464" s="56"/>
      <c r="U464" s="56"/>
      <c r="V464" s="56"/>
      <c r="W464" s="56"/>
      <c r="X464" s="56"/>
      <c r="Y464" s="56"/>
      <c r="Z464" s="56"/>
      <c r="AA464" s="56"/>
      <c r="AB464" s="56"/>
    </row>
    <row r="465">
      <c r="A465" s="56"/>
      <c r="B465" s="56"/>
      <c r="C465" s="58"/>
      <c r="D465" s="87"/>
      <c r="E465" s="79"/>
      <c r="F465" s="58"/>
      <c r="G465" s="58"/>
      <c r="H465" s="58"/>
      <c r="I465" s="58"/>
      <c r="J465" s="58"/>
      <c r="K465" s="56"/>
      <c r="L465" s="56"/>
      <c r="M465" s="56"/>
      <c r="N465" s="56"/>
      <c r="O465" s="56"/>
      <c r="P465" s="56"/>
      <c r="Q465" s="56"/>
      <c r="R465" s="56"/>
      <c r="S465" s="56"/>
      <c r="T465" s="56"/>
      <c r="U465" s="56"/>
      <c r="V465" s="56"/>
      <c r="W465" s="56"/>
      <c r="X465" s="56"/>
      <c r="Y465" s="56"/>
      <c r="Z465" s="56"/>
      <c r="AA465" s="56"/>
      <c r="AB465" s="56"/>
    </row>
    <row r="466">
      <c r="A466" s="56"/>
      <c r="B466" s="56"/>
      <c r="C466" s="58"/>
      <c r="D466" s="87"/>
      <c r="E466" s="79"/>
      <c r="F466" s="58"/>
      <c r="G466" s="58"/>
      <c r="H466" s="58"/>
      <c r="I466" s="58"/>
      <c r="J466" s="58"/>
      <c r="K466" s="56"/>
      <c r="L466" s="56"/>
      <c r="M466" s="56"/>
      <c r="N466" s="56"/>
      <c r="O466" s="56"/>
      <c r="P466" s="56"/>
      <c r="Q466" s="56"/>
      <c r="R466" s="56"/>
      <c r="S466" s="56"/>
      <c r="T466" s="56"/>
      <c r="U466" s="56"/>
      <c r="V466" s="56"/>
      <c r="W466" s="56"/>
      <c r="X466" s="56"/>
      <c r="Y466" s="56"/>
      <c r="Z466" s="56"/>
      <c r="AA466" s="56"/>
      <c r="AB466" s="56"/>
    </row>
    <row r="467">
      <c r="A467" s="56"/>
      <c r="B467" s="56"/>
      <c r="C467" s="58"/>
      <c r="D467" s="87"/>
      <c r="E467" s="79"/>
      <c r="F467" s="58"/>
      <c r="G467" s="58"/>
      <c r="H467" s="58"/>
      <c r="I467" s="58"/>
      <c r="J467" s="58"/>
      <c r="K467" s="56"/>
      <c r="L467" s="56"/>
      <c r="M467" s="56"/>
      <c r="N467" s="56"/>
      <c r="O467" s="56"/>
      <c r="P467" s="56"/>
      <c r="Q467" s="56"/>
      <c r="R467" s="56"/>
      <c r="S467" s="56"/>
      <c r="T467" s="56"/>
      <c r="U467" s="56"/>
      <c r="V467" s="56"/>
      <c r="W467" s="56"/>
      <c r="X467" s="56"/>
      <c r="Y467" s="56"/>
      <c r="Z467" s="56"/>
      <c r="AA467" s="56"/>
      <c r="AB467" s="56"/>
    </row>
    <row r="468">
      <c r="A468" s="56"/>
      <c r="B468" s="56"/>
      <c r="C468" s="58"/>
      <c r="D468" s="87"/>
      <c r="E468" s="79"/>
      <c r="F468" s="58"/>
      <c r="G468" s="58"/>
      <c r="H468" s="58"/>
      <c r="I468" s="58"/>
      <c r="J468" s="58"/>
      <c r="K468" s="56"/>
      <c r="L468" s="56"/>
      <c r="M468" s="56"/>
      <c r="N468" s="56"/>
      <c r="O468" s="56"/>
      <c r="P468" s="56"/>
      <c r="Q468" s="56"/>
      <c r="R468" s="56"/>
      <c r="S468" s="56"/>
      <c r="T468" s="56"/>
      <c r="U468" s="56"/>
      <c r="V468" s="56"/>
      <c r="W468" s="56"/>
      <c r="X468" s="56"/>
      <c r="Y468" s="56"/>
      <c r="Z468" s="56"/>
      <c r="AA468" s="56"/>
      <c r="AB468" s="56"/>
    </row>
    <row r="469">
      <c r="A469" s="56"/>
      <c r="B469" s="56"/>
      <c r="C469" s="58"/>
      <c r="D469" s="87"/>
      <c r="E469" s="79"/>
      <c r="F469" s="58"/>
      <c r="G469" s="58"/>
      <c r="H469" s="58"/>
      <c r="I469" s="58"/>
      <c r="J469" s="58"/>
      <c r="K469" s="56"/>
      <c r="L469" s="56"/>
      <c r="M469" s="56"/>
      <c r="N469" s="56"/>
      <c r="O469" s="56"/>
      <c r="P469" s="56"/>
      <c r="Q469" s="56"/>
      <c r="R469" s="56"/>
      <c r="S469" s="56"/>
      <c r="T469" s="56"/>
      <c r="U469" s="56"/>
      <c r="V469" s="56"/>
      <c r="W469" s="56"/>
      <c r="X469" s="56"/>
      <c r="Y469" s="56"/>
      <c r="Z469" s="56"/>
      <c r="AA469" s="56"/>
      <c r="AB469" s="56"/>
    </row>
    <row r="470">
      <c r="A470" s="56"/>
      <c r="B470" s="56"/>
      <c r="C470" s="58"/>
      <c r="D470" s="87"/>
      <c r="E470" s="79"/>
      <c r="F470" s="58"/>
      <c r="G470" s="58"/>
      <c r="H470" s="58"/>
      <c r="I470" s="58"/>
      <c r="J470" s="58"/>
      <c r="K470" s="56"/>
      <c r="L470" s="56"/>
      <c r="M470" s="56"/>
      <c r="N470" s="56"/>
      <c r="O470" s="56"/>
      <c r="P470" s="56"/>
      <c r="Q470" s="56"/>
      <c r="R470" s="56"/>
      <c r="S470" s="56"/>
      <c r="T470" s="56"/>
      <c r="U470" s="56"/>
      <c r="V470" s="56"/>
      <c r="W470" s="56"/>
      <c r="X470" s="56"/>
      <c r="Y470" s="56"/>
      <c r="Z470" s="56"/>
      <c r="AA470" s="56"/>
      <c r="AB470" s="56"/>
    </row>
    <row r="471">
      <c r="A471" s="56"/>
      <c r="B471" s="56"/>
      <c r="C471" s="58"/>
      <c r="D471" s="87"/>
      <c r="E471" s="79"/>
      <c r="F471" s="58"/>
      <c r="G471" s="58"/>
      <c r="H471" s="58"/>
      <c r="I471" s="58"/>
      <c r="J471" s="58"/>
      <c r="K471" s="56"/>
      <c r="L471" s="56"/>
      <c r="M471" s="56"/>
      <c r="N471" s="56"/>
      <c r="O471" s="56"/>
      <c r="P471" s="56"/>
      <c r="Q471" s="56"/>
      <c r="R471" s="56"/>
      <c r="S471" s="56"/>
      <c r="T471" s="56"/>
      <c r="U471" s="56"/>
      <c r="V471" s="56"/>
      <c r="W471" s="56"/>
      <c r="X471" s="56"/>
      <c r="Y471" s="56"/>
      <c r="Z471" s="56"/>
      <c r="AA471" s="56"/>
      <c r="AB471" s="56"/>
    </row>
    <row r="472">
      <c r="A472" s="56"/>
      <c r="B472" s="56"/>
      <c r="C472" s="58"/>
      <c r="D472" s="87"/>
      <c r="E472" s="79"/>
      <c r="F472" s="58"/>
      <c r="G472" s="58"/>
      <c r="H472" s="58"/>
      <c r="I472" s="58"/>
      <c r="J472" s="58"/>
      <c r="K472" s="56"/>
      <c r="L472" s="56"/>
      <c r="M472" s="56"/>
      <c r="N472" s="56"/>
      <c r="O472" s="56"/>
      <c r="P472" s="56"/>
      <c r="Q472" s="56"/>
      <c r="R472" s="56"/>
      <c r="S472" s="56"/>
      <c r="T472" s="56"/>
      <c r="U472" s="56"/>
      <c r="V472" s="56"/>
      <c r="W472" s="56"/>
      <c r="X472" s="56"/>
      <c r="Y472" s="56"/>
      <c r="Z472" s="56"/>
      <c r="AA472" s="56"/>
      <c r="AB472" s="56"/>
    </row>
    <row r="473">
      <c r="A473" s="56"/>
      <c r="B473" s="56"/>
      <c r="C473" s="58"/>
      <c r="D473" s="87"/>
      <c r="E473" s="79"/>
      <c r="F473" s="58"/>
      <c r="G473" s="58"/>
      <c r="H473" s="58"/>
      <c r="I473" s="58"/>
      <c r="J473" s="58"/>
      <c r="K473" s="56"/>
      <c r="L473" s="56"/>
      <c r="M473" s="56"/>
      <c r="N473" s="56"/>
      <c r="O473" s="56"/>
      <c r="P473" s="56"/>
      <c r="Q473" s="56"/>
      <c r="R473" s="56"/>
      <c r="S473" s="56"/>
      <c r="T473" s="56"/>
      <c r="U473" s="56"/>
      <c r="V473" s="56"/>
      <c r="W473" s="56"/>
      <c r="X473" s="56"/>
      <c r="Y473" s="56"/>
      <c r="Z473" s="56"/>
      <c r="AA473" s="56"/>
      <c r="AB473" s="56"/>
    </row>
    <row r="474">
      <c r="A474" s="56"/>
      <c r="B474" s="56"/>
      <c r="C474" s="58"/>
      <c r="D474" s="87"/>
      <c r="E474" s="79"/>
      <c r="F474" s="58"/>
      <c r="G474" s="58"/>
      <c r="H474" s="58"/>
      <c r="I474" s="58"/>
      <c r="J474" s="58"/>
      <c r="K474" s="56"/>
      <c r="L474" s="56"/>
      <c r="M474" s="56"/>
      <c r="N474" s="56"/>
      <c r="O474" s="56"/>
      <c r="P474" s="56"/>
      <c r="Q474" s="56"/>
      <c r="R474" s="56"/>
      <c r="S474" s="56"/>
      <c r="T474" s="56"/>
      <c r="U474" s="56"/>
      <c r="V474" s="56"/>
      <c r="W474" s="56"/>
      <c r="X474" s="56"/>
      <c r="Y474" s="56"/>
      <c r="Z474" s="56"/>
      <c r="AA474" s="56"/>
      <c r="AB474" s="56"/>
    </row>
    <row r="475">
      <c r="A475" s="56"/>
      <c r="B475" s="56"/>
      <c r="C475" s="58"/>
      <c r="D475" s="87"/>
      <c r="E475" s="79"/>
      <c r="F475" s="58"/>
      <c r="G475" s="58"/>
      <c r="H475" s="58"/>
      <c r="I475" s="58"/>
      <c r="J475" s="58"/>
      <c r="K475" s="56"/>
      <c r="L475" s="56"/>
      <c r="M475" s="56"/>
      <c r="N475" s="56"/>
      <c r="O475" s="56"/>
      <c r="P475" s="56"/>
      <c r="Q475" s="56"/>
      <c r="R475" s="56"/>
      <c r="S475" s="56"/>
      <c r="T475" s="56"/>
      <c r="U475" s="56"/>
      <c r="V475" s="56"/>
      <c r="W475" s="56"/>
      <c r="X475" s="56"/>
      <c r="Y475" s="56"/>
      <c r="Z475" s="56"/>
      <c r="AA475" s="56"/>
      <c r="AB475" s="56"/>
    </row>
    <row r="476">
      <c r="A476" s="56"/>
      <c r="B476" s="56"/>
      <c r="C476" s="58"/>
      <c r="D476" s="87"/>
      <c r="E476" s="79"/>
      <c r="F476" s="58"/>
      <c r="G476" s="58"/>
      <c r="H476" s="58"/>
      <c r="I476" s="58"/>
      <c r="J476" s="58"/>
      <c r="K476" s="56"/>
      <c r="L476" s="56"/>
      <c r="M476" s="56"/>
      <c r="N476" s="56"/>
      <c r="O476" s="56"/>
      <c r="P476" s="56"/>
      <c r="Q476" s="56"/>
      <c r="R476" s="56"/>
      <c r="S476" s="56"/>
      <c r="T476" s="56"/>
      <c r="U476" s="56"/>
      <c r="V476" s="56"/>
      <c r="W476" s="56"/>
      <c r="X476" s="56"/>
      <c r="Y476" s="56"/>
      <c r="Z476" s="56"/>
      <c r="AA476" s="56"/>
      <c r="AB476" s="56"/>
    </row>
    <row r="477">
      <c r="A477" s="56"/>
      <c r="B477" s="56"/>
      <c r="C477" s="58"/>
      <c r="D477" s="87"/>
      <c r="E477" s="79"/>
      <c r="F477" s="58"/>
      <c r="G477" s="58"/>
      <c r="H477" s="58"/>
      <c r="I477" s="58"/>
      <c r="J477" s="58"/>
      <c r="K477" s="56"/>
      <c r="L477" s="56"/>
      <c r="M477" s="56"/>
      <c r="N477" s="56"/>
      <c r="O477" s="56"/>
      <c r="P477" s="56"/>
      <c r="Q477" s="56"/>
      <c r="R477" s="56"/>
      <c r="S477" s="56"/>
      <c r="T477" s="56"/>
      <c r="U477" s="56"/>
      <c r="V477" s="56"/>
      <c r="W477" s="56"/>
      <c r="X477" s="56"/>
      <c r="Y477" s="56"/>
      <c r="Z477" s="56"/>
      <c r="AA477" s="56"/>
      <c r="AB477" s="56"/>
    </row>
    <row r="478">
      <c r="A478" s="56"/>
      <c r="B478" s="56"/>
      <c r="C478" s="58"/>
      <c r="D478" s="87"/>
      <c r="E478" s="79"/>
      <c r="F478" s="58"/>
      <c r="G478" s="58"/>
      <c r="H478" s="58"/>
      <c r="I478" s="58"/>
      <c r="J478" s="58"/>
      <c r="K478" s="56"/>
      <c r="L478" s="56"/>
      <c r="M478" s="56"/>
      <c r="N478" s="56"/>
      <c r="O478" s="56"/>
      <c r="P478" s="56"/>
      <c r="Q478" s="56"/>
      <c r="R478" s="56"/>
      <c r="S478" s="56"/>
      <c r="T478" s="56"/>
      <c r="U478" s="56"/>
      <c r="V478" s="56"/>
      <c r="W478" s="56"/>
      <c r="X478" s="56"/>
      <c r="Y478" s="56"/>
      <c r="Z478" s="56"/>
      <c r="AA478" s="56"/>
      <c r="AB478" s="56"/>
    </row>
    <row r="479">
      <c r="A479" s="56"/>
      <c r="B479" s="56"/>
      <c r="C479" s="58"/>
      <c r="D479" s="87"/>
      <c r="E479" s="79"/>
      <c r="F479" s="58"/>
      <c r="G479" s="58"/>
      <c r="H479" s="58"/>
      <c r="I479" s="58"/>
      <c r="J479" s="58"/>
      <c r="K479" s="56"/>
      <c r="L479" s="56"/>
      <c r="M479" s="56"/>
      <c r="N479" s="56"/>
      <c r="O479" s="56"/>
      <c r="P479" s="56"/>
      <c r="Q479" s="56"/>
      <c r="R479" s="56"/>
      <c r="S479" s="56"/>
      <c r="T479" s="56"/>
      <c r="U479" s="56"/>
      <c r="V479" s="56"/>
      <c r="W479" s="56"/>
      <c r="X479" s="56"/>
      <c r="Y479" s="56"/>
      <c r="Z479" s="56"/>
      <c r="AA479" s="56"/>
      <c r="AB479" s="56"/>
    </row>
    <row r="480">
      <c r="A480" s="56"/>
      <c r="B480" s="56"/>
      <c r="C480" s="58"/>
      <c r="D480" s="87"/>
      <c r="E480" s="79"/>
      <c r="F480" s="58"/>
      <c r="G480" s="58"/>
      <c r="H480" s="58"/>
      <c r="I480" s="58"/>
      <c r="J480" s="58"/>
      <c r="K480" s="56"/>
      <c r="L480" s="56"/>
      <c r="M480" s="56"/>
      <c r="N480" s="56"/>
      <c r="O480" s="56"/>
      <c r="P480" s="56"/>
      <c r="Q480" s="56"/>
      <c r="R480" s="56"/>
      <c r="S480" s="56"/>
      <c r="T480" s="56"/>
      <c r="U480" s="56"/>
      <c r="V480" s="56"/>
      <c r="W480" s="56"/>
      <c r="X480" s="56"/>
      <c r="Y480" s="56"/>
      <c r="Z480" s="56"/>
      <c r="AA480" s="56"/>
      <c r="AB480" s="56"/>
    </row>
    <row r="481">
      <c r="A481" s="56"/>
      <c r="B481" s="56"/>
      <c r="C481" s="58"/>
      <c r="D481" s="87"/>
      <c r="E481" s="79"/>
      <c r="F481" s="58"/>
      <c r="G481" s="58"/>
      <c r="H481" s="58"/>
      <c r="I481" s="58"/>
      <c r="J481" s="58"/>
      <c r="K481" s="56"/>
      <c r="L481" s="56"/>
      <c r="M481" s="56"/>
      <c r="N481" s="56"/>
      <c r="O481" s="56"/>
      <c r="P481" s="56"/>
      <c r="Q481" s="56"/>
      <c r="R481" s="56"/>
      <c r="S481" s="56"/>
      <c r="T481" s="56"/>
      <c r="U481" s="56"/>
      <c r="V481" s="56"/>
      <c r="W481" s="56"/>
      <c r="X481" s="56"/>
      <c r="Y481" s="56"/>
      <c r="Z481" s="56"/>
      <c r="AA481" s="56"/>
      <c r="AB481" s="56"/>
    </row>
    <row r="482">
      <c r="A482" s="56"/>
      <c r="B482" s="56"/>
      <c r="C482" s="58"/>
      <c r="D482" s="87"/>
      <c r="E482" s="79"/>
      <c r="F482" s="58"/>
      <c r="G482" s="58"/>
      <c r="H482" s="58"/>
      <c r="I482" s="58"/>
      <c r="J482" s="58"/>
      <c r="K482" s="56"/>
      <c r="L482" s="56"/>
      <c r="M482" s="56"/>
      <c r="N482" s="56"/>
      <c r="O482" s="56"/>
      <c r="P482" s="56"/>
      <c r="Q482" s="56"/>
      <c r="R482" s="56"/>
      <c r="S482" s="56"/>
      <c r="T482" s="56"/>
      <c r="U482" s="56"/>
      <c r="V482" s="56"/>
      <c r="W482" s="56"/>
      <c r="X482" s="56"/>
      <c r="Y482" s="56"/>
      <c r="Z482" s="56"/>
      <c r="AA482" s="56"/>
      <c r="AB482" s="56"/>
    </row>
    <row r="483">
      <c r="A483" s="56"/>
      <c r="B483" s="56"/>
      <c r="C483" s="58"/>
      <c r="D483" s="87"/>
      <c r="E483" s="79"/>
      <c r="F483" s="58"/>
      <c r="G483" s="58"/>
      <c r="H483" s="58"/>
      <c r="I483" s="58"/>
      <c r="J483" s="58"/>
      <c r="K483" s="56"/>
      <c r="L483" s="56"/>
      <c r="M483" s="56"/>
      <c r="N483" s="56"/>
      <c r="O483" s="56"/>
      <c r="P483" s="56"/>
      <c r="Q483" s="56"/>
      <c r="R483" s="56"/>
      <c r="S483" s="56"/>
      <c r="T483" s="56"/>
      <c r="U483" s="56"/>
      <c r="V483" s="56"/>
      <c r="W483" s="56"/>
      <c r="X483" s="56"/>
      <c r="Y483" s="56"/>
      <c r="Z483" s="56"/>
      <c r="AA483" s="56"/>
      <c r="AB483" s="56"/>
    </row>
    <row r="484">
      <c r="A484" s="56"/>
      <c r="B484" s="56"/>
      <c r="C484" s="58"/>
      <c r="D484" s="87"/>
      <c r="E484" s="79"/>
      <c r="F484" s="58"/>
      <c r="G484" s="58"/>
      <c r="H484" s="58"/>
      <c r="I484" s="58"/>
      <c r="J484" s="58"/>
      <c r="K484" s="56"/>
      <c r="L484" s="56"/>
      <c r="M484" s="56"/>
      <c r="N484" s="56"/>
      <c r="O484" s="56"/>
      <c r="P484" s="56"/>
      <c r="Q484" s="56"/>
      <c r="R484" s="56"/>
      <c r="S484" s="56"/>
      <c r="T484" s="56"/>
      <c r="U484" s="56"/>
      <c r="V484" s="56"/>
      <c r="W484" s="56"/>
      <c r="X484" s="56"/>
      <c r="Y484" s="56"/>
      <c r="Z484" s="56"/>
      <c r="AA484" s="56"/>
      <c r="AB484" s="56"/>
    </row>
    <row r="485">
      <c r="A485" s="56"/>
      <c r="B485" s="56"/>
      <c r="C485" s="58"/>
      <c r="D485" s="87"/>
      <c r="E485" s="79"/>
      <c r="F485" s="58"/>
      <c r="G485" s="58"/>
      <c r="H485" s="58"/>
      <c r="I485" s="58"/>
      <c r="J485" s="58"/>
      <c r="K485" s="56"/>
      <c r="L485" s="56"/>
      <c r="M485" s="56"/>
      <c r="N485" s="56"/>
      <c r="O485" s="56"/>
      <c r="P485" s="56"/>
      <c r="Q485" s="56"/>
      <c r="R485" s="56"/>
      <c r="S485" s="56"/>
      <c r="T485" s="56"/>
      <c r="U485" s="56"/>
      <c r="V485" s="56"/>
      <c r="W485" s="56"/>
      <c r="X485" s="56"/>
      <c r="Y485" s="56"/>
      <c r="Z485" s="56"/>
      <c r="AA485" s="56"/>
      <c r="AB485" s="56"/>
    </row>
    <row r="486">
      <c r="A486" s="56"/>
      <c r="B486" s="56"/>
      <c r="C486" s="58"/>
      <c r="D486" s="87"/>
      <c r="E486" s="79"/>
      <c r="F486" s="58"/>
      <c r="G486" s="58"/>
      <c r="H486" s="58"/>
      <c r="I486" s="58"/>
      <c r="J486" s="58"/>
      <c r="K486" s="56"/>
      <c r="L486" s="56"/>
      <c r="M486" s="56"/>
      <c r="N486" s="56"/>
      <c r="O486" s="56"/>
      <c r="P486" s="56"/>
      <c r="Q486" s="56"/>
      <c r="R486" s="56"/>
      <c r="S486" s="56"/>
      <c r="T486" s="56"/>
      <c r="U486" s="56"/>
      <c r="V486" s="56"/>
      <c r="W486" s="56"/>
      <c r="X486" s="56"/>
      <c r="Y486" s="56"/>
      <c r="Z486" s="56"/>
      <c r="AA486" s="56"/>
      <c r="AB486" s="56"/>
    </row>
    <row r="487">
      <c r="A487" s="56"/>
      <c r="B487" s="56"/>
      <c r="C487" s="58"/>
      <c r="D487" s="87"/>
      <c r="E487" s="79"/>
      <c r="F487" s="58"/>
      <c r="G487" s="58"/>
      <c r="H487" s="58"/>
      <c r="I487" s="58"/>
      <c r="J487" s="58"/>
      <c r="K487" s="56"/>
      <c r="L487" s="56"/>
      <c r="M487" s="56"/>
      <c r="N487" s="56"/>
      <c r="O487" s="56"/>
      <c r="P487" s="56"/>
      <c r="Q487" s="56"/>
      <c r="R487" s="56"/>
      <c r="S487" s="56"/>
      <c r="T487" s="56"/>
      <c r="U487" s="56"/>
      <c r="V487" s="56"/>
      <c r="W487" s="56"/>
      <c r="X487" s="56"/>
      <c r="Y487" s="56"/>
      <c r="Z487" s="56"/>
      <c r="AA487" s="56"/>
      <c r="AB487" s="56"/>
    </row>
    <row r="488">
      <c r="A488" s="56"/>
      <c r="B488" s="56"/>
      <c r="C488" s="58"/>
      <c r="D488" s="87"/>
      <c r="E488" s="79"/>
      <c r="F488" s="58"/>
      <c r="G488" s="58"/>
      <c r="H488" s="58"/>
      <c r="I488" s="58"/>
      <c r="J488" s="58"/>
      <c r="K488" s="56"/>
      <c r="L488" s="56"/>
      <c r="M488" s="56"/>
      <c r="N488" s="56"/>
      <c r="O488" s="56"/>
      <c r="P488" s="56"/>
      <c r="Q488" s="56"/>
      <c r="R488" s="56"/>
      <c r="S488" s="56"/>
      <c r="T488" s="56"/>
      <c r="U488" s="56"/>
      <c r="V488" s="56"/>
      <c r="W488" s="56"/>
      <c r="X488" s="56"/>
      <c r="Y488" s="56"/>
      <c r="Z488" s="56"/>
      <c r="AA488" s="56"/>
      <c r="AB488" s="56"/>
    </row>
    <row r="489">
      <c r="A489" s="56"/>
      <c r="B489" s="56"/>
      <c r="C489" s="58"/>
      <c r="D489" s="87"/>
      <c r="E489" s="79"/>
      <c r="F489" s="58"/>
      <c r="G489" s="58"/>
      <c r="H489" s="58"/>
      <c r="I489" s="58"/>
      <c r="J489" s="58"/>
      <c r="K489" s="56"/>
      <c r="L489" s="56"/>
      <c r="M489" s="56"/>
      <c r="N489" s="56"/>
      <c r="O489" s="56"/>
      <c r="P489" s="56"/>
      <c r="Q489" s="56"/>
      <c r="R489" s="56"/>
      <c r="S489" s="56"/>
      <c r="T489" s="56"/>
      <c r="U489" s="56"/>
      <c r="V489" s="56"/>
      <c r="W489" s="56"/>
      <c r="X489" s="56"/>
      <c r="Y489" s="56"/>
      <c r="Z489" s="56"/>
      <c r="AA489" s="56"/>
      <c r="AB489" s="56"/>
    </row>
    <row r="490">
      <c r="A490" s="56"/>
      <c r="B490" s="56"/>
      <c r="C490" s="58"/>
      <c r="D490" s="87"/>
      <c r="E490" s="79"/>
      <c r="F490" s="58"/>
      <c r="G490" s="58"/>
      <c r="H490" s="58"/>
      <c r="I490" s="58"/>
      <c r="J490" s="58"/>
      <c r="K490" s="56"/>
      <c r="L490" s="56"/>
      <c r="M490" s="56"/>
      <c r="N490" s="56"/>
      <c r="O490" s="56"/>
      <c r="P490" s="56"/>
      <c r="Q490" s="56"/>
      <c r="R490" s="56"/>
      <c r="S490" s="56"/>
      <c r="T490" s="56"/>
      <c r="U490" s="56"/>
      <c r="V490" s="56"/>
      <c r="W490" s="56"/>
      <c r="X490" s="56"/>
      <c r="Y490" s="56"/>
      <c r="Z490" s="56"/>
      <c r="AA490" s="56"/>
      <c r="AB490" s="56"/>
    </row>
    <row r="491">
      <c r="A491" s="56"/>
      <c r="B491" s="56"/>
      <c r="C491" s="58"/>
      <c r="D491" s="87"/>
      <c r="E491" s="79"/>
      <c r="F491" s="58"/>
      <c r="G491" s="58"/>
      <c r="H491" s="58"/>
      <c r="I491" s="58"/>
      <c r="J491" s="58"/>
      <c r="K491" s="56"/>
      <c r="L491" s="56"/>
      <c r="M491" s="56"/>
      <c r="N491" s="56"/>
      <c r="O491" s="56"/>
      <c r="P491" s="56"/>
      <c r="Q491" s="56"/>
      <c r="R491" s="56"/>
      <c r="S491" s="56"/>
      <c r="T491" s="56"/>
      <c r="U491" s="56"/>
      <c r="V491" s="56"/>
      <c r="W491" s="56"/>
      <c r="X491" s="56"/>
      <c r="Y491" s="56"/>
      <c r="Z491" s="56"/>
      <c r="AA491" s="56"/>
      <c r="AB491" s="56"/>
    </row>
    <row r="492">
      <c r="A492" s="56"/>
      <c r="B492" s="56"/>
      <c r="C492" s="58"/>
      <c r="D492" s="87"/>
      <c r="E492" s="79"/>
      <c r="F492" s="58"/>
      <c r="G492" s="58"/>
      <c r="H492" s="58"/>
      <c r="I492" s="58"/>
      <c r="J492" s="58"/>
      <c r="K492" s="56"/>
      <c r="L492" s="56"/>
      <c r="M492" s="56"/>
      <c r="N492" s="56"/>
      <c r="O492" s="56"/>
      <c r="P492" s="56"/>
      <c r="Q492" s="56"/>
      <c r="R492" s="56"/>
      <c r="S492" s="56"/>
      <c r="T492" s="56"/>
      <c r="U492" s="56"/>
      <c r="V492" s="56"/>
      <c r="W492" s="56"/>
      <c r="X492" s="56"/>
      <c r="Y492" s="56"/>
      <c r="Z492" s="56"/>
      <c r="AA492" s="56"/>
      <c r="AB492" s="56"/>
    </row>
    <row r="493">
      <c r="A493" s="56"/>
      <c r="B493" s="56"/>
      <c r="C493" s="58"/>
      <c r="D493" s="87"/>
      <c r="E493" s="79"/>
      <c r="F493" s="58"/>
      <c r="G493" s="58"/>
      <c r="H493" s="58"/>
      <c r="I493" s="58"/>
      <c r="J493" s="58"/>
      <c r="K493" s="56"/>
      <c r="L493" s="56"/>
      <c r="M493" s="56"/>
      <c r="N493" s="56"/>
      <c r="O493" s="56"/>
      <c r="P493" s="56"/>
      <c r="Q493" s="56"/>
      <c r="R493" s="56"/>
      <c r="S493" s="56"/>
      <c r="T493" s="56"/>
      <c r="U493" s="56"/>
      <c r="V493" s="56"/>
      <c r="W493" s="56"/>
      <c r="X493" s="56"/>
      <c r="Y493" s="56"/>
      <c r="Z493" s="56"/>
      <c r="AA493" s="56"/>
      <c r="AB493" s="56"/>
    </row>
    <row r="494">
      <c r="A494" s="56"/>
      <c r="B494" s="56"/>
      <c r="C494" s="58"/>
      <c r="D494" s="87"/>
      <c r="E494" s="79"/>
      <c r="F494" s="58"/>
      <c r="G494" s="58"/>
      <c r="H494" s="58"/>
      <c r="I494" s="58"/>
      <c r="J494" s="58"/>
      <c r="K494" s="56"/>
      <c r="L494" s="56"/>
      <c r="M494" s="56"/>
      <c r="N494" s="56"/>
      <c r="O494" s="56"/>
      <c r="P494" s="56"/>
      <c r="Q494" s="56"/>
      <c r="R494" s="56"/>
      <c r="S494" s="56"/>
      <c r="T494" s="56"/>
      <c r="U494" s="56"/>
      <c r="V494" s="56"/>
      <c r="W494" s="56"/>
      <c r="X494" s="56"/>
      <c r="Y494" s="56"/>
      <c r="Z494" s="56"/>
      <c r="AA494" s="56"/>
      <c r="AB494" s="56"/>
    </row>
    <row r="495">
      <c r="A495" s="56"/>
      <c r="B495" s="56"/>
      <c r="C495" s="58"/>
      <c r="D495" s="87"/>
      <c r="E495" s="79"/>
      <c r="F495" s="58"/>
      <c r="G495" s="58"/>
      <c r="H495" s="58"/>
      <c r="I495" s="58"/>
      <c r="J495" s="58"/>
      <c r="K495" s="56"/>
      <c r="L495" s="56"/>
      <c r="M495" s="56"/>
      <c r="N495" s="56"/>
      <c r="O495" s="56"/>
      <c r="P495" s="56"/>
      <c r="Q495" s="56"/>
      <c r="R495" s="56"/>
      <c r="S495" s="56"/>
      <c r="T495" s="56"/>
      <c r="U495" s="56"/>
      <c r="V495" s="56"/>
      <c r="W495" s="56"/>
      <c r="X495" s="56"/>
      <c r="Y495" s="56"/>
      <c r="Z495" s="56"/>
      <c r="AA495" s="56"/>
      <c r="AB495" s="56"/>
    </row>
    <row r="496">
      <c r="A496" s="56"/>
      <c r="B496" s="56"/>
      <c r="C496" s="58"/>
      <c r="D496" s="87"/>
      <c r="E496" s="79"/>
      <c r="F496" s="58"/>
      <c r="G496" s="58"/>
      <c r="H496" s="58"/>
      <c r="I496" s="58"/>
      <c r="J496" s="58"/>
      <c r="K496" s="56"/>
      <c r="L496" s="56"/>
      <c r="M496" s="56"/>
      <c r="N496" s="56"/>
      <c r="O496" s="56"/>
      <c r="P496" s="56"/>
      <c r="Q496" s="56"/>
      <c r="R496" s="56"/>
      <c r="S496" s="56"/>
      <c r="T496" s="56"/>
      <c r="U496" s="56"/>
      <c r="V496" s="56"/>
      <c r="W496" s="56"/>
      <c r="X496" s="56"/>
      <c r="Y496" s="56"/>
      <c r="Z496" s="56"/>
      <c r="AA496" s="56"/>
      <c r="AB496" s="56"/>
    </row>
    <row r="497">
      <c r="A497" s="56"/>
      <c r="B497" s="56"/>
      <c r="C497" s="58"/>
      <c r="D497" s="87"/>
      <c r="E497" s="79"/>
      <c r="F497" s="58"/>
      <c r="G497" s="58"/>
      <c r="H497" s="58"/>
      <c r="I497" s="58"/>
      <c r="J497" s="58"/>
      <c r="K497" s="56"/>
      <c r="L497" s="56"/>
      <c r="M497" s="56"/>
      <c r="N497" s="56"/>
      <c r="O497" s="56"/>
      <c r="P497" s="56"/>
      <c r="Q497" s="56"/>
      <c r="R497" s="56"/>
      <c r="S497" s="56"/>
      <c r="T497" s="56"/>
      <c r="U497" s="56"/>
      <c r="V497" s="56"/>
      <c r="W497" s="56"/>
      <c r="X497" s="56"/>
      <c r="Y497" s="56"/>
      <c r="Z497" s="56"/>
      <c r="AA497" s="56"/>
      <c r="AB497" s="56"/>
    </row>
    <row r="498">
      <c r="A498" s="56"/>
      <c r="B498" s="56"/>
      <c r="C498" s="58"/>
      <c r="D498" s="87"/>
      <c r="E498" s="79"/>
      <c r="F498" s="58"/>
      <c r="G498" s="58"/>
      <c r="H498" s="58"/>
      <c r="I498" s="58"/>
      <c r="J498" s="58"/>
      <c r="K498" s="56"/>
      <c r="L498" s="56"/>
      <c r="M498" s="56"/>
      <c r="N498" s="56"/>
      <c r="O498" s="56"/>
      <c r="P498" s="56"/>
      <c r="Q498" s="56"/>
      <c r="R498" s="56"/>
      <c r="S498" s="56"/>
      <c r="T498" s="56"/>
      <c r="U498" s="56"/>
      <c r="V498" s="56"/>
      <c r="W498" s="56"/>
      <c r="X498" s="56"/>
      <c r="Y498" s="56"/>
      <c r="Z498" s="56"/>
      <c r="AA498" s="56"/>
      <c r="AB498" s="56"/>
    </row>
    <row r="499">
      <c r="A499" s="56"/>
      <c r="B499" s="56"/>
      <c r="C499" s="58"/>
      <c r="D499" s="87"/>
      <c r="E499" s="79"/>
      <c r="F499" s="58"/>
      <c r="G499" s="58"/>
      <c r="H499" s="58"/>
      <c r="I499" s="58"/>
      <c r="J499" s="58"/>
      <c r="K499" s="56"/>
      <c r="L499" s="56"/>
      <c r="M499" s="56"/>
      <c r="N499" s="56"/>
      <c r="O499" s="56"/>
      <c r="P499" s="56"/>
      <c r="Q499" s="56"/>
      <c r="R499" s="56"/>
      <c r="S499" s="56"/>
      <c r="T499" s="56"/>
      <c r="U499" s="56"/>
      <c r="V499" s="56"/>
      <c r="W499" s="56"/>
      <c r="X499" s="56"/>
      <c r="Y499" s="56"/>
      <c r="Z499" s="56"/>
      <c r="AA499" s="56"/>
      <c r="AB499" s="56"/>
    </row>
    <row r="500">
      <c r="A500" s="56"/>
      <c r="B500" s="56"/>
      <c r="C500" s="58"/>
      <c r="D500" s="87"/>
      <c r="E500" s="79"/>
      <c r="F500" s="58"/>
      <c r="G500" s="58"/>
      <c r="H500" s="58"/>
      <c r="I500" s="58"/>
      <c r="J500" s="58"/>
      <c r="K500" s="56"/>
      <c r="L500" s="56"/>
      <c r="M500" s="56"/>
      <c r="N500" s="56"/>
      <c r="O500" s="56"/>
      <c r="P500" s="56"/>
      <c r="Q500" s="56"/>
      <c r="R500" s="56"/>
      <c r="S500" s="56"/>
      <c r="T500" s="56"/>
      <c r="U500" s="56"/>
      <c r="V500" s="56"/>
      <c r="W500" s="56"/>
      <c r="X500" s="56"/>
      <c r="Y500" s="56"/>
      <c r="Z500" s="56"/>
      <c r="AA500" s="56"/>
      <c r="AB500" s="56"/>
    </row>
    <row r="501">
      <c r="A501" s="56"/>
      <c r="B501" s="56"/>
      <c r="C501" s="58"/>
      <c r="D501" s="87"/>
      <c r="E501" s="79"/>
      <c r="F501" s="58"/>
      <c r="G501" s="58"/>
      <c r="H501" s="58"/>
      <c r="I501" s="58"/>
      <c r="J501" s="58"/>
      <c r="K501" s="56"/>
      <c r="L501" s="56"/>
      <c r="M501" s="56"/>
      <c r="N501" s="56"/>
      <c r="O501" s="56"/>
      <c r="P501" s="56"/>
      <c r="Q501" s="56"/>
      <c r="R501" s="56"/>
      <c r="S501" s="56"/>
      <c r="T501" s="56"/>
      <c r="U501" s="56"/>
      <c r="V501" s="56"/>
      <c r="W501" s="56"/>
      <c r="X501" s="56"/>
      <c r="Y501" s="56"/>
      <c r="Z501" s="56"/>
      <c r="AA501" s="56"/>
      <c r="AB501" s="56"/>
    </row>
    <row r="502">
      <c r="A502" s="56"/>
      <c r="B502" s="56"/>
      <c r="C502" s="58"/>
      <c r="D502" s="87"/>
      <c r="E502" s="79"/>
      <c r="F502" s="58"/>
      <c r="G502" s="58"/>
      <c r="H502" s="58"/>
      <c r="I502" s="58"/>
      <c r="J502" s="58"/>
      <c r="K502" s="56"/>
      <c r="L502" s="56"/>
      <c r="M502" s="56"/>
      <c r="N502" s="56"/>
      <c r="O502" s="56"/>
      <c r="P502" s="56"/>
      <c r="Q502" s="56"/>
      <c r="R502" s="56"/>
      <c r="S502" s="56"/>
      <c r="T502" s="56"/>
      <c r="U502" s="56"/>
      <c r="V502" s="56"/>
      <c r="W502" s="56"/>
      <c r="X502" s="56"/>
      <c r="Y502" s="56"/>
      <c r="Z502" s="56"/>
      <c r="AA502" s="56"/>
      <c r="AB502" s="56"/>
    </row>
    <row r="503">
      <c r="A503" s="56"/>
      <c r="B503" s="56"/>
      <c r="C503" s="58"/>
      <c r="D503" s="87"/>
      <c r="E503" s="79"/>
      <c r="F503" s="58"/>
      <c r="G503" s="58"/>
      <c r="H503" s="58"/>
      <c r="I503" s="58"/>
      <c r="J503" s="58"/>
      <c r="K503" s="56"/>
      <c r="L503" s="56"/>
      <c r="M503" s="56"/>
      <c r="N503" s="56"/>
      <c r="O503" s="56"/>
      <c r="P503" s="56"/>
      <c r="Q503" s="56"/>
      <c r="R503" s="56"/>
      <c r="S503" s="56"/>
      <c r="T503" s="56"/>
      <c r="U503" s="56"/>
      <c r="V503" s="56"/>
      <c r="W503" s="56"/>
      <c r="X503" s="56"/>
      <c r="Y503" s="56"/>
      <c r="Z503" s="56"/>
      <c r="AA503" s="56"/>
      <c r="AB503" s="56"/>
    </row>
    <row r="504">
      <c r="A504" s="56"/>
      <c r="B504" s="56"/>
      <c r="C504" s="58"/>
      <c r="D504" s="87"/>
      <c r="E504" s="79"/>
      <c r="F504" s="58"/>
      <c r="G504" s="58"/>
      <c r="H504" s="58"/>
      <c r="I504" s="58"/>
      <c r="J504" s="58"/>
      <c r="K504" s="56"/>
      <c r="L504" s="56"/>
      <c r="M504" s="56"/>
      <c r="N504" s="56"/>
      <c r="O504" s="56"/>
      <c r="P504" s="56"/>
      <c r="Q504" s="56"/>
      <c r="R504" s="56"/>
      <c r="S504" s="56"/>
      <c r="T504" s="56"/>
      <c r="U504" s="56"/>
      <c r="V504" s="56"/>
      <c r="W504" s="56"/>
      <c r="X504" s="56"/>
      <c r="Y504" s="56"/>
      <c r="Z504" s="56"/>
      <c r="AA504" s="56"/>
      <c r="AB504" s="56"/>
    </row>
    <row r="505">
      <c r="A505" s="56"/>
      <c r="B505" s="56"/>
      <c r="C505" s="58"/>
      <c r="D505" s="87"/>
      <c r="E505" s="79"/>
      <c r="F505" s="58"/>
      <c r="G505" s="58"/>
      <c r="H505" s="58"/>
      <c r="I505" s="58"/>
      <c r="J505" s="58"/>
      <c r="K505" s="56"/>
      <c r="L505" s="56"/>
      <c r="M505" s="56"/>
      <c r="N505" s="56"/>
      <c r="O505" s="56"/>
      <c r="P505" s="56"/>
      <c r="Q505" s="56"/>
      <c r="R505" s="56"/>
      <c r="S505" s="56"/>
      <c r="T505" s="56"/>
      <c r="U505" s="56"/>
      <c r="V505" s="56"/>
      <c r="W505" s="56"/>
      <c r="X505" s="56"/>
      <c r="Y505" s="56"/>
      <c r="Z505" s="56"/>
      <c r="AA505" s="56"/>
      <c r="AB505" s="56"/>
    </row>
    <row r="506">
      <c r="A506" s="56"/>
      <c r="B506" s="56"/>
      <c r="C506" s="58"/>
      <c r="D506" s="87"/>
      <c r="E506" s="79"/>
      <c r="F506" s="58"/>
      <c r="G506" s="58"/>
      <c r="H506" s="58"/>
      <c r="I506" s="58"/>
      <c r="J506" s="58"/>
      <c r="K506" s="56"/>
      <c r="L506" s="56"/>
      <c r="M506" s="56"/>
      <c r="N506" s="56"/>
      <c r="O506" s="56"/>
      <c r="P506" s="56"/>
      <c r="Q506" s="56"/>
      <c r="R506" s="56"/>
      <c r="S506" s="56"/>
      <c r="T506" s="56"/>
      <c r="U506" s="56"/>
      <c r="V506" s="56"/>
      <c r="W506" s="56"/>
      <c r="X506" s="56"/>
      <c r="Y506" s="56"/>
      <c r="Z506" s="56"/>
      <c r="AA506" s="56"/>
      <c r="AB506" s="56"/>
    </row>
    <row r="507">
      <c r="A507" s="56"/>
      <c r="B507" s="56"/>
      <c r="C507" s="58"/>
      <c r="D507" s="87"/>
      <c r="E507" s="79"/>
      <c r="F507" s="58"/>
      <c r="G507" s="58"/>
      <c r="H507" s="58"/>
      <c r="I507" s="58"/>
      <c r="J507" s="58"/>
      <c r="K507" s="56"/>
      <c r="L507" s="56"/>
      <c r="M507" s="56"/>
      <c r="N507" s="56"/>
      <c r="O507" s="56"/>
      <c r="P507" s="56"/>
      <c r="Q507" s="56"/>
      <c r="R507" s="56"/>
      <c r="S507" s="56"/>
      <c r="T507" s="56"/>
      <c r="U507" s="56"/>
      <c r="V507" s="56"/>
      <c r="W507" s="56"/>
      <c r="X507" s="56"/>
      <c r="Y507" s="56"/>
      <c r="Z507" s="56"/>
      <c r="AA507" s="56"/>
      <c r="AB507" s="56"/>
    </row>
    <row r="508">
      <c r="A508" s="56"/>
      <c r="B508" s="56"/>
      <c r="C508" s="58"/>
      <c r="D508" s="87"/>
      <c r="E508" s="79"/>
      <c r="F508" s="58"/>
      <c r="G508" s="58"/>
      <c r="H508" s="58"/>
      <c r="I508" s="58"/>
      <c r="J508" s="58"/>
      <c r="K508" s="56"/>
      <c r="L508" s="56"/>
      <c r="M508" s="56"/>
      <c r="N508" s="56"/>
      <c r="O508" s="56"/>
      <c r="P508" s="56"/>
      <c r="Q508" s="56"/>
      <c r="R508" s="56"/>
      <c r="S508" s="56"/>
      <c r="T508" s="56"/>
      <c r="U508" s="56"/>
      <c r="V508" s="56"/>
      <c r="W508" s="56"/>
      <c r="X508" s="56"/>
      <c r="Y508" s="56"/>
      <c r="Z508" s="56"/>
      <c r="AA508" s="56"/>
      <c r="AB508" s="56"/>
    </row>
    <row r="509">
      <c r="A509" s="56"/>
      <c r="B509" s="56"/>
      <c r="C509" s="58"/>
      <c r="D509" s="87"/>
      <c r="E509" s="79"/>
      <c r="F509" s="58"/>
      <c r="G509" s="58"/>
      <c r="H509" s="58"/>
      <c r="I509" s="58"/>
      <c r="J509" s="58"/>
      <c r="K509" s="56"/>
      <c r="L509" s="56"/>
      <c r="M509" s="56"/>
      <c r="N509" s="56"/>
      <c r="O509" s="56"/>
      <c r="P509" s="56"/>
      <c r="Q509" s="56"/>
      <c r="R509" s="56"/>
      <c r="S509" s="56"/>
      <c r="T509" s="56"/>
      <c r="U509" s="56"/>
      <c r="V509" s="56"/>
      <c r="W509" s="56"/>
      <c r="X509" s="56"/>
      <c r="Y509" s="56"/>
      <c r="Z509" s="56"/>
      <c r="AA509" s="56"/>
      <c r="AB509" s="56"/>
    </row>
    <row r="510">
      <c r="A510" s="56"/>
      <c r="B510" s="56"/>
      <c r="C510" s="58"/>
      <c r="D510" s="87"/>
      <c r="E510" s="79"/>
      <c r="F510" s="58"/>
      <c r="G510" s="58"/>
      <c r="H510" s="58"/>
      <c r="I510" s="58"/>
      <c r="J510" s="58"/>
      <c r="K510" s="56"/>
      <c r="L510" s="56"/>
      <c r="M510" s="56"/>
      <c r="N510" s="56"/>
      <c r="O510" s="56"/>
      <c r="P510" s="56"/>
      <c r="Q510" s="56"/>
      <c r="R510" s="56"/>
      <c r="S510" s="56"/>
      <c r="T510" s="56"/>
      <c r="U510" s="56"/>
      <c r="V510" s="56"/>
      <c r="W510" s="56"/>
      <c r="X510" s="56"/>
      <c r="Y510" s="56"/>
      <c r="Z510" s="56"/>
      <c r="AA510" s="56"/>
      <c r="AB510" s="56"/>
    </row>
    <row r="511">
      <c r="A511" s="56"/>
      <c r="B511" s="56"/>
      <c r="C511" s="58"/>
      <c r="D511" s="87"/>
      <c r="E511" s="79"/>
      <c r="F511" s="58"/>
      <c r="G511" s="58"/>
      <c r="H511" s="58"/>
      <c r="I511" s="58"/>
      <c r="J511" s="58"/>
      <c r="K511" s="56"/>
      <c r="L511" s="56"/>
      <c r="M511" s="56"/>
      <c r="N511" s="56"/>
      <c r="O511" s="56"/>
      <c r="P511" s="56"/>
      <c r="Q511" s="56"/>
      <c r="R511" s="56"/>
      <c r="S511" s="56"/>
      <c r="T511" s="56"/>
      <c r="U511" s="56"/>
      <c r="V511" s="56"/>
      <c r="W511" s="56"/>
      <c r="X511" s="56"/>
      <c r="Y511" s="56"/>
      <c r="Z511" s="56"/>
      <c r="AA511" s="56"/>
      <c r="AB511" s="56"/>
    </row>
    <row r="512">
      <c r="A512" s="56"/>
      <c r="B512" s="56"/>
      <c r="C512" s="58"/>
      <c r="D512" s="87"/>
      <c r="E512" s="79"/>
      <c r="F512" s="58"/>
      <c r="G512" s="58"/>
      <c r="H512" s="58"/>
      <c r="I512" s="58"/>
      <c r="J512" s="58"/>
      <c r="K512" s="56"/>
      <c r="L512" s="56"/>
      <c r="M512" s="56"/>
      <c r="N512" s="56"/>
      <c r="O512" s="56"/>
      <c r="P512" s="56"/>
      <c r="Q512" s="56"/>
      <c r="R512" s="56"/>
      <c r="S512" s="56"/>
      <c r="T512" s="56"/>
      <c r="U512" s="56"/>
      <c r="V512" s="56"/>
      <c r="W512" s="56"/>
      <c r="X512" s="56"/>
      <c r="Y512" s="56"/>
      <c r="Z512" s="56"/>
      <c r="AA512" s="56"/>
      <c r="AB512" s="56"/>
    </row>
    <row r="513">
      <c r="A513" s="56"/>
      <c r="B513" s="56"/>
      <c r="C513" s="58"/>
      <c r="D513" s="87"/>
      <c r="E513" s="79"/>
      <c r="F513" s="58"/>
      <c r="G513" s="58"/>
      <c r="H513" s="58"/>
      <c r="I513" s="58"/>
      <c r="J513" s="58"/>
      <c r="K513" s="56"/>
      <c r="L513" s="56"/>
      <c r="M513" s="56"/>
      <c r="N513" s="56"/>
      <c r="O513" s="56"/>
      <c r="P513" s="56"/>
      <c r="Q513" s="56"/>
      <c r="R513" s="56"/>
      <c r="S513" s="56"/>
      <c r="T513" s="56"/>
      <c r="U513" s="56"/>
      <c r="V513" s="56"/>
      <c r="W513" s="56"/>
      <c r="X513" s="56"/>
      <c r="Y513" s="56"/>
      <c r="Z513" s="56"/>
      <c r="AA513" s="56"/>
      <c r="AB513" s="56"/>
    </row>
    <row r="514">
      <c r="A514" s="56"/>
      <c r="B514" s="56"/>
      <c r="C514" s="58"/>
      <c r="D514" s="87"/>
      <c r="E514" s="79"/>
      <c r="F514" s="58"/>
      <c r="G514" s="58"/>
      <c r="H514" s="58"/>
      <c r="I514" s="58"/>
      <c r="J514" s="58"/>
      <c r="K514" s="56"/>
      <c r="L514" s="56"/>
      <c r="M514" s="56"/>
      <c r="N514" s="56"/>
      <c r="O514" s="56"/>
      <c r="P514" s="56"/>
      <c r="Q514" s="56"/>
      <c r="R514" s="56"/>
      <c r="S514" s="56"/>
      <c r="T514" s="56"/>
      <c r="U514" s="56"/>
      <c r="V514" s="56"/>
      <c r="W514" s="56"/>
      <c r="X514" s="56"/>
      <c r="Y514" s="56"/>
      <c r="Z514" s="56"/>
      <c r="AA514" s="56"/>
      <c r="AB514" s="56"/>
    </row>
    <row r="515">
      <c r="A515" s="56"/>
      <c r="B515" s="56"/>
      <c r="C515" s="58"/>
      <c r="D515" s="87"/>
      <c r="E515" s="79"/>
      <c r="F515" s="58"/>
      <c r="G515" s="58"/>
      <c r="H515" s="58"/>
      <c r="I515" s="58"/>
      <c r="J515" s="58"/>
      <c r="K515" s="56"/>
      <c r="L515" s="56"/>
      <c r="M515" s="56"/>
      <c r="N515" s="56"/>
      <c r="O515" s="56"/>
      <c r="P515" s="56"/>
      <c r="Q515" s="56"/>
      <c r="R515" s="56"/>
      <c r="S515" s="56"/>
      <c r="T515" s="56"/>
      <c r="U515" s="56"/>
      <c r="V515" s="56"/>
      <c r="W515" s="56"/>
      <c r="X515" s="56"/>
      <c r="Y515" s="56"/>
      <c r="Z515" s="56"/>
      <c r="AA515" s="56"/>
      <c r="AB515" s="56"/>
    </row>
    <row r="516">
      <c r="A516" s="56"/>
      <c r="B516" s="56"/>
      <c r="C516" s="58"/>
      <c r="D516" s="87"/>
      <c r="E516" s="79"/>
      <c r="F516" s="58"/>
      <c r="G516" s="58"/>
      <c r="H516" s="58"/>
      <c r="I516" s="58"/>
      <c r="J516" s="58"/>
      <c r="K516" s="56"/>
      <c r="L516" s="56"/>
      <c r="M516" s="56"/>
      <c r="N516" s="56"/>
      <c r="O516" s="56"/>
      <c r="P516" s="56"/>
      <c r="Q516" s="56"/>
      <c r="R516" s="56"/>
      <c r="S516" s="56"/>
      <c r="T516" s="56"/>
      <c r="U516" s="56"/>
      <c r="V516" s="56"/>
      <c r="W516" s="56"/>
      <c r="X516" s="56"/>
      <c r="Y516" s="56"/>
      <c r="Z516" s="56"/>
      <c r="AA516" s="56"/>
      <c r="AB516" s="56"/>
    </row>
    <row r="517">
      <c r="A517" s="56"/>
      <c r="B517" s="56"/>
      <c r="C517" s="58"/>
      <c r="D517" s="87"/>
      <c r="E517" s="79"/>
      <c r="F517" s="58"/>
      <c r="G517" s="58"/>
      <c r="H517" s="58"/>
      <c r="I517" s="58"/>
      <c r="J517" s="58"/>
      <c r="K517" s="56"/>
      <c r="L517" s="56"/>
      <c r="M517" s="56"/>
      <c r="N517" s="56"/>
      <c r="O517" s="56"/>
      <c r="P517" s="56"/>
      <c r="Q517" s="56"/>
      <c r="R517" s="56"/>
      <c r="S517" s="56"/>
      <c r="T517" s="56"/>
      <c r="U517" s="56"/>
      <c r="V517" s="56"/>
      <c r="W517" s="56"/>
      <c r="X517" s="56"/>
      <c r="Y517" s="56"/>
      <c r="Z517" s="56"/>
      <c r="AA517" s="56"/>
      <c r="AB517" s="56"/>
    </row>
    <row r="518">
      <c r="A518" s="56"/>
      <c r="B518" s="56"/>
      <c r="C518" s="58"/>
      <c r="D518" s="87"/>
      <c r="E518" s="79"/>
      <c r="F518" s="58"/>
      <c r="G518" s="58"/>
      <c r="H518" s="58"/>
      <c r="I518" s="58"/>
      <c r="J518" s="58"/>
      <c r="K518" s="56"/>
      <c r="L518" s="56"/>
      <c r="M518" s="56"/>
      <c r="N518" s="56"/>
      <c r="O518" s="56"/>
      <c r="P518" s="56"/>
      <c r="Q518" s="56"/>
      <c r="R518" s="56"/>
      <c r="S518" s="56"/>
      <c r="T518" s="56"/>
      <c r="U518" s="56"/>
      <c r="V518" s="56"/>
      <c r="W518" s="56"/>
      <c r="X518" s="56"/>
      <c r="Y518" s="56"/>
      <c r="Z518" s="56"/>
      <c r="AA518" s="56"/>
      <c r="AB518" s="56"/>
    </row>
    <row r="519">
      <c r="A519" s="56"/>
      <c r="B519" s="56"/>
      <c r="C519" s="58"/>
      <c r="D519" s="87"/>
      <c r="E519" s="79"/>
      <c r="F519" s="58"/>
      <c r="G519" s="58"/>
      <c r="H519" s="58"/>
      <c r="I519" s="58"/>
      <c r="J519" s="58"/>
      <c r="K519" s="56"/>
      <c r="L519" s="56"/>
      <c r="M519" s="56"/>
      <c r="N519" s="56"/>
      <c r="O519" s="56"/>
      <c r="P519" s="56"/>
      <c r="Q519" s="56"/>
      <c r="R519" s="56"/>
      <c r="S519" s="56"/>
      <c r="T519" s="56"/>
      <c r="U519" s="56"/>
      <c r="V519" s="56"/>
      <c r="W519" s="56"/>
      <c r="X519" s="56"/>
      <c r="Y519" s="56"/>
      <c r="Z519" s="56"/>
      <c r="AA519" s="56"/>
      <c r="AB519" s="56"/>
    </row>
    <row r="520">
      <c r="A520" s="56"/>
      <c r="B520" s="56"/>
      <c r="C520" s="58"/>
      <c r="D520" s="87"/>
      <c r="E520" s="79"/>
      <c r="F520" s="58"/>
      <c r="G520" s="58"/>
      <c r="H520" s="58"/>
      <c r="I520" s="58"/>
      <c r="J520" s="58"/>
      <c r="K520" s="56"/>
      <c r="L520" s="56"/>
      <c r="M520" s="56"/>
      <c r="N520" s="56"/>
      <c r="O520" s="56"/>
      <c r="P520" s="56"/>
      <c r="Q520" s="56"/>
      <c r="R520" s="56"/>
      <c r="S520" s="56"/>
      <c r="T520" s="56"/>
      <c r="U520" s="56"/>
      <c r="V520" s="56"/>
      <c r="W520" s="56"/>
      <c r="X520" s="56"/>
      <c r="Y520" s="56"/>
      <c r="Z520" s="56"/>
      <c r="AA520" s="56"/>
      <c r="AB520" s="56"/>
    </row>
    <row r="521">
      <c r="A521" s="56"/>
      <c r="B521" s="56"/>
      <c r="C521" s="58"/>
      <c r="D521" s="87"/>
      <c r="E521" s="79"/>
      <c r="F521" s="58"/>
      <c r="G521" s="58"/>
      <c r="H521" s="58"/>
      <c r="I521" s="58"/>
      <c r="J521" s="58"/>
      <c r="K521" s="56"/>
      <c r="L521" s="56"/>
      <c r="M521" s="56"/>
      <c r="N521" s="56"/>
      <c r="O521" s="56"/>
      <c r="P521" s="56"/>
      <c r="Q521" s="56"/>
      <c r="R521" s="56"/>
      <c r="S521" s="56"/>
      <c r="T521" s="56"/>
      <c r="U521" s="56"/>
      <c r="V521" s="56"/>
      <c r="W521" s="56"/>
      <c r="X521" s="56"/>
      <c r="Y521" s="56"/>
      <c r="Z521" s="56"/>
      <c r="AA521" s="56"/>
      <c r="AB521" s="56"/>
    </row>
    <row r="522">
      <c r="A522" s="56"/>
      <c r="B522" s="56"/>
      <c r="C522" s="58"/>
      <c r="D522" s="87"/>
      <c r="E522" s="79"/>
      <c r="F522" s="58"/>
      <c r="G522" s="58"/>
      <c r="H522" s="58"/>
      <c r="I522" s="58"/>
      <c r="J522" s="58"/>
      <c r="K522" s="56"/>
      <c r="L522" s="56"/>
      <c r="M522" s="56"/>
      <c r="N522" s="56"/>
      <c r="O522" s="56"/>
      <c r="P522" s="56"/>
      <c r="Q522" s="56"/>
      <c r="R522" s="56"/>
      <c r="S522" s="56"/>
      <c r="T522" s="56"/>
      <c r="U522" s="56"/>
      <c r="V522" s="56"/>
      <c r="W522" s="56"/>
      <c r="X522" s="56"/>
      <c r="Y522" s="56"/>
      <c r="Z522" s="56"/>
      <c r="AA522" s="56"/>
      <c r="AB522" s="56"/>
    </row>
    <row r="523">
      <c r="A523" s="56"/>
      <c r="B523" s="56"/>
      <c r="C523" s="58"/>
      <c r="D523" s="87"/>
      <c r="E523" s="79"/>
      <c r="F523" s="58"/>
      <c r="G523" s="58"/>
      <c r="H523" s="58"/>
      <c r="I523" s="58"/>
      <c r="J523" s="58"/>
      <c r="K523" s="56"/>
      <c r="L523" s="56"/>
      <c r="M523" s="56"/>
      <c r="N523" s="56"/>
      <c r="O523" s="56"/>
      <c r="P523" s="56"/>
      <c r="Q523" s="56"/>
      <c r="R523" s="56"/>
      <c r="S523" s="56"/>
      <c r="T523" s="56"/>
      <c r="U523" s="56"/>
      <c r="V523" s="56"/>
      <c r="W523" s="56"/>
      <c r="X523" s="56"/>
      <c r="Y523" s="56"/>
      <c r="Z523" s="56"/>
      <c r="AA523" s="56"/>
      <c r="AB523" s="56"/>
    </row>
    <row r="524">
      <c r="A524" s="56"/>
      <c r="B524" s="56"/>
      <c r="C524" s="58"/>
      <c r="D524" s="87"/>
      <c r="E524" s="79"/>
      <c r="F524" s="58"/>
      <c r="G524" s="58"/>
      <c r="H524" s="58"/>
      <c r="I524" s="58"/>
      <c r="J524" s="58"/>
      <c r="K524" s="56"/>
      <c r="L524" s="56"/>
      <c r="M524" s="56"/>
      <c r="N524" s="56"/>
      <c r="O524" s="56"/>
      <c r="P524" s="56"/>
      <c r="Q524" s="56"/>
      <c r="R524" s="56"/>
      <c r="S524" s="56"/>
      <c r="T524" s="56"/>
      <c r="U524" s="56"/>
      <c r="V524" s="56"/>
      <c r="W524" s="56"/>
      <c r="X524" s="56"/>
      <c r="Y524" s="56"/>
      <c r="Z524" s="56"/>
      <c r="AA524" s="56"/>
      <c r="AB524" s="56"/>
    </row>
    <row r="525">
      <c r="A525" s="56"/>
      <c r="B525" s="56"/>
      <c r="C525" s="58"/>
      <c r="D525" s="87"/>
      <c r="E525" s="79"/>
      <c r="F525" s="58"/>
      <c r="G525" s="58"/>
      <c r="H525" s="58"/>
      <c r="I525" s="58"/>
      <c r="J525" s="58"/>
      <c r="K525" s="56"/>
      <c r="L525" s="56"/>
      <c r="M525" s="56"/>
      <c r="N525" s="56"/>
      <c r="O525" s="56"/>
      <c r="P525" s="56"/>
      <c r="Q525" s="56"/>
      <c r="R525" s="56"/>
      <c r="S525" s="56"/>
      <c r="T525" s="56"/>
      <c r="U525" s="56"/>
      <c r="V525" s="56"/>
      <c r="W525" s="56"/>
      <c r="X525" s="56"/>
      <c r="Y525" s="56"/>
      <c r="Z525" s="56"/>
      <c r="AA525" s="56"/>
      <c r="AB525" s="56"/>
    </row>
    <row r="526">
      <c r="A526" s="56"/>
      <c r="B526" s="56"/>
      <c r="C526" s="58"/>
      <c r="D526" s="87"/>
      <c r="E526" s="79"/>
      <c r="F526" s="58"/>
      <c r="G526" s="58"/>
      <c r="H526" s="58"/>
      <c r="I526" s="58"/>
      <c r="J526" s="58"/>
      <c r="K526" s="56"/>
      <c r="L526" s="56"/>
      <c r="M526" s="56"/>
      <c r="N526" s="56"/>
      <c r="O526" s="56"/>
      <c r="P526" s="56"/>
      <c r="Q526" s="56"/>
      <c r="R526" s="56"/>
      <c r="S526" s="56"/>
      <c r="T526" s="56"/>
      <c r="U526" s="56"/>
      <c r="V526" s="56"/>
      <c r="W526" s="56"/>
      <c r="X526" s="56"/>
      <c r="Y526" s="56"/>
      <c r="Z526" s="56"/>
      <c r="AA526" s="56"/>
      <c r="AB526" s="56"/>
    </row>
    <row r="527">
      <c r="A527" s="56"/>
      <c r="B527" s="56"/>
      <c r="C527" s="58"/>
      <c r="D527" s="87"/>
      <c r="E527" s="79"/>
      <c r="F527" s="58"/>
      <c r="G527" s="58"/>
      <c r="H527" s="58"/>
      <c r="I527" s="58"/>
      <c r="J527" s="58"/>
      <c r="K527" s="56"/>
      <c r="L527" s="56"/>
      <c r="M527" s="56"/>
      <c r="N527" s="56"/>
      <c r="O527" s="56"/>
      <c r="P527" s="56"/>
      <c r="Q527" s="56"/>
      <c r="R527" s="56"/>
      <c r="S527" s="56"/>
      <c r="T527" s="56"/>
      <c r="U527" s="56"/>
      <c r="V527" s="56"/>
      <c r="W527" s="56"/>
      <c r="X527" s="56"/>
      <c r="Y527" s="56"/>
      <c r="Z527" s="56"/>
      <c r="AA527" s="56"/>
      <c r="AB527" s="56"/>
    </row>
    <row r="528">
      <c r="A528" s="56"/>
      <c r="B528" s="56"/>
      <c r="C528" s="58"/>
      <c r="D528" s="87"/>
      <c r="E528" s="79"/>
      <c r="F528" s="58"/>
      <c r="G528" s="58"/>
      <c r="H528" s="58"/>
      <c r="I528" s="58"/>
      <c r="J528" s="58"/>
      <c r="K528" s="56"/>
      <c r="L528" s="56"/>
      <c r="M528" s="56"/>
      <c r="N528" s="56"/>
      <c r="O528" s="56"/>
      <c r="P528" s="56"/>
      <c r="Q528" s="56"/>
      <c r="R528" s="56"/>
      <c r="S528" s="56"/>
      <c r="T528" s="56"/>
      <c r="U528" s="56"/>
      <c r="V528" s="56"/>
      <c r="W528" s="56"/>
      <c r="X528" s="56"/>
      <c r="Y528" s="56"/>
      <c r="Z528" s="56"/>
      <c r="AA528" s="56"/>
      <c r="AB528" s="56"/>
    </row>
    <row r="529">
      <c r="A529" s="56"/>
      <c r="B529" s="56"/>
      <c r="C529" s="58"/>
      <c r="D529" s="87"/>
      <c r="E529" s="79"/>
      <c r="F529" s="58"/>
      <c r="G529" s="58"/>
      <c r="H529" s="58"/>
      <c r="I529" s="58"/>
      <c r="J529" s="58"/>
      <c r="K529" s="56"/>
      <c r="L529" s="56"/>
      <c r="M529" s="56"/>
      <c r="N529" s="56"/>
      <c r="O529" s="56"/>
      <c r="P529" s="56"/>
      <c r="Q529" s="56"/>
      <c r="R529" s="56"/>
      <c r="S529" s="56"/>
      <c r="T529" s="56"/>
      <c r="U529" s="56"/>
      <c r="V529" s="56"/>
      <c r="W529" s="56"/>
      <c r="X529" s="56"/>
      <c r="Y529" s="56"/>
      <c r="Z529" s="56"/>
      <c r="AA529" s="56"/>
      <c r="AB529" s="56"/>
    </row>
    <row r="530">
      <c r="A530" s="56"/>
      <c r="B530" s="56"/>
      <c r="C530" s="58"/>
      <c r="D530" s="87"/>
      <c r="E530" s="79"/>
      <c r="F530" s="58"/>
      <c r="G530" s="58"/>
      <c r="H530" s="58"/>
      <c r="I530" s="58"/>
      <c r="J530" s="58"/>
      <c r="K530" s="56"/>
      <c r="L530" s="56"/>
      <c r="M530" s="56"/>
      <c r="N530" s="56"/>
      <c r="O530" s="56"/>
      <c r="P530" s="56"/>
      <c r="Q530" s="56"/>
      <c r="R530" s="56"/>
      <c r="S530" s="56"/>
      <c r="T530" s="56"/>
      <c r="U530" s="56"/>
      <c r="V530" s="56"/>
      <c r="W530" s="56"/>
      <c r="X530" s="56"/>
      <c r="Y530" s="56"/>
      <c r="Z530" s="56"/>
      <c r="AA530" s="56"/>
      <c r="AB530" s="56"/>
    </row>
    <row r="531">
      <c r="A531" s="56"/>
      <c r="B531" s="56"/>
      <c r="C531" s="58"/>
      <c r="D531" s="87"/>
      <c r="E531" s="79"/>
      <c r="F531" s="58"/>
      <c r="G531" s="58"/>
      <c r="H531" s="58"/>
      <c r="I531" s="58"/>
      <c r="J531" s="58"/>
      <c r="K531" s="56"/>
      <c r="L531" s="56"/>
      <c r="M531" s="56"/>
      <c r="N531" s="56"/>
      <c r="O531" s="56"/>
      <c r="P531" s="56"/>
      <c r="Q531" s="56"/>
      <c r="R531" s="56"/>
      <c r="S531" s="56"/>
      <c r="T531" s="56"/>
      <c r="U531" s="56"/>
      <c r="V531" s="56"/>
      <c r="W531" s="56"/>
      <c r="X531" s="56"/>
      <c r="Y531" s="56"/>
      <c r="Z531" s="56"/>
      <c r="AA531" s="56"/>
      <c r="AB531" s="56"/>
    </row>
    <row r="532">
      <c r="A532" s="56"/>
      <c r="B532" s="56"/>
      <c r="C532" s="58"/>
      <c r="D532" s="87"/>
      <c r="E532" s="79"/>
      <c r="F532" s="58"/>
      <c r="G532" s="58"/>
      <c r="H532" s="58"/>
      <c r="I532" s="58"/>
      <c r="J532" s="58"/>
      <c r="K532" s="56"/>
      <c r="L532" s="56"/>
      <c r="M532" s="56"/>
      <c r="N532" s="56"/>
      <c r="O532" s="56"/>
      <c r="P532" s="56"/>
      <c r="Q532" s="56"/>
      <c r="R532" s="56"/>
      <c r="S532" s="56"/>
      <c r="T532" s="56"/>
      <c r="U532" s="56"/>
      <c r="V532" s="56"/>
      <c r="W532" s="56"/>
      <c r="X532" s="56"/>
      <c r="Y532" s="56"/>
      <c r="Z532" s="56"/>
      <c r="AA532" s="56"/>
      <c r="AB532" s="56"/>
    </row>
    <row r="533">
      <c r="A533" s="56"/>
      <c r="B533" s="56"/>
      <c r="C533" s="58"/>
      <c r="D533" s="87"/>
      <c r="E533" s="79"/>
      <c r="F533" s="58"/>
      <c r="G533" s="58"/>
      <c r="H533" s="58"/>
      <c r="I533" s="58"/>
      <c r="J533" s="58"/>
      <c r="K533" s="56"/>
      <c r="L533" s="56"/>
      <c r="M533" s="56"/>
      <c r="N533" s="56"/>
      <c r="O533" s="56"/>
      <c r="P533" s="56"/>
      <c r="Q533" s="56"/>
      <c r="R533" s="56"/>
      <c r="S533" s="56"/>
      <c r="T533" s="56"/>
      <c r="U533" s="56"/>
      <c r="V533" s="56"/>
      <c r="W533" s="56"/>
      <c r="X533" s="56"/>
      <c r="Y533" s="56"/>
      <c r="Z533" s="56"/>
      <c r="AA533" s="56"/>
      <c r="AB533" s="56"/>
    </row>
    <row r="534">
      <c r="A534" s="56"/>
      <c r="B534" s="56"/>
      <c r="C534" s="58"/>
      <c r="D534" s="87"/>
      <c r="E534" s="79"/>
      <c r="F534" s="58"/>
      <c r="G534" s="58"/>
      <c r="H534" s="58"/>
      <c r="I534" s="58"/>
      <c r="J534" s="58"/>
      <c r="K534" s="56"/>
      <c r="L534" s="56"/>
      <c r="M534" s="56"/>
      <c r="N534" s="56"/>
      <c r="O534" s="56"/>
      <c r="P534" s="56"/>
      <c r="Q534" s="56"/>
      <c r="R534" s="56"/>
      <c r="S534" s="56"/>
      <c r="T534" s="56"/>
      <c r="U534" s="56"/>
      <c r="V534" s="56"/>
      <c r="W534" s="56"/>
      <c r="X534" s="56"/>
      <c r="Y534" s="56"/>
      <c r="Z534" s="56"/>
      <c r="AA534" s="56"/>
      <c r="AB534" s="56"/>
    </row>
    <row r="535">
      <c r="A535" s="56"/>
      <c r="B535" s="56"/>
      <c r="C535" s="58"/>
      <c r="D535" s="87"/>
      <c r="E535" s="79"/>
      <c r="F535" s="58"/>
      <c r="G535" s="58"/>
      <c r="H535" s="58"/>
      <c r="I535" s="58"/>
      <c r="J535" s="58"/>
      <c r="K535" s="56"/>
      <c r="L535" s="56"/>
      <c r="M535" s="56"/>
      <c r="N535" s="56"/>
      <c r="O535" s="56"/>
      <c r="P535" s="56"/>
      <c r="Q535" s="56"/>
      <c r="R535" s="56"/>
      <c r="S535" s="56"/>
      <c r="T535" s="56"/>
      <c r="U535" s="56"/>
      <c r="V535" s="56"/>
      <c r="W535" s="56"/>
      <c r="X535" s="56"/>
      <c r="Y535" s="56"/>
      <c r="Z535" s="56"/>
      <c r="AA535" s="56"/>
      <c r="AB535" s="56"/>
    </row>
    <row r="536">
      <c r="A536" s="56"/>
      <c r="B536" s="56"/>
      <c r="C536" s="58"/>
      <c r="D536" s="87"/>
      <c r="E536" s="79"/>
      <c r="F536" s="58"/>
      <c r="G536" s="58"/>
      <c r="H536" s="58"/>
      <c r="I536" s="58"/>
      <c r="J536" s="58"/>
      <c r="K536" s="56"/>
      <c r="L536" s="56"/>
      <c r="M536" s="56"/>
      <c r="N536" s="56"/>
      <c r="O536" s="56"/>
      <c r="P536" s="56"/>
      <c r="Q536" s="56"/>
      <c r="R536" s="56"/>
      <c r="S536" s="56"/>
      <c r="T536" s="56"/>
      <c r="U536" s="56"/>
      <c r="V536" s="56"/>
      <c r="W536" s="56"/>
      <c r="X536" s="56"/>
      <c r="Y536" s="56"/>
      <c r="Z536" s="56"/>
      <c r="AA536" s="56"/>
      <c r="AB536" s="56"/>
    </row>
    <row r="537">
      <c r="A537" s="56"/>
      <c r="B537" s="56"/>
      <c r="C537" s="58"/>
      <c r="D537" s="87"/>
      <c r="E537" s="79"/>
      <c r="F537" s="58"/>
      <c r="G537" s="58"/>
      <c r="H537" s="58"/>
      <c r="I537" s="58"/>
      <c r="J537" s="58"/>
      <c r="K537" s="56"/>
      <c r="L537" s="56"/>
      <c r="M537" s="56"/>
      <c r="N537" s="56"/>
      <c r="O537" s="56"/>
      <c r="P537" s="56"/>
      <c r="Q537" s="56"/>
      <c r="R537" s="56"/>
      <c r="S537" s="56"/>
      <c r="T537" s="56"/>
      <c r="U537" s="56"/>
      <c r="V537" s="56"/>
      <c r="W537" s="56"/>
      <c r="X537" s="56"/>
      <c r="Y537" s="56"/>
      <c r="Z537" s="56"/>
      <c r="AA537" s="56"/>
      <c r="AB537" s="56"/>
    </row>
    <row r="538">
      <c r="A538" s="56"/>
      <c r="B538" s="56"/>
      <c r="C538" s="58"/>
      <c r="D538" s="87"/>
      <c r="E538" s="79"/>
      <c r="F538" s="58"/>
      <c r="G538" s="58"/>
      <c r="H538" s="58"/>
      <c r="I538" s="58"/>
      <c r="J538" s="58"/>
      <c r="K538" s="56"/>
      <c r="L538" s="56"/>
      <c r="M538" s="56"/>
      <c r="N538" s="56"/>
      <c r="O538" s="56"/>
      <c r="P538" s="56"/>
      <c r="Q538" s="56"/>
      <c r="R538" s="56"/>
      <c r="S538" s="56"/>
      <c r="T538" s="56"/>
      <c r="U538" s="56"/>
      <c r="V538" s="56"/>
      <c r="W538" s="56"/>
      <c r="X538" s="56"/>
      <c r="Y538" s="56"/>
      <c r="Z538" s="56"/>
      <c r="AA538" s="56"/>
      <c r="AB538" s="56"/>
    </row>
    <row r="539">
      <c r="A539" s="56"/>
      <c r="B539" s="56"/>
      <c r="C539" s="58"/>
      <c r="D539" s="87"/>
      <c r="E539" s="79"/>
      <c r="F539" s="58"/>
      <c r="G539" s="58"/>
      <c r="H539" s="58"/>
      <c r="I539" s="58"/>
      <c r="J539" s="58"/>
      <c r="K539" s="56"/>
      <c r="L539" s="56"/>
      <c r="M539" s="56"/>
      <c r="N539" s="56"/>
      <c r="O539" s="56"/>
      <c r="P539" s="56"/>
      <c r="Q539" s="56"/>
      <c r="R539" s="56"/>
      <c r="S539" s="56"/>
      <c r="T539" s="56"/>
      <c r="U539" s="56"/>
      <c r="V539" s="56"/>
      <c r="W539" s="56"/>
      <c r="X539" s="56"/>
      <c r="Y539" s="56"/>
      <c r="Z539" s="56"/>
      <c r="AA539" s="56"/>
      <c r="AB539" s="56"/>
    </row>
    <row r="540">
      <c r="A540" s="56"/>
      <c r="B540" s="56"/>
      <c r="C540" s="58"/>
      <c r="D540" s="87"/>
      <c r="E540" s="79"/>
      <c r="F540" s="58"/>
      <c r="G540" s="58"/>
      <c r="H540" s="58"/>
      <c r="I540" s="58"/>
      <c r="J540" s="58"/>
      <c r="K540" s="56"/>
      <c r="L540" s="56"/>
      <c r="M540" s="56"/>
      <c r="N540" s="56"/>
      <c r="O540" s="56"/>
      <c r="P540" s="56"/>
      <c r="Q540" s="56"/>
      <c r="R540" s="56"/>
      <c r="S540" s="56"/>
      <c r="T540" s="56"/>
      <c r="U540" s="56"/>
      <c r="V540" s="56"/>
      <c r="W540" s="56"/>
      <c r="X540" s="56"/>
      <c r="Y540" s="56"/>
      <c r="Z540" s="56"/>
      <c r="AA540" s="56"/>
      <c r="AB540" s="56"/>
    </row>
    <row r="541">
      <c r="A541" s="56"/>
      <c r="B541" s="56"/>
      <c r="C541" s="58"/>
      <c r="D541" s="87"/>
      <c r="E541" s="79"/>
      <c r="F541" s="58"/>
      <c r="G541" s="58"/>
      <c r="H541" s="58"/>
      <c r="I541" s="58"/>
      <c r="J541" s="58"/>
      <c r="K541" s="56"/>
      <c r="L541" s="56"/>
      <c r="M541" s="56"/>
      <c r="N541" s="56"/>
      <c r="O541" s="56"/>
      <c r="P541" s="56"/>
      <c r="Q541" s="56"/>
      <c r="R541" s="56"/>
      <c r="S541" s="56"/>
      <c r="T541" s="56"/>
      <c r="U541" s="56"/>
      <c r="V541" s="56"/>
      <c r="W541" s="56"/>
      <c r="X541" s="56"/>
      <c r="Y541" s="56"/>
      <c r="Z541" s="56"/>
      <c r="AA541" s="56"/>
      <c r="AB541" s="56"/>
    </row>
    <row r="542">
      <c r="A542" s="56"/>
      <c r="B542" s="56"/>
      <c r="C542" s="58"/>
      <c r="D542" s="87"/>
      <c r="E542" s="79"/>
      <c r="F542" s="58"/>
      <c r="G542" s="58"/>
      <c r="H542" s="58"/>
      <c r="I542" s="58"/>
      <c r="J542" s="58"/>
      <c r="K542" s="56"/>
      <c r="L542" s="56"/>
      <c r="M542" s="56"/>
      <c r="N542" s="56"/>
      <c r="O542" s="56"/>
      <c r="P542" s="56"/>
      <c r="Q542" s="56"/>
      <c r="R542" s="56"/>
      <c r="S542" s="56"/>
      <c r="T542" s="56"/>
      <c r="U542" s="56"/>
      <c r="V542" s="56"/>
      <c r="W542" s="56"/>
      <c r="X542" s="56"/>
      <c r="Y542" s="56"/>
      <c r="Z542" s="56"/>
      <c r="AA542" s="56"/>
      <c r="AB542" s="56"/>
    </row>
    <row r="543">
      <c r="A543" s="56"/>
      <c r="B543" s="56"/>
      <c r="C543" s="58"/>
      <c r="D543" s="87"/>
      <c r="E543" s="79"/>
      <c r="F543" s="58"/>
      <c r="G543" s="58"/>
      <c r="H543" s="58"/>
      <c r="I543" s="58"/>
      <c r="J543" s="58"/>
      <c r="K543" s="56"/>
      <c r="L543" s="56"/>
      <c r="M543" s="56"/>
      <c r="N543" s="56"/>
      <c r="O543" s="56"/>
      <c r="P543" s="56"/>
      <c r="Q543" s="56"/>
      <c r="R543" s="56"/>
      <c r="S543" s="56"/>
      <c r="T543" s="56"/>
      <c r="U543" s="56"/>
      <c r="V543" s="56"/>
      <c r="W543" s="56"/>
      <c r="X543" s="56"/>
      <c r="Y543" s="56"/>
      <c r="Z543" s="56"/>
      <c r="AA543" s="56"/>
      <c r="AB543" s="56"/>
    </row>
    <row r="544">
      <c r="A544" s="56"/>
      <c r="B544" s="56"/>
      <c r="C544" s="58"/>
      <c r="D544" s="87"/>
      <c r="E544" s="79"/>
      <c r="F544" s="58"/>
      <c r="G544" s="58"/>
      <c r="H544" s="58"/>
      <c r="I544" s="58"/>
      <c r="J544" s="58"/>
      <c r="K544" s="56"/>
      <c r="L544" s="56"/>
      <c r="M544" s="56"/>
      <c r="N544" s="56"/>
      <c r="O544" s="56"/>
      <c r="P544" s="56"/>
      <c r="Q544" s="56"/>
      <c r="R544" s="56"/>
      <c r="S544" s="56"/>
      <c r="T544" s="56"/>
      <c r="U544" s="56"/>
      <c r="V544" s="56"/>
      <c r="W544" s="56"/>
      <c r="X544" s="56"/>
      <c r="Y544" s="56"/>
      <c r="Z544" s="56"/>
      <c r="AA544" s="56"/>
      <c r="AB544" s="56"/>
    </row>
    <row r="545">
      <c r="A545" s="56"/>
      <c r="B545" s="56"/>
      <c r="C545" s="58"/>
      <c r="D545" s="87"/>
      <c r="E545" s="79"/>
      <c r="F545" s="58"/>
      <c r="G545" s="58"/>
      <c r="H545" s="58"/>
      <c r="I545" s="58"/>
      <c r="J545" s="58"/>
      <c r="K545" s="56"/>
      <c r="L545" s="56"/>
      <c r="M545" s="56"/>
      <c r="N545" s="56"/>
      <c r="O545" s="56"/>
      <c r="P545" s="56"/>
      <c r="Q545" s="56"/>
      <c r="R545" s="56"/>
      <c r="S545" s="56"/>
      <c r="T545" s="56"/>
      <c r="U545" s="56"/>
      <c r="V545" s="56"/>
      <c r="W545" s="56"/>
      <c r="X545" s="56"/>
      <c r="Y545" s="56"/>
      <c r="Z545" s="56"/>
      <c r="AA545" s="56"/>
      <c r="AB545" s="56"/>
    </row>
    <row r="546">
      <c r="A546" s="56"/>
      <c r="B546" s="56"/>
      <c r="C546" s="58"/>
      <c r="D546" s="87"/>
      <c r="E546" s="79"/>
      <c r="F546" s="58"/>
      <c r="G546" s="58"/>
      <c r="H546" s="58"/>
      <c r="I546" s="58"/>
      <c r="J546" s="58"/>
      <c r="K546" s="56"/>
      <c r="L546" s="56"/>
      <c r="M546" s="56"/>
      <c r="N546" s="56"/>
      <c r="O546" s="56"/>
      <c r="P546" s="56"/>
      <c r="Q546" s="56"/>
      <c r="R546" s="56"/>
      <c r="S546" s="56"/>
      <c r="T546" s="56"/>
      <c r="U546" s="56"/>
      <c r="V546" s="56"/>
      <c r="W546" s="56"/>
      <c r="X546" s="56"/>
      <c r="Y546" s="56"/>
      <c r="Z546" s="56"/>
      <c r="AA546" s="56"/>
      <c r="AB546" s="56"/>
    </row>
    <row r="547">
      <c r="A547" s="56"/>
      <c r="B547" s="56"/>
      <c r="C547" s="58"/>
      <c r="D547" s="87"/>
      <c r="E547" s="79"/>
      <c r="F547" s="58"/>
      <c r="G547" s="58"/>
      <c r="H547" s="58"/>
      <c r="I547" s="58"/>
      <c r="J547" s="58"/>
      <c r="K547" s="56"/>
      <c r="L547" s="56"/>
      <c r="M547" s="56"/>
      <c r="N547" s="56"/>
      <c r="O547" s="56"/>
      <c r="P547" s="56"/>
      <c r="Q547" s="56"/>
      <c r="R547" s="56"/>
      <c r="S547" s="56"/>
      <c r="T547" s="56"/>
      <c r="U547" s="56"/>
      <c r="V547" s="56"/>
      <c r="W547" s="56"/>
      <c r="X547" s="56"/>
      <c r="Y547" s="56"/>
      <c r="Z547" s="56"/>
      <c r="AA547" s="56"/>
      <c r="AB547" s="56"/>
    </row>
    <row r="548">
      <c r="A548" s="56"/>
      <c r="B548" s="56"/>
      <c r="C548" s="58"/>
      <c r="D548" s="87"/>
      <c r="E548" s="79"/>
      <c r="F548" s="58"/>
      <c r="G548" s="58"/>
      <c r="H548" s="58"/>
      <c r="I548" s="58"/>
      <c r="J548" s="58"/>
      <c r="K548" s="56"/>
      <c r="L548" s="56"/>
      <c r="M548" s="56"/>
      <c r="N548" s="56"/>
      <c r="O548" s="56"/>
      <c r="P548" s="56"/>
      <c r="Q548" s="56"/>
      <c r="R548" s="56"/>
      <c r="S548" s="56"/>
      <c r="T548" s="56"/>
      <c r="U548" s="56"/>
      <c r="V548" s="56"/>
      <c r="W548" s="56"/>
      <c r="X548" s="56"/>
      <c r="Y548" s="56"/>
      <c r="Z548" s="56"/>
      <c r="AA548" s="56"/>
      <c r="AB548" s="56"/>
    </row>
    <row r="549">
      <c r="A549" s="56"/>
      <c r="B549" s="56"/>
      <c r="C549" s="58"/>
      <c r="D549" s="87"/>
      <c r="E549" s="79"/>
      <c r="F549" s="58"/>
      <c r="G549" s="58"/>
      <c r="H549" s="58"/>
      <c r="I549" s="58"/>
      <c r="J549" s="58"/>
      <c r="K549" s="56"/>
      <c r="L549" s="56"/>
      <c r="M549" s="56"/>
      <c r="N549" s="56"/>
      <c r="O549" s="56"/>
      <c r="P549" s="56"/>
      <c r="Q549" s="56"/>
      <c r="R549" s="56"/>
      <c r="S549" s="56"/>
      <c r="T549" s="56"/>
      <c r="U549" s="56"/>
      <c r="V549" s="56"/>
      <c r="W549" s="56"/>
      <c r="X549" s="56"/>
      <c r="Y549" s="56"/>
      <c r="Z549" s="56"/>
      <c r="AA549" s="56"/>
      <c r="AB549" s="56"/>
    </row>
    <row r="550">
      <c r="A550" s="56"/>
      <c r="B550" s="56"/>
      <c r="C550" s="58"/>
      <c r="D550" s="87"/>
      <c r="E550" s="79"/>
      <c r="F550" s="58"/>
      <c r="G550" s="58"/>
      <c r="H550" s="58"/>
      <c r="I550" s="58"/>
      <c r="J550" s="58"/>
      <c r="K550" s="56"/>
      <c r="L550" s="56"/>
      <c r="M550" s="56"/>
      <c r="N550" s="56"/>
      <c r="O550" s="56"/>
      <c r="P550" s="56"/>
      <c r="Q550" s="56"/>
      <c r="R550" s="56"/>
      <c r="S550" s="56"/>
      <c r="T550" s="56"/>
      <c r="U550" s="56"/>
      <c r="V550" s="56"/>
      <c r="W550" s="56"/>
      <c r="X550" s="56"/>
      <c r="Y550" s="56"/>
      <c r="Z550" s="56"/>
      <c r="AA550" s="56"/>
      <c r="AB550" s="56"/>
    </row>
    <row r="551">
      <c r="A551" s="56"/>
      <c r="B551" s="56"/>
      <c r="C551" s="58"/>
      <c r="D551" s="87"/>
      <c r="E551" s="79"/>
      <c r="F551" s="58"/>
      <c r="G551" s="58"/>
      <c r="H551" s="58"/>
      <c r="I551" s="58"/>
      <c r="J551" s="58"/>
      <c r="K551" s="56"/>
      <c r="L551" s="56"/>
      <c r="M551" s="56"/>
      <c r="N551" s="56"/>
      <c r="O551" s="56"/>
      <c r="P551" s="56"/>
      <c r="Q551" s="56"/>
      <c r="R551" s="56"/>
      <c r="S551" s="56"/>
      <c r="T551" s="56"/>
      <c r="U551" s="56"/>
      <c r="V551" s="56"/>
      <c r="W551" s="56"/>
      <c r="X551" s="56"/>
      <c r="Y551" s="56"/>
      <c r="Z551" s="56"/>
      <c r="AA551" s="56"/>
      <c r="AB551" s="56"/>
    </row>
    <row r="552">
      <c r="A552" s="56"/>
      <c r="B552" s="56"/>
      <c r="C552" s="58"/>
      <c r="D552" s="87"/>
      <c r="E552" s="79"/>
      <c r="F552" s="58"/>
      <c r="G552" s="58"/>
      <c r="H552" s="58"/>
      <c r="I552" s="58"/>
      <c r="J552" s="58"/>
      <c r="K552" s="56"/>
      <c r="L552" s="56"/>
      <c r="M552" s="56"/>
      <c r="N552" s="56"/>
      <c r="O552" s="56"/>
      <c r="P552" s="56"/>
      <c r="Q552" s="56"/>
      <c r="R552" s="56"/>
      <c r="S552" s="56"/>
      <c r="T552" s="56"/>
      <c r="U552" s="56"/>
      <c r="V552" s="56"/>
      <c r="W552" s="56"/>
      <c r="X552" s="56"/>
      <c r="Y552" s="56"/>
      <c r="Z552" s="56"/>
      <c r="AA552" s="56"/>
      <c r="AB552" s="56"/>
    </row>
    <row r="553">
      <c r="A553" s="56"/>
      <c r="B553" s="56"/>
      <c r="C553" s="58"/>
      <c r="D553" s="87"/>
      <c r="E553" s="79"/>
      <c r="F553" s="58"/>
      <c r="G553" s="58"/>
      <c r="H553" s="58"/>
      <c r="I553" s="58"/>
      <c r="J553" s="58"/>
      <c r="K553" s="56"/>
      <c r="L553" s="56"/>
      <c r="M553" s="56"/>
      <c r="N553" s="56"/>
      <c r="O553" s="56"/>
      <c r="P553" s="56"/>
      <c r="Q553" s="56"/>
      <c r="R553" s="56"/>
      <c r="S553" s="56"/>
      <c r="T553" s="56"/>
      <c r="U553" s="56"/>
      <c r="V553" s="56"/>
      <c r="W553" s="56"/>
      <c r="X553" s="56"/>
      <c r="Y553" s="56"/>
      <c r="Z553" s="56"/>
      <c r="AA553" s="56"/>
      <c r="AB553" s="56"/>
    </row>
    <row r="554">
      <c r="A554" s="56"/>
      <c r="B554" s="56"/>
      <c r="C554" s="58"/>
      <c r="D554" s="87"/>
      <c r="E554" s="79"/>
      <c r="F554" s="58"/>
      <c r="G554" s="58"/>
      <c r="H554" s="58"/>
      <c r="I554" s="58"/>
      <c r="J554" s="58"/>
      <c r="K554" s="56"/>
      <c r="L554" s="56"/>
      <c r="M554" s="56"/>
      <c r="N554" s="56"/>
      <c r="O554" s="56"/>
      <c r="P554" s="56"/>
      <c r="Q554" s="56"/>
      <c r="R554" s="56"/>
      <c r="S554" s="56"/>
      <c r="T554" s="56"/>
      <c r="U554" s="56"/>
      <c r="V554" s="56"/>
      <c r="W554" s="56"/>
      <c r="X554" s="56"/>
      <c r="Y554" s="56"/>
      <c r="Z554" s="56"/>
      <c r="AA554" s="56"/>
      <c r="AB554" s="56"/>
    </row>
    <row r="555">
      <c r="A555" s="56"/>
      <c r="B555" s="56"/>
      <c r="C555" s="58"/>
      <c r="D555" s="87"/>
      <c r="E555" s="79"/>
      <c r="F555" s="58"/>
      <c r="G555" s="58"/>
      <c r="H555" s="58"/>
      <c r="I555" s="58"/>
      <c r="J555" s="58"/>
      <c r="K555" s="56"/>
      <c r="L555" s="56"/>
      <c r="M555" s="56"/>
      <c r="N555" s="56"/>
      <c r="O555" s="56"/>
      <c r="P555" s="56"/>
      <c r="Q555" s="56"/>
      <c r="R555" s="56"/>
      <c r="S555" s="56"/>
      <c r="T555" s="56"/>
      <c r="U555" s="56"/>
      <c r="V555" s="56"/>
      <c r="W555" s="56"/>
      <c r="X555" s="56"/>
      <c r="Y555" s="56"/>
      <c r="Z555" s="56"/>
      <c r="AA555" s="56"/>
      <c r="AB555" s="56"/>
    </row>
    <row r="556">
      <c r="A556" s="56"/>
      <c r="B556" s="56"/>
      <c r="C556" s="58"/>
      <c r="D556" s="87"/>
      <c r="E556" s="79"/>
      <c r="F556" s="58"/>
      <c r="G556" s="58"/>
      <c r="H556" s="58"/>
      <c r="I556" s="58"/>
      <c r="J556" s="58"/>
      <c r="K556" s="56"/>
      <c r="L556" s="56"/>
      <c r="M556" s="56"/>
      <c r="N556" s="56"/>
      <c r="O556" s="56"/>
      <c r="P556" s="56"/>
      <c r="Q556" s="56"/>
      <c r="R556" s="56"/>
      <c r="S556" s="56"/>
      <c r="T556" s="56"/>
      <c r="U556" s="56"/>
      <c r="V556" s="56"/>
      <c r="W556" s="56"/>
      <c r="X556" s="56"/>
      <c r="Y556" s="56"/>
      <c r="Z556" s="56"/>
      <c r="AA556" s="56"/>
      <c r="AB556" s="56"/>
    </row>
    <row r="557">
      <c r="A557" s="56"/>
      <c r="B557" s="56"/>
      <c r="C557" s="58"/>
      <c r="D557" s="87"/>
      <c r="E557" s="79"/>
      <c r="F557" s="58"/>
      <c r="G557" s="58"/>
      <c r="H557" s="58"/>
      <c r="I557" s="58"/>
      <c r="J557" s="58"/>
      <c r="K557" s="56"/>
      <c r="L557" s="56"/>
      <c r="M557" s="56"/>
      <c r="N557" s="56"/>
      <c r="O557" s="56"/>
      <c r="P557" s="56"/>
      <c r="Q557" s="56"/>
      <c r="R557" s="56"/>
      <c r="S557" s="56"/>
      <c r="T557" s="56"/>
      <c r="U557" s="56"/>
      <c r="V557" s="56"/>
      <c r="W557" s="56"/>
      <c r="X557" s="56"/>
      <c r="Y557" s="56"/>
      <c r="Z557" s="56"/>
      <c r="AA557" s="56"/>
      <c r="AB557" s="56"/>
    </row>
    <row r="558">
      <c r="A558" s="56"/>
      <c r="B558" s="56"/>
      <c r="C558" s="58"/>
      <c r="D558" s="87"/>
      <c r="E558" s="79"/>
      <c r="F558" s="58"/>
      <c r="G558" s="58"/>
      <c r="H558" s="58"/>
      <c r="I558" s="58"/>
      <c r="J558" s="58"/>
      <c r="K558" s="56"/>
      <c r="L558" s="56"/>
      <c r="M558" s="56"/>
      <c r="N558" s="56"/>
      <c r="O558" s="56"/>
      <c r="P558" s="56"/>
      <c r="Q558" s="56"/>
      <c r="R558" s="56"/>
      <c r="S558" s="56"/>
      <c r="T558" s="56"/>
      <c r="U558" s="56"/>
      <c r="V558" s="56"/>
      <c r="W558" s="56"/>
      <c r="X558" s="56"/>
      <c r="Y558" s="56"/>
      <c r="Z558" s="56"/>
      <c r="AA558" s="56"/>
      <c r="AB558" s="56"/>
    </row>
    <row r="559">
      <c r="A559" s="56"/>
      <c r="B559" s="56"/>
      <c r="C559" s="58"/>
      <c r="D559" s="87"/>
      <c r="E559" s="79"/>
      <c r="F559" s="58"/>
      <c r="G559" s="58"/>
      <c r="H559" s="58"/>
      <c r="I559" s="58"/>
      <c r="J559" s="58"/>
      <c r="K559" s="56"/>
      <c r="L559" s="56"/>
      <c r="M559" s="56"/>
      <c r="N559" s="56"/>
      <c r="O559" s="56"/>
      <c r="P559" s="56"/>
      <c r="Q559" s="56"/>
      <c r="R559" s="56"/>
      <c r="S559" s="56"/>
      <c r="T559" s="56"/>
      <c r="U559" s="56"/>
      <c r="V559" s="56"/>
      <c r="W559" s="56"/>
      <c r="X559" s="56"/>
      <c r="Y559" s="56"/>
      <c r="Z559" s="56"/>
      <c r="AA559" s="56"/>
      <c r="AB559" s="56"/>
    </row>
    <row r="560">
      <c r="A560" s="56"/>
      <c r="B560" s="56"/>
      <c r="C560" s="58"/>
      <c r="D560" s="87"/>
      <c r="E560" s="79"/>
      <c r="F560" s="58"/>
      <c r="G560" s="58"/>
      <c r="H560" s="58"/>
      <c r="I560" s="58"/>
      <c r="J560" s="58"/>
      <c r="K560" s="56"/>
      <c r="L560" s="56"/>
      <c r="M560" s="56"/>
      <c r="N560" s="56"/>
      <c r="O560" s="56"/>
      <c r="P560" s="56"/>
      <c r="Q560" s="56"/>
      <c r="R560" s="56"/>
      <c r="S560" s="56"/>
      <c r="T560" s="56"/>
      <c r="U560" s="56"/>
      <c r="V560" s="56"/>
      <c r="W560" s="56"/>
      <c r="X560" s="56"/>
      <c r="Y560" s="56"/>
      <c r="Z560" s="56"/>
      <c r="AA560" s="56"/>
      <c r="AB560" s="56"/>
    </row>
    <row r="561">
      <c r="A561" s="56"/>
      <c r="B561" s="56"/>
      <c r="C561" s="58"/>
      <c r="D561" s="87"/>
      <c r="E561" s="79"/>
      <c r="F561" s="58"/>
      <c r="G561" s="58"/>
      <c r="H561" s="58"/>
      <c r="I561" s="58"/>
      <c r="J561" s="58"/>
      <c r="K561" s="56"/>
      <c r="L561" s="56"/>
      <c r="M561" s="56"/>
      <c r="N561" s="56"/>
      <c r="O561" s="56"/>
      <c r="P561" s="56"/>
      <c r="Q561" s="56"/>
      <c r="R561" s="56"/>
      <c r="S561" s="56"/>
      <c r="T561" s="56"/>
      <c r="U561" s="56"/>
      <c r="V561" s="56"/>
      <c r="W561" s="56"/>
      <c r="X561" s="56"/>
      <c r="Y561" s="56"/>
      <c r="Z561" s="56"/>
      <c r="AA561" s="56"/>
      <c r="AB561" s="56"/>
    </row>
    <row r="562">
      <c r="A562" s="56"/>
      <c r="B562" s="56"/>
      <c r="C562" s="58"/>
      <c r="D562" s="87"/>
      <c r="E562" s="79"/>
      <c r="F562" s="58"/>
      <c r="G562" s="58"/>
      <c r="H562" s="58"/>
      <c r="I562" s="58"/>
      <c r="J562" s="58"/>
      <c r="K562" s="56"/>
      <c r="L562" s="56"/>
      <c r="M562" s="56"/>
      <c r="N562" s="56"/>
      <c r="O562" s="56"/>
      <c r="P562" s="56"/>
      <c r="Q562" s="56"/>
      <c r="R562" s="56"/>
      <c r="S562" s="56"/>
      <c r="T562" s="56"/>
      <c r="U562" s="56"/>
      <c r="V562" s="56"/>
      <c r="W562" s="56"/>
      <c r="X562" s="56"/>
      <c r="Y562" s="56"/>
      <c r="Z562" s="56"/>
      <c r="AA562" s="56"/>
      <c r="AB562" s="56"/>
    </row>
    <row r="563">
      <c r="A563" s="56"/>
      <c r="B563" s="56"/>
      <c r="C563" s="58"/>
      <c r="D563" s="87"/>
      <c r="E563" s="79"/>
      <c r="F563" s="58"/>
      <c r="G563" s="58"/>
      <c r="H563" s="58"/>
      <c r="I563" s="58"/>
      <c r="J563" s="58"/>
      <c r="K563" s="56"/>
      <c r="L563" s="56"/>
      <c r="M563" s="56"/>
      <c r="N563" s="56"/>
      <c r="O563" s="56"/>
      <c r="P563" s="56"/>
      <c r="Q563" s="56"/>
      <c r="R563" s="56"/>
      <c r="S563" s="56"/>
      <c r="T563" s="56"/>
      <c r="U563" s="56"/>
      <c r="V563" s="56"/>
      <c r="W563" s="56"/>
      <c r="X563" s="56"/>
      <c r="Y563" s="56"/>
      <c r="Z563" s="56"/>
      <c r="AA563" s="56"/>
      <c r="AB563" s="56"/>
    </row>
    <row r="564">
      <c r="A564" s="56"/>
      <c r="B564" s="56"/>
      <c r="C564" s="58"/>
      <c r="D564" s="87"/>
      <c r="E564" s="79"/>
      <c r="F564" s="58"/>
      <c r="G564" s="58"/>
      <c r="H564" s="58"/>
      <c r="I564" s="58"/>
      <c r="J564" s="58"/>
      <c r="K564" s="56"/>
      <c r="L564" s="56"/>
      <c r="M564" s="56"/>
      <c r="N564" s="56"/>
      <c r="O564" s="56"/>
      <c r="P564" s="56"/>
      <c r="Q564" s="56"/>
      <c r="R564" s="56"/>
      <c r="S564" s="56"/>
      <c r="T564" s="56"/>
      <c r="U564" s="56"/>
      <c r="V564" s="56"/>
      <c r="W564" s="56"/>
      <c r="X564" s="56"/>
      <c r="Y564" s="56"/>
      <c r="Z564" s="56"/>
      <c r="AA564" s="56"/>
      <c r="AB564" s="56"/>
    </row>
    <row r="565">
      <c r="A565" s="56"/>
      <c r="B565" s="56"/>
      <c r="C565" s="58"/>
      <c r="D565" s="87"/>
      <c r="E565" s="79"/>
      <c r="F565" s="58"/>
      <c r="G565" s="58"/>
      <c r="H565" s="58"/>
      <c r="I565" s="58"/>
      <c r="J565" s="58"/>
      <c r="K565" s="56"/>
      <c r="L565" s="56"/>
      <c r="M565" s="56"/>
      <c r="N565" s="56"/>
      <c r="O565" s="56"/>
      <c r="P565" s="56"/>
      <c r="Q565" s="56"/>
      <c r="R565" s="56"/>
      <c r="S565" s="56"/>
      <c r="T565" s="56"/>
      <c r="U565" s="56"/>
      <c r="V565" s="56"/>
      <c r="W565" s="56"/>
      <c r="X565" s="56"/>
      <c r="Y565" s="56"/>
      <c r="Z565" s="56"/>
      <c r="AA565" s="56"/>
      <c r="AB565" s="56"/>
    </row>
    <row r="566">
      <c r="A566" s="56"/>
      <c r="B566" s="56"/>
      <c r="C566" s="58"/>
      <c r="D566" s="87"/>
      <c r="E566" s="79"/>
      <c r="F566" s="58"/>
      <c r="G566" s="58"/>
      <c r="H566" s="58"/>
      <c r="I566" s="58"/>
      <c r="J566" s="58"/>
      <c r="K566" s="56"/>
      <c r="L566" s="56"/>
      <c r="M566" s="56"/>
      <c r="N566" s="56"/>
      <c r="O566" s="56"/>
      <c r="P566" s="56"/>
      <c r="Q566" s="56"/>
      <c r="R566" s="56"/>
      <c r="S566" s="56"/>
      <c r="T566" s="56"/>
      <c r="U566" s="56"/>
      <c r="V566" s="56"/>
      <c r="W566" s="56"/>
      <c r="X566" s="56"/>
      <c r="Y566" s="56"/>
      <c r="Z566" s="56"/>
      <c r="AA566" s="56"/>
      <c r="AB566" s="56"/>
    </row>
    <row r="567">
      <c r="A567" s="56"/>
      <c r="B567" s="56"/>
      <c r="C567" s="58"/>
      <c r="D567" s="87"/>
      <c r="E567" s="79"/>
      <c r="F567" s="58"/>
      <c r="G567" s="58"/>
      <c r="H567" s="58"/>
      <c r="I567" s="58"/>
      <c r="J567" s="58"/>
      <c r="K567" s="56"/>
      <c r="L567" s="56"/>
      <c r="M567" s="56"/>
      <c r="N567" s="56"/>
      <c r="O567" s="56"/>
      <c r="P567" s="56"/>
      <c r="Q567" s="56"/>
      <c r="R567" s="56"/>
      <c r="S567" s="56"/>
      <c r="T567" s="56"/>
      <c r="U567" s="56"/>
      <c r="V567" s="56"/>
      <c r="W567" s="56"/>
      <c r="X567" s="56"/>
      <c r="Y567" s="56"/>
      <c r="Z567" s="56"/>
      <c r="AA567" s="56"/>
      <c r="AB567" s="56"/>
    </row>
    <row r="568">
      <c r="A568" s="56"/>
      <c r="B568" s="56"/>
      <c r="C568" s="58"/>
      <c r="D568" s="87"/>
      <c r="E568" s="79"/>
      <c r="F568" s="58"/>
      <c r="G568" s="58"/>
      <c r="H568" s="58"/>
      <c r="I568" s="58"/>
      <c r="J568" s="58"/>
      <c r="K568" s="56"/>
      <c r="L568" s="56"/>
      <c r="M568" s="56"/>
      <c r="N568" s="56"/>
      <c r="O568" s="56"/>
      <c r="P568" s="56"/>
      <c r="Q568" s="56"/>
      <c r="R568" s="56"/>
      <c r="S568" s="56"/>
      <c r="T568" s="56"/>
      <c r="U568" s="56"/>
      <c r="V568" s="56"/>
      <c r="W568" s="56"/>
      <c r="X568" s="56"/>
      <c r="Y568" s="56"/>
      <c r="Z568" s="56"/>
      <c r="AA568" s="56"/>
      <c r="AB568" s="56"/>
    </row>
    <row r="569">
      <c r="A569" s="56"/>
      <c r="B569" s="56"/>
      <c r="C569" s="58"/>
      <c r="D569" s="87"/>
      <c r="E569" s="79"/>
      <c r="F569" s="58"/>
      <c r="G569" s="58"/>
      <c r="H569" s="58"/>
      <c r="I569" s="58"/>
      <c r="J569" s="58"/>
      <c r="K569" s="56"/>
      <c r="L569" s="56"/>
      <c r="M569" s="56"/>
      <c r="N569" s="56"/>
      <c r="O569" s="56"/>
      <c r="P569" s="56"/>
      <c r="Q569" s="56"/>
      <c r="R569" s="56"/>
      <c r="S569" s="56"/>
      <c r="T569" s="56"/>
      <c r="U569" s="56"/>
      <c r="V569" s="56"/>
      <c r="W569" s="56"/>
      <c r="X569" s="56"/>
      <c r="Y569" s="56"/>
      <c r="Z569" s="56"/>
      <c r="AA569" s="56"/>
      <c r="AB569" s="56"/>
    </row>
    <row r="570">
      <c r="A570" s="56"/>
      <c r="B570" s="56"/>
      <c r="C570" s="58"/>
      <c r="D570" s="87"/>
      <c r="E570" s="79"/>
      <c r="F570" s="58"/>
      <c r="G570" s="58"/>
      <c r="H570" s="58"/>
      <c r="I570" s="58"/>
      <c r="J570" s="58"/>
      <c r="K570" s="56"/>
      <c r="L570" s="56"/>
      <c r="M570" s="56"/>
      <c r="N570" s="56"/>
      <c r="O570" s="56"/>
      <c r="P570" s="56"/>
      <c r="Q570" s="56"/>
      <c r="R570" s="56"/>
      <c r="S570" s="56"/>
      <c r="T570" s="56"/>
      <c r="U570" s="56"/>
      <c r="V570" s="56"/>
      <c r="W570" s="56"/>
      <c r="X570" s="56"/>
      <c r="Y570" s="56"/>
      <c r="Z570" s="56"/>
      <c r="AA570" s="56"/>
      <c r="AB570" s="56"/>
    </row>
    <row r="571">
      <c r="A571" s="56"/>
      <c r="B571" s="56"/>
      <c r="C571" s="58"/>
      <c r="D571" s="87"/>
      <c r="E571" s="79"/>
      <c r="F571" s="58"/>
      <c r="G571" s="58"/>
      <c r="H571" s="58"/>
      <c r="I571" s="58"/>
      <c r="J571" s="58"/>
      <c r="K571" s="56"/>
      <c r="L571" s="56"/>
      <c r="M571" s="56"/>
      <c r="N571" s="56"/>
      <c r="O571" s="56"/>
      <c r="P571" s="56"/>
      <c r="Q571" s="56"/>
      <c r="R571" s="56"/>
      <c r="S571" s="56"/>
      <c r="T571" s="56"/>
      <c r="U571" s="56"/>
      <c r="V571" s="56"/>
      <c r="W571" s="56"/>
      <c r="X571" s="56"/>
      <c r="Y571" s="56"/>
      <c r="Z571" s="56"/>
      <c r="AA571" s="56"/>
      <c r="AB571" s="56"/>
    </row>
    <row r="572">
      <c r="A572" s="56"/>
      <c r="B572" s="56"/>
      <c r="C572" s="58"/>
      <c r="D572" s="87"/>
      <c r="E572" s="79"/>
      <c r="F572" s="58"/>
      <c r="G572" s="58"/>
      <c r="H572" s="58"/>
      <c r="I572" s="58"/>
      <c r="J572" s="58"/>
      <c r="K572" s="56"/>
      <c r="L572" s="56"/>
      <c r="M572" s="56"/>
      <c r="N572" s="56"/>
      <c r="O572" s="56"/>
      <c r="P572" s="56"/>
      <c r="Q572" s="56"/>
      <c r="R572" s="56"/>
      <c r="S572" s="56"/>
      <c r="T572" s="56"/>
      <c r="U572" s="56"/>
      <c r="V572" s="56"/>
      <c r="W572" s="56"/>
      <c r="X572" s="56"/>
      <c r="Y572" s="56"/>
      <c r="Z572" s="56"/>
      <c r="AA572" s="56"/>
      <c r="AB572" s="56"/>
    </row>
    <row r="573">
      <c r="A573" s="56"/>
      <c r="B573" s="56"/>
      <c r="C573" s="58"/>
      <c r="D573" s="87"/>
      <c r="E573" s="79"/>
      <c r="F573" s="58"/>
      <c r="G573" s="58"/>
      <c r="H573" s="58"/>
      <c r="I573" s="58"/>
      <c r="J573" s="58"/>
      <c r="K573" s="56"/>
      <c r="L573" s="56"/>
      <c r="M573" s="56"/>
      <c r="N573" s="56"/>
      <c r="O573" s="56"/>
      <c r="P573" s="56"/>
      <c r="Q573" s="56"/>
      <c r="R573" s="56"/>
      <c r="S573" s="56"/>
      <c r="T573" s="56"/>
      <c r="U573" s="56"/>
      <c r="V573" s="56"/>
      <c r="W573" s="56"/>
      <c r="X573" s="56"/>
      <c r="Y573" s="56"/>
      <c r="Z573" s="56"/>
      <c r="AA573" s="56"/>
      <c r="AB573" s="56"/>
    </row>
    <row r="574">
      <c r="A574" s="56"/>
      <c r="B574" s="56"/>
      <c r="C574" s="58"/>
      <c r="D574" s="87"/>
      <c r="E574" s="79"/>
      <c r="F574" s="58"/>
      <c r="G574" s="58"/>
      <c r="H574" s="58"/>
      <c r="I574" s="58"/>
      <c r="J574" s="58"/>
      <c r="K574" s="56"/>
      <c r="L574" s="56"/>
      <c r="M574" s="56"/>
      <c r="N574" s="56"/>
      <c r="O574" s="56"/>
      <c r="P574" s="56"/>
      <c r="Q574" s="56"/>
      <c r="R574" s="56"/>
      <c r="S574" s="56"/>
      <c r="T574" s="56"/>
      <c r="U574" s="56"/>
      <c r="V574" s="56"/>
      <c r="W574" s="56"/>
      <c r="X574" s="56"/>
      <c r="Y574" s="56"/>
      <c r="Z574" s="56"/>
      <c r="AA574" s="56"/>
      <c r="AB574" s="56"/>
    </row>
    <row r="575">
      <c r="A575" s="56"/>
      <c r="B575" s="56"/>
      <c r="C575" s="58"/>
      <c r="D575" s="87"/>
      <c r="E575" s="79"/>
      <c r="F575" s="58"/>
      <c r="G575" s="58"/>
      <c r="H575" s="58"/>
      <c r="I575" s="58"/>
      <c r="J575" s="58"/>
      <c r="K575" s="56"/>
      <c r="L575" s="56"/>
      <c r="M575" s="56"/>
      <c r="N575" s="56"/>
      <c r="O575" s="56"/>
      <c r="P575" s="56"/>
      <c r="Q575" s="56"/>
      <c r="R575" s="56"/>
      <c r="S575" s="56"/>
      <c r="T575" s="56"/>
      <c r="U575" s="56"/>
      <c r="V575" s="56"/>
      <c r="W575" s="56"/>
      <c r="X575" s="56"/>
      <c r="Y575" s="56"/>
      <c r="Z575" s="56"/>
      <c r="AA575" s="56"/>
      <c r="AB575" s="56"/>
    </row>
    <row r="576">
      <c r="A576" s="56"/>
      <c r="B576" s="56"/>
      <c r="C576" s="58"/>
      <c r="D576" s="87"/>
      <c r="E576" s="79"/>
      <c r="F576" s="58"/>
      <c r="G576" s="58"/>
      <c r="H576" s="58"/>
      <c r="I576" s="58"/>
      <c r="J576" s="58"/>
      <c r="K576" s="56"/>
      <c r="L576" s="56"/>
      <c r="M576" s="56"/>
      <c r="N576" s="56"/>
      <c r="O576" s="56"/>
      <c r="P576" s="56"/>
      <c r="Q576" s="56"/>
      <c r="R576" s="56"/>
      <c r="S576" s="56"/>
      <c r="T576" s="56"/>
      <c r="U576" s="56"/>
      <c r="V576" s="56"/>
      <c r="W576" s="56"/>
      <c r="X576" s="56"/>
      <c r="Y576" s="56"/>
      <c r="Z576" s="56"/>
      <c r="AA576" s="56"/>
      <c r="AB576" s="56"/>
    </row>
    <row r="577">
      <c r="A577" s="56"/>
      <c r="B577" s="56"/>
      <c r="C577" s="58"/>
      <c r="D577" s="87"/>
      <c r="E577" s="79"/>
      <c r="F577" s="58"/>
      <c r="G577" s="58"/>
      <c r="H577" s="58"/>
      <c r="I577" s="58"/>
      <c r="J577" s="58"/>
      <c r="K577" s="56"/>
      <c r="L577" s="56"/>
      <c r="M577" s="56"/>
      <c r="N577" s="56"/>
      <c r="O577" s="56"/>
      <c r="P577" s="56"/>
      <c r="Q577" s="56"/>
      <c r="R577" s="56"/>
      <c r="S577" s="56"/>
      <c r="T577" s="56"/>
      <c r="U577" s="56"/>
      <c r="V577" s="56"/>
      <c r="W577" s="56"/>
      <c r="X577" s="56"/>
      <c r="Y577" s="56"/>
      <c r="Z577" s="56"/>
      <c r="AA577" s="56"/>
      <c r="AB577" s="56"/>
    </row>
    <row r="578">
      <c r="A578" s="56"/>
      <c r="B578" s="56"/>
      <c r="C578" s="58"/>
      <c r="D578" s="87"/>
      <c r="E578" s="79"/>
      <c r="F578" s="58"/>
      <c r="G578" s="58"/>
      <c r="H578" s="58"/>
      <c r="I578" s="58"/>
      <c r="J578" s="58"/>
      <c r="K578" s="56"/>
      <c r="L578" s="56"/>
      <c r="M578" s="56"/>
      <c r="N578" s="56"/>
      <c r="O578" s="56"/>
      <c r="P578" s="56"/>
      <c r="Q578" s="56"/>
      <c r="R578" s="56"/>
      <c r="S578" s="56"/>
      <c r="T578" s="56"/>
      <c r="U578" s="56"/>
      <c r="V578" s="56"/>
      <c r="W578" s="56"/>
      <c r="X578" s="56"/>
      <c r="Y578" s="56"/>
      <c r="Z578" s="56"/>
      <c r="AA578" s="56"/>
      <c r="AB578" s="56"/>
    </row>
    <row r="579">
      <c r="A579" s="56"/>
      <c r="B579" s="56"/>
      <c r="C579" s="58"/>
      <c r="D579" s="87"/>
      <c r="E579" s="79"/>
      <c r="F579" s="58"/>
      <c r="G579" s="58"/>
      <c r="H579" s="58"/>
      <c r="I579" s="58"/>
      <c r="J579" s="58"/>
      <c r="K579" s="56"/>
      <c r="L579" s="56"/>
      <c r="M579" s="56"/>
      <c r="N579" s="56"/>
      <c r="O579" s="56"/>
      <c r="P579" s="56"/>
      <c r="Q579" s="56"/>
      <c r="R579" s="56"/>
      <c r="S579" s="56"/>
      <c r="T579" s="56"/>
      <c r="U579" s="56"/>
      <c r="V579" s="56"/>
      <c r="W579" s="56"/>
      <c r="X579" s="56"/>
      <c r="Y579" s="56"/>
      <c r="Z579" s="56"/>
      <c r="AA579" s="56"/>
      <c r="AB579" s="56"/>
    </row>
    <row r="580">
      <c r="A580" s="56"/>
      <c r="B580" s="56"/>
      <c r="C580" s="58"/>
      <c r="D580" s="87"/>
      <c r="E580" s="79"/>
      <c r="F580" s="58"/>
      <c r="G580" s="58"/>
      <c r="H580" s="58"/>
      <c r="I580" s="58"/>
      <c r="J580" s="58"/>
      <c r="K580" s="56"/>
      <c r="L580" s="56"/>
      <c r="M580" s="56"/>
      <c r="N580" s="56"/>
      <c r="O580" s="56"/>
      <c r="P580" s="56"/>
      <c r="Q580" s="56"/>
      <c r="R580" s="56"/>
      <c r="S580" s="56"/>
      <c r="T580" s="56"/>
      <c r="U580" s="56"/>
      <c r="V580" s="56"/>
      <c r="W580" s="56"/>
      <c r="X580" s="56"/>
      <c r="Y580" s="56"/>
      <c r="Z580" s="56"/>
      <c r="AA580" s="56"/>
      <c r="AB580" s="56"/>
    </row>
    <row r="581">
      <c r="A581" s="56"/>
      <c r="B581" s="56"/>
      <c r="C581" s="58"/>
      <c r="D581" s="87"/>
      <c r="E581" s="79"/>
      <c r="F581" s="58"/>
      <c r="G581" s="58"/>
      <c r="H581" s="58"/>
      <c r="I581" s="58"/>
      <c r="J581" s="58"/>
      <c r="K581" s="56"/>
      <c r="L581" s="56"/>
      <c r="M581" s="56"/>
      <c r="N581" s="56"/>
      <c r="O581" s="56"/>
      <c r="P581" s="56"/>
      <c r="Q581" s="56"/>
      <c r="R581" s="56"/>
      <c r="S581" s="56"/>
      <c r="T581" s="56"/>
      <c r="U581" s="56"/>
      <c r="V581" s="56"/>
      <c r="W581" s="56"/>
      <c r="X581" s="56"/>
      <c r="Y581" s="56"/>
      <c r="Z581" s="56"/>
      <c r="AA581" s="56"/>
      <c r="AB581" s="56"/>
    </row>
    <row r="582">
      <c r="A582" s="56"/>
      <c r="B582" s="56"/>
      <c r="C582" s="58"/>
      <c r="D582" s="87"/>
      <c r="E582" s="79"/>
      <c r="F582" s="58"/>
      <c r="G582" s="58"/>
      <c r="H582" s="58"/>
      <c r="I582" s="58"/>
      <c r="J582" s="58"/>
      <c r="K582" s="56"/>
      <c r="L582" s="56"/>
      <c r="M582" s="56"/>
      <c r="N582" s="56"/>
      <c r="O582" s="56"/>
      <c r="P582" s="56"/>
      <c r="Q582" s="56"/>
      <c r="R582" s="56"/>
      <c r="S582" s="56"/>
      <c r="T582" s="56"/>
      <c r="U582" s="56"/>
      <c r="V582" s="56"/>
      <c r="W582" s="56"/>
      <c r="X582" s="56"/>
      <c r="Y582" s="56"/>
      <c r="Z582" s="56"/>
      <c r="AA582" s="56"/>
      <c r="AB582" s="56"/>
    </row>
    <row r="583">
      <c r="A583" s="56"/>
      <c r="B583" s="56"/>
      <c r="C583" s="58"/>
      <c r="D583" s="87"/>
      <c r="E583" s="79"/>
      <c r="F583" s="58"/>
      <c r="G583" s="58"/>
      <c r="H583" s="58"/>
      <c r="I583" s="58"/>
      <c r="J583" s="58"/>
      <c r="K583" s="56"/>
      <c r="L583" s="56"/>
      <c r="M583" s="56"/>
      <c r="N583" s="56"/>
      <c r="O583" s="56"/>
      <c r="P583" s="56"/>
      <c r="Q583" s="56"/>
      <c r="R583" s="56"/>
      <c r="S583" s="56"/>
      <c r="T583" s="56"/>
      <c r="U583" s="56"/>
      <c r="V583" s="56"/>
      <c r="W583" s="56"/>
      <c r="X583" s="56"/>
      <c r="Y583" s="56"/>
      <c r="Z583" s="56"/>
      <c r="AA583" s="56"/>
      <c r="AB583" s="56"/>
    </row>
    <row r="584">
      <c r="A584" s="56"/>
      <c r="B584" s="56"/>
      <c r="C584" s="58"/>
      <c r="D584" s="87"/>
      <c r="E584" s="79"/>
      <c r="F584" s="58"/>
      <c r="G584" s="58"/>
      <c r="H584" s="58"/>
      <c r="I584" s="58"/>
      <c r="J584" s="58"/>
      <c r="K584" s="56"/>
      <c r="L584" s="56"/>
      <c r="M584" s="56"/>
      <c r="N584" s="56"/>
      <c r="O584" s="56"/>
      <c r="P584" s="56"/>
      <c r="Q584" s="56"/>
      <c r="R584" s="56"/>
      <c r="S584" s="56"/>
      <c r="T584" s="56"/>
      <c r="U584" s="56"/>
      <c r="V584" s="56"/>
      <c r="W584" s="56"/>
      <c r="X584" s="56"/>
      <c r="Y584" s="56"/>
      <c r="Z584" s="56"/>
      <c r="AA584" s="56"/>
      <c r="AB584" s="56"/>
    </row>
    <row r="585">
      <c r="A585" s="56"/>
      <c r="B585" s="56"/>
      <c r="C585" s="58"/>
      <c r="D585" s="87"/>
      <c r="E585" s="79"/>
      <c r="F585" s="58"/>
      <c r="G585" s="58"/>
      <c r="H585" s="58"/>
      <c r="I585" s="58"/>
      <c r="J585" s="58"/>
      <c r="K585" s="56"/>
      <c r="L585" s="56"/>
      <c r="M585" s="56"/>
      <c r="N585" s="56"/>
      <c r="O585" s="56"/>
      <c r="P585" s="56"/>
      <c r="Q585" s="56"/>
      <c r="R585" s="56"/>
      <c r="S585" s="56"/>
      <c r="T585" s="56"/>
      <c r="U585" s="56"/>
      <c r="V585" s="56"/>
      <c r="W585" s="56"/>
      <c r="X585" s="56"/>
      <c r="Y585" s="56"/>
      <c r="Z585" s="56"/>
      <c r="AA585" s="56"/>
      <c r="AB585" s="56"/>
    </row>
    <row r="586">
      <c r="A586" s="56"/>
      <c r="B586" s="56"/>
      <c r="C586" s="58"/>
      <c r="D586" s="87"/>
      <c r="E586" s="79"/>
      <c r="F586" s="58"/>
      <c r="G586" s="58"/>
      <c r="H586" s="58"/>
      <c r="I586" s="58"/>
      <c r="J586" s="58"/>
      <c r="K586" s="56"/>
      <c r="L586" s="56"/>
      <c r="M586" s="56"/>
      <c r="N586" s="56"/>
      <c r="O586" s="56"/>
      <c r="P586" s="56"/>
      <c r="Q586" s="56"/>
      <c r="R586" s="56"/>
      <c r="S586" s="56"/>
      <c r="T586" s="56"/>
      <c r="U586" s="56"/>
      <c r="V586" s="56"/>
      <c r="W586" s="56"/>
      <c r="X586" s="56"/>
      <c r="Y586" s="56"/>
      <c r="Z586" s="56"/>
      <c r="AA586" s="56"/>
      <c r="AB586" s="56"/>
    </row>
    <row r="587">
      <c r="A587" s="56"/>
      <c r="B587" s="56"/>
      <c r="C587" s="58"/>
      <c r="D587" s="87"/>
      <c r="E587" s="79"/>
      <c r="F587" s="58"/>
      <c r="G587" s="58"/>
      <c r="H587" s="58"/>
      <c r="I587" s="58"/>
      <c r="J587" s="58"/>
      <c r="K587" s="56"/>
      <c r="L587" s="56"/>
      <c r="M587" s="56"/>
      <c r="N587" s="56"/>
      <c r="O587" s="56"/>
      <c r="P587" s="56"/>
      <c r="Q587" s="56"/>
      <c r="R587" s="56"/>
      <c r="S587" s="56"/>
      <c r="T587" s="56"/>
      <c r="U587" s="56"/>
      <c r="V587" s="56"/>
      <c r="W587" s="56"/>
      <c r="X587" s="56"/>
      <c r="Y587" s="56"/>
      <c r="Z587" s="56"/>
      <c r="AA587" s="56"/>
      <c r="AB587" s="56"/>
    </row>
    <row r="588">
      <c r="A588" s="56"/>
      <c r="B588" s="56"/>
      <c r="C588" s="58"/>
      <c r="D588" s="87"/>
      <c r="E588" s="79"/>
      <c r="F588" s="58"/>
      <c r="G588" s="58"/>
      <c r="H588" s="58"/>
      <c r="I588" s="58"/>
      <c r="J588" s="58"/>
      <c r="K588" s="56"/>
      <c r="L588" s="56"/>
      <c r="M588" s="56"/>
      <c r="N588" s="56"/>
      <c r="O588" s="56"/>
      <c r="P588" s="56"/>
      <c r="Q588" s="56"/>
      <c r="R588" s="56"/>
      <c r="S588" s="56"/>
      <c r="T588" s="56"/>
      <c r="U588" s="56"/>
      <c r="V588" s="56"/>
      <c r="W588" s="56"/>
      <c r="X588" s="56"/>
      <c r="Y588" s="56"/>
      <c r="Z588" s="56"/>
      <c r="AA588" s="56"/>
      <c r="AB588" s="56"/>
    </row>
    <row r="589">
      <c r="A589" s="56"/>
      <c r="B589" s="56"/>
      <c r="C589" s="58"/>
      <c r="D589" s="87"/>
      <c r="E589" s="79"/>
      <c r="F589" s="58"/>
      <c r="G589" s="58"/>
      <c r="H589" s="58"/>
      <c r="I589" s="58"/>
      <c r="J589" s="58"/>
      <c r="K589" s="56"/>
      <c r="L589" s="56"/>
      <c r="M589" s="56"/>
      <c r="N589" s="56"/>
      <c r="O589" s="56"/>
      <c r="P589" s="56"/>
      <c r="Q589" s="56"/>
      <c r="R589" s="56"/>
      <c r="S589" s="56"/>
      <c r="T589" s="56"/>
      <c r="U589" s="56"/>
      <c r="V589" s="56"/>
      <c r="W589" s="56"/>
      <c r="X589" s="56"/>
      <c r="Y589" s="56"/>
      <c r="Z589" s="56"/>
      <c r="AA589" s="56"/>
      <c r="AB589" s="56"/>
    </row>
    <row r="590">
      <c r="A590" s="56"/>
      <c r="B590" s="56"/>
      <c r="C590" s="58"/>
      <c r="D590" s="87"/>
      <c r="E590" s="79"/>
      <c r="F590" s="58"/>
      <c r="G590" s="58"/>
      <c r="H590" s="58"/>
      <c r="I590" s="58"/>
      <c r="J590" s="58"/>
      <c r="K590" s="56"/>
      <c r="L590" s="56"/>
      <c r="M590" s="56"/>
      <c r="N590" s="56"/>
      <c r="O590" s="56"/>
      <c r="P590" s="56"/>
      <c r="Q590" s="56"/>
      <c r="R590" s="56"/>
      <c r="S590" s="56"/>
      <c r="T590" s="56"/>
      <c r="U590" s="56"/>
      <c r="V590" s="56"/>
      <c r="W590" s="56"/>
      <c r="X590" s="56"/>
      <c r="Y590" s="56"/>
      <c r="Z590" s="56"/>
      <c r="AA590" s="56"/>
      <c r="AB590" s="56"/>
    </row>
    <row r="591">
      <c r="A591" s="56"/>
      <c r="B591" s="56"/>
      <c r="C591" s="58"/>
      <c r="D591" s="87"/>
      <c r="E591" s="79"/>
      <c r="F591" s="58"/>
      <c r="G591" s="58"/>
      <c r="H591" s="58"/>
      <c r="I591" s="58"/>
      <c r="J591" s="58"/>
      <c r="K591" s="56"/>
      <c r="L591" s="56"/>
      <c r="M591" s="56"/>
      <c r="N591" s="56"/>
      <c r="O591" s="56"/>
      <c r="P591" s="56"/>
      <c r="Q591" s="56"/>
      <c r="R591" s="56"/>
      <c r="S591" s="56"/>
      <c r="T591" s="56"/>
      <c r="U591" s="56"/>
      <c r="V591" s="56"/>
      <c r="W591" s="56"/>
      <c r="X591" s="56"/>
      <c r="Y591" s="56"/>
      <c r="Z591" s="56"/>
      <c r="AA591" s="56"/>
      <c r="AB591" s="56"/>
    </row>
    <row r="592">
      <c r="A592" s="56"/>
      <c r="B592" s="56"/>
      <c r="C592" s="58"/>
      <c r="D592" s="87"/>
      <c r="E592" s="79"/>
      <c r="F592" s="58"/>
      <c r="G592" s="58"/>
      <c r="H592" s="58"/>
      <c r="I592" s="58"/>
      <c r="J592" s="58"/>
      <c r="K592" s="56"/>
      <c r="L592" s="56"/>
      <c r="M592" s="56"/>
      <c r="N592" s="56"/>
      <c r="O592" s="56"/>
      <c r="P592" s="56"/>
      <c r="Q592" s="56"/>
      <c r="R592" s="56"/>
      <c r="S592" s="56"/>
      <c r="T592" s="56"/>
      <c r="U592" s="56"/>
      <c r="V592" s="56"/>
      <c r="W592" s="56"/>
      <c r="X592" s="56"/>
      <c r="Y592" s="56"/>
      <c r="Z592" s="56"/>
      <c r="AA592" s="56"/>
      <c r="AB592" s="56"/>
    </row>
    <row r="593">
      <c r="A593" s="56"/>
      <c r="B593" s="56"/>
      <c r="C593" s="58"/>
      <c r="D593" s="87"/>
      <c r="E593" s="79"/>
      <c r="F593" s="58"/>
      <c r="G593" s="58"/>
      <c r="H593" s="58"/>
      <c r="I593" s="58"/>
      <c r="J593" s="58"/>
      <c r="K593" s="56"/>
      <c r="L593" s="56"/>
      <c r="M593" s="56"/>
      <c r="N593" s="56"/>
      <c r="O593" s="56"/>
      <c r="P593" s="56"/>
      <c r="Q593" s="56"/>
      <c r="R593" s="56"/>
      <c r="S593" s="56"/>
      <c r="T593" s="56"/>
      <c r="U593" s="56"/>
      <c r="V593" s="56"/>
      <c r="W593" s="56"/>
      <c r="X593" s="56"/>
      <c r="Y593" s="56"/>
      <c r="Z593" s="56"/>
      <c r="AA593" s="56"/>
      <c r="AB593" s="56"/>
    </row>
    <row r="594">
      <c r="A594" s="56"/>
      <c r="B594" s="56"/>
      <c r="C594" s="58"/>
      <c r="D594" s="87"/>
      <c r="E594" s="79"/>
      <c r="F594" s="58"/>
      <c r="G594" s="58"/>
      <c r="H594" s="58"/>
      <c r="I594" s="58"/>
      <c r="J594" s="58"/>
      <c r="K594" s="56"/>
      <c r="L594" s="56"/>
      <c r="M594" s="56"/>
      <c r="N594" s="56"/>
      <c r="O594" s="56"/>
      <c r="P594" s="56"/>
      <c r="Q594" s="56"/>
      <c r="R594" s="56"/>
      <c r="S594" s="56"/>
      <c r="T594" s="56"/>
      <c r="U594" s="56"/>
      <c r="V594" s="56"/>
      <c r="W594" s="56"/>
      <c r="X594" s="56"/>
      <c r="Y594" s="56"/>
      <c r="Z594" s="56"/>
      <c r="AA594" s="56"/>
      <c r="AB594" s="56"/>
    </row>
    <row r="595">
      <c r="A595" s="56"/>
      <c r="B595" s="56"/>
      <c r="C595" s="58"/>
      <c r="D595" s="87"/>
      <c r="E595" s="79"/>
      <c r="F595" s="58"/>
      <c r="G595" s="58"/>
      <c r="H595" s="58"/>
      <c r="I595" s="58"/>
      <c r="J595" s="58"/>
      <c r="K595" s="56"/>
      <c r="L595" s="56"/>
      <c r="M595" s="56"/>
      <c r="N595" s="56"/>
      <c r="O595" s="56"/>
      <c r="P595" s="56"/>
      <c r="Q595" s="56"/>
      <c r="R595" s="56"/>
      <c r="S595" s="56"/>
      <c r="T595" s="56"/>
      <c r="U595" s="56"/>
      <c r="V595" s="56"/>
      <c r="W595" s="56"/>
      <c r="X595" s="56"/>
      <c r="Y595" s="56"/>
      <c r="Z595" s="56"/>
      <c r="AA595" s="56"/>
      <c r="AB595" s="56"/>
    </row>
    <row r="596">
      <c r="A596" s="56"/>
      <c r="B596" s="56"/>
      <c r="C596" s="58"/>
      <c r="D596" s="87"/>
      <c r="E596" s="79"/>
      <c r="F596" s="58"/>
      <c r="G596" s="58"/>
      <c r="H596" s="58"/>
      <c r="I596" s="58"/>
      <c r="J596" s="58"/>
      <c r="K596" s="56"/>
      <c r="L596" s="56"/>
      <c r="M596" s="56"/>
      <c r="N596" s="56"/>
      <c r="O596" s="56"/>
      <c r="P596" s="56"/>
      <c r="Q596" s="56"/>
      <c r="R596" s="56"/>
      <c r="S596" s="56"/>
      <c r="T596" s="56"/>
      <c r="U596" s="56"/>
      <c r="V596" s="56"/>
      <c r="W596" s="56"/>
      <c r="X596" s="56"/>
      <c r="Y596" s="56"/>
      <c r="Z596" s="56"/>
      <c r="AA596" s="56"/>
      <c r="AB596" s="56"/>
    </row>
    <row r="597">
      <c r="A597" s="56"/>
      <c r="B597" s="56"/>
      <c r="C597" s="58"/>
      <c r="D597" s="87"/>
      <c r="E597" s="79"/>
      <c r="F597" s="58"/>
      <c r="G597" s="58"/>
      <c r="H597" s="58"/>
      <c r="I597" s="58"/>
      <c r="J597" s="58"/>
      <c r="K597" s="56"/>
      <c r="L597" s="56"/>
      <c r="M597" s="56"/>
      <c r="N597" s="56"/>
      <c r="O597" s="56"/>
      <c r="P597" s="56"/>
      <c r="Q597" s="56"/>
      <c r="R597" s="56"/>
      <c r="S597" s="56"/>
      <c r="T597" s="56"/>
      <c r="U597" s="56"/>
      <c r="V597" s="56"/>
      <c r="W597" s="56"/>
      <c r="X597" s="56"/>
      <c r="Y597" s="56"/>
      <c r="Z597" s="56"/>
      <c r="AA597" s="56"/>
      <c r="AB597" s="56"/>
    </row>
    <row r="598">
      <c r="A598" s="56"/>
      <c r="B598" s="56"/>
      <c r="C598" s="58"/>
      <c r="D598" s="87"/>
      <c r="E598" s="79"/>
      <c r="F598" s="58"/>
      <c r="G598" s="58"/>
      <c r="H598" s="58"/>
      <c r="I598" s="58"/>
      <c r="J598" s="58"/>
      <c r="K598" s="56"/>
      <c r="L598" s="56"/>
      <c r="M598" s="56"/>
      <c r="N598" s="56"/>
      <c r="O598" s="56"/>
      <c r="P598" s="56"/>
      <c r="Q598" s="56"/>
      <c r="R598" s="56"/>
      <c r="S598" s="56"/>
      <c r="T598" s="56"/>
      <c r="U598" s="56"/>
      <c r="V598" s="56"/>
      <c r="W598" s="56"/>
      <c r="X598" s="56"/>
      <c r="Y598" s="56"/>
      <c r="Z598" s="56"/>
      <c r="AA598" s="56"/>
      <c r="AB598" s="56"/>
    </row>
    <row r="599">
      <c r="A599" s="56"/>
      <c r="B599" s="56"/>
      <c r="C599" s="58"/>
      <c r="D599" s="87"/>
      <c r="E599" s="79"/>
      <c r="F599" s="58"/>
      <c r="G599" s="58"/>
      <c r="H599" s="58"/>
      <c r="I599" s="58"/>
      <c r="J599" s="58"/>
      <c r="K599" s="56"/>
      <c r="L599" s="56"/>
      <c r="M599" s="56"/>
      <c r="N599" s="56"/>
      <c r="O599" s="56"/>
      <c r="P599" s="56"/>
      <c r="Q599" s="56"/>
      <c r="R599" s="56"/>
      <c r="S599" s="56"/>
      <c r="T599" s="56"/>
      <c r="U599" s="56"/>
      <c r="V599" s="56"/>
      <c r="W599" s="56"/>
      <c r="X599" s="56"/>
      <c r="Y599" s="56"/>
      <c r="Z599" s="56"/>
      <c r="AA599" s="56"/>
      <c r="AB599" s="56"/>
    </row>
    <row r="600">
      <c r="A600" s="56"/>
      <c r="B600" s="56"/>
      <c r="C600" s="58"/>
      <c r="D600" s="87"/>
      <c r="E600" s="79"/>
      <c r="F600" s="58"/>
      <c r="G600" s="58"/>
      <c r="H600" s="58"/>
      <c r="I600" s="58"/>
      <c r="J600" s="58"/>
      <c r="K600" s="56"/>
      <c r="L600" s="56"/>
      <c r="M600" s="56"/>
      <c r="N600" s="56"/>
      <c r="O600" s="56"/>
      <c r="P600" s="56"/>
      <c r="Q600" s="56"/>
      <c r="R600" s="56"/>
      <c r="S600" s="56"/>
      <c r="T600" s="56"/>
      <c r="U600" s="56"/>
      <c r="V600" s="56"/>
      <c r="W600" s="56"/>
      <c r="X600" s="56"/>
      <c r="Y600" s="56"/>
      <c r="Z600" s="56"/>
      <c r="AA600" s="56"/>
      <c r="AB600" s="56"/>
    </row>
    <row r="601">
      <c r="A601" s="56"/>
      <c r="B601" s="56"/>
      <c r="C601" s="58"/>
      <c r="D601" s="87"/>
      <c r="E601" s="79"/>
      <c r="F601" s="58"/>
      <c r="G601" s="58"/>
      <c r="H601" s="58"/>
      <c r="I601" s="58"/>
      <c r="J601" s="58"/>
      <c r="K601" s="56"/>
      <c r="L601" s="56"/>
      <c r="M601" s="56"/>
      <c r="N601" s="56"/>
      <c r="O601" s="56"/>
      <c r="P601" s="56"/>
      <c r="Q601" s="56"/>
      <c r="R601" s="56"/>
      <c r="S601" s="56"/>
      <c r="T601" s="56"/>
      <c r="U601" s="56"/>
      <c r="V601" s="56"/>
      <c r="W601" s="56"/>
      <c r="X601" s="56"/>
      <c r="Y601" s="56"/>
      <c r="Z601" s="56"/>
      <c r="AA601" s="56"/>
      <c r="AB601" s="56"/>
    </row>
    <row r="602">
      <c r="A602" s="56"/>
      <c r="B602" s="56"/>
      <c r="C602" s="58"/>
      <c r="D602" s="87"/>
      <c r="E602" s="79"/>
      <c r="F602" s="58"/>
      <c r="G602" s="58"/>
      <c r="H602" s="58"/>
      <c r="I602" s="58"/>
      <c r="J602" s="58"/>
      <c r="K602" s="56"/>
      <c r="L602" s="56"/>
      <c r="M602" s="56"/>
      <c r="N602" s="56"/>
      <c r="O602" s="56"/>
      <c r="P602" s="56"/>
      <c r="Q602" s="56"/>
      <c r="R602" s="56"/>
      <c r="S602" s="56"/>
      <c r="T602" s="56"/>
      <c r="U602" s="56"/>
      <c r="V602" s="56"/>
      <c r="W602" s="56"/>
      <c r="X602" s="56"/>
      <c r="Y602" s="56"/>
      <c r="Z602" s="56"/>
      <c r="AA602" s="56"/>
      <c r="AB602" s="56"/>
    </row>
    <row r="603">
      <c r="A603" s="56"/>
      <c r="B603" s="56"/>
      <c r="C603" s="58"/>
      <c r="D603" s="87"/>
      <c r="E603" s="79"/>
      <c r="F603" s="58"/>
      <c r="G603" s="58"/>
      <c r="H603" s="58"/>
      <c r="I603" s="58"/>
      <c r="J603" s="58"/>
      <c r="K603" s="56"/>
      <c r="L603" s="56"/>
      <c r="M603" s="56"/>
      <c r="N603" s="56"/>
      <c r="O603" s="56"/>
      <c r="P603" s="56"/>
      <c r="Q603" s="56"/>
      <c r="R603" s="56"/>
      <c r="S603" s="56"/>
      <c r="T603" s="56"/>
      <c r="U603" s="56"/>
      <c r="V603" s="56"/>
      <c r="W603" s="56"/>
      <c r="X603" s="56"/>
      <c r="Y603" s="56"/>
      <c r="Z603" s="56"/>
      <c r="AA603" s="56"/>
      <c r="AB603" s="56"/>
    </row>
    <row r="604">
      <c r="A604" s="56"/>
      <c r="B604" s="56"/>
      <c r="C604" s="58"/>
      <c r="D604" s="87"/>
      <c r="E604" s="79"/>
      <c r="F604" s="58"/>
      <c r="G604" s="58"/>
      <c r="H604" s="58"/>
      <c r="I604" s="58"/>
      <c r="J604" s="58"/>
      <c r="K604" s="56"/>
      <c r="L604" s="56"/>
      <c r="M604" s="56"/>
      <c r="N604" s="56"/>
      <c r="O604" s="56"/>
      <c r="P604" s="56"/>
      <c r="Q604" s="56"/>
      <c r="R604" s="56"/>
      <c r="S604" s="56"/>
      <c r="T604" s="56"/>
      <c r="U604" s="56"/>
      <c r="V604" s="56"/>
      <c r="W604" s="56"/>
      <c r="X604" s="56"/>
      <c r="Y604" s="56"/>
      <c r="Z604" s="56"/>
      <c r="AA604" s="56"/>
      <c r="AB604" s="56"/>
    </row>
    <row r="605">
      <c r="A605" s="56"/>
      <c r="B605" s="56"/>
      <c r="C605" s="58"/>
      <c r="D605" s="87"/>
      <c r="E605" s="79"/>
      <c r="F605" s="58"/>
      <c r="G605" s="58"/>
      <c r="H605" s="58"/>
      <c r="I605" s="58"/>
      <c r="J605" s="58"/>
      <c r="K605" s="56"/>
      <c r="L605" s="56"/>
      <c r="M605" s="56"/>
      <c r="N605" s="56"/>
      <c r="O605" s="56"/>
      <c r="P605" s="56"/>
      <c r="Q605" s="56"/>
      <c r="R605" s="56"/>
      <c r="S605" s="56"/>
      <c r="T605" s="56"/>
      <c r="U605" s="56"/>
      <c r="V605" s="56"/>
      <c r="W605" s="56"/>
      <c r="X605" s="56"/>
      <c r="Y605" s="56"/>
      <c r="Z605" s="56"/>
      <c r="AA605" s="56"/>
      <c r="AB605" s="56"/>
    </row>
    <row r="606">
      <c r="A606" s="56"/>
      <c r="B606" s="56"/>
      <c r="C606" s="58"/>
      <c r="D606" s="87"/>
      <c r="E606" s="79"/>
      <c r="F606" s="58"/>
      <c r="G606" s="58"/>
      <c r="H606" s="58"/>
      <c r="I606" s="58"/>
      <c r="J606" s="58"/>
      <c r="K606" s="56"/>
      <c r="L606" s="56"/>
      <c r="M606" s="56"/>
      <c r="N606" s="56"/>
      <c r="O606" s="56"/>
      <c r="P606" s="56"/>
      <c r="Q606" s="56"/>
      <c r="R606" s="56"/>
      <c r="S606" s="56"/>
      <c r="T606" s="56"/>
      <c r="U606" s="56"/>
      <c r="V606" s="56"/>
      <c r="W606" s="56"/>
      <c r="X606" s="56"/>
      <c r="Y606" s="56"/>
      <c r="Z606" s="56"/>
      <c r="AA606" s="56"/>
      <c r="AB606" s="56"/>
    </row>
    <row r="607">
      <c r="A607" s="56"/>
      <c r="B607" s="56"/>
      <c r="C607" s="58"/>
      <c r="D607" s="87"/>
      <c r="E607" s="79"/>
      <c r="F607" s="58"/>
      <c r="G607" s="58"/>
      <c r="H607" s="58"/>
      <c r="I607" s="58"/>
      <c r="J607" s="58"/>
      <c r="K607" s="56"/>
      <c r="L607" s="56"/>
      <c r="M607" s="56"/>
      <c r="N607" s="56"/>
      <c r="O607" s="56"/>
      <c r="P607" s="56"/>
      <c r="Q607" s="56"/>
      <c r="R607" s="56"/>
      <c r="S607" s="56"/>
      <c r="T607" s="56"/>
      <c r="U607" s="56"/>
      <c r="V607" s="56"/>
      <c r="W607" s="56"/>
      <c r="X607" s="56"/>
      <c r="Y607" s="56"/>
      <c r="Z607" s="56"/>
      <c r="AA607" s="56"/>
      <c r="AB607" s="56"/>
    </row>
    <row r="608">
      <c r="A608" s="56"/>
      <c r="B608" s="56"/>
      <c r="C608" s="58"/>
      <c r="D608" s="87"/>
      <c r="E608" s="79"/>
      <c r="F608" s="58"/>
      <c r="G608" s="58"/>
      <c r="H608" s="58"/>
      <c r="I608" s="58"/>
      <c r="J608" s="58"/>
      <c r="K608" s="56"/>
      <c r="L608" s="56"/>
      <c r="M608" s="56"/>
      <c r="N608" s="56"/>
      <c r="O608" s="56"/>
      <c r="P608" s="56"/>
      <c r="Q608" s="56"/>
      <c r="R608" s="56"/>
      <c r="S608" s="56"/>
      <c r="T608" s="56"/>
      <c r="U608" s="56"/>
      <c r="V608" s="56"/>
      <c r="W608" s="56"/>
      <c r="X608" s="56"/>
      <c r="Y608" s="56"/>
      <c r="Z608" s="56"/>
      <c r="AA608" s="56"/>
      <c r="AB608" s="56"/>
    </row>
    <row r="609">
      <c r="A609" s="56"/>
      <c r="B609" s="56"/>
      <c r="C609" s="58"/>
      <c r="D609" s="87"/>
      <c r="E609" s="79"/>
      <c r="F609" s="58"/>
      <c r="G609" s="58"/>
      <c r="H609" s="58"/>
      <c r="I609" s="58"/>
      <c r="J609" s="58"/>
      <c r="K609" s="56"/>
      <c r="L609" s="56"/>
      <c r="M609" s="56"/>
      <c r="N609" s="56"/>
      <c r="O609" s="56"/>
      <c r="P609" s="56"/>
      <c r="Q609" s="56"/>
      <c r="R609" s="56"/>
      <c r="S609" s="56"/>
      <c r="T609" s="56"/>
      <c r="U609" s="56"/>
      <c r="V609" s="56"/>
      <c r="W609" s="56"/>
      <c r="X609" s="56"/>
      <c r="Y609" s="56"/>
      <c r="Z609" s="56"/>
      <c r="AA609" s="56"/>
      <c r="AB609" s="56"/>
    </row>
    <row r="610">
      <c r="A610" s="56"/>
      <c r="B610" s="56"/>
      <c r="C610" s="58"/>
      <c r="D610" s="87"/>
      <c r="E610" s="79"/>
      <c r="F610" s="58"/>
      <c r="G610" s="58"/>
      <c r="H610" s="58"/>
      <c r="I610" s="58"/>
      <c r="J610" s="58"/>
      <c r="K610" s="56"/>
      <c r="L610" s="56"/>
      <c r="M610" s="56"/>
      <c r="N610" s="56"/>
      <c r="O610" s="56"/>
      <c r="P610" s="56"/>
      <c r="Q610" s="56"/>
      <c r="R610" s="56"/>
      <c r="S610" s="56"/>
      <c r="T610" s="56"/>
      <c r="U610" s="56"/>
      <c r="V610" s="56"/>
      <c r="W610" s="56"/>
      <c r="X610" s="56"/>
      <c r="Y610" s="56"/>
      <c r="Z610" s="56"/>
      <c r="AA610" s="56"/>
      <c r="AB610" s="56"/>
    </row>
    <row r="611">
      <c r="A611" s="56"/>
      <c r="B611" s="56"/>
      <c r="C611" s="58"/>
      <c r="D611" s="87"/>
      <c r="E611" s="79"/>
      <c r="F611" s="58"/>
      <c r="G611" s="58"/>
      <c r="H611" s="58"/>
      <c r="I611" s="58"/>
      <c r="J611" s="58"/>
      <c r="K611" s="56"/>
      <c r="L611" s="56"/>
      <c r="M611" s="56"/>
      <c r="N611" s="56"/>
      <c r="O611" s="56"/>
      <c r="P611" s="56"/>
      <c r="Q611" s="56"/>
      <c r="R611" s="56"/>
      <c r="S611" s="56"/>
      <c r="T611" s="56"/>
      <c r="U611" s="56"/>
      <c r="V611" s="56"/>
      <c r="W611" s="56"/>
      <c r="X611" s="56"/>
      <c r="Y611" s="56"/>
      <c r="Z611" s="56"/>
      <c r="AA611" s="56"/>
      <c r="AB611" s="56"/>
    </row>
    <row r="612">
      <c r="A612" s="56"/>
      <c r="B612" s="56"/>
      <c r="C612" s="58"/>
      <c r="D612" s="87"/>
      <c r="E612" s="79"/>
      <c r="F612" s="58"/>
      <c r="G612" s="58"/>
      <c r="H612" s="58"/>
      <c r="I612" s="58"/>
      <c r="J612" s="58"/>
      <c r="K612" s="56"/>
      <c r="L612" s="56"/>
      <c r="M612" s="56"/>
      <c r="N612" s="56"/>
      <c r="O612" s="56"/>
      <c r="P612" s="56"/>
      <c r="Q612" s="56"/>
      <c r="R612" s="56"/>
      <c r="S612" s="56"/>
      <c r="T612" s="56"/>
      <c r="U612" s="56"/>
      <c r="V612" s="56"/>
      <c r="W612" s="56"/>
      <c r="X612" s="56"/>
      <c r="Y612" s="56"/>
      <c r="Z612" s="56"/>
      <c r="AA612" s="56"/>
      <c r="AB612" s="56"/>
    </row>
    <row r="613">
      <c r="A613" s="56"/>
      <c r="B613" s="56"/>
      <c r="C613" s="58"/>
      <c r="D613" s="87"/>
      <c r="E613" s="79"/>
      <c r="F613" s="58"/>
      <c r="G613" s="58"/>
      <c r="H613" s="58"/>
      <c r="I613" s="58"/>
      <c r="J613" s="58"/>
      <c r="K613" s="56"/>
      <c r="L613" s="56"/>
      <c r="M613" s="56"/>
      <c r="N613" s="56"/>
      <c r="O613" s="56"/>
      <c r="P613" s="56"/>
      <c r="Q613" s="56"/>
      <c r="R613" s="56"/>
      <c r="S613" s="56"/>
      <c r="T613" s="56"/>
      <c r="U613" s="56"/>
      <c r="V613" s="56"/>
      <c r="W613" s="56"/>
      <c r="X613" s="56"/>
      <c r="Y613" s="56"/>
      <c r="Z613" s="56"/>
      <c r="AA613" s="56"/>
      <c r="AB613" s="56"/>
    </row>
    <row r="614">
      <c r="A614" s="56"/>
      <c r="B614" s="56"/>
      <c r="C614" s="58"/>
      <c r="D614" s="87"/>
      <c r="E614" s="79"/>
      <c r="F614" s="58"/>
      <c r="G614" s="58"/>
      <c r="H614" s="58"/>
      <c r="I614" s="58"/>
      <c r="J614" s="58"/>
      <c r="K614" s="56"/>
      <c r="L614" s="56"/>
      <c r="M614" s="56"/>
      <c r="N614" s="56"/>
      <c r="O614" s="56"/>
      <c r="P614" s="56"/>
      <c r="Q614" s="56"/>
      <c r="R614" s="56"/>
      <c r="S614" s="56"/>
      <c r="T614" s="56"/>
      <c r="U614" s="56"/>
      <c r="V614" s="56"/>
      <c r="W614" s="56"/>
      <c r="X614" s="56"/>
      <c r="Y614" s="56"/>
      <c r="Z614" s="56"/>
      <c r="AA614" s="56"/>
      <c r="AB614" s="56"/>
    </row>
    <row r="615">
      <c r="A615" s="56"/>
      <c r="B615" s="56"/>
      <c r="C615" s="58"/>
      <c r="D615" s="87"/>
      <c r="E615" s="79"/>
      <c r="F615" s="58"/>
      <c r="G615" s="58"/>
      <c r="H615" s="58"/>
      <c r="I615" s="58"/>
      <c r="J615" s="58"/>
      <c r="K615" s="56"/>
      <c r="L615" s="56"/>
      <c r="M615" s="56"/>
      <c r="N615" s="56"/>
      <c r="O615" s="56"/>
      <c r="P615" s="56"/>
      <c r="Q615" s="56"/>
      <c r="R615" s="56"/>
      <c r="S615" s="56"/>
      <c r="T615" s="56"/>
      <c r="U615" s="56"/>
      <c r="V615" s="56"/>
      <c r="W615" s="56"/>
      <c r="X615" s="56"/>
      <c r="Y615" s="56"/>
      <c r="Z615" s="56"/>
      <c r="AA615" s="56"/>
      <c r="AB615" s="56"/>
    </row>
    <row r="616">
      <c r="A616" s="56"/>
      <c r="B616" s="56"/>
      <c r="C616" s="58"/>
      <c r="D616" s="87"/>
      <c r="E616" s="79"/>
      <c r="F616" s="58"/>
      <c r="G616" s="58"/>
      <c r="H616" s="58"/>
      <c r="I616" s="58"/>
      <c r="J616" s="58"/>
      <c r="K616" s="56"/>
      <c r="L616" s="56"/>
      <c r="M616" s="56"/>
      <c r="N616" s="56"/>
      <c r="O616" s="56"/>
      <c r="P616" s="56"/>
      <c r="Q616" s="56"/>
      <c r="R616" s="56"/>
      <c r="S616" s="56"/>
      <c r="T616" s="56"/>
      <c r="U616" s="56"/>
      <c r="V616" s="56"/>
      <c r="W616" s="56"/>
      <c r="X616" s="56"/>
      <c r="Y616" s="56"/>
      <c r="Z616" s="56"/>
      <c r="AA616" s="56"/>
      <c r="AB616" s="56"/>
    </row>
    <row r="617">
      <c r="A617" s="56"/>
      <c r="B617" s="56"/>
      <c r="C617" s="58"/>
      <c r="D617" s="87"/>
      <c r="E617" s="79"/>
      <c r="F617" s="58"/>
      <c r="G617" s="58"/>
      <c r="H617" s="58"/>
      <c r="I617" s="58"/>
      <c r="J617" s="58"/>
      <c r="K617" s="56"/>
      <c r="L617" s="56"/>
      <c r="M617" s="56"/>
      <c r="N617" s="56"/>
      <c r="O617" s="56"/>
      <c r="P617" s="56"/>
      <c r="Q617" s="56"/>
      <c r="R617" s="56"/>
      <c r="S617" s="56"/>
      <c r="T617" s="56"/>
      <c r="U617" s="56"/>
      <c r="V617" s="56"/>
      <c r="W617" s="56"/>
      <c r="X617" s="56"/>
      <c r="Y617" s="56"/>
      <c r="Z617" s="56"/>
      <c r="AA617" s="56"/>
      <c r="AB617" s="56"/>
    </row>
    <row r="618">
      <c r="A618" s="56"/>
      <c r="B618" s="56"/>
      <c r="C618" s="58"/>
      <c r="D618" s="87"/>
      <c r="E618" s="79"/>
      <c r="F618" s="58"/>
      <c r="G618" s="58"/>
      <c r="H618" s="58"/>
      <c r="I618" s="58"/>
      <c r="J618" s="58"/>
      <c r="K618" s="56"/>
      <c r="L618" s="56"/>
      <c r="M618" s="56"/>
      <c r="N618" s="56"/>
      <c r="O618" s="56"/>
      <c r="P618" s="56"/>
      <c r="Q618" s="56"/>
      <c r="R618" s="56"/>
      <c r="S618" s="56"/>
      <c r="T618" s="56"/>
      <c r="U618" s="56"/>
      <c r="V618" s="56"/>
      <c r="W618" s="56"/>
      <c r="X618" s="56"/>
      <c r="Y618" s="56"/>
      <c r="Z618" s="56"/>
      <c r="AA618" s="56"/>
      <c r="AB618" s="56"/>
    </row>
    <row r="619">
      <c r="A619" s="56"/>
      <c r="B619" s="56"/>
      <c r="C619" s="58"/>
      <c r="D619" s="87"/>
      <c r="E619" s="79"/>
      <c r="F619" s="58"/>
      <c r="G619" s="58"/>
      <c r="H619" s="58"/>
      <c r="I619" s="58"/>
      <c r="J619" s="58"/>
      <c r="K619" s="56"/>
      <c r="L619" s="56"/>
      <c r="M619" s="56"/>
      <c r="N619" s="56"/>
      <c r="O619" s="56"/>
      <c r="P619" s="56"/>
      <c r="Q619" s="56"/>
      <c r="R619" s="56"/>
      <c r="S619" s="56"/>
      <c r="T619" s="56"/>
      <c r="U619" s="56"/>
      <c r="V619" s="56"/>
      <c r="W619" s="56"/>
      <c r="X619" s="56"/>
      <c r="Y619" s="56"/>
      <c r="Z619" s="56"/>
      <c r="AA619" s="56"/>
      <c r="AB619" s="56"/>
    </row>
    <row r="620">
      <c r="A620" s="56"/>
      <c r="B620" s="56"/>
      <c r="C620" s="58"/>
      <c r="D620" s="87"/>
      <c r="E620" s="79"/>
      <c r="F620" s="58"/>
      <c r="G620" s="58"/>
      <c r="H620" s="58"/>
      <c r="I620" s="58"/>
      <c r="J620" s="58"/>
      <c r="K620" s="56"/>
      <c r="L620" s="56"/>
      <c r="M620" s="56"/>
      <c r="N620" s="56"/>
      <c r="O620" s="56"/>
      <c r="P620" s="56"/>
      <c r="Q620" s="56"/>
      <c r="R620" s="56"/>
      <c r="S620" s="56"/>
      <c r="T620" s="56"/>
      <c r="U620" s="56"/>
      <c r="V620" s="56"/>
      <c r="W620" s="56"/>
      <c r="X620" s="56"/>
      <c r="Y620" s="56"/>
      <c r="Z620" s="56"/>
      <c r="AA620" s="56"/>
      <c r="AB620" s="56"/>
    </row>
    <row r="621">
      <c r="A621" s="56"/>
      <c r="B621" s="56"/>
      <c r="C621" s="58"/>
      <c r="D621" s="87"/>
      <c r="E621" s="79"/>
      <c r="F621" s="58"/>
      <c r="G621" s="58"/>
      <c r="H621" s="58"/>
      <c r="I621" s="58"/>
      <c r="J621" s="58"/>
      <c r="K621" s="56"/>
      <c r="L621" s="56"/>
      <c r="M621" s="56"/>
      <c r="N621" s="56"/>
      <c r="O621" s="56"/>
      <c r="P621" s="56"/>
      <c r="Q621" s="56"/>
      <c r="R621" s="56"/>
      <c r="S621" s="56"/>
      <c r="T621" s="56"/>
      <c r="U621" s="56"/>
      <c r="V621" s="56"/>
      <c r="W621" s="56"/>
      <c r="X621" s="56"/>
      <c r="Y621" s="56"/>
      <c r="Z621" s="56"/>
      <c r="AA621" s="56"/>
      <c r="AB621" s="56"/>
    </row>
    <row r="622">
      <c r="A622" s="56"/>
      <c r="B622" s="56"/>
      <c r="C622" s="58"/>
      <c r="D622" s="87"/>
      <c r="E622" s="79"/>
      <c r="F622" s="58"/>
      <c r="G622" s="58"/>
      <c r="H622" s="58"/>
      <c r="I622" s="58"/>
      <c r="J622" s="58"/>
      <c r="K622" s="56"/>
      <c r="L622" s="56"/>
      <c r="M622" s="56"/>
      <c r="N622" s="56"/>
      <c r="O622" s="56"/>
      <c r="P622" s="56"/>
      <c r="Q622" s="56"/>
      <c r="R622" s="56"/>
      <c r="S622" s="56"/>
      <c r="T622" s="56"/>
      <c r="U622" s="56"/>
      <c r="V622" s="56"/>
      <c r="W622" s="56"/>
      <c r="X622" s="56"/>
      <c r="Y622" s="56"/>
      <c r="Z622" s="56"/>
      <c r="AA622" s="56"/>
      <c r="AB622" s="56"/>
    </row>
    <row r="623">
      <c r="A623" s="56"/>
      <c r="B623" s="56"/>
      <c r="C623" s="58"/>
      <c r="D623" s="87"/>
      <c r="E623" s="79"/>
      <c r="F623" s="58"/>
      <c r="G623" s="58"/>
      <c r="H623" s="58"/>
      <c r="I623" s="58"/>
      <c r="J623" s="58"/>
      <c r="K623" s="56"/>
      <c r="L623" s="56"/>
      <c r="M623" s="56"/>
      <c r="N623" s="56"/>
      <c r="O623" s="56"/>
      <c r="P623" s="56"/>
      <c r="Q623" s="56"/>
      <c r="R623" s="56"/>
      <c r="S623" s="56"/>
      <c r="T623" s="56"/>
      <c r="U623" s="56"/>
      <c r="V623" s="56"/>
      <c r="W623" s="56"/>
      <c r="X623" s="56"/>
      <c r="Y623" s="56"/>
      <c r="Z623" s="56"/>
      <c r="AA623" s="56"/>
      <c r="AB623" s="56"/>
    </row>
    <row r="624">
      <c r="A624" s="56"/>
      <c r="B624" s="56"/>
      <c r="C624" s="58"/>
      <c r="D624" s="87"/>
      <c r="E624" s="79"/>
      <c r="F624" s="58"/>
      <c r="G624" s="58"/>
      <c r="H624" s="58"/>
      <c r="I624" s="58"/>
      <c r="J624" s="58"/>
      <c r="K624" s="56"/>
      <c r="L624" s="56"/>
      <c r="M624" s="56"/>
      <c r="N624" s="56"/>
      <c r="O624" s="56"/>
      <c r="P624" s="56"/>
      <c r="Q624" s="56"/>
      <c r="R624" s="56"/>
      <c r="S624" s="56"/>
      <c r="T624" s="56"/>
      <c r="U624" s="56"/>
      <c r="V624" s="56"/>
      <c r="W624" s="56"/>
      <c r="X624" s="56"/>
      <c r="Y624" s="56"/>
      <c r="Z624" s="56"/>
      <c r="AA624" s="56"/>
      <c r="AB624" s="56"/>
    </row>
    <row r="625">
      <c r="A625" s="56"/>
      <c r="B625" s="56"/>
      <c r="C625" s="58"/>
      <c r="D625" s="87"/>
      <c r="E625" s="79"/>
      <c r="F625" s="58"/>
      <c r="G625" s="58"/>
      <c r="H625" s="58"/>
      <c r="I625" s="58"/>
      <c r="J625" s="58"/>
      <c r="K625" s="56"/>
      <c r="L625" s="56"/>
      <c r="M625" s="56"/>
      <c r="N625" s="56"/>
      <c r="O625" s="56"/>
      <c r="P625" s="56"/>
      <c r="Q625" s="56"/>
      <c r="R625" s="56"/>
      <c r="S625" s="56"/>
      <c r="T625" s="56"/>
      <c r="U625" s="56"/>
      <c r="V625" s="56"/>
      <c r="W625" s="56"/>
      <c r="X625" s="56"/>
      <c r="Y625" s="56"/>
      <c r="Z625" s="56"/>
      <c r="AA625" s="56"/>
      <c r="AB625" s="56"/>
    </row>
    <row r="626">
      <c r="A626" s="56"/>
      <c r="B626" s="56"/>
      <c r="C626" s="58"/>
      <c r="D626" s="87"/>
      <c r="E626" s="79"/>
      <c r="F626" s="58"/>
      <c r="G626" s="58"/>
      <c r="H626" s="58"/>
      <c r="I626" s="58"/>
      <c r="J626" s="58"/>
      <c r="K626" s="56"/>
      <c r="L626" s="56"/>
      <c r="M626" s="56"/>
      <c r="N626" s="56"/>
      <c r="O626" s="56"/>
      <c r="P626" s="56"/>
      <c r="Q626" s="56"/>
      <c r="R626" s="56"/>
      <c r="S626" s="56"/>
      <c r="T626" s="56"/>
      <c r="U626" s="56"/>
      <c r="V626" s="56"/>
      <c r="W626" s="56"/>
      <c r="X626" s="56"/>
      <c r="Y626" s="56"/>
      <c r="Z626" s="56"/>
      <c r="AA626" s="56"/>
      <c r="AB626" s="56"/>
    </row>
    <row r="627">
      <c r="A627" s="56"/>
      <c r="B627" s="56"/>
      <c r="C627" s="58"/>
      <c r="D627" s="87"/>
      <c r="E627" s="79"/>
      <c r="F627" s="58"/>
      <c r="G627" s="58"/>
      <c r="H627" s="58"/>
      <c r="I627" s="58"/>
      <c r="J627" s="58"/>
      <c r="K627" s="56"/>
      <c r="L627" s="56"/>
      <c r="M627" s="56"/>
      <c r="N627" s="56"/>
      <c r="O627" s="56"/>
      <c r="P627" s="56"/>
      <c r="Q627" s="56"/>
      <c r="R627" s="56"/>
      <c r="S627" s="56"/>
      <c r="T627" s="56"/>
      <c r="U627" s="56"/>
      <c r="V627" s="56"/>
      <c r="W627" s="56"/>
      <c r="X627" s="56"/>
      <c r="Y627" s="56"/>
      <c r="Z627" s="56"/>
      <c r="AA627" s="56"/>
      <c r="AB627" s="56"/>
    </row>
    <row r="628">
      <c r="A628" s="56"/>
      <c r="B628" s="56"/>
      <c r="C628" s="58"/>
      <c r="D628" s="87"/>
      <c r="E628" s="79"/>
      <c r="F628" s="58"/>
      <c r="G628" s="58"/>
      <c r="H628" s="58"/>
      <c r="I628" s="58"/>
      <c r="J628" s="58"/>
      <c r="K628" s="56"/>
      <c r="L628" s="56"/>
      <c r="M628" s="56"/>
      <c r="N628" s="56"/>
      <c r="O628" s="56"/>
      <c r="P628" s="56"/>
      <c r="Q628" s="56"/>
      <c r="R628" s="56"/>
      <c r="S628" s="56"/>
      <c r="T628" s="56"/>
      <c r="U628" s="56"/>
      <c r="V628" s="56"/>
      <c r="W628" s="56"/>
      <c r="X628" s="56"/>
      <c r="Y628" s="56"/>
      <c r="Z628" s="56"/>
      <c r="AA628" s="56"/>
      <c r="AB628" s="56"/>
    </row>
    <row r="629">
      <c r="A629" s="56"/>
      <c r="B629" s="56"/>
      <c r="C629" s="58"/>
      <c r="D629" s="87"/>
      <c r="E629" s="79"/>
      <c r="F629" s="58"/>
      <c r="G629" s="58"/>
      <c r="H629" s="58"/>
      <c r="I629" s="58"/>
      <c r="J629" s="58"/>
      <c r="K629" s="56"/>
      <c r="L629" s="56"/>
      <c r="M629" s="56"/>
      <c r="N629" s="56"/>
      <c r="O629" s="56"/>
      <c r="P629" s="56"/>
      <c r="Q629" s="56"/>
      <c r="R629" s="56"/>
      <c r="S629" s="56"/>
      <c r="T629" s="56"/>
      <c r="U629" s="56"/>
      <c r="V629" s="56"/>
      <c r="W629" s="56"/>
      <c r="X629" s="56"/>
      <c r="Y629" s="56"/>
      <c r="Z629" s="56"/>
      <c r="AA629" s="56"/>
      <c r="AB629" s="56"/>
    </row>
    <row r="630">
      <c r="A630" s="56"/>
      <c r="B630" s="56"/>
      <c r="C630" s="58"/>
      <c r="D630" s="87"/>
      <c r="E630" s="79"/>
      <c r="F630" s="58"/>
      <c r="G630" s="58"/>
      <c r="H630" s="58"/>
      <c r="I630" s="58"/>
      <c r="J630" s="58"/>
      <c r="K630" s="56"/>
      <c r="L630" s="56"/>
      <c r="M630" s="56"/>
      <c r="N630" s="56"/>
      <c r="O630" s="56"/>
      <c r="P630" s="56"/>
      <c r="Q630" s="56"/>
      <c r="R630" s="56"/>
      <c r="S630" s="56"/>
      <c r="T630" s="56"/>
      <c r="U630" s="56"/>
      <c r="V630" s="56"/>
      <c r="W630" s="56"/>
      <c r="X630" s="56"/>
      <c r="Y630" s="56"/>
      <c r="Z630" s="56"/>
      <c r="AA630" s="56"/>
      <c r="AB630" s="56"/>
    </row>
    <row r="631">
      <c r="A631" s="56"/>
      <c r="B631" s="56"/>
      <c r="C631" s="58"/>
      <c r="D631" s="87"/>
      <c r="E631" s="79"/>
      <c r="F631" s="58"/>
      <c r="G631" s="58"/>
      <c r="H631" s="58"/>
      <c r="I631" s="58"/>
      <c r="J631" s="58"/>
      <c r="K631" s="56"/>
      <c r="L631" s="56"/>
      <c r="M631" s="56"/>
      <c r="N631" s="56"/>
      <c r="O631" s="56"/>
      <c r="P631" s="56"/>
      <c r="Q631" s="56"/>
      <c r="R631" s="56"/>
      <c r="S631" s="56"/>
      <c r="T631" s="56"/>
      <c r="U631" s="56"/>
      <c r="V631" s="56"/>
      <c r="W631" s="56"/>
      <c r="X631" s="56"/>
      <c r="Y631" s="56"/>
      <c r="Z631" s="56"/>
      <c r="AA631" s="56"/>
      <c r="AB631" s="56"/>
    </row>
    <row r="632">
      <c r="A632" s="56"/>
      <c r="B632" s="56"/>
      <c r="C632" s="58"/>
      <c r="D632" s="87"/>
      <c r="E632" s="79"/>
      <c r="F632" s="58"/>
      <c r="G632" s="58"/>
      <c r="H632" s="58"/>
      <c r="I632" s="58"/>
      <c r="J632" s="58"/>
      <c r="K632" s="56"/>
      <c r="L632" s="56"/>
      <c r="M632" s="56"/>
      <c r="N632" s="56"/>
      <c r="O632" s="56"/>
      <c r="P632" s="56"/>
      <c r="Q632" s="56"/>
      <c r="R632" s="56"/>
      <c r="S632" s="56"/>
      <c r="T632" s="56"/>
      <c r="U632" s="56"/>
      <c r="V632" s="56"/>
      <c r="W632" s="56"/>
      <c r="X632" s="56"/>
      <c r="Y632" s="56"/>
      <c r="Z632" s="56"/>
      <c r="AA632" s="56"/>
      <c r="AB632" s="56"/>
    </row>
    <row r="633">
      <c r="A633" s="56"/>
      <c r="B633" s="56"/>
      <c r="C633" s="58"/>
      <c r="D633" s="87"/>
      <c r="E633" s="79"/>
      <c r="F633" s="58"/>
      <c r="G633" s="58"/>
      <c r="H633" s="58"/>
      <c r="I633" s="58"/>
      <c r="J633" s="58"/>
      <c r="K633" s="56"/>
      <c r="L633" s="56"/>
      <c r="M633" s="56"/>
      <c r="N633" s="56"/>
      <c r="O633" s="56"/>
      <c r="P633" s="56"/>
      <c r="Q633" s="56"/>
      <c r="R633" s="56"/>
      <c r="S633" s="56"/>
      <c r="T633" s="56"/>
      <c r="U633" s="56"/>
      <c r="V633" s="56"/>
      <c r="W633" s="56"/>
      <c r="X633" s="56"/>
      <c r="Y633" s="56"/>
      <c r="Z633" s="56"/>
      <c r="AA633" s="56"/>
      <c r="AB633" s="56"/>
    </row>
    <row r="634">
      <c r="A634" s="56"/>
      <c r="B634" s="56"/>
      <c r="C634" s="58"/>
      <c r="D634" s="87"/>
      <c r="E634" s="79"/>
      <c r="F634" s="58"/>
      <c r="G634" s="58"/>
      <c r="H634" s="58"/>
      <c r="I634" s="58"/>
      <c r="J634" s="58"/>
      <c r="K634" s="56"/>
      <c r="L634" s="56"/>
      <c r="M634" s="56"/>
      <c r="N634" s="56"/>
      <c r="O634" s="56"/>
      <c r="P634" s="56"/>
      <c r="Q634" s="56"/>
      <c r="R634" s="56"/>
      <c r="S634" s="56"/>
      <c r="T634" s="56"/>
      <c r="U634" s="56"/>
      <c r="V634" s="56"/>
      <c r="W634" s="56"/>
      <c r="X634" s="56"/>
      <c r="Y634" s="56"/>
      <c r="Z634" s="56"/>
      <c r="AA634" s="56"/>
      <c r="AB634" s="56"/>
    </row>
    <row r="635">
      <c r="A635" s="56"/>
      <c r="B635" s="56"/>
      <c r="C635" s="58"/>
      <c r="D635" s="87"/>
      <c r="E635" s="79"/>
      <c r="F635" s="58"/>
      <c r="G635" s="58"/>
      <c r="H635" s="58"/>
      <c r="I635" s="58"/>
      <c r="J635" s="58"/>
      <c r="K635" s="56"/>
      <c r="L635" s="56"/>
      <c r="M635" s="56"/>
      <c r="N635" s="56"/>
      <c r="O635" s="56"/>
      <c r="P635" s="56"/>
      <c r="Q635" s="56"/>
      <c r="R635" s="56"/>
      <c r="S635" s="56"/>
      <c r="T635" s="56"/>
      <c r="U635" s="56"/>
      <c r="V635" s="56"/>
      <c r="W635" s="56"/>
      <c r="X635" s="56"/>
      <c r="Y635" s="56"/>
      <c r="Z635" s="56"/>
      <c r="AA635" s="56"/>
      <c r="AB635" s="56"/>
    </row>
    <row r="636">
      <c r="A636" s="56"/>
      <c r="B636" s="56"/>
      <c r="C636" s="58"/>
      <c r="D636" s="87"/>
      <c r="E636" s="79"/>
      <c r="F636" s="58"/>
      <c r="G636" s="58"/>
      <c r="H636" s="58"/>
      <c r="I636" s="58"/>
      <c r="J636" s="58"/>
      <c r="K636" s="56"/>
      <c r="L636" s="56"/>
      <c r="M636" s="56"/>
      <c r="N636" s="56"/>
      <c r="O636" s="56"/>
      <c r="P636" s="56"/>
      <c r="Q636" s="56"/>
      <c r="R636" s="56"/>
      <c r="S636" s="56"/>
      <c r="T636" s="56"/>
      <c r="U636" s="56"/>
      <c r="V636" s="56"/>
      <c r="W636" s="56"/>
      <c r="X636" s="56"/>
      <c r="Y636" s="56"/>
      <c r="Z636" s="56"/>
      <c r="AA636" s="56"/>
      <c r="AB636" s="56"/>
    </row>
    <row r="637">
      <c r="A637" s="56"/>
      <c r="B637" s="56"/>
      <c r="C637" s="58"/>
      <c r="D637" s="87"/>
      <c r="E637" s="79"/>
      <c r="F637" s="58"/>
      <c r="G637" s="58"/>
      <c r="H637" s="58"/>
      <c r="I637" s="58"/>
      <c r="J637" s="58"/>
      <c r="K637" s="56"/>
      <c r="L637" s="56"/>
      <c r="M637" s="56"/>
      <c r="N637" s="56"/>
      <c r="O637" s="56"/>
      <c r="P637" s="56"/>
      <c r="Q637" s="56"/>
      <c r="R637" s="56"/>
      <c r="S637" s="56"/>
      <c r="T637" s="56"/>
      <c r="U637" s="56"/>
      <c r="V637" s="56"/>
      <c r="W637" s="56"/>
      <c r="X637" s="56"/>
      <c r="Y637" s="56"/>
      <c r="Z637" s="56"/>
      <c r="AA637" s="56"/>
      <c r="AB637" s="56"/>
    </row>
    <row r="638">
      <c r="A638" s="56"/>
      <c r="B638" s="56"/>
      <c r="C638" s="58"/>
      <c r="D638" s="87"/>
      <c r="E638" s="79"/>
      <c r="F638" s="58"/>
      <c r="G638" s="58"/>
      <c r="H638" s="58"/>
      <c r="I638" s="58"/>
      <c r="J638" s="58"/>
      <c r="K638" s="56"/>
      <c r="L638" s="56"/>
      <c r="M638" s="56"/>
      <c r="N638" s="56"/>
      <c r="O638" s="56"/>
      <c r="P638" s="56"/>
      <c r="Q638" s="56"/>
      <c r="R638" s="56"/>
      <c r="S638" s="56"/>
      <c r="T638" s="56"/>
      <c r="U638" s="56"/>
      <c r="V638" s="56"/>
      <c r="W638" s="56"/>
      <c r="X638" s="56"/>
      <c r="Y638" s="56"/>
      <c r="Z638" s="56"/>
      <c r="AA638" s="56"/>
      <c r="AB638" s="56"/>
    </row>
    <row r="639">
      <c r="A639" s="56"/>
      <c r="B639" s="56"/>
      <c r="C639" s="58"/>
      <c r="D639" s="87"/>
      <c r="E639" s="79"/>
      <c r="F639" s="58"/>
      <c r="G639" s="58"/>
      <c r="H639" s="58"/>
      <c r="I639" s="58"/>
      <c r="J639" s="58"/>
      <c r="K639" s="56"/>
      <c r="L639" s="56"/>
      <c r="M639" s="56"/>
      <c r="N639" s="56"/>
      <c r="O639" s="56"/>
      <c r="P639" s="56"/>
      <c r="Q639" s="56"/>
      <c r="R639" s="56"/>
      <c r="S639" s="56"/>
      <c r="T639" s="56"/>
      <c r="U639" s="56"/>
      <c r="V639" s="56"/>
      <c r="W639" s="56"/>
      <c r="X639" s="56"/>
      <c r="Y639" s="56"/>
      <c r="Z639" s="56"/>
      <c r="AA639" s="56"/>
      <c r="AB639" s="56"/>
    </row>
    <row r="640">
      <c r="A640" s="56"/>
      <c r="B640" s="56"/>
      <c r="C640" s="58"/>
      <c r="D640" s="87"/>
      <c r="E640" s="79"/>
      <c r="F640" s="58"/>
      <c r="G640" s="58"/>
      <c r="H640" s="58"/>
      <c r="I640" s="58"/>
      <c r="J640" s="58"/>
      <c r="K640" s="56"/>
      <c r="L640" s="56"/>
      <c r="M640" s="56"/>
      <c r="N640" s="56"/>
      <c r="O640" s="56"/>
      <c r="P640" s="56"/>
      <c r="Q640" s="56"/>
      <c r="R640" s="56"/>
      <c r="S640" s="56"/>
      <c r="T640" s="56"/>
      <c r="U640" s="56"/>
      <c r="V640" s="56"/>
      <c r="W640" s="56"/>
      <c r="X640" s="56"/>
      <c r="Y640" s="56"/>
      <c r="Z640" s="56"/>
      <c r="AA640" s="56"/>
      <c r="AB640" s="56"/>
    </row>
    <row r="641">
      <c r="A641" s="56"/>
      <c r="B641" s="56"/>
      <c r="C641" s="58"/>
      <c r="D641" s="87"/>
      <c r="E641" s="79"/>
      <c r="F641" s="58"/>
      <c r="G641" s="58"/>
      <c r="H641" s="58"/>
      <c r="I641" s="58"/>
      <c r="J641" s="58"/>
      <c r="K641" s="56"/>
      <c r="L641" s="56"/>
      <c r="M641" s="56"/>
      <c r="N641" s="56"/>
      <c r="O641" s="56"/>
      <c r="P641" s="56"/>
      <c r="Q641" s="56"/>
      <c r="R641" s="56"/>
      <c r="S641" s="56"/>
      <c r="T641" s="56"/>
      <c r="U641" s="56"/>
      <c r="V641" s="56"/>
      <c r="W641" s="56"/>
      <c r="X641" s="56"/>
      <c r="Y641" s="56"/>
      <c r="Z641" s="56"/>
      <c r="AA641" s="56"/>
      <c r="AB641" s="56"/>
    </row>
    <row r="642">
      <c r="A642" s="56"/>
      <c r="B642" s="56"/>
      <c r="C642" s="58"/>
      <c r="D642" s="87"/>
      <c r="E642" s="79"/>
      <c r="F642" s="58"/>
      <c r="G642" s="58"/>
      <c r="H642" s="58"/>
      <c r="I642" s="58"/>
      <c r="J642" s="58"/>
      <c r="K642" s="56"/>
      <c r="L642" s="56"/>
      <c r="M642" s="56"/>
      <c r="N642" s="56"/>
      <c r="O642" s="56"/>
      <c r="P642" s="56"/>
      <c r="Q642" s="56"/>
      <c r="R642" s="56"/>
      <c r="S642" s="56"/>
      <c r="T642" s="56"/>
      <c r="U642" s="56"/>
      <c r="V642" s="56"/>
      <c r="W642" s="56"/>
      <c r="X642" s="56"/>
      <c r="Y642" s="56"/>
      <c r="Z642" s="56"/>
      <c r="AA642" s="56"/>
      <c r="AB642" s="56"/>
    </row>
    <row r="643">
      <c r="A643" s="56"/>
      <c r="B643" s="56"/>
      <c r="C643" s="58"/>
      <c r="D643" s="87"/>
      <c r="E643" s="79"/>
      <c r="F643" s="58"/>
      <c r="G643" s="58"/>
      <c r="H643" s="58"/>
      <c r="I643" s="58"/>
      <c r="J643" s="58"/>
      <c r="K643" s="56"/>
      <c r="L643" s="56"/>
      <c r="M643" s="56"/>
      <c r="N643" s="56"/>
      <c r="O643" s="56"/>
      <c r="P643" s="56"/>
      <c r="Q643" s="56"/>
      <c r="R643" s="56"/>
      <c r="S643" s="56"/>
      <c r="T643" s="56"/>
      <c r="U643" s="56"/>
      <c r="V643" s="56"/>
      <c r="W643" s="56"/>
      <c r="X643" s="56"/>
      <c r="Y643" s="56"/>
      <c r="Z643" s="56"/>
      <c r="AA643" s="56"/>
      <c r="AB643" s="56"/>
    </row>
    <row r="644">
      <c r="A644" s="56"/>
      <c r="B644" s="56"/>
      <c r="C644" s="58"/>
      <c r="D644" s="87"/>
      <c r="E644" s="79"/>
      <c r="F644" s="58"/>
      <c r="G644" s="58"/>
      <c r="H644" s="58"/>
      <c r="I644" s="58"/>
      <c r="J644" s="58"/>
      <c r="K644" s="56"/>
      <c r="L644" s="56"/>
      <c r="M644" s="56"/>
      <c r="N644" s="56"/>
      <c r="O644" s="56"/>
      <c r="P644" s="56"/>
      <c r="Q644" s="56"/>
      <c r="R644" s="56"/>
      <c r="S644" s="56"/>
      <c r="T644" s="56"/>
      <c r="U644" s="56"/>
      <c r="V644" s="56"/>
      <c r="W644" s="56"/>
      <c r="X644" s="56"/>
      <c r="Y644" s="56"/>
      <c r="Z644" s="56"/>
      <c r="AA644" s="56"/>
      <c r="AB644" s="56"/>
    </row>
    <row r="645">
      <c r="A645" s="56"/>
      <c r="B645" s="56"/>
      <c r="C645" s="58"/>
      <c r="D645" s="87"/>
      <c r="E645" s="79"/>
      <c r="F645" s="58"/>
      <c r="G645" s="58"/>
      <c r="H645" s="58"/>
      <c r="I645" s="58"/>
      <c r="J645" s="58"/>
      <c r="K645" s="56"/>
      <c r="L645" s="56"/>
      <c r="M645" s="56"/>
      <c r="N645" s="56"/>
      <c r="O645" s="56"/>
      <c r="P645" s="56"/>
      <c r="Q645" s="56"/>
      <c r="R645" s="56"/>
      <c r="S645" s="56"/>
      <c r="T645" s="56"/>
      <c r="U645" s="56"/>
      <c r="V645" s="56"/>
      <c r="W645" s="56"/>
      <c r="X645" s="56"/>
      <c r="Y645" s="56"/>
      <c r="Z645" s="56"/>
      <c r="AA645" s="56"/>
      <c r="AB645" s="56"/>
    </row>
    <row r="646">
      <c r="A646" s="56"/>
      <c r="B646" s="56"/>
      <c r="C646" s="58"/>
      <c r="D646" s="87"/>
      <c r="E646" s="79"/>
      <c r="F646" s="58"/>
      <c r="G646" s="58"/>
      <c r="H646" s="58"/>
      <c r="I646" s="58"/>
      <c r="J646" s="58"/>
      <c r="K646" s="56"/>
      <c r="L646" s="56"/>
      <c r="M646" s="56"/>
      <c r="N646" s="56"/>
      <c r="O646" s="56"/>
      <c r="P646" s="56"/>
      <c r="Q646" s="56"/>
      <c r="R646" s="56"/>
      <c r="S646" s="56"/>
      <c r="T646" s="56"/>
      <c r="U646" s="56"/>
      <c r="V646" s="56"/>
      <c r="W646" s="56"/>
      <c r="X646" s="56"/>
      <c r="Y646" s="56"/>
      <c r="Z646" s="56"/>
      <c r="AA646" s="56"/>
      <c r="AB646" s="56"/>
    </row>
    <row r="647">
      <c r="A647" s="56"/>
      <c r="B647" s="56"/>
      <c r="C647" s="58"/>
      <c r="D647" s="87"/>
      <c r="E647" s="79"/>
      <c r="F647" s="58"/>
      <c r="G647" s="58"/>
      <c r="H647" s="58"/>
      <c r="I647" s="58"/>
      <c r="J647" s="58"/>
      <c r="K647" s="56"/>
      <c r="L647" s="56"/>
      <c r="M647" s="56"/>
      <c r="N647" s="56"/>
      <c r="O647" s="56"/>
      <c r="P647" s="56"/>
      <c r="Q647" s="56"/>
      <c r="R647" s="56"/>
      <c r="S647" s="56"/>
      <c r="T647" s="56"/>
      <c r="U647" s="56"/>
      <c r="V647" s="56"/>
      <c r="W647" s="56"/>
      <c r="X647" s="56"/>
      <c r="Y647" s="56"/>
      <c r="Z647" s="56"/>
      <c r="AA647" s="56"/>
      <c r="AB647" s="56"/>
    </row>
    <row r="648">
      <c r="A648" s="56"/>
      <c r="B648" s="56"/>
      <c r="C648" s="58"/>
      <c r="D648" s="87"/>
      <c r="E648" s="79"/>
      <c r="F648" s="58"/>
      <c r="G648" s="58"/>
      <c r="H648" s="58"/>
      <c r="I648" s="58"/>
      <c r="J648" s="58"/>
      <c r="K648" s="56"/>
      <c r="L648" s="56"/>
      <c r="M648" s="56"/>
      <c r="N648" s="56"/>
      <c r="O648" s="56"/>
      <c r="P648" s="56"/>
      <c r="Q648" s="56"/>
      <c r="R648" s="56"/>
      <c r="S648" s="56"/>
      <c r="T648" s="56"/>
      <c r="U648" s="56"/>
      <c r="V648" s="56"/>
      <c r="W648" s="56"/>
      <c r="X648" s="56"/>
      <c r="Y648" s="56"/>
      <c r="Z648" s="56"/>
      <c r="AA648" s="56"/>
      <c r="AB648" s="56"/>
    </row>
    <row r="649">
      <c r="A649" s="56"/>
      <c r="B649" s="56"/>
      <c r="C649" s="58"/>
      <c r="D649" s="87"/>
      <c r="E649" s="79"/>
      <c r="F649" s="58"/>
      <c r="G649" s="58"/>
      <c r="H649" s="58"/>
      <c r="I649" s="58"/>
      <c r="J649" s="58"/>
      <c r="K649" s="56"/>
      <c r="L649" s="56"/>
      <c r="M649" s="56"/>
      <c r="N649" s="56"/>
      <c r="O649" s="56"/>
      <c r="P649" s="56"/>
      <c r="Q649" s="56"/>
      <c r="R649" s="56"/>
      <c r="S649" s="56"/>
      <c r="T649" s="56"/>
      <c r="U649" s="56"/>
      <c r="V649" s="56"/>
      <c r="W649" s="56"/>
      <c r="X649" s="56"/>
      <c r="Y649" s="56"/>
      <c r="Z649" s="56"/>
      <c r="AA649" s="56"/>
      <c r="AB649" s="56"/>
    </row>
    <row r="650">
      <c r="A650" s="56"/>
      <c r="B650" s="56"/>
      <c r="C650" s="58"/>
      <c r="D650" s="87"/>
      <c r="E650" s="79"/>
      <c r="F650" s="58"/>
      <c r="G650" s="58"/>
      <c r="H650" s="58"/>
      <c r="I650" s="58"/>
      <c r="J650" s="58"/>
      <c r="K650" s="56"/>
      <c r="L650" s="56"/>
      <c r="M650" s="56"/>
      <c r="N650" s="56"/>
      <c r="O650" s="56"/>
      <c r="P650" s="56"/>
      <c r="Q650" s="56"/>
      <c r="R650" s="56"/>
      <c r="S650" s="56"/>
      <c r="T650" s="56"/>
      <c r="U650" s="56"/>
      <c r="V650" s="56"/>
      <c r="W650" s="56"/>
      <c r="X650" s="56"/>
      <c r="Y650" s="56"/>
      <c r="Z650" s="56"/>
      <c r="AA650" s="56"/>
      <c r="AB650" s="56"/>
    </row>
    <row r="651">
      <c r="A651" s="56"/>
      <c r="B651" s="56"/>
      <c r="C651" s="58"/>
      <c r="D651" s="87"/>
      <c r="E651" s="79"/>
      <c r="F651" s="58"/>
      <c r="G651" s="58"/>
      <c r="H651" s="58"/>
      <c r="I651" s="58"/>
      <c r="J651" s="58"/>
      <c r="K651" s="56"/>
      <c r="L651" s="56"/>
      <c r="M651" s="56"/>
      <c r="N651" s="56"/>
      <c r="O651" s="56"/>
      <c r="P651" s="56"/>
      <c r="Q651" s="56"/>
      <c r="R651" s="56"/>
      <c r="S651" s="56"/>
      <c r="T651" s="56"/>
      <c r="U651" s="56"/>
      <c r="V651" s="56"/>
      <c r="W651" s="56"/>
      <c r="X651" s="56"/>
      <c r="Y651" s="56"/>
      <c r="Z651" s="56"/>
      <c r="AA651" s="56"/>
      <c r="AB651" s="56"/>
    </row>
    <row r="652">
      <c r="A652" s="56"/>
      <c r="B652" s="56"/>
      <c r="C652" s="58"/>
      <c r="D652" s="87"/>
      <c r="E652" s="79"/>
      <c r="F652" s="58"/>
      <c r="G652" s="58"/>
      <c r="H652" s="58"/>
      <c r="I652" s="58"/>
      <c r="J652" s="58"/>
      <c r="K652" s="56"/>
      <c r="L652" s="56"/>
      <c r="M652" s="56"/>
      <c r="N652" s="56"/>
      <c r="O652" s="56"/>
      <c r="P652" s="56"/>
      <c r="Q652" s="56"/>
      <c r="R652" s="56"/>
      <c r="S652" s="56"/>
      <c r="T652" s="56"/>
      <c r="U652" s="56"/>
      <c r="V652" s="56"/>
      <c r="W652" s="56"/>
      <c r="X652" s="56"/>
      <c r="Y652" s="56"/>
      <c r="Z652" s="56"/>
      <c r="AA652" s="56"/>
      <c r="AB652" s="56"/>
    </row>
    <row r="653">
      <c r="A653" s="56"/>
      <c r="B653" s="56"/>
      <c r="C653" s="58"/>
      <c r="D653" s="87"/>
      <c r="E653" s="79"/>
      <c r="F653" s="58"/>
      <c r="G653" s="58"/>
      <c r="H653" s="58"/>
      <c r="I653" s="58"/>
      <c r="J653" s="58"/>
      <c r="K653" s="56"/>
      <c r="L653" s="56"/>
      <c r="M653" s="56"/>
      <c r="N653" s="56"/>
      <c r="O653" s="56"/>
      <c r="P653" s="56"/>
      <c r="Q653" s="56"/>
      <c r="R653" s="56"/>
      <c r="S653" s="56"/>
      <c r="T653" s="56"/>
      <c r="U653" s="56"/>
      <c r="V653" s="56"/>
      <c r="W653" s="56"/>
      <c r="X653" s="56"/>
      <c r="Y653" s="56"/>
      <c r="Z653" s="56"/>
      <c r="AA653" s="56"/>
      <c r="AB653" s="56"/>
    </row>
    <row r="654">
      <c r="A654" s="56"/>
      <c r="B654" s="56"/>
      <c r="C654" s="58"/>
      <c r="D654" s="87"/>
      <c r="E654" s="79"/>
      <c r="F654" s="58"/>
      <c r="G654" s="58"/>
      <c r="H654" s="58"/>
      <c r="I654" s="58"/>
      <c r="J654" s="58"/>
      <c r="K654" s="56"/>
      <c r="L654" s="56"/>
      <c r="M654" s="56"/>
      <c r="N654" s="56"/>
      <c r="O654" s="56"/>
      <c r="P654" s="56"/>
      <c r="Q654" s="56"/>
      <c r="R654" s="56"/>
      <c r="S654" s="56"/>
      <c r="T654" s="56"/>
      <c r="U654" s="56"/>
      <c r="V654" s="56"/>
      <c r="W654" s="56"/>
      <c r="X654" s="56"/>
      <c r="Y654" s="56"/>
      <c r="Z654" s="56"/>
      <c r="AA654" s="56"/>
      <c r="AB654" s="56"/>
    </row>
    <row r="655">
      <c r="A655" s="56"/>
      <c r="B655" s="56"/>
      <c r="C655" s="58"/>
      <c r="D655" s="87"/>
      <c r="E655" s="79"/>
      <c r="F655" s="58"/>
      <c r="G655" s="58"/>
      <c r="H655" s="58"/>
      <c r="I655" s="58"/>
      <c r="J655" s="58"/>
      <c r="K655" s="56"/>
      <c r="L655" s="56"/>
      <c r="M655" s="56"/>
      <c r="N655" s="56"/>
      <c r="O655" s="56"/>
      <c r="P655" s="56"/>
      <c r="Q655" s="56"/>
      <c r="R655" s="56"/>
      <c r="S655" s="56"/>
      <c r="T655" s="56"/>
      <c r="U655" s="56"/>
      <c r="V655" s="56"/>
      <c r="W655" s="56"/>
      <c r="X655" s="56"/>
      <c r="Y655" s="56"/>
      <c r="Z655" s="56"/>
      <c r="AA655" s="56"/>
      <c r="AB655" s="56"/>
    </row>
    <row r="656">
      <c r="A656" s="56"/>
      <c r="B656" s="56"/>
      <c r="C656" s="58"/>
      <c r="D656" s="87"/>
      <c r="E656" s="79"/>
      <c r="F656" s="58"/>
      <c r="G656" s="58"/>
      <c r="H656" s="58"/>
      <c r="I656" s="58"/>
      <c r="J656" s="58"/>
      <c r="K656" s="56"/>
      <c r="L656" s="56"/>
      <c r="M656" s="56"/>
      <c r="N656" s="56"/>
      <c r="O656" s="56"/>
      <c r="P656" s="56"/>
      <c r="Q656" s="56"/>
      <c r="R656" s="56"/>
      <c r="S656" s="56"/>
      <c r="T656" s="56"/>
      <c r="U656" s="56"/>
      <c r="V656" s="56"/>
      <c r="W656" s="56"/>
      <c r="X656" s="56"/>
      <c r="Y656" s="56"/>
      <c r="Z656" s="56"/>
      <c r="AA656" s="56"/>
      <c r="AB656" s="56"/>
    </row>
    <row r="657">
      <c r="A657" s="56"/>
      <c r="B657" s="56"/>
      <c r="C657" s="58"/>
      <c r="D657" s="87"/>
      <c r="E657" s="79"/>
      <c r="F657" s="58"/>
      <c r="G657" s="58"/>
      <c r="H657" s="58"/>
      <c r="I657" s="58"/>
      <c r="J657" s="58"/>
      <c r="K657" s="56"/>
      <c r="L657" s="56"/>
      <c r="M657" s="56"/>
      <c r="N657" s="56"/>
      <c r="O657" s="56"/>
      <c r="P657" s="56"/>
      <c r="Q657" s="56"/>
      <c r="R657" s="56"/>
      <c r="S657" s="56"/>
      <c r="T657" s="56"/>
      <c r="U657" s="56"/>
      <c r="V657" s="56"/>
      <c r="W657" s="56"/>
      <c r="X657" s="56"/>
      <c r="Y657" s="56"/>
      <c r="Z657" s="56"/>
      <c r="AA657" s="56"/>
      <c r="AB657" s="56"/>
    </row>
    <row r="658">
      <c r="A658" s="56"/>
      <c r="B658" s="56"/>
      <c r="C658" s="58"/>
      <c r="D658" s="87"/>
      <c r="E658" s="79"/>
      <c r="F658" s="58"/>
      <c r="G658" s="58"/>
      <c r="H658" s="58"/>
      <c r="I658" s="58"/>
      <c r="J658" s="58"/>
      <c r="K658" s="56"/>
      <c r="L658" s="56"/>
      <c r="M658" s="56"/>
      <c r="N658" s="56"/>
      <c r="O658" s="56"/>
      <c r="P658" s="56"/>
      <c r="Q658" s="56"/>
      <c r="R658" s="56"/>
      <c r="S658" s="56"/>
      <c r="T658" s="56"/>
      <c r="U658" s="56"/>
      <c r="V658" s="56"/>
      <c r="W658" s="56"/>
      <c r="X658" s="56"/>
      <c r="Y658" s="56"/>
      <c r="Z658" s="56"/>
      <c r="AA658" s="56"/>
      <c r="AB658" s="56"/>
    </row>
    <row r="659">
      <c r="A659" s="56"/>
      <c r="B659" s="56"/>
      <c r="C659" s="58"/>
      <c r="D659" s="87"/>
      <c r="E659" s="79"/>
      <c r="F659" s="58"/>
      <c r="G659" s="58"/>
      <c r="H659" s="58"/>
      <c r="I659" s="58"/>
      <c r="J659" s="58"/>
      <c r="K659" s="56"/>
      <c r="L659" s="56"/>
      <c r="M659" s="56"/>
      <c r="N659" s="56"/>
      <c r="O659" s="56"/>
      <c r="P659" s="56"/>
      <c r="Q659" s="56"/>
      <c r="R659" s="56"/>
      <c r="S659" s="56"/>
      <c r="T659" s="56"/>
      <c r="U659" s="56"/>
      <c r="V659" s="56"/>
      <c r="W659" s="56"/>
      <c r="X659" s="56"/>
      <c r="Y659" s="56"/>
      <c r="Z659" s="56"/>
      <c r="AA659" s="56"/>
      <c r="AB659" s="56"/>
    </row>
    <row r="660">
      <c r="A660" s="56"/>
      <c r="B660" s="56"/>
      <c r="C660" s="58"/>
      <c r="D660" s="87"/>
      <c r="E660" s="79"/>
      <c r="F660" s="58"/>
      <c r="G660" s="58"/>
      <c r="H660" s="58"/>
      <c r="I660" s="58"/>
      <c r="J660" s="58"/>
      <c r="K660" s="56"/>
      <c r="L660" s="56"/>
      <c r="M660" s="56"/>
      <c r="N660" s="56"/>
      <c r="O660" s="56"/>
      <c r="P660" s="56"/>
      <c r="Q660" s="56"/>
      <c r="R660" s="56"/>
      <c r="S660" s="56"/>
      <c r="T660" s="56"/>
      <c r="U660" s="56"/>
      <c r="V660" s="56"/>
      <c r="W660" s="56"/>
      <c r="X660" s="56"/>
      <c r="Y660" s="56"/>
      <c r="Z660" s="56"/>
      <c r="AA660" s="56"/>
      <c r="AB660" s="56"/>
    </row>
    <row r="661">
      <c r="A661" s="56"/>
      <c r="B661" s="56"/>
      <c r="C661" s="58"/>
      <c r="D661" s="87"/>
      <c r="E661" s="79"/>
      <c r="F661" s="58"/>
      <c r="G661" s="58"/>
      <c r="H661" s="58"/>
      <c r="I661" s="58"/>
      <c r="J661" s="58"/>
      <c r="K661" s="56"/>
      <c r="L661" s="56"/>
      <c r="M661" s="56"/>
      <c r="N661" s="56"/>
      <c r="O661" s="56"/>
      <c r="P661" s="56"/>
      <c r="Q661" s="56"/>
      <c r="R661" s="56"/>
      <c r="S661" s="56"/>
      <c r="T661" s="56"/>
      <c r="U661" s="56"/>
      <c r="V661" s="56"/>
      <c r="W661" s="56"/>
      <c r="X661" s="56"/>
      <c r="Y661" s="56"/>
      <c r="Z661" s="56"/>
      <c r="AA661" s="56"/>
      <c r="AB661" s="56"/>
    </row>
    <row r="662">
      <c r="A662" s="56"/>
      <c r="B662" s="56"/>
      <c r="C662" s="58"/>
      <c r="D662" s="87"/>
      <c r="E662" s="79"/>
      <c r="F662" s="58"/>
      <c r="G662" s="58"/>
      <c r="H662" s="58"/>
      <c r="I662" s="58"/>
      <c r="J662" s="58"/>
      <c r="K662" s="56"/>
      <c r="L662" s="56"/>
      <c r="M662" s="56"/>
      <c r="N662" s="56"/>
      <c r="O662" s="56"/>
      <c r="P662" s="56"/>
      <c r="Q662" s="56"/>
      <c r="R662" s="56"/>
      <c r="S662" s="56"/>
      <c r="T662" s="56"/>
      <c r="U662" s="56"/>
      <c r="V662" s="56"/>
      <c r="W662" s="56"/>
      <c r="X662" s="56"/>
      <c r="Y662" s="56"/>
      <c r="Z662" s="56"/>
      <c r="AA662" s="56"/>
      <c r="AB662" s="56"/>
    </row>
    <row r="663">
      <c r="A663" s="56"/>
      <c r="B663" s="56"/>
      <c r="C663" s="58"/>
      <c r="D663" s="87"/>
      <c r="E663" s="79"/>
      <c r="F663" s="58"/>
      <c r="G663" s="58"/>
      <c r="H663" s="58"/>
      <c r="I663" s="58"/>
      <c r="J663" s="58"/>
      <c r="K663" s="56"/>
      <c r="L663" s="56"/>
      <c r="M663" s="56"/>
      <c r="N663" s="56"/>
      <c r="O663" s="56"/>
      <c r="P663" s="56"/>
      <c r="Q663" s="56"/>
      <c r="R663" s="56"/>
      <c r="S663" s="56"/>
      <c r="T663" s="56"/>
      <c r="U663" s="56"/>
      <c r="V663" s="56"/>
      <c r="W663" s="56"/>
      <c r="X663" s="56"/>
      <c r="Y663" s="56"/>
      <c r="Z663" s="56"/>
      <c r="AA663" s="56"/>
      <c r="AB663" s="56"/>
    </row>
    <row r="664">
      <c r="A664" s="56"/>
      <c r="B664" s="56"/>
      <c r="C664" s="58"/>
      <c r="D664" s="87"/>
      <c r="E664" s="79"/>
      <c r="F664" s="58"/>
      <c r="G664" s="58"/>
      <c r="H664" s="58"/>
      <c r="I664" s="58"/>
      <c r="J664" s="58"/>
      <c r="K664" s="56"/>
      <c r="L664" s="56"/>
      <c r="M664" s="56"/>
      <c r="N664" s="56"/>
      <c r="O664" s="56"/>
      <c r="P664" s="56"/>
      <c r="Q664" s="56"/>
      <c r="R664" s="56"/>
      <c r="S664" s="56"/>
      <c r="T664" s="56"/>
      <c r="U664" s="56"/>
      <c r="V664" s="56"/>
      <c r="W664" s="56"/>
      <c r="X664" s="56"/>
      <c r="Y664" s="56"/>
      <c r="Z664" s="56"/>
      <c r="AA664" s="56"/>
      <c r="AB664" s="56"/>
    </row>
    <row r="665">
      <c r="A665" s="56"/>
      <c r="B665" s="56"/>
      <c r="C665" s="58"/>
      <c r="D665" s="87"/>
      <c r="E665" s="79"/>
      <c r="F665" s="58"/>
      <c r="G665" s="58"/>
      <c r="H665" s="58"/>
      <c r="I665" s="58"/>
      <c r="J665" s="58"/>
      <c r="K665" s="56"/>
      <c r="L665" s="56"/>
      <c r="M665" s="56"/>
      <c r="N665" s="56"/>
      <c r="O665" s="56"/>
      <c r="P665" s="56"/>
      <c r="Q665" s="56"/>
      <c r="R665" s="56"/>
      <c r="S665" s="56"/>
      <c r="T665" s="56"/>
      <c r="U665" s="56"/>
      <c r="V665" s="56"/>
      <c r="W665" s="56"/>
      <c r="X665" s="56"/>
      <c r="Y665" s="56"/>
      <c r="Z665" s="56"/>
      <c r="AA665" s="56"/>
      <c r="AB665" s="56"/>
    </row>
    <row r="666">
      <c r="A666" s="56"/>
      <c r="B666" s="56"/>
      <c r="C666" s="58"/>
      <c r="D666" s="87"/>
      <c r="E666" s="79"/>
      <c r="F666" s="58"/>
      <c r="G666" s="58"/>
      <c r="H666" s="58"/>
      <c r="I666" s="58"/>
      <c r="J666" s="58"/>
      <c r="K666" s="56"/>
      <c r="L666" s="56"/>
      <c r="M666" s="56"/>
      <c r="N666" s="56"/>
      <c r="O666" s="56"/>
      <c r="P666" s="56"/>
      <c r="Q666" s="56"/>
      <c r="R666" s="56"/>
      <c r="S666" s="56"/>
      <c r="T666" s="56"/>
      <c r="U666" s="56"/>
      <c r="V666" s="56"/>
      <c r="W666" s="56"/>
      <c r="X666" s="56"/>
      <c r="Y666" s="56"/>
      <c r="Z666" s="56"/>
      <c r="AA666" s="56"/>
      <c r="AB666" s="56"/>
    </row>
    <row r="667">
      <c r="A667" s="56"/>
      <c r="B667" s="56"/>
      <c r="C667" s="58"/>
      <c r="D667" s="87"/>
      <c r="E667" s="79"/>
      <c r="F667" s="58"/>
      <c r="G667" s="58"/>
      <c r="H667" s="58"/>
      <c r="I667" s="58"/>
      <c r="J667" s="58"/>
      <c r="K667" s="56"/>
      <c r="L667" s="56"/>
      <c r="M667" s="56"/>
      <c r="N667" s="56"/>
      <c r="O667" s="56"/>
      <c r="P667" s="56"/>
      <c r="Q667" s="56"/>
      <c r="R667" s="56"/>
      <c r="S667" s="56"/>
      <c r="T667" s="56"/>
      <c r="U667" s="56"/>
      <c r="V667" s="56"/>
      <c r="W667" s="56"/>
      <c r="X667" s="56"/>
      <c r="Y667" s="56"/>
      <c r="Z667" s="56"/>
      <c r="AA667" s="56"/>
      <c r="AB667" s="56"/>
    </row>
    <row r="668">
      <c r="A668" s="56"/>
      <c r="B668" s="56"/>
      <c r="C668" s="58"/>
      <c r="D668" s="87"/>
      <c r="E668" s="79"/>
      <c r="F668" s="58"/>
      <c r="G668" s="58"/>
      <c r="H668" s="58"/>
      <c r="I668" s="58"/>
      <c r="J668" s="58"/>
      <c r="K668" s="56"/>
      <c r="L668" s="56"/>
      <c r="M668" s="56"/>
      <c r="N668" s="56"/>
      <c r="O668" s="56"/>
      <c r="P668" s="56"/>
      <c r="Q668" s="56"/>
      <c r="R668" s="56"/>
      <c r="S668" s="56"/>
      <c r="T668" s="56"/>
      <c r="U668" s="56"/>
      <c r="V668" s="56"/>
      <c r="W668" s="56"/>
      <c r="X668" s="56"/>
      <c r="Y668" s="56"/>
      <c r="Z668" s="56"/>
      <c r="AA668" s="56"/>
      <c r="AB668" s="56"/>
    </row>
    <row r="669">
      <c r="A669" s="56"/>
      <c r="B669" s="56"/>
      <c r="C669" s="58"/>
      <c r="D669" s="87"/>
      <c r="E669" s="79"/>
      <c r="F669" s="58"/>
      <c r="G669" s="58"/>
      <c r="H669" s="58"/>
      <c r="I669" s="58"/>
      <c r="J669" s="58"/>
      <c r="K669" s="56"/>
      <c r="L669" s="56"/>
      <c r="M669" s="56"/>
      <c r="N669" s="56"/>
      <c r="O669" s="56"/>
      <c r="P669" s="56"/>
      <c r="Q669" s="56"/>
      <c r="R669" s="56"/>
      <c r="S669" s="56"/>
      <c r="T669" s="56"/>
      <c r="U669" s="56"/>
      <c r="V669" s="56"/>
      <c r="W669" s="56"/>
      <c r="X669" s="56"/>
      <c r="Y669" s="56"/>
      <c r="Z669" s="56"/>
      <c r="AA669" s="56"/>
      <c r="AB669" s="56"/>
    </row>
    <row r="670">
      <c r="A670" s="56"/>
      <c r="B670" s="56"/>
      <c r="C670" s="58"/>
      <c r="D670" s="87"/>
      <c r="E670" s="79"/>
      <c r="F670" s="58"/>
      <c r="G670" s="58"/>
      <c r="H670" s="58"/>
      <c r="I670" s="58"/>
      <c r="J670" s="58"/>
      <c r="K670" s="56"/>
      <c r="L670" s="56"/>
      <c r="M670" s="56"/>
      <c r="N670" s="56"/>
      <c r="O670" s="56"/>
      <c r="P670" s="56"/>
      <c r="Q670" s="56"/>
      <c r="R670" s="56"/>
      <c r="S670" s="56"/>
      <c r="T670" s="56"/>
      <c r="U670" s="56"/>
      <c r="V670" s="56"/>
      <c r="W670" s="56"/>
      <c r="X670" s="56"/>
      <c r="Y670" s="56"/>
      <c r="Z670" s="56"/>
      <c r="AA670" s="56"/>
      <c r="AB670" s="56"/>
    </row>
    <row r="671">
      <c r="A671" s="56"/>
      <c r="B671" s="56"/>
      <c r="C671" s="58"/>
      <c r="D671" s="87"/>
      <c r="E671" s="79"/>
      <c r="F671" s="58"/>
      <c r="G671" s="58"/>
      <c r="H671" s="58"/>
      <c r="I671" s="58"/>
      <c r="J671" s="58"/>
      <c r="K671" s="56"/>
      <c r="L671" s="56"/>
      <c r="M671" s="56"/>
      <c r="N671" s="56"/>
      <c r="O671" s="56"/>
      <c r="P671" s="56"/>
      <c r="Q671" s="56"/>
      <c r="R671" s="56"/>
      <c r="S671" s="56"/>
      <c r="T671" s="56"/>
      <c r="U671" s="56"/>
      <c r="V671" s="56"/>
      <c r="W671" s="56"/>
      <c r="X671" s="56"/>
      <c r="Y671" s="56"/>
      <c r="Z671" s="56"/>
      <c r="AA671" s="56"/>
      <c r="AB671" s="56"/>
    </row>
    <row r="672">
      <c r="A672" s="56"/>
      <c r="B672" s="56"/>
      <c r="C672" s="58"/>
      <c r="D672" s="87"/>
      <c r="E672" s="79"/>
      <c r="F672" s="58"/>
      <c r="G672" s="58"/>
      <c r="H672" s="58"/>
      <c r="I672" s="58"/>
      <c r="J672" s="58"/>
      <c r="K672" s="56"/>
      <c r="L672" s="56"/>
      <c r="M672" s="56"/>
      <c r="N672" s="56"/>
      <c r="O672" s="56"/>
      <c r="P672" s="56"/>
      <c r="Q672" s="56"/>
      <c r="R672" s="56"/>
      <c r="S672" s="56"/>
      <c r="T672" s="56"/>
      <c r="U672" s="56"/>
      <c r="V672" s="56"/>
      <c r="W672" s="56"/>
      <c r="X672" s="56"/>
      <c r="Y672" s="56"/>
      <c r="Z672" s="56"/>
      <c r="AA672" s="56"/>
      <c r="AB672" s="56"/>
    </row>
    <row r="673">
      <c r="A673" s="56"/>
      <c r="B673" s="56"/>
      <c r="C673" s="58"/>
      <c r="D673" s="87"/>
      <c r="E673" s="79"/>
      <c r="F673" s="58"/>
      <c r="G673" s="58"/>
      <c r="H673" s="58"/>
      <c r="I673" s="58"/>
      <c r="J673" s="58"/>
      <c r="K673" s="56"/>
      <c r="L673" s="56"/>
      <c r="M673" s="56"/>
      <c r="N673" s="56"/>
      <c r="O673" s="56"/>
      <c r="P673" s="56"/>
      <c r="Q673" s="56"/>
      <c r="R673" s="56"/>
      <c r="S673" s="56"/>
      <c r="T673" s="56"/>
      <c r="U673" s="56"/>
      <c r="V673" s="56"/>
      <c r="W673" s="56"/>
      <c r="X673" s="56"/>
      <c r="Y673" s="56"/>
      <c r="Z673" s="56"/>
      <c r="AA673" s="56"/>
      <c r="AB673" s="56"/>
    </row>
    <row r="674">
      <c r="A674" s="56"/>
      <c r="B674" s="56"/>
      <c r="C674" s="58"/>
      <c r="D674" s="87"/>
      <c r="E674" s="79"/>
      <c r="F674" s="58"/>
      <c r="G674" s="58"/>
      <c r="H674" s="58"/>
      <c r="I674" s="58"/>
      <c r="J674" s="58"/>
      <c r="K674" s="56"/>
      <c r="L674" s="56"/>
      <c r="M674" s="56"/>
      <c r="N674" s="56"/>
      <c r="O674" s="56"/>
      <c r="P674" s="56"/>
      <c r="Q674" s="56"/>
      <c r="R674" s="56"/>
      <c r="S674" s="56"/>
      <c r="T674" s="56"/>
      <c r="U674" s="56"/>
      <c r="V674" s="56"/>
      <c r="W674" s="56"/>
      <c r="X674" s="56"/>
      <c r="Y674" s="56"/>
      <c r="Z674" s="56"/>
      <c r="AA674" s="56"/>
      <c r="AB674" s="56"/>
    </row>
    <row r="675">
      <c r="A675" s="56"/>
      <c r="B675" s="56"/>
      <c r="C675" s="58"/>
      <c r="D675" s="87"/>
      <c r="E675" s="79"/>
      <c r="F675" s="58"/>
      <c r="G675" s="58"/>
      <c r="H675" s="58"/>
      <c r="I675" s="58"/>
      <c r="J675" s="58"/>
      <c r="K675" s="56"/>
      <c r="L675" s="56"/>
      <c r="M675" s="56"/>
      <c r="N675" s="56"/>
      <c r="O675" s="56"/>
      <c r="P675" s="56"/>
      <c r="Q675" s="56"/>
      <c r="R675" s="56"/>
      <c r="S675" s="56"/>
      <c r="T675" s="56"/>
      <c r="U675" s="56"/>
      <c r="V675" s="56"/>
      <c r="W675" s="56"/>
      <c r="X675" s="56"/>
      <c r="Y675" s="56"/>
      <c r="Z675" s="56"/>
      <c r="AA675" s="56"/>
      <c r="AB675" s="56"/>
    </row>
    <row r="676">
      <c r="A676" s="56"/>
      <c r="B676" s="56"/>
      <c r="C676" s="58"/>
      <c r="D676" s="87"/>
      <c r="E676" s="79"/>
      <c r="F676" s="58"/>
      <c r="G676" s="58"/>
      <c r="H676" s="58"/>
      <c r="I676" s="58"/>
      <c r="J676" s="58"/>
      <c r="K676" s="56"/>
      <c r="L676" s="56"/>
      <c r="M676" s="56"/>
      <c r="N676" s="56"/>
      <c r="O676" s="56"/>
      <c r="P676" s="56"/>
      <c r="Q676" s="56"/>
      <c r="R676" s="56"/>
      <c r="S676" s="56"/>
      <c r="T676" s="56"/>
      <c r="U676" s="56"/>
      <c r="V676" s="56"/>
      <c r="W676" s="56"/>
      <c r="X676" s="56"/>
      <c r="Y676" s="56"/>
      <c r="Z676" s="56"/>
      <c r="AA676" s="56"/>
      <c r="AB676" s="56"/>
    </row>
    <row r="677">
      <c r="A677" s="56"/>
      <c r="B677" s="56"/>
      <c r="C677" s="58"/>
      <c r="D677" s="87"/>
      <c r="E677" s="79"/>
      <c r="F677" s="58"/>
      <c r="G677" s="58"/>
      <c r="H677" s="58"/>
      <c r="I677" s="58"/>
      <c r="J677" s="58"/>
      <c r="K677" s="56"/>
      <c r="L677" s="56"/>
      <c r="M677" s="56"/>
      <c r="N677" s="56"/>
      <c r="O677" s="56"/>
      <c r="P677" s="56"/>
      <c r="Q677" s="56"/>
      <c r="R677" s="56"/>
      <c r="S677" s="56"/>
      <c r="T677" s="56"/>
      <c r="U677" s="56"/>
      <c r="V677" s="56"/>
      <c r="W677" s="56"/>
      <c r="X677" s="56"/>
      <c r="Y677" s="56"/>
      <c r="Z677" s="56"/>
      <c r="AA677" s="56"/>
      <c r="AB677" s="56"/>
    </row>
    <row r="678">
      <c r="A678" s="56"/>
      <c r="B678" s="56"/>
      <c r="C678" s="58"/>
      <c r="D678" s="87"/>
      <c r="E678" s="79"/>
      <c r="F678" s="58"/>
      <c r="G678" s="58"/>
      <c r="H678" s="58"/>
      <c r="I678" s="58"/>
      <c r="J678" s="58"/>
      <c r="K678" s="56"/>
      <c r="L678" s="56"/>
      <c r="M678" s="56"/>
      <c r="N678" s="56"/>
      <c r="O678" s="56"/>
      <c r="P678" s="56"/>
      <c r="Q678" s="56"/>
      <c r="R678" s="56"/>
      <c r="S678" s="56"/>
      <c r="T678" s="56"/>
      <c r="U678" s="56"/>
      <c r="V678" s="56"/>
      <c r="W678" s="56"/>
      <c r="X678" s="56"/>
      <c r="Y678" s="56"/>
      <c r="Z678" s="56"/>
      <c r="AA678" s="56"/>
      <c r="AB678" s="56"/>
    </row>
    <row r="679">
      <c r="A679" s="56"/>
      <c r="B679" s="56"/>
      <c r="C679" s="58"/>
      <c r="D679" s="87"/>
      <c r="E679" s="79"/>
      <c r="F679" s="58"/>
      <c r="G679" s="58"/>
      <c r="H679" s="58"/>
      <c r="I679" s="58"/>
      <c r="J679" s="58"/>
      <c r="K679" s="56"/>
      <c r="L679" s="56"/>
      <c r="M679" s="56"/>
      <c r="N679" s="56"/>
      <c r="O679" s="56"/>
      <c r="P679" s="56"/>
      <c r="Q679" s="56"/>
      <c r="R679" s="56"/>
      <c r="S679" s="56"/>
      <c r="T679" s="56"/>
      <c r="U679" s="56"/>
      <c r="V679" s="56"/>
      <c r="W679" s="56"/>
      <c r="X679" s="56"/>
      <c r="Y679" s="56"/>
      <c r="Z679" s="56"/>
      <c r="AA679" s="56"/>
      <c r="AB679" s="56"/>
    </row>
    <row r="680">
      <c r="A680" s="56"/>
      <c r="B680" s="56"/>
      <c r="C680" s="58"/>
      <c r="D680" s="87"/>
      <c r="E680" s="79"/>
      <c r="F680" s="58"/>
      <c r="G680" s="58"/>
      <c r="H680" s="58"/>
      <c r="I680" s="58"/>
      <c r="J680" s="58"/>
      <c r="K680" s="56"/>
      <c r="L680" s="56"/>
      <c r="M680" s="56"/>
      <c r="N680" s="56"/>
      <c r="O680" s="56"/>
      <c r="P680" s="56"/>
      <c r="Q680" s="56"/>
      <c r="R680" s="56"/>
      <c r="S680" s="56"/>
      <c r="T680" s="56"/>
      <c r="U680" s="56"/>
      <c r="V680" s="56"/>
      <c r="W680" s="56"/>
      <c r="X680" s="56"/>
      <c r="Y680" s="56"/>
      <c r="Z680" s="56"/>
      <c r="AA680" s="56"/>
      <c r="AB680" s="56"/>
    </row>
    <row r="681">
      <c r="A681" s="56"/>
      <c r="B681" s="56"/>
      <c r="C681" s="58"/>
      <c r="D681" s="87"/>
      <c r="E681" s="79"/>
      <c r="F681" s="58"/>
      <c r="G681" s="58"/>
      <c r="H681" s="58"/>
      <c r="I681" s="58"/>
      <c r="J681" s="58"/>
      <c r="K681" s="56"/>
      <c r="L681" s="56"/>
      <c r="M681" s="56"/>
      <c r="N681" s="56"/>
      <c r="O681" s="56"/>
      <c r="P681" s="56"/>
      <c r="Q681" s="56"/>
      <c r="R681" s="56"/>
      <c r="S681" s="56"/>
      <c r="T681" s="56"/>
      <c r="U681" s="56"/>
      <c r="V681" s="56"/>
      <c r="W681" s="56"/>
      <c r="X681" s="56"/>
      <c r="Y681" s="56"/>
      <c r="Z681" s="56"/>
      <c r="AA681" s="56"/>
      <c r="AB681" s="56"/>
    </row>
    <row r="682">
      <c r="A682" s="56"/>
      <c r="B682" s="56"/>
      <c r="C682" s="58"/>
      <c r="D682" s="87"/>
      <c r="E682" s="79"/>
      <c r="F682" s="58"/>
      <c r="G682" s="58"/>
      <c r="H682" s="58"/>
      <c r="I682" s="58"/>
      <c r="J682" s="58"/>
      <c r="K682" s="56"/>
      <c r="L682" s="56"/>
      <c r="M682" s="56"/>
      <c r="N682" s="56"/>
      <c r="O682" s="56"/>
      <c r="P682" s="56"/>
      <c r="Q682" s="56"/>
      <c r="R682" s="56"/>
      <c r="S682" s="56"/>
      <c r="T682" s="56"/>
      <c r="U682" s="56"/>
      <c r="V682" s="56"/>
      <c r="W682" s="56"/>
      <c r="X682" s="56"/>
      <c r="Y682" s="56"/>
      <c r="Z682" s="56"/>
      <c r="AA682" s="56"/>
      <c r="AB682" s="56"/>
    </row>
    <row r="683">
      <c r="A683" s="56"/>
      <c r="B683" s="56"/>
      <c r="C683" s="58"/>
      <c r="D683" s="87"/>
      <c r="E683" s="79"/>
      <c r="F683" s="58"/>
      <c r="G683" s="58"/>
      <c r="H683" s="58"/>
      <c r="I683" s="58"/>
      <c r="J683" s="58"/>
      <c r="K683" s="56"/>
      <c r="L683" s="56"/>
      <c r="M683" s="56"/>
      <c r="N683" s="56"/>
      <c r="O683" s="56"/>
      <c r="P683" s="56"/>
      <c r="Q683" s="56"/>
      <c r="R683" s="56"/>
      <c r="S683" s="56"/>
      <c r="T683" s="56"/>
      <c r="U683" s="56"/>
      <c r="V683" s="56"/>
      <c r="W683" s="56"/>
      <c r="X683" s="56"/>
      <c r="Y683" s="56"/>
      <c r="Z683" s="56"/>
      <c r="AA683" s="56"/>
      <c r="AB683" s="56"/>
    </row>
    <row r="684">
      <c r="A684" s="56"/>
      <c r="B684" s="56"/>
      <c r="C684" s="58"/>
      <c r="D684" s="87"/>
      <c r="E684" s="79"/>
      <c r="F684" s="58"/>
      <c r="G684" s="58"/>
      <c r="H684" s="58"/>
      <c r="I684" s="58"/>
      <c r="J684" s="58"/>
      <c r="K684" s="56"/>
      <c r="L684" s="56"/>
      <c r="M684" s="56"/>
      <c r="N684" s="56"/>
      <c r="O684" s="56"/>
      <c r="P684" s="56"/>
      <c r="Q684" s="56"/>
      <c r="R684" s="56"/>
      <c r="S684" s="56"/>
      <c r="T684" s="56"/>
      <c r="U684" s="56"/>
      <c r="V684" s="56"/>
      <c r="W684" s="56"/>
      <c r="X684" s="56"/>
      <c r="Y684" s="56"/>
      <c r="Z684" s="56"/>
      <c r="AA684" s="56"/>
      <c r="AB684" s="56"/>
    </row>
    <row r="685">
      <c r="A685" s="56"/>
      <c r="B685" s="56"/>
      <c r="C685" s="58"/>
      <c r="D685" s="87"/>
      <c r="E685" s="79"/>
      <c r="F685" s="58"/>
      <c r="G685" s="58"/>
      <c r="H685" s="58"/>
      <c r="I685" s="58"/>
      <c r="J685" s="58"/>
      <c r="K685" s="56"/>
      <c r="L685" s="56"/>
      <c r="M685" s="56"/>
      <c r="N685" s="56"/>
      <c r="O685" s="56"/>
      <c r="P685" s="56"/>
      <c r="Q685" s="56"/>
      <c r="R685" s="56"/>
      <c r="S685" s="56"/>
      <c r="T685" s="56"/>
      <c r="U685" s="56"/>
      <c r="V685" s="56"/>
      <c r="W685" s="56"/>
      <c r="X685" s="56"/>
      <c r="Y685" s="56"/>
      <c r="Z685" s="56"/>
      <c r="AA685" s="56"/>
      <c r="AB685" s="56"/>
    </row>
    <row r="686">
      <c r="A686" s="56"/>
      <c r="B686" s="56"/>
      <c r="C686" s="58"/>
      <c r="D686" s="87"/>
      <c r="E686" s="79"/>
      <c r="F686" s="58"/>
      <c r="G686" s="58"/>
      <c r="H686" s="58"/>
      <c r="I686" s="58"/>
      <c r="J686" s="58"/>
      <c r="K686" s="56"/>
      <c r="L686" s="56"/>
      <c r="M686" s="56"/>
      <c r="N686" s="56"/>
      <c r="O686" s="56"/>
      <c r="P686" s="56"/>
      <c r="Q686" s="56"/>
      <c r="R686" s="56"/>
      <c r="S686" s="56"/>
      <c r="T686" s="56"/>
      <c r="U686" s="56"/>
      <c r="V686" s="56"/>
      <c r="W686" s="56"/>
      <c r="X686" s="56"/>
      <c r="Y686" s="56"/>
      <c r="Z686" s="56"/>
      <c r="AA686" s="56"/>
      <c r="AB686" s="56"/>
    </row>
    <row r="687">
      <c r="A687" s="56"/>
      <c r="B687" s="56"/>
      <c r="C687" s="58"/>
      <c r="D687" s="87"/>
      <c r="E687" s="79"/>
      <c r="F687" s="58"/>
      <c r="G687" s="58"/>
      <c r="H687" s="58"/>
      <c r="I687" s="58"/>
      <c r="J687" s="58"/>
      <c r="K687" s="56"/>
      <c r="L687" s="56"/>
      <c r="M687" s="56"/>
      <c r="N687" s="56"/>
      <c r="O687" s="56"/>
      <c r="P687" s="56"/>
      <c r="Q687" s="56"/>
      <c r="R687" s="56"/>
      <c r="S687" s="56"/>
      <c r="T687" s="56"/>
      <c r="U687" s="56"/>
      <c r="V687" s="56"/>
      <c r="W687" s="56"/>
      <c r="X687" s="56"/>
      <c r="Y687" s="56"/>
      <c r="Z687" s="56"/>
      <c r="AA687" s="56"/>
      <c r="AB687" s="56"/>
    </row>
    <row r="688">
      <c r="A688" s="56"/>
      <c r="B688" s="56"/>
      <c r="C688" s="58"/>
      <c r="D688" s="87"/>
      <c r="E688" s="79"/>
      <c r="F688" s="58"/>
      <c r="G688" s="58"/>
      <c r="H688" s="58"/>
      <c r="I688" s="58"/>
      <c r="J688" s="58"/>
      <c r="K688" s="56"/>
      <c r="L688" s="56"/>
      <c r="M688" s="56"/>
      <c r="N688" s="56"/>
      <c r="O688" s="56"/>
      <c r="P688" s="56"/>
      <c r="Q688" s="56"/>
      <c r="R688" s="56"/>
      <c r="S688" s="56"/>
      <c r="T688" s="56"/>
      <c r="U688" s="56"/>
      <c r="V688" s="56"/>
      <c r="W688" s="56"/>
      <c r="X688" s="56"/>
      <c r="Y688" s="56"/>
      <c r="Z688" s="56"/>
      <c r="AA688" s="56"/>
      <c r="AB688" s="56"/>
    </row>
    <row r="689">
      <c r="A689" s="56"/>
      <c r="B689" s="56"/>
      <c r="C689" s="58"/>
      <c r="D689" s="87"/>
      <c r="E689" s="79"/>
      <c r="F689" s="58"/>
      <c r="G689" s="58"/>
      <c r="H689" s="58"/>
      <c r="I689" s="58"/>
      <c r="J689" s="58"/>
      <c r="K689" s="56"/>
      <c r="L689" s="56"/>
      <c r="M689" s="56"/>
      <c r="N689" s="56"/>
      <c r="O689" s="56"/>
      <c r="P689" s="56"/>
      <c r="Q689" s="56"/>
      <c r="R689" s="56"/>
      <c r="S689" s="56"/>
      <c r="T689" s="56"/>
      <c r="U689" s="56"/>
      <c r="V689" s="56"/>
      <c r="W689" s="56"/>
      <c r="X689" s="56"/>
      <c r="Y689" s="56"/>
      <c r="Z689" s="56"/>
      <c r="AA689" s="56"/>
      <c r="AB689" s="56"/>
    </row>
    <row r="690">
      <c r="A690" s="56"/>
      <c r="B690" s="56"/>
      <c r="C690" s="58"/>
      <c r="D690" s="87"/>
      <c r="E690" s="79"/>
      <c r="F690" s="58"/>
      <c r="G690" s="58"/>
      <c r="H690" s="58"/>
      <c r="I690" s="58"/>
      <c r="J690" s="58"/>
      <c r="K690" s="56"/>
      <c r="L690" s="56"/>
      <c r="M690" s="56"/>
      <c r="N690" s="56"/>
      <c r="O690" s="56"/>
      <c r="P690" s="56"/>
      <c r="Q690" s="56"/>
      <c r="R690" s="56"/>
      <c r="S690" s="56"/>
      <c r="T690" s="56"/>
      <c r="U690" s="56"/>
      <c r="V690" s="56"/>
      <c r="W690" s="56"/>
      <c r="X690" s="56"/>
      <c r="Y690" s="56"/>
      <c r="Z690" s="56"/>
      <c r="AA690" s="56"/>
      <c r="AB690" s="56"/>
    </row>
    <row r="691">
      <c r="A691" s="56"/>
      <c r="B691" s="56"/>
      <c r="C691" s="58"/>
      <c r="D691" s="87"/>
      <c r="E691" s="79"/>
      <c r="F691" s="58"/>
      <c r="G691" s="58"/>
      <c r="H691" s="58"/>
      <c r="I691" s="58"/>
      <c r="J691" s="58"/>
      <c r="K691" s="56"/>
      <c r="L691" s="56"/>
      <c r="M691" s="56"/>
      <c r="N691" s="56"/>
      <c r="O691" s="56"/>
      <c r="P691" s="56"/>
      <c r="Q691" s="56"/>
      <c r="R691" s="56"/>
      <c r="S691" s="56"/>
      <c r="T691" s="56"/>
      <c r="U691" s="56"/>
      <c r="V691" s="56"/>
      <c r="W691" s="56"/>
      <c r="X691" s="56"/>
      <c r="Y691" s="56"/>
      <c r="Z691" s="56"/>
      <c r="AA691" s="56"/>
      <c r="AB691" s="56"/>
    </row>
    <row r="692">
      <c r="A692" s="56"/>
      <c r="B692" s="56"/>
      <c r="C692" s="58"/>
      <c r="D692" s="87"/>
      <c r="E692" s="79"/>
      <c r="F692" s="58"/>
      <c r="G692" s="58"/>
      <c r="H692" s="58"/>
      <c r="I692" s="58"/>
      <c r="J692" s="58"/>
      <c r="K692" s="56"/>
      <c r="L692" s="56"/>
      <c r="M692" s="56"/>
      <c r="N692" s="56"/>
      <c r="O692" s="56"/>
      <c r="P692" s="56"/>
      <c r="Q692" s="56"/>
      <c r="R692" s="56"/>
      <c r="S692" s="56"/>
      <c r="T692" s="56"/>
      <c r="U692" s="56"/>
      <c r="V692" s="56"/>
      <c r="W692" s="56"/>
      <c r="X692" s="56"/>
      <c r="Y692" s="56"/>
      <c r="Z692" s="56"/>
      <c r="AA692" s="56"/>
      <c r="AB692" s="56"/>
    </row>
    <row r="693">
      <c r="A693" s="56"/>
      <c r="B693" s="56"/>
      <c r="C693" s="58"/>
      <c r="D693" s="87"/>
      <c r="E693" s="79"/>
      <c r="F693" s="58"/>
      <c r="G693" s="58"/>
      <c r="H693" s="58"/>
      <c r="I693" s="58"/>
      <c r="J693" s="58"/>
      <c r="K693" s="56"/>
      <c r="L693" s="56"/>
      <c r="M693" s="56"/>
      <c r="N693" s="56"/>
      <c r="O693" s="56"/>
      <c r="P693" s="56"/>
      <c r="Q693" s="56"/>
      <c r="R693" s="56"/>
      <c r="S693" s="56"/>
      <c r="T693" s="56"/>
      <c r="U693" s="56"/>
      <c r="V693" s="56"/>
      <c r="W693" s="56"/>
      <c r="X693" s="56"/>
      <c r="Y693" s="56"/>
      <c r="Z693" s="56"/>
      <c r="AA693" s="56"/>
      <c r="AB693" s="56"/>
    </row>
    <row r="694">
      <c r="A694" s="56"/>
      <c r="B694" s="56"/>
      <c r="C694" s="58"/>
      <c r="D694" s="87"/>
      <c r="E694" s="79"/>
      <c r="F694" s="58"/>
      <c r="G694" s="58"/>
      <c r="H694" s="58"/>
      <c r="I694" s="58"/>
      <c r="J694" s="58"/>
      <c r="K694" s="56"/>
      <c r="L694" s="56"/>
      <c r="M694" s="56"/>
      <c r="N694" s="56"/>
      <c r="O694" s="56"/>
      <c r="P694" s="56"/>
      <c r="Q694" s="56"/>
      <c r="R694" s="56"/>
      <c r="S694" s="56"/>
      <c r="T694" s="56"/>
      <c r="U694" s="56"/>
      <c r="V694" s="56"/>
      <c r="W694" s="56"/>
      <c r="X694" s="56"/>
      <c r="Y694" s="56"/>
      <c r="Z694" s="56"/>
      <c r="AA694" s="56"/>
      <c r="AB694" s="56"/>
    </row>
    <row r="695">
      <c r="A695" s="56"/>
      <c r="B695" s="56"/>
      <c r="C695" s="58"/>
      <c r="D695" s="87"/>
      <c r="E695" s="79"/>
      <c r="F695" s="58"/>
      <c r="G695" s="58"/>
      <c r="H695" s="58"/>
      <c r="I695" s="58"/>
      <c r="J695" s="58"/>
      <c r="K695" s="56"/>
      <c r="L695" s="56"/>
      <c r="M695" s="56"/>
      <c r="N695" s="56"/>
      <c r="O695" s="56"/>
      <c r="P695" s="56"/>
      <c r="Q695" s="56"/>
      <c r="R695" s="56"/>
      <c r="S695" s="56"/>
      <c r="T695" s="56"/>
      <c r="U695" s="56"/>
      <c r="V695" s="56"/>
      <c r="W695" s="56"/>
      <c r="X695" s="56"/>
      <c r="Y695" s="56"/>
      <c r="Z695" s="56"/>
      <c r="AA695" s="56"/>
      <c r="AB695" s="56"/>
    </row>
    <row r="696">
      <c r="A696" s="56"/>
      <c r="B696" s="56"/>
      <c r="C696" s="58"/>
      <c r="D696" s="87"/>
      <c r="E696" s="79"/>
      <c r="F696" s="58"/>
      <c r="G696" s="58"/>
      <c r="H696" s="58"/>
      <c r="I696" s="58"/>
      <c r="J696" s="58"/>
      <c r="K696" s="56"/>
      <c r="L696" s="56"/>
      <c r="M696" s="56"/>
      <c r="N696" s="56"/>
      <c r="O696" s="56"/>
      <c r="P696" s="56"/>
      <c r="Q696" s="56"/>
      <c r="R696" s="56"/>
      <c r="S696" s="56"/>
      <c r="T696" s="56"/>
      <c r="U696" s="56"/>
      <c r="V696" s="56"/>
      <c r="W696" s="56"/>
      <c r="X696" s="56"/>
      <c r="Y696" s="56"/>
      <c r="Z696" s="56"/>
      <c r="AA696" s="56"/>
      <c r="AB696" s="56"/>
    </row>
    <row r="697">
      <c r="A697" s="56"/>
      <c r="B697" s="56"/>
      <c r="C697" s="58"/>
      <c r="D697" s="87"/>
      <c r="E697" s="79"/>
      <c r="F697" s="58"/>
      <c r="G697" s="58"/>
      <c r="H697" s="58"/>
      <c r="I697" s="58"/>
      <c r="J697" s="58"/>
      <c r="K697" s="56"/>
      <c r="L697" s="56"/>
      <c r="M697" s="56"/>
      <c r="N697" s="56"/>
      <c r="O697" s="56"/>
      <c r="P697" s="56"/>
      <c r="Q697" s="56"/>
      <c r="R697" s="56"/>
      <c r="S697" s="56"/>
      <c r="T697" s="56"/>
      <c r="U697" s="56"/>
      <c r="V697" s="56"/>
      <c r="W697" s="56"/>
      <c r="X697" s="56"/>
      <c r="Y697" s="56"/>
      <c r="Z697" s="56"/>
      <c r="AA697" s="56"/>
      <c r="AB697" s="56"/>
    </row>
    <row r="698">
      <c r="A698" s="56"/>
      <c r="B698" s="56"/>
      <c r="C698" s="58"/>
      <c r="D698" s="87"/>
      <c r="E698" s="79"/>
      <c r="F698" s="58"/>
      <c r="G698" s="58"/>
      <c r="H698" s="58"/>
      <c r="I698" s="58"/>
      <c r="J698" s="58"/>
      <c r="K698" s="56"/>
      <c r="L698" s="56"/>
      <c r="M698" s="56"/>
      <c r="N698" s="56"/>
      <c r="O698" s="56"/>
      <c r="P698" s="56"/>
      <c r="Q698" s="56"/>
      <c r="R698" s="56"/>
      <c r="S698" s="56"/>
      <c r="T698" s="56"/>
      <c r="U698" s="56"/>
      <c r="V698" s="56"/>
      <c r="W698" s="56"/>
      <c r="X698" s="56"/>
      <c r="Y698" s="56"/>
      <c r="Z698" s="56"/>
      <c r="AA698" s="56"/>
      <c r="AB698" s="56"/>
    </row>
    <row r="699">
      <c r="A699" s="56"/>
      <c r="B699" s="56"/>
      <c r="C699" s="58"/>
      <c r="D699" s="87"/>
      <c r="E699" s="79"/>
      <c r="F699" s="58"/>
      <c r="G699" s="58"/>
      <c r="H699" s="58"/>
      <c r="I699" s="58"/>
      <c r="J699" s="58"/>
      <c r="K699" s="56"/>
      <c r="L699" s="56"/>
      <c r="M699" s="56"/>
      <c r="N699" s="56"/>
      <c r="O699" s="56"/>
      <c r="P699" s="56"/>
      <c r="Q699" s="56"/>
      <c r="R699" s="56"/>
      <c r="S699" s="56"/>
      <c r="T699" s="56"/>
      <c r="U699" s="56"/>
      <c r="V699" s="56"/>
      <c r="W699" s="56"/>
      <c r="X699" s="56"/>
      <c r="Y699" s="56"/>
      <c r="Z699" s="56"/>
      <c r="AA699" s="56"/>
      <c r="AB699" s="56"/>
    </row>
    <row r="700">
      <c r="A700" s="56"/>
      <c r="B700" s="56"/>
      <c r="C700" s="58"/>
      <c r="D700" s="87"/>
      <c r="E700" s="79"/>
      <c r="F700" s="58"/>
      <c r="G700" s="58"/>
      <c r="H700" s="58"/>
      <c r="I700" s="58"/>
      <c r="J700" s="58"/>
      <c r="K700" s="56"/>
      <c r="L700" s="56"/>
      <c r="M700" s="56"/>
      <c r="N700" s="56"/>
      <c r="O700" s="56"/>
      <c r="P700" s="56"/>
      <c r="Q700" s="56"/>
      <c r="R700" s="56"/>
      <c r="S700" s="56"/>
      <c r="T700" s="56"/>
      <c r="U700" s="56"/>
      <c r="V700" s="56"/>
      <c r="W700" s="56"/>
      <c r="X700" s="56"/>
      <c r="Y700" s="56"/>
      <c r="Z700" s="56"/>
      <c r="AA700" s="56"/>
      <c r="AB700" s="56"/>
    </row>
    <row r="701">
      <c r="A701" s="56"/>
      <c r="B701" s="56"/>
      <c r="C701" s="58"/>
      <c r="D701" s="87"/>
      <c r="E701" s="79"/>
      <c r="F701" s="58"/>
      <c r="G701" s="58"/>
      <c r="H701" s="58"/>
      <c r="I701" s="58"/>
      <c r="J701" s="58"/>
      <c r="K701" s="56"/>
      <c r="L701" s="56"/>
      <c r="M701" s="56"/>
      <c r="N701" s="56"/>
      <c r="O701" s="56"/>
      <c r="P701" s="56"/>
      <c r="Q701" s="56"/>
      <c r="R701" s="56"/>
      <c r="S701" s="56"/>
      <c r="T701" s="56"/>
      <c r="U701" s="56"/>
      <c r="V701" s="56"/>
      <c r="W701" s="56"/>
      <c r="X701" s="56"/>
      <c r="Y701" s="56"/>
      <c r="Z701" s="56"/>
      <c r="AA701" s="56"/>
      <c r="AB701" s="56"/>
    </row>
    <row r="702">
      <c r="A702" s="56"/>
      <c r="B702" s="56"/>
      <c r="C702" s="58"/>
      <c r="D702" s="87"/>
      <c r="E702" s="79"/>
      <c r="F702" s="58"/>
      <c r="G702" s="58"/>
      <c r="H702" s="58"/>
      <c r="I702" s="58"/>
      <c r="J702" s="58"/>
      <c r="K702" s="56"/>
      <c r="L702" s="56"/>
      <c r="M702" s="56"/>
      <c r="N702" s="56"/>
      <c r="O702" s="56"/>
      <c r="P702" s="56"/>
      <c r="Q702" s="56"/>
      <c r="R702" s="56"/>
      <c r="S702" s="56"/>
      <c r="T702" s="56"/>
      <c r="U702" s="56"/>
      <c r="V702" s="56"/>
      <c r="W702" s="56"/>
      <c r="X702" s="56"/>
      <c r="Y702" s="56"/>
      <c r="Z702" s="56"/>
      <c r="AA702" s="56"/>
      <c r="AB702" s="56"/>
    </row>
    <row r="703">
      <c r="A703" s="56"/>
      <c r="B703" s="56"/>
      <c r="C703" s="58"/>
      <c r="D703" s="87"/>
      <c r="E703" s="79"/>
      <c r="F703" s="58"/>
      <c r="G703" s="58"/>
      <c r="H703" s="58"/>
      <c r="I703" s="58"/>
      <c r="J703" s="58"/>
      <c r="K703" s="56"/>
      <c r="L703" s="56"/>
      <c r="M703" s="56"/>
      <c r="N703" s="56"/>
      <c r="O703" s="56"/>
      <c r="P703" s="56"/>
      <c r="Q703" s="56"/>
      <c r="R703" s="56"/>
      <c r="S703" s="56"/>
      <c r="T703" s="56"/>
      <c r="U703" s="56"/>
      <c r="V703" s="56"/>
      <c r="W703" s="56"/>
      <c r="X703" s="56"/>
      <c r="Y703" s="56"/>
      <c r="Z703" s="56"/>
      <c r="AA703" s="56"/>
      <c r="AB703" s="56"/>
    </row>
    <row r="704">
      <c r="A704" s="56"/>
      <c r="B704" s="56"/>
      <c r="C704" s="58"/>
      <c r="D704" s="87"/>
      <c r="E704" s="79"/>
      <c r="F704" s="58"/>
      <c r="G704" s="58"/>
      <c r="H704" s="58"/>
      <c r="I704" s="58"/>
      <c r="J704" s="58"/>
      <c r="K704" s="56"/>
      <c r="L704" s="56"/>
      <c r="M704" s="56"/>
      <c r="N704" s="56"/>
      <c r="O704" s="56"/>
      <c r="P704" s="56"/>
      <c r="Q704" s="56"/>
      <c r="R704" s="56"/>
      <c r="S704" s="56"/>
      <c r="T704" s="56"/>
      <c r="U704" s="56"/>
      <c r="V704" s="56"/>
      <c r="W704" s="56"/>
      <c r="X704" s="56"/>
      <c r="Y704" s="56"/>
      <c r="Z704" s="56"/>
      <c r="AA704" s="56"/>
      <c r="AB704" s="56"/>
    </row>
    <row r="705">
      <c r="A705" s="56"/>
      <c r="B705" s="56"/>
      <c r="C705" s="58"/>
      <c r="D705" s="87"/>
      <c r="E705" s="79"/>
      <c r="F705" s="58"/>
      <c r="G705" s="58"/>
      <c r="H705" s="58"/>
      <c r="I705" s="58"/>
      <c r="J705" s="58"/>
      <c r="K705" s="56"/>
      <c r="L705" s="56"/>
      <c r="M705" s="56"/>
      <c r="N705" s="56"/>
      <c r="O705" s="56"/>
      <c r="P705" s="56"/>
      <c r="Q705" s="56"/>
      <c r="R705" s="56"/>
      <c r="S705" s="56"/>
      <c r="T705" s="56"/>
      <c r="U705" s="56"/>
      <c r="V705" s="56"/>
      <c r="W705" s="56"/>
      <c r="X705" s="56"/>
      <c r="Y705" s="56"/>
      <c r="Z705" s="56"/>
      <c r="AA705" s="56"/>
      <c r="AB705" s="56"/>
    </row>
    <row r="706">
      <c r="A706" s="56"/>
      <c r="B706" s="56"/>
      <c r="C706" s="58"/>
      <c r="D706" s="87"/>
      <c r="E706" s="79"/>
      <c r="F706" s="58"/>
      <c r="G706" s="58"/>
      <c r="H706" s="58"/>
      <c r="I706" s="58"/>
      <c r="J706" s="58"/>
      <c r="K706" s="56"/>
      <c r="L706" s="56"/>
      <c r="M706" s="56"/>
      <c r="N706" s="56"/>
      <c r="O706" s="56"/>
      <c r="P706" s="56"/>
      <c r="Q706" s="56"/>
      <c r="R706" s="56"/>
      <c r="S706" s="56"/>
      <c r="T706" s="56"/>
      <c r="U706" s="56"/>
      <c r="V706" s="56"/>
      <c r="W706" s="56"/>
      <c r="X706" s="56"/>
      <c r="Y706" s="56"/>
      <c r="Z706" s="56"/>
      <c r="AA706" s="56"/>
      <c r="AB706" s="56"/>
    </row>
    <row r="707">
      <c r="A707" s="56"/>
      <c r="B707" s="56"/>
      <c r="C707" s="58"/>
      <c r="D707" s="87"/>
      <c r="E707" s="79"/>
      <c r="F707" s="58"/>
      <c r="G707" s="58"/>
      <c r="H707" s="58"/>
      <c r="I707" s="58"/>
      <c r="J707" s="58"/>
      <c r="K707" s="56"/>
      <c r="L707" s="56"/>
      <c r="M707" s="56"/>
      <c r="N707" s="56"/>
      <c r="O707" s="56"/>
      <c r="P707" s="56"/>
      <c r="Q707" s="56"/>
      <c r="R707" s="56"/>
      <c r="S707" s="56"/>
      <c r="T707" s="56"/>
      <c r="U707" s="56"/>
      <c r="V707" s="56"/>
      <c r="W707" s="56"/>
      <c r="X707" s="56"/>
      <c r="Y707" s="56"/>
      <c r="Z707" s="56"/>
      <c r="AA707" s="56"/>
      <c r="AB707" s="56"/>
    </row>
    <row r="708">
      <c r="A708" s="56"/>
      <c r="B708" s="56"/>
      <c r="C708" s="58"/>
      <c r="D708" s="87"/>
      <c r="E708" s="79"/>
      <c r="F708" s="58"/>
      <c r="G708" s="58"/>
      <c r="H708" s="58"/>
      <c r="I708" s="58"/>
      <c r="J708" s="58"/>
      <c r="K708" s="56"/>
      <c r="L708" s="56"/>
      <c r="M708" s="56"/>
      <c r="N708" s="56"/>
      <c r="O708" s="56"/>
      <c r="P708" s="56"/>
      <c r="Q708" s="56"/>
      <c r="R708" s="56"/>
      <c r="S708" s="56"/>
      <c r="T708" s="56"/>
      <c r="U708" s="56"/>
      <c r="V708" s="56"/>
      <c r="W708" s="56"/>
      <c r="X708" s="56"/>
      <c r="Y708" s="56"/>
      <c r="Z708" s="56"/>
      <c r="AA708" s="56"/>
      <c r="AB708" s="56"/>
    </row>
    <row r="709">
      <c r="A709" s="56"/>
      <c r="B709" s="56"/>
      <c r="C709" s="58"/>
      <c r="D709" s="87"/>
      <c r="E709" s="79"/>
      <c r="F709" s="58"/>
      <c r="G709" s="58"/>
      <c r="H709" s="58"/>
      <c r="I709" s="58"/>
      <c r="J709" s="58"/>
      <c r="K709" s="56"/>
      <c r="L709" s="56"/>
      <c r="M709" s="56"/>
      <c r="N709" s="56"/>
      <c r="O709" s="56"/>
      <c r="P709" s="56"/>
      <c r="Q709" s="56"/>
      <c r="R709" s="56"/>
      <c r="S709" s="56"/>
      <c r="T709" s="56"/>
      <c r="U709" s="56"/>
      <c r="V709" s="56"/>
      <c r="W709" s="56"/>
      <c r="X709" s="56"/>
      <c r="Y709" s="56"/>
      <c r="Z709" s="56"/>
      <c r="AA709" s="56"/>
      <c r="AB709" s="56"/>
    </row>
    <row r="710">
      <c r="A710" s="56"/>
      <c r="B710" s="56"/>
      <c r="C710" s="58"/>
      <c r="D710" s="87"/>
      <c r="E710" s="79"/>
      <c r="F710" s="58"/>
      <c r="G710" s="58"/>
      <c r="H710" s="58"/>
      <c r="I710" s="58"/>
      <c r="J710" s="58"/>
      <c r="K710" s="56"/>
      <c r="L710" s="56"/>
      <c r="M710" s="56"/>
      <c r="N710" s="56"/>
      <c r="O710" s="56"/>
      <c r="P710" s="56"/>
      <c r="Q710" s="56"/>
      <c r="R710" s="56"/>
      <c r="S710" s="56"/>
      <c r="T710" s="56"/>
      <c r="U710" s="56"/>
      <c r="V710" s="56"/>
      <c r="W710" s="56"/>
      <c r="X710" s="56"/>
      <c r="Y710" s="56"/>
      <c r="Z710" s="56"/>
      <c r="AA710" s="56"/>
      <c r="AB710" s="56"/>
    </row>
    <row r="711">
      <c r="A711" s="56"/>
      <c r="B711" s="56"/>
      <c r="C711" s="58"/>
      <c r="D711" s="87"/>
      <c r="E711" s="79"/>
      <c r="F711" s="58"/>
      <c r="G711" s="58"/>
      <c r="H711" s="58"/>
      <c r="I711" s="58"/>
      <c r="J711" s="58"/>
      <c r="K711" s="56"/>
      <c r="L711" s="56"/>
      <c r="M711" s="56"/>
      <c r="N711" s="56"/>
      <c r="O711" s="56"/>
      <c r="P711" s="56"/>
      <c r="Q711" s="56"/>
      <c r="R711" s="56"/>
      <c r="S711" s="56"/>
      <c r="T711" s="56"/>
      <c r="U711" s="56"/>
      <c r="V711" s="56"/>
      <c r="W711" s="56"/>
      <c r="X711" s="56"/>
      <c r="Y711" s="56"/>
      <c r="Z711" s="56"/>
      <c r="AA711" s="56"/>
      <c r="AB711" s="56"/>
    </row>
    <row r="712">
      <c r="A712" s="56"/>
      <c r="B712" s="56"/>
      <c r="C712" s="58"/>
      <c r="D712" s="87"/>
      <c r="E712" s="79"/>
      <c r="F712" s="58"/>
      <c r="G712" s="58"/>
      <c r="H712" s="58"/>
      <c r="I712" s="58"/>
      <c r="J712" s="58"/>
      <c r="K712" s="56"/>
      <c r="L712" s="56"/>
      <c r="M712" s="56"/>
      <c r="N712" s="56"/>
      <c r="O712" s="56"/>
      <c r="P712" s="56"/>
      <c r="Q712" s="56"/>
      <c r="R712" s="56"/>
      <c r="S712" s="56"/>
      <c r="T712" s="56"/>
      <c r="U712" s="56"/>
      <c r="V712" s="56"/>
      <c r="W712" s="56"/>
      <c r="X712" s="56"/>
      <c r="Y712" s="56"/>
      <c r="Z712" s="56"/>
      <c r="AA712" s="56"/>
      <c r="AB712" s="56"/>
    </row>
    <row r="713">
      <c r="A713" s="56"/>
      <c r="B713" s="56"/>
      <c r="C713" s="58"/>
      <c r="D713" s="87"/>
      <c r="E713" s="79"/>
      <c r="F713" s="58"/>
      <c r="G713" s="58"/>
      <c r="H713" s="58"/>
      <c r="I713" s="58"/>
      <c r="J713" s="58"/>
      <c r="K713" s="56"/>
      <c r="L713" s="56"/>
      <c r="M713" s="56"/>
      <c r="N713" s="56"/>
      <c r="O713" s="56"/>
      <c r="P713" s="56"/>
      <c r="Q713" s="56"/>
      <c r="R713" s="56"/>
      <c r="S713" s="56"/>
      <c r="T713" s="56"/>
      <c r="U713" s="56"/>
      <c r="V713" s="56"/>
      <c r="W713" s="56"/>
      <c r="X713" s="56"/>
      <c r="Y713" s="56"/>
      <c r="Z713" s="56"/>
      <c r="AA713" s="56"/>
      <c r="AB713" s="56"/>
    </row>
    <row r="714">
      <c r="A714" s="56"/>
      <c r="B714" s="56"/>
      <c r="C714" s="58"/>
      <c r="D714" s="87"/>
      <c r="E714" s="79"/>
      <c r="F714" s="58"/>
      <c r="G714" s="58"/>
      <c r="H714" s="58"/>
      <c r="I714" s="58"/>
      <c r="J714" s="58"/>
      <c r="K714" s="56"/>
      <c r="L714" s="56"/>
      <c r="M714" s="56"/>
      <c r="N714" s="56"/>
      <c r="O714" s="56"/>
      <c r="P714" s="56"/>
      <c r="Q714" s="56"/>
      <c r="R714" s="56"/>
      <c r="S714" s="56"/>
      <c r="T714" s="56"/>
      <c r="U714" s="56"/>
      <c r="V714" s="56"/>
      <c r="W714" s="56"/>
      <c r="X714" s="56"/>
      <c r="Y714" s="56"/>
      <c r="Z714" s="56"/>
      <c r="AA714" s="56"/>
      <c r="AB714" s="56"/>
    </row>
    <row r="715">
      <c r="A715" s="56"/>
      <c r="B715" s="56"/>
      <c r="C715" s="58"/>
      <c r="D715" s="87"/>
      <c r="E715" s="79"/>
      <c r="F715" s="58"/>
      <c r="G715" s="58"/>
      <c r="H715" s="58"/>
      <c r="I715" s="58"/>
      <c r="J715" s="58"/>
      <c r="K715" s="56"/>
      <c r="L715" s="56"/>
      <c r="M715" s="56"/>
      <c r="N715" s="56"/>
      <c r="O715" s="56"/>
      <c r="P715" s="56"/>
      <c r="Q715" s="56"/>
      <c r="R715" s="56"/>
      <c r="S715" s="56"/>
      <c r="T715" s="56"/>
      <c r="U715" s="56"/>
      <c r="V715" s="56"/>
      <c r="W715" s="56"/>
      <c r="X715" s="56"/>
      <c r="Y715" s="56"/>
      <c r="Z715" s="56"/>
      <c r="AA715" s="56"/>
      <c r="AB715" s="56"/>
    </row>
    <row r="716">
      <c r="A716" s="56"/>
      <c r="B716" s="56"/>
      <c r="C716" s="58"/>
      <c r="D716" s="87"/>
      <c r="E716" s="79"/>
      <c r="F716" s="58"/>
      <c r="G716" s="58"/>
      <c r="H716" s="58"/>
      <c r="I716" s="58"/>
      <c r="J716" s="58"/>
      <c r="K716" s="56"/>
      <c r="L716" s="56"/>
      <c r="M716" s="56"/>
      <c r="N716" s="56"/>
      <c r="O716" s="56"/>
      <c r="P716" s="56"/>
      <c r="Q716" s="56"/>
      <c r="R716" s="56"/>
      <c r="S716" s="56"/>
      <c r="T716" s="56"/>
      <c r="U716" s="56"/>
      <c r="V716" s="56"/>
      <c r="W716" s="56"/>
      <c r="X716" s="56"/>
      <c r="Y716" s="56"/>
      <c r="Z716" s="56"/>
      <c r="AA716" s="56"/>
      <c r="AB716" s="56"/>
    </row>
    <row r="717">
      <c r="A717" s="56"/>
      <c r="B717" s="56"/>
      <c r="C717" s="58"/>
      <c r="D717" s="87"/>
      <c r="E717" s="79"/>
      <c r="F717" s="58"/>
      <c r="G717" s="58"/>
      <c r="H717" s="58"/>
      <c r="I717" s="58"/>
      <c r="J717" s="58"/>
      <c r="K717" s="56"/>
      <c r="L717" s="56"/>
      <c r="M717" s="56"/>
      <c r="N717" s="56"/>
      <c r="O717" s="56"/>
      <c r="P717" s="56"/>
      <c r="Q717" s="56"/>
      <c r="R717" s="56"/>
      <c r="S717" s="56"/>
      <c r="T717" s="56"/>
      <c r="U717" s="56"/>
      <c r="V717" s="56"/>
      <c r="W717" s="56"/>
      <c r="X717" s="56"/>
      <c r="Y717" s="56"/>
      <c r="Z717" s="56"/>
      <c r="AA717" s="56"/>
      <c r="AB717" s="56"/>
    </row>
    <row r="718">
      <c r="A718" s="56"/>
      <c r="B718" s="56"/>
      <c r="C718" s="58"/>
      <c r="D718" s="87"/>
      <c r="E718" s="79"/>
      <c r="F718" s="58"/>
      <c r="G718" s="58"/>
      <c r="H718" s="58"/>
      <c r="I718" s="58"/>
      <c r="J718" s="58"/>
      <c r="K718" s="56"/>
      <c r="L718" s="56"/>
      <c r="M718" s="56"/>
      <c r="N718" s="56"/>
      <c r="O718" s="56"/>
      <c r="P718" s="56"/>
      <c r="Q718" s="56"/>
      <c r="R718" s="56"/>
      <c r="S718" s="56"/>
      <c r="T718" s="56"/>
      <c r="U718" s="56"/>
      <c r="V718" s="56"/>
      <c r="W718" s="56"/>
      <c r="X718" s="56"/>
      <c r="Y718" s="56"/>
      <c r="Z718" s="56"/>
      <c r="AA718" s="56"/>
      <c r="AB718" s="56"/>
    </row>
    <row r="719">
      <c r="A719" s="56"/>
      <c r="B719" s="56"/>
      <c r="C719" s="58"/>
      <c r="D719" s="87"/>
      <c r="E719" s="79"/>
      <c r="F719" s="58"/>
      <c r="G719" s="58"/>
      <c r="H719" s="58"/>
      <c r="I719" s="58"/>
      <c r="J719" s="58"/>
      <c r="K719" s="56"/>
      <c r="L719" s="56"/>
      <c r="M719" s="56"/>
      <c r="N719" s="56"/>
      <c r="O719" s="56"/>
      <c r="P719" s="56"/>
      <c r="Q719" s="56"/>
      <c r="R719" s="56"/>
      <c r="S719" s="56"/>
      <c r="T719" s="56"/>
      <c r="U719" s="56"/>
      <c r="V719" s="56"/>
      <c r="W719" s="56"/>
      <c r="X719" s="56"/>
      <c r="Y719" s="56"/>
      <c r="Z719" s="56"/>
      <c r="AA719" s="56"/>
      <c r="AB719" s="56"/>
    </row>
    <row r="720">
      <c r="A720" s="56"/>
      <c r="B720" s="56"/>
      <c r="C720" s="58"/>
      <c r="D720" s="87"/>
      <c r="E720" s="79"/>
      <c r="F720" s="58"/>
      <c r="G720" s="58"/>
      <c r="H720" s="58"/>
      <c r="I720" s="58"/>
      <c r="J720" s="58"/>
      <c r="K720" s="56"/>
      <c r="L720" s="56"/>
      <c r="M720" s="56"/>
      <c r="N720" s="56"/>
      <c r="O720" s="56"/>
      <c r="P720" s="56"/>
      <c r="Q720" s="56"/>
      <c r="R720" s="56"/>
      <c r="S720" s="56"/>
      <c r="T720" s="56"/>
      <c r="U720" s="56"/>
      <c r="V720" s="56"/>
      <c r="W720" s="56"/>
      <c r="X720" s="56"/>
      <c r="Y720" s="56"/>
      <c r="Z720" s="56"/>
      <c r="AA720" s="56"/>
      <c r="AB720" s="56"/>
    </row>
    <row r="721">
      <c r="A721" s="56"/>
      <c r="B721" s="56"/>
      <c r="C721" s="58"/>
      <c r="D721" s="87"/>
      <c r="E721" s="79"/>
      <c r="F721" s="58"/>
      <c r="G721" s="58"/>
      <c r="H721" s="58"/>
      <c r="I721" s="58"/>
      <c r="J721" s="58"/>
      <c r="K721" s="56"/>
      <c r="L721" s="56"/>
      <c r="M721" s="56"/>
      <c r="N721" s="56"/>
      <c r="O721" s="56"/>
      <c r="P721" s="56"/>
      <c r="Q721" s="56"/>
      <c r="R721" s="56"/>
      <c r="S721" s="56"/>
      <c r="T721" s="56"/>
      <c r="U721" s="56"/>
      <c r="V721" s="56"/>
      <c r="W721" s="56"/>
      <c r="X721" s="56"/>
      <c r="Y721" s="56"/>
      <c r="Z721" s="56"/>
      <c r="AA721" s="56"/>
      <c r="AB721" s="56"/>
    </row>
    <row r="722">
      <c r="A722" s="56"/>
      <c r="B722" s="56"/>
      <c r="C722" s="58"/>
      <c r="D722" s="87"/>
      <c r="E722" s="79"/>
      <c r="F722" s="58"/>
      <c r="G722" s="58"/>
      <c r="H722" s="58"/>
      <c r="I722" s="58"/>
      <c r="J722" s="58"/>
      <c r="K722" s="56"/>
      <c r="L722" s="56"/>
      <c r="M722" s="56"/>
      <c r="N722" s="56"/>
      <c r="O722" s="56"/>
      <c r="P722" s="56"/>
      <c r="Q722" s="56"/>
      <c r="R722" s="56"/>
      <c r="S722" s="56"/>
      <c r="T722" s="56"/>
      <c r="U722" s="56"/>
      <c r="V722" s="56"/>
      <c r="W722" s="56"/>
      <c r="X722" s="56"/>
      <c r="Y722" s="56"/>
      <c r="Z722" s="56"/>
      <c r="AA722" s="56"/>
      <c r="AB722" s="56"/>
    </row>
    <row r="723">
      <c r="A723" s="56"/>
      <c r="B723" s="56"/>
      <c r="C723" s="58"/>
      <c r="D723" s="87"/>
      <c r="E723" s="79"/>
      <c r="F723" s="58"/>
      <c r="G723" s="58"/>
      <c r="H723" s="58"/>
      <c r="I723" s="58"/>
      <c r="J723" s="58"/>
      <c r="K723" s="56"/>
      <c r="L723" s="56"/>
      <c r="M723" s="56"/>
      <c r="N723" s="56"/>
      <c r="O723" s="56"/>
      <c r="P723" s="56"/>
      <c r="Q723" s="56"/>
      <c r="R723" s="56"/>
      <c r="S723" s="56"/>
      <c r="T723" s="56"/>
      <c r="U723" s="56"/>
      <c r="V723" s="56"/>
      <c r="W723" s="56"/>
      <c r="X723" s="56"/>
      <c r="Y723" s="56"/>
      <c r="Z723" s="56"/>
      <c r="AA723" s="56"/>
      <c r="AB723" s="56"/>
    </row>
    <row r="724">
      <c r="A724" s="56"/>
      <c r="B724" s="56"/>
      <c r="C724" s="58"/>
      <c r="D724" s="87"/>
      <c r="E724" s="79"/>
      <c r="F724" s="58"/>
      <c r="G724" s="58"/>
      <c r="H724" s="58"/>
      <c r="I724" s="58"/>
      <c r="J724" s="58"/>
      <c r="K724" s="56"/>
      <c r="L724" s="56"/>
      <c r="M724" s="56"/>
      <c r="N724" s="56"/>
      <c r="O724" s="56"/>
      <c r="P724" s="56"/>
      <c r="Q724" s="56"/>
      <c r="R724" s="56"/>
      <c r="S724" s="56"/>
      <c r="T724" s="56"/>
      <c r="U724" s="56"/>
      <c r="V724" s="56"/>
      <c r="W724" s="56"/>
      <c r="X724" s="56"/>
      <c r="Y724" s="56"/>
      <c r="Z724" s="56"/>
      <c r="AA724" s="56"/>
      <c r="AB724" s="56"/>
    </row>
    <row r="725">
      <c r="A725" s="56"/>
      <c r="B725" s="56"/>
      <c r="C725" s="58"/>
      <c r="D725" s="87"/>
      <c r="E725" s="79"/>
      <c r="F725" s="58"/>
      <c r="G725" s="58"/>
      <c r="H725" s="58"/>
      <c r="I725" s="58"/>
      <c r="J725" s="58"/>
      <c r="K725" s="56"/>
      <c r="L725" s="56"/>
      <c r="M725" s="56"/>
      <c r="N725" s="56"/>
      <c r="O725" s="56"/>
      <c r="P725" s="56"/>
      <c r="Q725" s="56"/>
      <c r="R725" s="56"/>
      <c r="S725" s="56"/>
      <c r="T725" s="56"/>
      <c r="U725" s="56"/>
      <c r="V725" s="56"/>
      <c r="W725" s="56"/>
      <c r="X725" s="56"/>
      <c r="Y725" s="56"/>
      <c r="Z725" s="56"/>
      <c r="AA725" s="56"/>
      <c r="AB725" s="56"/>
    </row>
    <row r="726">
      <c r="A726" s="56"/>
      <c r="B726" s="56"/>
      <c r="C726" s="58"/>
      <c r="D726" s="87"/>
      <c r="E726" s="79"/>
      <c r="F726" s="58"/>
      <c r="G726" s="58"/>
      <c r="H726" s="58"/>
      <c r="I726" s="58"/>
      <c r="J726" s="58"/>
      <c r="K726" s="56"/>
      <c r="L726" s="56"/>
      <c r="M726" s="56"/>
      <c r="N726" s="56"/>
      <c r="O726" s="56"/>
      <c r="P726" s="56"/>
      <c r="Q726" s="56"/>
      <c r="R726" s="56"/>
      <c r="S726" s="56"/>
      <c r="T726" s="56"/>
      <c r="U726" s="56"/>
      <c r="V726" s="56"/>
      <c r="W726" s="56"/>
      <c r="X726" s="56"/>
      <c r="Y726" s="56"/>
      <c r="Z726" s="56"/>
      <c r="AA726" s="56"/>
      <c r="AB726" s="56"/>
    </row>
    <row r="727">
      <c r="A727" s="56"/>
      <c r="B727" s="56"/>
      <c r="C727" s="58"/>
      <c r="D727" s="87"/>
      <c r="E727" s="79"/>
      <c r="F727" s="58"/>
      <c r="G727" s="58"/>
      <c r="H727" s="58"/>
      <c r="I727" s="58"/>
      <c r="J727" s="58"/>
      <c r="K727" s="56"/>
      <c r="L727" s="56"/>
      <c r="M727" s="56"/>
      <c r="N727" s="56"/>
      <c r="O727" s="56"/>
      <c r="P727" s="56"/>
      <c r="Q727" s="56"/>
      <c r="R727" s="56"/>
      <c r="S727" s="56"/>
      <c r="T727" s="56"/>
      <c r="U727" s="56"/>
      <c r="V727" s="56"/>
      <c r="W727" s="56"/>
      <c r="X727" s="56"/>
      <c r="Y727" s="56"/>
      <c r="Z727" s="56"/>
      <c r="AA727" s="56"/>
      <c r="AB727" s="56"/>
    </row>
    <row r="728">
      <c r="A728" s="56"/>
      <c r="B728" s="56"/>
      <c r="C728" s="58"/>
      <c r="D728" s="87"/>
      <c r="E728" s="79"/>
      <c r="F728" s="58"/>
      <c r="G728" s="58"/>
      <c r="H728" s="58"/>
      <c r="I728" s="58"/>
      <c r="J728" s="58"/>
      <c r="K728" s="56"/>
      <c r="L728" s="56"/>
      <c r="M728" s="56"/>
      <c r="N728" s="56"/>
      <c r="O728" s="56"/>
      <c r="P728" s="56"/>
      <c r="Q728" s="56"/>
      <c r="R728" s="56"/>
      <c r="S728" s="56"/>
      <c r="T728" s="56"/>
      <c r="U728" s="56"/>
      <c r="V728" s="56"/>
      <c r="W728" s="56"/>
      <c r="X728" s="56"/>
      <c r="Y728" s="56"/>
      <c r="Z728" s="56"/>
      <c r="AA728" s="56"/>
      <c r="AB728" s="56"/>
    </row>
    <row r="729">
      <c r="A729" s="56"/>
      <c r="B729" s="56"/>
      <c r="C729" s="58"/>
      <c r="D729" s="87"/>
      <c r="E729" s="79"/>
      <c r="F729" s="58"/>
      <c r="G729" s="58"/>
      <c r="H729" s="58"/>
      <c r="I729" s="58"/>
      <c r="J729" s="58"/>
      <c r="K729" s="56"/>
      <c r="L729" s="56"/>
      <c r="M729" s="56"/>
      <c r="N729" s="56"/>
      <c r="O729" s="56"/>
      <c r="P729" s="56"/>
      <c r="Q729" s="56"/>
      <c r="R729" s="56"/>
      <c r="S729" s="56"/>
      <c r="T729" s="56"/>
      <c r="U729" s="56"/>
      <c r="V729" s="56"/>
      <c r="W729" s="56"/>
      <c r="X729" s="56"/>
      <c r="Y729" s="56"/>
      <c r="Z729" s="56"/>
      <c r="AA729" s="56"/>
      <c r="AB729" s="56"/>
    </row>
    <row r="730">
      <c r="A730" s="56"/>
      <c r="B730" s="56"/>
      <c r="C730" s="58"/>
      <c r="D730" s="87"/>
      <c r="E730" s="79"/>
      <c r="F730" s="58"/>
      <c r="G730" s="58"/>
      <c r="H730" s="58"/>
      <c r="I730" s="58"/>
      <c r="J730" s="58"/>
      <c r="K730" s="56"/>
      <c r="L730" s="56"/>
      <c r="M730" s="56"/>
      <c r="N730" s="56"/>
      <c r="O730" s="56"/>
      <c r="P730" s="56"/>
      <c r="Q730" s="56"/>
      <c r="R730" s="56"/>
      <c r="S730" s="56"/>
      <c r="T730" s="56"/>
      <c r="U730" s="56"/>
      <c r="V730" s="56"/>
      <c r="W730" s="56"/>
      <c r="X730" s="56"/>
      <c r="Y730" s="56"/>
      <c r="Z730" s="56"/>
      <c r="AA730" s="56"/>
      <c r="AB730" s="56"/>
    </row>
    <row r="731">
      <c r="A731" s="56"/>
      <c r="B731" s="56"/>
      <c r="C731" s="58"/>
      <c r="D731" s="87"/>
      <c r="E731" s="79"/>
      <c r="F731" s="58"/>
      <c r="G731" s="58"/>
      <c r="H731" s="58"/>
      <c r="I731" s="58"/>
      <c r="J731" s="58"/>
      <c r="K731" s="56"/>
      <c r="L731" s="56"/>
      <c r="M731" s="56"/>
      <c r="N731" s="56"/>
      <c r="O731" s="56"/>
      <c r="P731" s="56"/>
      <c r="Q731" s="56"/>
      <c r="R731" s="56"/>
      <c r="S731" s="56"/>
      <c r="T731" s="56"/>
      <c r="U731" s="56"/>
      <c r="V731" s="56"/>
      <c r="W731" s="56"/>
      <c r="X731" s="56"/>
      <c r="Y731" s="56"/>
      <c r="Z731" s="56"/>
      <c r="AA731" s="56"/>
      <c r="AB731" s="56"/>
    </row>
    <row r="732">
      <c r="A732" s="56"/>
      <c r="B732" s="56"/>
      <c r="C732" s="58"/>
      <c r="D732" s="87"/>
      <c r="E732" s="79"/>
      <c r="F732" s="58"/>
      <c r="G732" s="58"/>
      <c r="H732" s="58"/>
      <c r="I732" s="58"/>
      <c r="J732" s="58"/>
      <c r="K732" s="56"/>
      <c r="L732" s="56"/>
      <c r="M732" s="56"/>
      <c r="N732" s="56"/>
      <c r="O732" s="56"/>
      <c r="P732" s="56"/>
      <c r="Q732" s="56"/>
      <c r="R732" s="56"/>
      <c r="S732" s="56"/>
      <c r="T732" s="56"/>
      <c r="U732" s="56"/>
      <c r="V732" s="56"/>
      <c r="W732" s="56"/>
      <c r="X732" s="56"/>
      <c r="Y732" s="56"/>
      <c r="Z732" s="56"/>
      <c r="AA732" s="56"/>
      <c r="AB732" s="56"/>
    </row>
    <row r="733">
      <c r="A733" s="56"/>
      <c r="B733" s="56"/>
      <c r="C733" s="58"/>
      <c r="D733" s="87"/>
      <c r="E733" s="79"/>
      <c r="F733" s="58"/>
      <c r="G733" s="58"/>
      <c r="H733" s="58"/>
      <c r="I733" s="58"/>
      <c r="J733" s="58"/>
      <c r="K733" s="56"/>
      <c r="L733" s="56"/>
      <c r="M733" s="56"/>
      <c r="N733" s="56"/>
      <c r="O733" s="56"/>
      <c r="P733" s="56"/>
      <c r="Q733" s="56"/>
      <c r="R733" s="56"/>
      <c r="S733" s="56"/>
      <c r="T733" s="56"/>
      <c r="U733" s="56"/>
      <c r="V733" s="56"/>
      <c r="W733" s="56"/>
      <c r="X733" s="56"/>
      <c r="Y733" s="56"/>
      <c r="Z733" s="56"/>
      <c r="AA733" s="56"/>
      <c r="AB733" s="56"/>
    </row>
    <row r="734">
      <c r="A734" s="56"/>
      <c r="B734" s="56"/>
      <c r="C734" s="58"/>
      <c r="D734" s="87"/>
      <c r="E734" s="79"/>
      <c r="F734" s="58"/>
      <c r="G734" s="58"/>
      <c r="H734" s="58"/>
      <c r="I734" s="58"/>
      <c r="J734" s="58"/>
      <c r="K734" s="56"/>
      <c r="L734" s="56"/>
      <c r="M734" s="56"/>
      <c r="N734" s="56"/>
      <c r="O734" s="56"/>
      <c r="P734" s="56"/>
      <c r="Q734" s="56"/>
      <c r="R734" s="56"/>
      <c r="S734" s="56"/>
      <c r="T734" s="56"/>
      <c r="U734" s="56"/>
      <c r="V734" s="56"/>
      <c r="W734" s="56"/>
      <c r="X734" s="56"/>
      <c r="Y734" s="56"/>
      <c r="Z734" s="56"/>
      <c r="AA734" s="56"/>
      <c r="AB734" s="56"/>
    </row>
    <row r="735">
      <c r="A735" s="56"/>
      <c r="B735" s="56"/>
      <c r="C735" s="58"/>
      <c r="D735" s="87"/>
      <c r="E735" s="79"/>
      <c r="F735" s="58"/>
      <c r="G735" s="58"/>
      <c r="H735" s="58"/>
      <c r="I735" s="58"/>
      <c r="J735" s="58"/>
      <c r="K735" s="56"/>
      <c r="L735" s="56"/>
      <c r="M735" s="56"/>
      <c r="N735" s="56"/>
      <c r="O735" s="56"/>
      <c r="P735" s="56"/>
      <c r="Q735" s="56"/>
      <c r="R735" s="56"/>
      <c r="S735" s="56"/>
      <c r="T735" s="56"/>
      <c r="U735" s="56"/>
      <c r="V735" s="56"/>
      <c r="W735" s="56"/>
      <c r="X735" s="56"/>
      <c r="Y735" s="56"/>
      <c r="Z735" s="56"/>
      <c r="AA735" s="56"/>
      <c r="AB735" s="56"/>
    </row>
    <row r="736">
      <c r="A736" s="56"/>
      <c r="B736" s="56"/>
      <c r="C736" s="58"/>
      <c r="D736" s="87"/>
      <c r="E736" s="79"/>
      <c r="F736" s="58"/>
      <c r="G736" s="58"/>
      <c r="H736" s="58"/>
      <c r="I736" s="58"/>
      <c r="J736" s="58"/>
      <c r="K736" s="56"/>
      <c r="L736" s="56"/>
      <c r="M736" s="56"/>
      <c r="N736" s="56"/>
      <c r="O736" s="56"/>
      <c r="P736" s="56"/>
      <c r="Q736" s="56"/>
      <c r="R736" s="56"/>
      <c r="S736" s="56"/>
      <c r="T736" s="56"/>
      <c r="U736" s="56"/>
      <c r="V736" s="56"/>
      <c r="W736" s="56"/>
      <c r="X736" s="56"/>
      <c r="Y736" s="56"/>
      <c r="Z736" s="56"/>
      <c r="AA736" s="56"/>
      <c r="AB736" s="56"/>
    </row>
    <row r="737">
      <c r="A737" s="56"/>
      <c r="B737" s="56"/>
      <c r="C737" s="58"/>
      <c r="D737" s="87"/>
      <c r="E737" s="79"/>
      <c r="F737" s="58"/>
      <c r="G737" s="58"/>
      <c r="H737" s="58"/>
      <c r="I737" s="58"/>
      <c r="J737" s="58"/>
      <c r="K737" s="56"/>
      <c r="L737" s="56"/>
      <c r="M737" s="56"/>
      <c r="N737" s="56"/>
      <c r="O737" s="56"/>
      <c r="P737" s="56"/>
      <c r="Q737" s="56"/>
      <c r="R737" s="56"/>
      <c r="S737" s="56"/>
      <c r="T737" s="56"/>
      <c r="U737" s="56"/>
      <c r="V737" s="56"/>
      <c r="W737" s="56"/>
      <c r="X737" s="56"/>
      <c r="Y737" s="56"/>
      <c r="Z737" s="56"/>
      <c r="AA737" s="56"/>
      <c r="AB737" s="56"/>
    </row>
    <row r="738">
      <c r="A738" s="56"/>
      <c r="B738" s="56"/>
      <c r="C738" s="58"/>
      <c r="D738" s="87"/>
      <c r="E738" s="79"/>
      <c r="F738" s="58"/>
      <c r="G738" s="58"/>
      <c r="H738" s="58"/>
      <c r="I738" s="58"/>
      <c r="J738" s="58"/>
      <c r="K738" s="56"/>
      <c r="L738" s="56"/>
      <c r="M738" s="56"/>
      <c r="N738" s="56"/>
      <c r="O738" s="56"/>
      <c r="P738" s="56"/>
      <c r="Q738" s="56"/>
      <c r="R738" s="56"/>
      <c r="S738" s="56"/>
      <c r="T738" s="56"/>
      <c r="U738" s="56"/>
      <c r="V738" s="56"/>
      <c r="W738" s="56"/>
      <c r="X738" s="56"/>
      <c r="Y738" s="56"/>
      <c r="Z738" s="56"/>
      <c r="AA738" s="56"/>
      <c r="AB738" s="56"/>
    </row>
    <row r="739">
      <c r="A739" s="56"/>
      <c r="B739" s="56"/>
      <c r="C739" s="58"/>
      <c r="D739" s="87"/>
      <c r="E739" s="79"/>
      <c r="F739" s="58"/>
      <c r="G739" s="58"/>
      <c r="H739" s="58"/>
      <c r="I739" s="58"/>
      <c r="J739" s="58"/>
      <c r="K739" s="56"/>
      <c r="L739" s="56"/>
      <c r="M739" s="56"/>
      <c r="N739" s="56"/>
      <c r="O739" s="56"/>
      <c r="P739" s="56"/>
      <c r="Q739" s="56"/>
      <c r="R739" s="56"/>
      <c r="S739" s="56"/>
      <c r="T739" s="56"/>
      <c r="U739" s="56"/>
      <c r="V739" s="56"/>
      <c r="W739" s="56"/>
      <c r="X739" s="56"/>
      <c r="Y739" s="56"/>
      <c r="Z739" s="56"/>
      <c r="AA739" s="56"/>
      <c r="AB739" s="56"/>
    </row>
    <row r="740">
      <c r="A740" s="56"/>
      <c r="B740" s="56"/>
      <c r="C740" s="58"/>
      <c r="D740" s="87"/>
      <c r="E740" s="79"/>
      <c r="F740" s="58"/>
      <c r="G740" s="58"/>
      <c r="H740" s="58"/>
      <c r="I740" s="58"/>
      <c r="J740" s="58"/>
      <c r="K740" s="56"/>
      <c r="L740" s="56"/>
      <c r="M740" s="56"/>
      <c r="N740" s="56"/>
      <c r="O740" s="56"/>
      <c r="P740" s="56"/>
      <c r="Q740" s="56"/>
      <c r="R740" s="56"/>
      <c r="S740" s="56"/>
      <c r="T740" s="56"/>
      <c r="U740" s="56"/>
      <c r="V740" s="56"/>
      <c r="W740" s="56"/>
      <c r="X740" s="56"/>
      <c r="Y740" s="56"/>
      <c r="Z740" s="56"/>
      <c r="AA740" s="56"/>
      <c r="AB740" s="56"/>
    </row>
    <row r="741">
      <c r="A741" s="56"/>
      <c r="B741" s="56"/>
      <c r="C741" s="58"/>
      <c r="D741" s="87"/>
      <c r="E741" s="79"/>
      <c r="F741" s="58"/>
      <c r="G741" s="58"/>
      <c r="H741" s="58"/>
      <c r="I741" s="58"/>
      <c r="J741" s="58"/>
      <c r="K741" s="56"/>
      <c r="L741" s="56"/>
      <c r="M741" s="56"/>
      <c r="N741" s="56"/>
      <c r="O741" s="56"/>
      <c r="P741" s="56"/>
      <c r="Q741" s="56"/>
      <c r="R741" s="56"/>
      <c r="S741" s="56"/>
      <c r="T741" s="56"/>
      <c r="U741" s="56"/>
      <c r="V741" s="56"/>
      <c r="W741" s="56"/>
      <c r="X741" s="56"/>
      <c r="Y741" s="56"/>
      <c r="Z741" s="56"/>
      <c r="AA741" s="56"/>
      <c r="AB741" s="56"/>
    </row>
    <row r="742">
      <c r="A742" s="56"/>
      <c r="B742" s="56"/>
      <c r="C742" s="58"/>
      <c r="D742" s="87"/>
      <c r="E742" s="79"/>
      <c r="F742" s="58"/>
      <c r="G742" s="58"/>
      <c r="H742" s="58"/>
      <c r="I742" s="58"/>
      <c r="J742" s="58"/>
      <c r="K742" s="56"/>
      <c r="L742" s="56"/>
      <c r="M742" s="56"/>
      <c r="N742" s="56"/>
      <c r="O742" s="56"/>
      <c r="P742" s="56"/>
      <c r="Q742" s="56"/>
      <c r="R742" s="56"/>
      <c r="S742" s="56"/>
      <c r="T742" s="56"/>
      <c r="U742" s="56"/>
      <c r="V742" s="56"/>
      <c r="W742" s="56"/>
      <c r="X742" s="56"/>
      <c r="Y742" s="56"/>
      <c r="Z742" s="56"/>
      <c r="AA742" s="56"/>
      <c r="AB742" s="56"/>
    </row>
    <row r="743">
      <c r="A743" s="56"/>
      <c r="B743" s="56"/>
      <c r="C743" s="58"/>
      <c r="D743" s="87"/>
      <c r="E743" s="79"/>
      <c r="F743" s="58"/>
      <c r="G743" s="58"/>
      <c r="H743" s="58"/>
      <c r="I743" s="58"/>
      <c r="J743" s="58"/>
      <c r="K743" s="56"/>
      <c r="L743" s="56"/>
      <c r="M743" s="56"/>
      <c r="N743" s="56"/>
      <c r="O743" s="56"/>
      <c r="P743" s="56"/>
      <c r="Q743" s="56"/>
      <c r="R743" s="56"/>
      <c r="S743" s="56"/>
      <c r="T743" s="56"/>
      <c r="U743" s="56"/>
      <c r="V743" s="56"/>
      <c r="W743" s="56"/>
      <c r="X743" s="56"/>
      <c r="Y743" s="56"/>
      <c r="Z743" s="56"/>
      <c r="AA743" s="56"/>
      <c r="AB743" s="56"/>
    </row>
    <row r="744">
      <c r="A744" s="56"/>
      <c r="B744" s="56"/>
      <c r="C744" s="58"/>
      <c r="D744" s="87"/>
      <c r="E744" s="79"/>
      <c r="F744" s="58"/>
      <c r="G744" s="58"/>
      <c r="H744" s="58"/>
      <c r="I744" s="58"/>
      <c r="J744" s="58"/>
      <c r="K744" s="56"/>
      <c r="L744" s="56"/>
      <c r="M744" s="56"/>
      <c r="N744" s="56"/>
      <c r="O744" s="56"/>
      <c r="P744" s="56"/>
      <c r="Q744" s="56"/>
      <c r="R744" s="56"/>
      <c r="S744" s="56"/>
      <c r="T744" s="56"/>
      <c r="U744" s="56"/>
      <c r="V744" s="56"/>
      <c r="W744" s="56"/>
      <c r="X744" s="56"/>
      <c r="Y744" s="56"/>
      <c r="Z744" s="56"/>
      <c r="AA744" s="56"/>
      <c r="AB744" s="56"/>
    </row>
    <row r="745">
      <c r="A745" s="56"/>
      <c r="B745" s="56"/>
      <c r="C745" s="58"/>
      <c r="D745" s="87"/>
      <c r="E745" s="79"/>
      <c r="F745" s="58"/>
      <c r="G745" s="58"/>
      <c r="H745" s="58"/>
      <c r="I745" s="58"/>
      <c r="J745" s="58"/>
      <c r="K745" s="56"/>
      <c r="L745" s="56"/>
      <c r="M745" s="56"/>
      <c r="N745" s="56"/>
      <c r="O745" s="56"/>
      <c r="P745" s="56"/>
      <c r="Q745" s="56"/>
      <c r="R745" s="56"/>
      <c r="S745" s="56"/>
      <c r="T745" s="56"/>
      <c r="U745" s="56"/>
      <c r="V745" s="56"/>
      <c r="W745" s="56"/>
      <c r="X745" s="56"/>
      <c r="Y745" s="56"/>
      <c r="Z745" s="56"/>
      <c r="AA745" s="56"/>
      <c r="AB745" s="56"/>
    </row>
    <row r="746">
      <c r="A746" s="56"/>
      <c r="B746" s="56"/>
      <c r="C746" s="58"/>
      <c r="D746" s="87"/>
      <c r="E746" s="79"/>
      <c r="F746" s="58"/>
      <c r="G746" s="58"/>
      <c r="H746" s="58"/>
      <c r="I746" s="58"/>
      <c r="J746" s="58"/>
      <c r="K746" s="56"/>
      <c r="L746" s="56"/>
      <c r="M746" s="56"/>
      <c r="N746" s="56"/>
      <c r="O746" s="56"/>
      <c r="P746" s="56"/>
      <c r="Q746" s="56"/>
      <c r="R746" s="56"/>
      <c r="S746" s="56"/>
      <c r="T746" s="56"/>
      <c r="U746" s="56"/>
      <c r="V746" s="56"/>
      <c r="W746" s="56"/>
      <c r="X746" s="56"/>
      <c r="Y746" s="56"/>
      <c r="Z746" s="56"/>
      <c r="AA746" s="56"/>
      <c r="AB746" s="56"/>
    </row>
    <row r="747">
      <c r="A747" s="56"/>
      <c r="B747" s="56"/>
      <c r="C747" s="58"/>
      <c r="D747" s="87"/>
      <c r="E747" s="79"/>
      <c r="F747" s="58"/>
      <c r="G747" s="58"/>
      <c r="H747" s="58"/>
      <c r="I747" s="58"/>
      <c r="J747" s="58"/>
      <c r="K747" s="56"/>
      <c r="L747" s="56"/>
      <c r="M747" s="56"/>
      <c r="N747" s="56"/>
      <c r="O747" s="56"/>
      <c r="P747" s="56"/>
      <c r="Q747" s="56"/>
      <c r="R747" s="56"/>
      <c r="S747" s="56"/>
      <c r="T747" s="56"/>
      <c r="U747" s="56"/>
      <c r="V747" s="56"/>
      <c r="W747" s="56"/>
      <c r="X747" s="56"/>
      <c r="Y747" s="56"/>
      <c r="Z747" s="56"/>
      <c r="AA747" s="56"/>
      <c r="AB747" s="56"/>
    </row>
    <row r="748">
      <c r="A748" s="56"/>
      <c r="B748" s="56"/>
      <c r="C748" s="58"/>
      <c r="D748" s="87"/>
      <c r="E748" s="79"/>
      <c r="F748" s="58"/>
      <c r="G748" s="58"/>
      <c r="H748" s="58"/>
      <c r="I748" s="58"/>
      <c r="J748" s="58"/>
      <c r="K748" s="56"/>
      <c r="L748" s="56"/>
      <c r="M748" s="56"/>
      <c r="N748" s="56"/>
      <c r="O748" s="56"/>
      <c r="P748" s="56"/>
      <c r="Q748" s="56"/>
      <c r="R748" s="56"/>
      <c r="S748" s="56"/>
      <c r="T748" s="56"/>
      <c r="U748" s="56"/>
      <c r="V748" s="56"/>
      <c r="W748" s="56"/>
      <c r="X748" s="56"/>
      <c r="Y748" s="56"/>
      <c r="Z748" s="56"/>
      <c r="AA748" s="56"/>
      <c r="AB748" s="56"/>
    </row>
    <row r="749">
      <c r="A749" s="56"/>
      <c r="B749" s="56"/>
      <c r="C749" s="58"/>
      <c r="D749" s="87"/>
      <c r="E749" s="79"/>
      <c r="F749" s="58"/>
      <c r="G749" s="58"/>
      <c r="H749" s="58"/>
      <c r="I749" s="58"/>
      <c r="J749" s="58"/>
      <c r="K749" s="56"/>
      <c r="L749" s="56"/>
      <c r="M749" s="56"/>
      <c r="N749" s="56"/>
      <c r="O749" s="56"/>
      <c r="P749" s="56"/>
      <c r="Q749" s="56"/>
      <c r="R749" s="56"/>
      <c r="S749" s="56"/>
      <c r="T749" s="56"/>
      <c r="U749" s="56"/>
      <c r="V749" s="56"/>
      <c r="W749" s="56"/>
      <c r="X749" s="56"/>
      <c r="Y749" s="56"/>
      <c r="Z749" s="56"/>
      <c r="AA749" s="56"/>
      <c r="AB749" s="56"/>
    </row>
    <row r="750">
      <c r="A750" s="56"/>
      <c r="B750" s="56"/>
      <c r="C750" s="58"/>
      <c r="D750" s="87"/>
      <c r="E750" s="79"/>
      <c r="F750" s="58"/>
      <c r="G750" s="58"/>
      <c r="H750" s="58"/>
      <c r="I750" s="58"/>
      <c r="J750" s="58"/>
      <c r="K750" s="56"/>
      <c r="L750" s="56"/>
      <c r="M750" s="56"/>
      <c r="N750" s="56"/>
      <c r="O750" s="56"/>
      <c r="P750" s="56"/>
      <c r="Q750" s="56"/>
      <c r="R750" s="56"/>
      <c r="S750" s="56"/>
      <c r="T750" s="56"/>
      <c r="U750" s="56"/>
      <c r="V750" s="56"/>
      <c r="W750" s="56"/>
      <c r="X750" s="56"/>
      <c r="Y750" s="56"/>
      <c r="Z750" s="56"/>
      <c r="AA750" s="56"/>
      <c r="AB750" s="56"/>
    </row>
    <row r="751">
      <c r="A751" s="56"/>
      <c r="B751" s="56"/>
      <c r="C751" s="58"/>
      <c r="D751" s="87"/>
      <c r="E751" s="79"/>
      <c r="F751" s="58"/>
      <c r="G751" s="58"/>
      <c r="H751" s="58"/>
      <c r="I751" s="58"/>
      <c r="J751" s="58"/>
      <c r="K751" s="56"/>
      <c r="L751" s="56"/>
      <c r="M751" s="56"/>
      <c r="N751" s="56"/>
      <c r="O751" s="56"/>
      <c r="P751" s="56"/>
      <c r="Q751" s="56"/>
      <c r="R751" s="56"/>
      <c r="S751" s="56"/>
      <c r="T751" s="56"/>
      <c r="U751" s="56"/>
      <c r="V751" s="56"/>
      <c r="W751" s="56"/>
      <c r="X751" s="56"/>
      <c r="Y751" s="56"/>
      <c r="Z751" s="56"/>
      <c r="AA751" s="56"/>
      <c r="AB751" s="56"/>
    </row>
    <row r="752">
      <c r="A752" s="56"/>
      <c r="B752" s="56"/>
      <c r="C752" s="58"/>
      <c r="D752" s="87"/>
      <c r="E752" s="79"/>
      <c r="F752" s="58"/>
      <c r="G752" s="58"/>
      <c r="H752" s="58"/>
      <c r="I752" s="58"/>
      <c r="J752" s="58"/>
      <c r="K752" s="56"/>
      <c r="L752" s="56"/>
      <c r="M752" s="56"/>
      <c r="N752" s="56"/>
      <c r="O752" s="56"/>
      <c r="P752" s="56"/>
      <c r="Q752" s="56"/>
      <c r="R752" s="56"/>
      <c r="S752" s="56"/>
      <c r="T752" s="56"/>
      <c r="U752" s="56"/>
      <c r="V752" s="56"/>
      <c r="W752" s="56"/>
      <c r="X752" s="56"/>
      <c r="Y752" s="56"/>
      <c r="Z752" s="56"/>
      <c r="AA752" s="56"/>
      <c r="AB752" s="56"/>
    </row>
    <row r="753">
      <c r="A753" s="56"/>
      <c r="B753" s="56"/>
      <c r="C753" s="58"/>
      <c r="D753" s="87"/>
      <c r="E753" s="79"/>
      <c r="F753" s="58"/>
      <c r="G753" s="58"/>
      <c r="H753" s="58"/>
      <c r="I753" s="58"/>
      <c r="J753" s="58"/>
      <c r="K753" s="56"/>
      <c r="L753" s="56"/>
      <c r="M753" s="56"/>
      <c r="N753" s="56"/>
      <c r="O753" s="56"/>
      <c r="P753" s="56"/>
      <c r="Q753" s="56"/>
      <c r="R753" s="56"/>
      <c r="S753" s="56"/>
      <c r="T753" s="56"/>
      <c r="U753" s="56"/>
      <c r="V753" s="56"/>
      <c r="W753" s="56"/>
      <c r="X753" s="56"/>
      <c r="Y753" s="56"/>
      <c r="Z753" s="56"/>
      <c r="AA753" s="56"/>
      <c r="AB753" s="56"/>
    </row>
    <row r="754">
      <c r="A754" s="56"/>
      <c r="B754" s="56"/>
      <c r="C754" s="58"/>
      <c r="D754" s="87"/>
      <c r="E754" s="79"/>
      <c r="F754" s="58"/>
      <c r="G754" s="58"/>
      <c r="H754" s="58"/>
      <c r="I754" s="58"/>
      <c r="J754" s="58"/>
      <c r="K754" s="56"/>
      <c r="L754" s="56"/>
      <c r="M754" s="56"/>
      <c r="N754" s="56"/>
      <c r="O754" s="56"/>
      <c r="P754" s="56"/>
      <c r="Q754" s="56"/>
      <c r="R754" s="56"/>
      <c r="S754" s="56"/>
      <c r="T754" s="56"/>
      <c r="U754" s="56"/>
      <c r="V754" s="56"/>
      <c r="W754" s="56"/>
      <c r="X754" s="56"/>
      <c r="Y754" s="56"/>
      <c r="Z754" s="56"/>
      <c r="AA754" s="56"/>
      <c r="AB754" s="56"/>
    </row>
    <row r="755">
      <c r="A755" s="56"/>
      <c r="B755" s="56"/>
      <c r="C755" s="58"/>
      <c r="D755" s="87"/>
      <c r="E755" s="79"/>
      <c r="F755" s="58"/>
      <c r="G755" s="58"/>
      <c r="H755" s="58"/>
      <c r="I755" s="58"/>
      <c r="J755" s="58"/>
      <c r="K755" s="56"/>
      <c r="L755" s="56"/>
      <c r="M755" s="56"/>
      <c r="N755" s="56"/>
      <c r="O755" s="56"/>
      <c r="P755" s="56"/>
      <c r="Q755" s="56"/>
      <c r="R755" s="56"/>
      <c r="S755" s="56"/>
      <c r="T755" s="56"/>
      <c r="U755" s="56"/>
      <c r="V755" s="56"/>
      <c r="W755" s="56"/>
      <c r="X755" s="56"/>
      <c r="Y755" s="56"/>
      <c r="Z755" s="56"/>
      <c r="AA755" s="56"/>
      <c r="AB755" s="56"/>
    </row>
    <row r="756">
      <c r="A756" s="56"/>
      <c r="B756" s="56"/>
      <c r="C756" s="58"/>
      <c r="D756" s="87"/>
      <c r="E756" s="79"/>
      <c r="F756" s="58"/>
      <c r="G756" s="58"/>
      <c r="H756" s="58"/>
      <c r="I756" s="58"/>
      <c r="J756" s="58"/>
      <c r="K756" s="56"/>
      <c r="L756" s="56"/>
      <c r="M756" s="56"/>
      <c r="N756" s="56"/>
      <c r="O756" s="56"/>
      <c r="P756" s="56"/>
      <c r="Q756" s="56"/>
      <c r="R756" s="56"/>
      <c r="S756" s="56"/>
      <c r="T756" s="56"/>
      <c r="U756" s="56"/>
      <c r="V756" s="56"/>
      <c r="W756" s="56"/>
      <c r="X756" s="56"/>
      <c r="Y756" s="56"/>
      <c r="Z756" s="56"/>
      <c r="AA756" s="56"/>
      <c r="AB756" s="56"/>
    </row>
    <row r="757">
      <c r="A757" s="56"/>
      <c r="B757" s="56"/>
      <c r="C757" s="58"/>
      <c r="D757" s="87"/>
      <c r="E757" s="79"/>
      <c r="F757" s="58"/>
      <c r="G757" s="58"/>
      <c r="H757" s="58"/>
      <c r="I757" s="58"/>
      <c r="J757" s="58"/>
      <c r="K757" s="56"/>
      <c r="L757" s="56"/>
      <c r="M757" s="56"/>
      <c r="N757" s="56"/>
      <c r="O757" s="56"/>
      <c r="P757" s="56"/>
      <c r="Q757" s="56"/>
      <c r="R757" s="56"/>
      <c r="S757" s="56"/>
      <c r="T757" s="56"/>
      <c r="U757" s="56"/>
      <c r="V757" s="56"/>
      <c r="W757" s="56"/>
      <c r="X757" s="56"/>
      <c r="Y757" s="56"/>
      <c r="Z757" s="56"/>
      <c r="AA757" s="56"/>
      <c r="AB757" s="56"/>
    </row>
    <row r="758">
      <c r="A758" s="56"/>
      <c r="B758" s="56"/>
      <c r="C758" s="58"/>
      <c r="D758" s="87"/>
      <c r="E758" s="79"/>
      <c r="F758" s="58"/>
      <c r="G758" s="58"/>
      <c r="H758" s="58"/>
      <c r="I758" s="58"/>
      <c r="J758" s="58"/>
      <c r="K758" s="56"/>
      <c r="L758" s="56"/>
      <c r="M758" s="56"/>
      <c r="N758" s="56"/>
      <c r="O758" s="56"/>
      <c r="P758" s="56"/>
      <c r="Q758" s="56"/>
      <c r="R758" s="56"/>
      <c r="S758" s="56"/>
      <c r="T758" s="56"/>
      <c r="U758" s="56"/>
      <c r="V758" s="56"/>
      <c r="W758" s="56"/>
      <c r="X758" s="56"/>
      <c r="Y758" s="56"/>
      <c r="Z758" s="56"/>
      <c r="AA758" s="56"/>
      <c r="AB758" s="56"/>
    </row>
    <row r="759">
      <c r="A759" s="56"/>
      <c r="B759" s="56"/>
      <c r="C759" s="58"/>
      <c r="D759" s="87"/>
      <c r="E759" s="79"/>
      <c r="F759" s="58"/>
      <c r="G759" s="58"/>
      <c r="H759" s="58"/>
      <c r="I759" s="58"/>
      <c r="J759" s="58"/>
      <c r="K759" s="56"/>
      <c r="L759" s="56"/>
      <c r="M759" s="56"/>
      <c r="N759" s="56"/>
      <c r="O759" s="56"/>
      <c r="P759" s="56"/>
      <c r="Q759" s="56"/>
      <c r="R759" s="56"/>
      <c r="S759" s="56"/>
      <c r="T759" s="56"/>
      <c r="U759" s="56"/>
      <c r="V759" s="56"/>
      <c r="W759" s="56"/>
      <c r="X759" s="56"/>
      <c r="Y759" s="56"/>
      <c r="Z759" s="56"/>
      <c r="AA759" s="56"/>
      <c r="AB759" s="56"/>
    </row>
    <row r="760">
      <c r="A760" s="56"/>
      <c r="B760" s="56"/>
      <c r="C760" s="58"/>
      <c r="D760" s="87"/>
      <c r="E760" s="79"/>
      <c r="F760" s="58"/>
      <c r="G760" s="58"/>
      <c r="H760" s="58"/>
      <c r="I760" s="58"/>
      <c r="J760" s="58"/>
      <c r="K760" s="56"/>
      <c r="L760" s="56"/>
      <c r="M760" s="56"/>
      <c r="N760" s="56"/>
      <c r="O760" s="56"/>
      <c r="P760" s="56"/>
      <c r="Q760" s="56"/>
      <c r="R760" s="56"/>
      <c r="S760" s="56"/>
      <c r="T760" s="56"/>
      <c r="U760" s="56"/>
      <c r="V760" s="56"/>
      <c r="W760" s="56"/>
      <c r="X760" s="56"/>
      <c r="Y760" s="56"/>
      <c r="Z760" s="56"/>
      <c r="AA760" s="56"/>
      <c r="AB760" s="56"/>
    </row>
    <row r="761">
      <c r="A761" s="56"/>
      <c r="B761" s="56"/>
      <c r="C761" s="58"/>
      <c r="D761" s="87"/>
      <c r="E761" s="79"/>
      <c r="F761" s="58"/>
      <c r="G761" s="58"/>
      <c r="H761" s="58"/>
      <c r="I761" s="58"/>
      <c r="J761" s="58"/>
      <c r="K761" s="56"/>
      <c r="L761" s="56"/>
      <c r="M761" s="56"/>
      <c r="N761" s="56"/>
      <c r="O761" s="56"/>
      <c r="P761" s="56"/>
      <c r="Q761" s="56"/>
      <c r="R761" s="56"/>
      <c r="S761" s="56"/>
      <c r="T761" s="56"/>
      <c r="U761" s="56"/>
      <c r="V761" s="56"/>
      <c r="W761" s="56"/>
      <c r="X761" s="56"/>
      <c r="Y761" s="56"/>
      <c r="Z761" s="56"/>
      <c r="AA761" s="56"/>
      <c r="AB761" s="56"/>
    </row>
    <row r="762">
      <c r="A762" s="56"/>
      <c r="B762" s="56"/>
      <c r="C762" s="58"/>
      <c r="D762" s="87"/>
      <c r="E762" s="79"/>
      <c r="F762" s="58"/>
      <c r="G762" s="58"/>
      <c r="H762" s="58"/>
      <c r="I762" s="58"/>
      <c r="J762" s="58"/>
      <c r="K762" s="56"/>
      <c r="L762" s="56"/>
      <c r="M762" s="56"/>
      <c r="N762" s="56"/>
      <c r="O762" s="56"/>
      <c r="P762" s="56"/>
      <c r="Q762" s="56"/>
      <c r="R762" s="56"/>
      <c r="S762" s="56"/>
      <c r="T762" s="56"/>
      <c r="U762" s="56"/>
      <c r="V762" s="56"/>
      <c r="W762" s="56"/>
      <c r="X762" s="56"/>
      <c r="Y762" s="56"/>
      <c r="Z762" s="56"/>
      <c r="AA762" s="56"/>
      <c r="AB762" s="56"/>
    </row>
    <row r="763">
      <c r="A763" s="56"/>
      <c r="B763" s="56"/>
      <c r="C763" s="58"/>
      <c r="D763" s="87"/>
      <c r="E763" s="79"/>
      <c r="F763" s="58"/>
      <c r="G763" s="58"/>
      <c r="H763" s="58"/>
      <c r="I763" s="58"/>
      <c r="J763" s="58"/>
      <c r="K763" s="56"/>
      <c r="L763" s="56"/>
      <c r="M763" s="56"/>
      <c r="N763" s="56"/>
      <c r="O763" s="56"/>
      <c r="P763" s="56"/>
      <c r="Q763" s="56"/>
      <c r="R763" s="56"/>
      <c r="S763" s="56"/>
      <c r="T763" s="56"/>
      <c r="U763" s="56"/>
      <c r="V763" s="56"/>
      <c r="W763" s="56"/>
      <c r="X763" s="56"/>
      <c r="Y763" s="56"/>
      <c r="Z763" s="56"/>
      <c r="AA763" s="56"/>
      <c r="AB763" s="56"/>
    </row>
    <row r="764">
      <c r="A764" s="56"/>
      <c r="B764" s="56"/>
      <c r="C764" s="58"/>
      <c r="D764" s="87"/>
      <c r="E764" s="79"/>
      <c r="F764" s="58"/>
      <c r="G764" s="58"/>
      <c r="H764" s="58"/>
      <c r="I764" s="58"/>
      <c r="J764" s="58"/>
      <c r="K764" s="56"/>
      <c r="L764" s="56"/>
      <c r="M764" s="56"/>
      <c r="N764" s="56"/>
      <c r="O764" s="56"/>
      <c r="P764" s="56"/>
      <c r="Q764" s="56"/>
      <c r="R764" s="56"/>
      <c r="S764" s="56"/>
      <c r="T764" s="56"/>
      <c r="U764" s="56"/>
      <c r="V764" s="56"/>
      <c r="W764" s="56"/>
      <c r="X764" s="56"/>
      <c r="Y764" s="56"/>
      <c r="Z764" s="56"/>
      <c r="AA764" s="56"/>
      <c r="AB764" s="56"/>
    </row>
    <row r="765">
      <c r="A765" s="56"/>
      <c r="B765" s="56"/>
      <c r="C765" s="58"/>
      <c r="D765" s="87"/>
      <c r="E765" s="79"/>
      <c r="F765" s="58"/>
      <c r="G765" s="58"/>
      <c r="H765" s="58"/>
      <c r="I765" s="58"/>
      <c r="J765" s="58"/>
      <c r="K765" s="56"/>
      <c r="L765" s="56"/>
      <c r="M765" s="56"/>
      <c r="N765" s="56"/>
      <c r="O765" s="56"/>
      <c r="P765" s="56"/>
      <c r="Q765" s="56"/>
      <c r="R765" s="56"/>
      <c r="S765" s="56"/>
      <c r="T765" s="56"/>
      <c r="U765" s="56"/>
      <c r="V765" s="56"/>
      <c r="W765" s="56"/>
      <c r="X765" s="56"/>
      <c r="Y765" s="56"/>
      <c r="Z765" s="56"/>
      <c r="AA765" s="56"/>
      <c r="AB765" s="56"/>
    </row>
    <row r="766">
      <c r="A766" s="56"/>
      <c r="B766" s="56"/>
      <c r="C766" s="58"/>
      <c r="D766" s="87"/>
      <c r="E766" s="79"/>
      <c r="F766" s="58"/>
      <c r="G766" s="58"/>
      <c r="H766" s="58"/>
      <c r="I766" s="58"/>
      <c r="J766" s="58"/>
      <c r="K766" s="56"/>
      <c r="L766" s="56"/>
      <c r="M766" s="56"/>
      <c r="N766" s="56"/>
      <c r="O766" s="56"/>
      <c r="P766" s="56"/>
      <c r="Q766" s="56"/>
      <c r="R766" s="56"/>
      <c r="S766" s="56"/>
      <c r="T766" s="56"/>
      <c r="U766" s="56"/>
      <c r="V766" s="56"/>
      <c r="W766" s="56"/>
      <c r="X766" s="56"/>
      <c r="Y766" s="56"/>
      <c r="Z766" s="56"/>
      <c r="AA766" s="56"/>
      <c r="AB766" s="56"/>
    </row>
    <row r="767">
      <c r="A767" s="56"/>
      <c r="B767" s="56"/>
      <c r="C767" s="58"/>
      <c r="D767" s="87"/>
      <c r="E767" s="79"/>
      <c r="F767" s="58"/>
      <c r="G767" s="58"/>
      <c r="H767" s="58"/>
      <c r="I767" s="58"/>
      <c r="J767" s="58"/>
      <c r="K767" s="56"/>
      <c r="L767" s="56"/>
      <c r="M767" s="56"/>
      <c r="N767" s="56"/>
      <c r="O767" s="56"/>
      <c r="P767" s="56"/>
      <c r="Q767" s="56"/>
      <c r="R767" s="56"/>
      <c r="S767" s="56"/>
      <c r="T767" s="56"/>
      <c r="U767" s="56"/>
      <c r="V767" s="56"/>
      <c r="W767" s="56"/>
      <c r="X767" s="56"/>
      <c r="Y767" s="56"/>
      <c r="Z767" s="56"/>
      <c r="AA767" s="56"/>
      <c r="AB767" s="56"/>
    </row>
    <row r="768">
      <c r="A768" s="56"/>
      <c r="B768" s="56"/>
      <c r="C768" s="58"/>
      <c r="D768" s="87"/>
      <c r="E768" s="79"/>
      <c r="F768" s="58"/>
      <c r="G768" s="58"/>
      <c r="H768" s="58"/>
      <c r="I768" s="58"/>
      <c r="J768" s="58"/>
      <c r="K768" s="56"/>
      <c r="L768" s="56"/>
      <c r="M768" s="56"/>
      <c r="N768" s="56"/>
      <c r="O768" s="56"/>
      <c r="P768" s="56"/>
      <c r="Q768" s="56"/>
      <c r="R768" s="56"/>
      <c r="S768" s="56"/>
      <c r="T768" s="56"/>
      <c r="U768" s="56"/>
      <c r="V768" s="56"/>
      <c r="W768" s="56"/>
      <c r="X768" s="56"/>
      <c r="Y768" s="56"/>
      <c r="Z768" s="56"/>
      <c r="AA768" s="56"/>
      <c r="AB768" s="56"/>
    </row>
    <row r="769">
      <c r="A769" s="56"/>
      <c r="B769" s="56"/>
      <c r="C769" s="58"/>
      <c r="D769" s="87"/>
      <c r="E769" s="79"/>
      <c r="F769" s="58"/>
      <c r="G769" s="58"/>
      <c r="H769" s="58"/>
      <c r="I769" s="58"/>
      <c r="J769" s="58"/>
      <c r="K769" s="56"/>
      <c r="L769" s="56"/>
      <c r="M769" s="56"/>
      <c r="N769" s="56"/>
      <c r="O769" s="56"/>
      <c r="P769" s="56"/>
      <c r="Q769" s="56"/>
      <c r="R769" s="56"/>
      <c r="S769" s="56"/>
      <c r="T769" s="56"/>
      <c r="U769" s="56"/>
      <c r="V769" s="56"/>
      <c r="W769" s="56"/>
      <c r="X769" s="56"/>
      <c r="Y769" s="56"/>
      <c r="Z769" s="56"/>
      <c r="AA769" s="56"/>
      <c r="AB769" s="56"/>
    </row>
    <row r="770">
      <c r="A770" s="56"/>
      <c r="B770" s="56"/>
      <c r="C770" s="58"/>
      <c r="D770" s="87"/>
      <c r="E770" s="79"/>
      <c r="F770" s="58"/>
      <c r="G770" s="58"/>
      <c r="H770" s="58"/>
      <c r="I770" s="58"/>
      <c r="J770" s="58"/>
      <c r="K770" s="56"/>
      <c r="L770" s="56"/>
      <c r="M770" s="56"/>
      <c r="N770" s="56"/>
      <c r="O770" s="56"/>
      <c r="P770" s="56"/>
      <c r="Q770" s="56"/>
      <c r="R770" s="56"/>
      <c r="S770" s="56"/>
      <c r="T770" s="56"/>
      <c r="U770" s="56"/>
      <c r="V770" s="56"/>
      <c r="W770" s="56"/>
      <c r="X770" s="56"/>
      <c r="Y770" s="56"/>
      <c r="Z770" s="56"/>
      <c r="AA770" s="56"/>
      <c r="AB770" s="56"/>
    </row>
    <row r="771">
      <c r="A771" s="56"/>
      <c r="B771" s="56"/>
      <c r="C771" s="58"/>
      <c r="D771" s="87"/>
      <c r="E771" s="79"/>
      <c r="F771" s="58"/>
      <c r="G771" s="58"/>
      <c r="H771" s="58"/>
      <c r="I771" s="58"/>
      <c r="J771" s="58"/>
      <c r="K771" s="56"/>
      <c r="L771" s="56"/>
      <c r="M771" s="56"/>
      <c r="N771" s="56"/>
      <c r="O771" s="56"/>
      <c r="P771" s="56"/>
      <c r="Q771" s="56"/>
      <c r="R771" s="56"/>
      <c r="S771" s="56"/>
      <c r="T771" s="56"/>
      <c r="U771" s="56"/>
      <c r="V771" s="56"/>
      <c r="W771" s="56"/>
      <c r="X771" s="56"/>
      <c r="Y771" s="56"/>
      <c r="Z771" s="56"/>
      <c r="AA771" s="56"/>
      <c r="AB771" s="56"/>
    </row>
    <row r="772">
      <c r="A772" s="56"/>
      <c r="B772" s="56"/>
      <c r="C772" s="58"/>
      <c r="D772" s="87"/>
      <c r="E772" s="79"/>
      <c r="F772" s="58"/>
      <c r="G772" s="58"/>
      <c r="H772" s="58"/>
      <c r="I772" s="58"/>
      <c r="J772" s="58"/>
      <c r="K772" s="56"/>
      <c r="L772" s="56"/>
      <c r="M772" s="56"/>
      <c r="N772" s="56"/>
      <c r="O772" s="56"/>
      <c r="P772" s="56"/>
      <c r="Q772" s="56"/>
      <c r="R772" s="56"/>
      <c r="S772" s="56"/>
      <c r="T772" s="56"/>
      <c r="U772" s="56"/>
      <c r="V772" s="56"/>
      <c r="W772" s="56"/>
      <c r="X772" s="56"/>
      <c r="Y772" s="56"/>
      <c r="Z772" s="56"/>
      <c r="AA772" s="56"/>
      <c r="AB772" s="56"/>
    </row>
    <row r="773">
      <c r="A773" s="56"/>
      <c r="B773" s="56"/>
      <c r="C773" s="58"/>
      <c r="D773" s="87"/>
      <c r="E773" s="79"/>
      <c r="F773" s="58"/>
      <c r="G773" s="58"/>
      <c r="H773" s="58"/>
      <c r="I773" s="58"/>
      <c r="J773" s="58"/>
      <c r="K773" s="56"/>
      <c r="L773" s="56"/>
      <c r="M773" s="56"/>
      <c r="N773" s="56"/>
      <c r="O773" s="56"/>
      <c r="P773" s="56"/>
      <c r="Q773" s="56"/>
      <c r="R773" s="56"/>
      <c r="S773" s="56"/>
      <c r="T773" s="56"/>
      <c r="U773" s="56"/>
      <c r="V773" s="56"/>
      <c r="W773" s="56"/>
      <c r="X773" s="56"/>
      <c r="Y773" s="56"/>
      <c r="Z773" s="56"/>
      <c r="AA773" s="56"/>
      <c r="AB773" s="56"/>
    </row>
    <row r="774">
      <c r="A774" s="56"/>
      <c r="B774" s="56"/>
      <c r="C774" s="58"/>
      <c r="D774" s="87"/>
      <c r="E774" s="79"/>
      <c r="F774" s="58"/>
      <c r="G774" s="58"/>
      <c r="H774" s="58"/>
      <c r="I774" s="58"/>
      <c r="J774" s="58"/>
      <c r="K774" s="56"/>
      <c r="L774" s="56"/>
      <c r="M774" s="56"/>
      <c r="N774" s="56"/>
      <c r="O774" s="56"/>
      <c r="P774" s="56"/>
      <c r="Q774" s="56"/>
      <c r="R774" s="56"/>
      <c r="S774" s="56"/>
      <c r="T774" s="56"/>
      <c r="U774" s="56"/>
      <c r="V774" s="56"/>
      <c r="W774" s="56"/>
      <c r="X774" s="56"/>
      <c r="Y774" s="56"/>
      <c r="Z774" s="56"/>
      <c r="AA774" s="56"/>
      <c r="AB774" s="56"/>
    </row>
    <row r="775">
      <c r="A775" s="56"/>
      <c r="B775" s="56"/>
      <c r="C775" s="58"/>
      <c r="D775" s="87"/>
      <c r="E775" s="79"/>
      <c r="F775" s="58"/>
      <c r="G775" s="58"/>
      <c r="H775" s="58"/>
      <c r="I775" s="58"/>
      <c r="J775" s="58"/>
      <c r="K775" s="56"/>
      <c r="L775" s="56"/>
      <c r="M775" s="56"/>
      <c r="N775" s="56"/>
      <c r="O775" s="56"/>
      <c r="P775" s="56"/>
      <c r="Q775" s="56"/>
      <c r="R775" s="56"/>
      <c r="S775" s="56"/>
      <c r="T775" s="56"/>
      <c r="U775" s="56"/>
      <c r="V775" s="56"/>
      <c r="W775" s="56"/>
      <c r="X775" s="56"/>
      <c r="Y775" s="56"/>
      <c r="Z775" s="56"/>
      <c r="AA775" s="56"/>
      <c r="AB775" s="56"/>
    </row>
    <row r="776">
      <c r="A776" s="56"/>
      <c r="B776" s="56"/>
      <c r="C776" s="58"/>
      <c r="D776" s="87"/>
      <c r="E776" s="79"/>
      <c r="F776" s="58"/>
      <c r="G776" s="58"/>
      <c r="H776" s="58"/>
      <c r="I776" s="58"/>
      <c r="J776" s="58"/>
      <c r="K776" s="56"/>
      <c r="L776" s="56"/>
      <c r="M776" s="56"/>
      <c r="N776" s="56"/>
      <c r="O776" s="56"/>
      <c r="P776" s="56"/>
      <c r="Q776" s="56"/>
      <c r="R776" s="56"/>
      <c r="S776" s="56"/>
      <c r="T776" s="56"/>
      <c r="U776" s="56"/>
      <c r="V776" s="56"/>
      <c r="W776" s="56"/>
      <c r="X776" s="56"/>
      <c r="Y776" s="56"/>
      <c r="Z776" s="56"/>
      <c r="AA776" s="56"/>
      <c r="AB776" s="56"/>
    </row>
    <row r="777">
      <c r="A777" s="56"/>
      <c r="B777" s="56"/>
      <c r="C777" s="58"/>
      <c r="D777" s="87"/>
      <c r="E777" s="79"/>
      <c r="F777" s="58"/>
      <c r="G777" s="58"/>
      <c r="H777" s="58"/>
      <c r="I777" s="58"/>
      <c r="J777" s="58"/>
      <c r="K777" s="56"/>
      <c r="L777" s="56"/>
      <c r="M777" s="56"/>
      <c r="N777" s="56"/>
      <c r="O777" s="56"/>
      <c r="P777" s="56"/>
      <c r="Q777" s="56"/>
      <c r="R777" s="56"/>
      <c r="S777" s="56"/>
      <c r="T777" s="56"/>
      <c r="U777" s="56"/>
      <c r="V777" s="56"/>
      <c r="W777" s="56"/>
      <c r="X777" s="56"/>
      <c r="Y777" s="56"/>
      <c r="Z777" s="56"/>
      <c r="AA777" s="56"/>
      <c r="AB777" s="56"/>
    </row>
    <row r="778">
      <c r="A778" s="56"/>
      <c r="B778" s="56"/>
      <c r="C778" s="58"/>
      <c r="D778" s="87"/>
      <c r="E778" s="79"/>
      <c r="F778" s="58"/>
      <c r="G778" s="58"/>
      <c r="H778" s="58"/>
      <c r="I778" s="58"/>
      <c r="J778" s="58"/>
      <c r="K778" s="56"/>
      <c r="L778" s="56"/>
      <c r="M778" s="56"/>
      <c r="N778" s="56"/>
      <c r="O778" s="56"/>
      <c r="P778" s="56"/>
      <c r="Q778" s="56"/>
      <c r="R778" s="56"/>
      <c r="S778" s="56"/>
      <c r="T778" s="56"/>
      <c r="U778" s="56"/>
      <c r="V778" s="56"/>
      <c r="W778" s="56"/>
      <c r="X778" s="56"/>
      <c r="Y778" s="56"/>
      <c r="Z778" s="56"/>
      <c r="AA778" s="56"/>
      <c r="AB778" s="56"/>
    </row>
    <row r="779">
      <c r="A779" s="56"/>
      <c r="B779" s="56"/>
      <c r="C779" s="58"/>
      <c r="D779" s="87"/>
      <c r="E779" s="79"/>
      <c r="F779" s="58"/>
      <c r="G779" s="58"/>
      <c r="H779" s="58"/>
      <c r="I779" s="58"/>
      <c r="J779" s="58"/>
      <c r="K779" s="56"/>
      <c r="L779" s="56"/>
      <c r="M779" s="56"/>
      <c r="N779" s="56"/>
      <c r="O779" s="56"/>
      <c r="P779" s="56"/>
      <c r="Q779" s="56"/>
      <c r="R779" s="56"/>
      <c r="S779" s="56"/>
      <c r="T779" s="56"/>
      <c r="U779" s="56"/>
      <c r="V779" s="56"/>
      <c r="W779" s="56"/>
      <c r="X779" s="56"/>
      <c r="Y779" s="56"/>
      <c r="Z779" s="56"/>
      <c r="AA779" s="56"/>
      <c r="AB779" s="56"/>
    </row>
    <row r="780">
      <c r="A780" s="56"/>
      <c r="B780" s="56"/>
      <c r="C780" s="58"/>
      <c r="D780" s="87"/>
      <c r="E780" s="79"/>
      <c r="F780" s="58"/>
      <c r="G780" s="58"/>
      <c r="H780" s="58"/>
      <c r="I780" s="58"/>
      <c r="J780" s="58"/>
      <c r="K780" s="56"/>
      <c r="L780" s="56"/>
      <c r="M780" s="56"/>
      <c r="N780" s="56"/>
      <c r="O780" s="56"/>
      <c r="P780" s="56"/>
      <c r="Q780" s="56"/>
      <c r="R780" s="56"/>
      <c r="S780" s="56"/>
      <c r="T780" s="56"/>
      <c r="U780" s="56"/>
      <c r="V780" s="56"/>
      <c r="W780" s="56"/>
      <c r="X780" s="56"/>
      <c r="Y780" s="56"/>
      <c r="Z780" s="56"/>
      <c r="AA780" s="56"/>
      <c r="AB780" s="56"/>
    </row>
    <row r="781">
      <c r="A781" s="56"/>
      <c r="B781" s="56"/>
      <c r="C781" s="58"/>
      <c r="D781" s="87"/>
      <c r="E781" s="79"/>
      <c r="F781" s="58"/>
      <c r="G781" s="58"/>
      <c r="H781" s="58"/>
      <c r="I781" s="58"/>
      <c r="J781" s="58"/>
      <c r="K781" s="56"/>
      <c r="L781" s="56"/>
      <c r="M781" s="56"/>
      <c r="N781" s="56"/>
      <c r="O781" s="56"/>
      <c r="P781" s="56"/>
      <c r="Q781" s="56"/>
      <c r="R781" s="56"/>
      <c r="S781" s="56"/>
      <c r="T781" s="56"/>
      <c r="U781" s="56"/>
      <c r="V781" s="56"/>
      <c r="W781" s="56"/>
      <c r="X781" s="56"/>
      <c r="Y781" s="56"/>
      <c r="Z781" s="56"/>
      <c r="AA781" s="56"/>
      <c r="AB781" s="56"/>
    </row>
    <row r="782">
      <c r="A782" s="56"/>
      <c r="B782" s="56"/>
      <c r="C782" s="58"/>
      <c r="D782" s="87"/>
      <c r="E782" s="79"/>
      <c r="F782" s="58"/>
      <c r="G782" s="58"/>
      <c r="H782" s="58"/>
      <c r="I782" s="58"/>
      <c r="J782" s="58"/>
      <c r="K782" s="56"/>
      <c r="L782" s="56"/>
      <c r="M782" s="56"/>
      <c r="N782" s="56"/>
      <c r="O782" s="56"/>
      <c r="P782" s="56"/>
      <c r="Q782" s="56"/>
      <c r="R782" s="56"/>
      <c r="S782" s="56"/>
      <c r="T782" s="56"/>
      <c r="U782" s="56"/>
      <c r="V782" s="56"/>
      <c r="W782" s="56"/>
      <c r="X782" s="56"/>
      <c r="Y782" s="56"/>
      <c r="Z782" s="56"/>
      <c r="AA782" s="56"/>
      <c r="AB782" s="56"/>
    </row>
    <row r="783">
      <c r="A783" s="56"/>
      <c r="B783" s="56"/>
      <c r="C783" s="58"/>
      <c r="D783" s="87"/>
      <c r="E783" s="79"/>
      <c r="F783" s="58"/>
      <c r="G783" s="58"/>
      <c r="H783" s="58"/>
      <c r="I783" s="58"/>
      <c r="J783" s="58"/>
      <c r="K783" s="56"/>
      <c r="L783" s="56"/>
      <c r="M783" s="56"/>
      <c r="N783" s="56"/>
      <c r="O783" s="56"/>
      <c r="P783" s="56"/>
      <c r="Q783" s="56"/>
      <c r="R783" s="56"/>
      <c r="S783" s="56"/>
      <c r="T783" s="56"/>
      <c r="U783" s="56"/>
      <c r="V783" s="56"/>
      <c r="W783" s="56"/>
      <c r="X783" s="56"/>
      <c r="Y783" s="56"/>
      <c r="Z783" s="56"/>
      <c r="AA783" s="56"/>
      <c r="AB783" s="56"/>
    </row>
    <row r="784">
      <c r="A784" s="56"/>
      <c r="B784" s="56"/>
      <c r="C784" s="58"/>
      <c r="D784" s="87"/>
      <c r="E784" s="79"/>
      <c r="F784" s="58"/>
      <c r="G784" s="58"/>
      <c r="H784" s="58"/>
      <c r="I784" s="58"/>
      <c r="J784" s="58"/>
      <c r="K784" s="56"/>
      <c r="L784" s="56"/>
      <c r="M784" s="56"/>
      <c r="N784" s="56"/>
      <c r="O784" s="56"/>
      <c r="P784" s="56"/>
      <c r="Q784" s="56"/>
      <c r="R784" s="56"/>
      <c r="S784" s="56"/>
      <c r="T784" s="56"/>
      <c r="U784" s="56"/>
      <c r="V784" s="56"/>
      <c r="W784" s="56"/>
      <c r="X784" s="56"/>
      <c r="Y784" s="56"/>
      <c r="Z784" s="56"/>
      <c r="AA784" s="56"/>
      <c r="AB784" s="56"/>
    </row>
    <row r="785">
      <c r="A785" s="56"/>
      <c r="B785" s="56"/>
      <c r="C785" s="58"/>
      <c r="D785" s="87"/>
      <c r="E785" s="79"/>
      <c r="F785" s="58"/>
      <c r="G785" s="58"/>
      <c r="H785" s="58"/>
      <c r="I785" s="58"/>
      <c r="J785" s="58"/>
      <c r="K785" s="56"/>
      <c r="L785" s="56"/>
      <c r="M785" s="56"/>
      <c r="N785" s="56"/>
      <c r="O785" s="56"/>
      <c r="P785" s="56"/>
      <c r="Q785" s="56"/>
      <c r="R785" s="56"/>
      <c r="S785" s="56"/>
      <c r="T785" s="56"/>
      <c r="U785" s="56"/>
      <c r="V785" s="56"/>
      <c r="W785" s="56"/>
      <c r="X785" s="56"/>
      <c r="Y785" s="56"/>
      <c r="Z785" s="56"/>
      <c r="AA785" s="56"/>
      <c r="AB785" s="56"/>
    </row>
    <row r="786">
      <c r="A786" s="56"/>
      <c r="B786" s="56"/>
      <c r="C786" s="58"/>
      <c r="D786" s="87"/>
      <c r="E786" s="79"/>
      <c r="F786" s="58"/>
      <c r="G786" s="58"/>
      <c r="H786" s="58"/>
      <c r="I786" s="58"/>
      <c r="J786" s="58"/>
      <c r="K786" s="56"/>
      <c r="L786" s="56"/>
      <c r="M786" s="56"/>
      <c r="N786" s="56"/>
      <c r="O786" s="56"/>
      <c r="P786" s="56"/>
      <c r="Q786" s="56"/>
      <c r="R786" s="56"/>
      <c r="S786" s="56"/>
      <c r="T786" s="56"/>
      <c r="U786" s="56"/>
      <c r="V786" s="56"/>
      <c r="W786" s="56"/>
      <c r="X786" s="56"/>
      <c r="Y786" s="56"/>
      <c r="Z786" s="56"/>
      <c r="AA786" s="56"/>
      <c r="AB786" s="56"/>
    </row>
    <row r="787">
      <c r="A787" s="56"/>
      <c r="B787" s="56"/>
      <c r="C787" s="58"/>
      <c r="D787" s="87"/>
      <c r="E787" s="79"/>
      <c r="F787" s="58"/>
      <c r="G787" s="58"/>
      <c r="H787" s="58"/>
      <c r="I787" s="58"/>
      <c r="J787" s="58"/>
      <c r="K787" s="56"/>
      <c r="L787" s="56"/>
      <c r="M787" s="56"/>
      <c r="N787" s="56"/>
      <c r="O787" s="56"/>
      <c r="P787" s="56"/>
      <c r="Q787" s="56"/>
      <c r="R787" s="56"/>
      <c r="S787" s="56"/>
      <c r="T787" s="56"/>
      <c r="U787" s="56"/>
      <c r="V787" s="56"/>
      <c r="W787" s="56"/>
      <c r="X787" s="56"/>
      <c r="Y787" s="56"/>
      <c r="Z787" s="56"/>
      <c r="AA787" s="56"/>
      <c r="AB787" s="56"/>
    </row>
    <row r="788">
      <c r="A788" s="56"/>
      <c r="B788" s="56"/>
      <c r="C788" s="58"/>
      <c r="D788" s="87"/>
      <c r="E788" s="79"/>
      <c r="F788" s="58"/>
      <c r="G788" s="58"/>
      <c r="H788" s="58"/>
      <c r="I788" s="58"/>
      <c r="J788" s="58"/>
      <c r="K788" s="56"/>
      <c r="L788" s="56"/>
      <c r="M788" s="56"/>
      <c r="N788" s="56"/>
      <c r="O788" s="56"/>
      <c r="P788" s="56"/>
      <c r="Q788" s="56"/>
      <c r="R788" s="56"/>
      <c r="S788" s="56"/>
      <c r="T788" s="56"/>
      <c r="U788" s="56"/>
      <c r="V788" s="56"/>
      <c r="W788" s="56"/>
      <c r="X788" s="56"/>
      <c r="Y788" s="56"/>
      <c r="Z788" s="56"/>
      <c r="AA788" s="56"/>
      <c r="AB788" s="56"/>
    </row>
    <row r="789">
      <c r="A789" s="56"/>
      <c r="B789" s="56"/>
      <c r="C789" s="58"/>
      <c r="D789" s="87"/>
      <c r="E789" s="79"/>
      <c r="F789" s="58"/>
      <c r="G789" s="58"/>
      <c r="H789" s="58"/>
      <c r="I789" s="58"/>
      <c r="J789" s="58"/>
      <c r="K789" s="56"/>
      <c r="L789" s="56"/>
      <c r="M789" s="56"/>
      <c r="N789" s="56"/>
      <c r="O789" s="56"/>
      <c r="P789" s="56"/>
      <c r="Q789" s="56"/>
      <c r="R789" s="56"/>
      <c r="S789" s="56"/>
      <c r="T789" s="56"/>
      <c r="U789" s="56"/>
      <c r="V789" s="56"/>
      <c r="W789" s="56"/>
      <c r="X789" s="56"/>
      <c r="Y789" s="56"/>
      <c r="Z789" s="56"/>
      <c r="AA789" s="56"/>
      <c r="AB789" s="56"/>
    </row>
    <row r="790">
      <c r="A790" s="56"/>
      <c r="B790" s="56"/>
      <c r="C790" s="58"/>
      <c r="D790" s="87"/>
      <c r="E790" s="79"/>
      <c r="F790" s="58"/>
      <c r="G790" s="58"/>
      <c r="H790" s="58"/>
      <c r="I790" s="58"/>
      <c r="J790" s="58"/>
      <c r="K790" s="56"/>
      <c r="L790" s="56"/>
      <c r="M790" s="56"/>
      <c r="N790" s="56"/>
      <c r="O790" s="56"/>
      <c r="P790" s="56"/>
      <c r="Q790" s="56"/>
      <c r="R790" s="56"/>
      <c r="S790" s="56"/>
      <c r="T790" s="56"/>
      <c r="U790" s="56"/>
      <c r="V790" s="56"/>
      <c r="W790" s="56"/>
      <c r="X790" s="56"/>
      <c r="Y790" s="56"/>
      <c r="Z790" s="56"/>
      <c r="AA790" s="56"/>
      <c r="AB790" s="56"/>
    </row>
    <row r="791">
      <c r="A791" s="56"/>
      <c r="B791" s="56"/>
      <c r="C791" s="58"/>
      <c r="D791" s="87"/>
      <c r="E791" s="79"/>
      <c r="F791" s="58"/>
      <c r="G791" s="58"/>
      <c r="H791" s="58"/>
      <c r="I791" s="58"/>
      <c r="J791" s="58"/>
      <c r="K791" s="56"/>
      <c r="L791" s="56"/>
      <c r="M791" s="56"/>
      <c r="N791" s="56"/>
      <c r="O791" s="56"/>
      <c r="P791" s="56"/>
      <c r="Q791" s="56"/>
      <c r="R791" s="56"/>
      <c r="S791" s="56"/>
      <c r="T791" s="56"/>
      <c r="U791" s="56"/>
      <c r="V791" s="56"/>
      <c r="W791" s="56"/>
      <c r="X791" s="56"/>
      <c r="Y791" s="56"/>
      <c r="Z791" s="56"/>
      <c r="AA791" s="56"/>
      <c r="AB791" s="56"/>
    </row>
    <row r="792">
      <c r="A792" s="56"/>
      <c r="B792" s="56"/>
      <c r="C792" s="58"/>
      <c r="D792" s="87"/>
      <c r="E792" s="79"/>
      <c r="F792" s="58"/>
      <c r="G792" s="58"/>
      <c r="H792" s="58"/>
      <c r="I792" s="58"/>
      <c r="J792" s="58"/>
      <c r="K792" s="56"/>
      <c r="L792" s="56"/>
      <c r="M792" s="56"/>
      <c r="N792" s="56"/>
      <c r="O792" s="56"/>
      <c r="P792" s="56"/>
      <c r="Q792" s="56"/>
      <c r="R792" s="56"/>
      <c r="S792" s="56"/>
      <c r="T792" s="56"/>
      <c r="U792" s="56"/>
      <c r="V792" s="56"/>
      <c r="W792" s="56"/>
      <c r="X792" s="56"/>
      <c r="Y792" s="56"/>
      <c r="Z792" s="56"/>
      <c r="AA792" s="56"/>
      <c r="AB792" s="56"/>
    </row>
    <row r="793">
      <c r="A793" s="56"/>
      <c r="B793" s="56"/>
      <c r="C793" s="58"/>
      <c r="D793" s="87"/>
      <c r="E793" s="79"/>
      <c r="F793" s="58"/>
      <c r="G793" s="58"/>
      <c r="H793" s="58"/>
      <c r="I793" s="58"/>
      <c r="J793" s="58"/>
      <c r="K793" s="56"/>
      <c r="L793" s="56"/>
      <c r="M793" s="56"/>
      <c r="N793" s="56"/>
      <c r="O793" s="56"/>
      <c r="P793" s="56"/>
      <c r="Q793" s="56"/>
      <c r="R793" s="56"/>
      <c r="S793" s="56"/>
      <c r="T793" s="56"/>
      <c r="U793" s="56"/>
      <c r="V793" s="56"/>
      <c r="W793" s="56"/>
      <c r="X793" s="56"/>
      <c r="Y793" s="56"/>
      <c r="Z793" s="56"/>
      <c r="AA793" s="56"/>
      <c r="AB793" s="56"/>
    </row>
    <row r="794">
      <c r="A794" s="56"/>
      <c r="B794" s="56"/>
      <c r="C794" s="58"/>
      <c r="D794" s="87"/>
      <c r="E794" s="79"/>
      <c r="F794" s="58"/>
      <c r="G794" s="58"/>
      <c r="H794" s="58"/>
      <c r="I794" s="58"/>
      <c r="J794" s="58"/>
      <c r="K794" s="56"/>
      <c r="L794" s="56"/>
      <c r="M794" s="56"/>
      <c r="N794" s="56"/>
      <c r="O794" s="56"/>
      <c r="P794" s="56"/>
      <c r="Q794" s="56"/>
      <c r="R794" s="56"/>
      <c r="S794" s="56"/>
      <c r="T794" s="56"/>
      <c r="U794" s="56"/>
      <c r="V794" s="56"/>
      <c r="W794" s="56"/>
      <c r="X794" s="56"/>
      <c r="Y794" s="56"/>
      <c r="Z794" s="56"/>
      <c r="AA794" s="56"/>
      <c r="AB794" s="56"/>
    </row>
    <row r="795">
      <c r="A795" s="56"/>
      <c r="B795" s="56"/>
      <c r="C795" s="58"/>
      <c r="D795" s="87"/>
      <c r="E795" s="79"/>
      <c r="F795" s="58"/>
      <c r="G795" s="58"/>
      <c r="H795" s="58"/>
      <c r="I795" s="58"/>
      <c r="J795" s="58"/>
      <c r="K795" s="56"/>
      <c r="L795" s="56"/>
      <c r="M795" s="56"/>
      <c r="N795" s="56"/>
      <c r="O795" s="56"/>
      <c r="P795" s="56"/>
      <c r="Q795" s="56"/>
      <c r="R795" s="56"/>
      <c r="S795" s="56"/>
      <c r="T795" s="56"/>
      <c r="U795" s="56"/>
      <c r="V795" s="56"/>
      <c r="W795" s="56"/>
      <c r="X795" s="56"/>
      <c r="Y795" s="56"/>
      <c r="Z795" s="56"/>
      <c r="AA795" s="56"/>
      <c r="AB795" s="56"/>
    </row>
    <row r="796">
      <c r="A796" s="56"/>
      <c r="B796" s="56"/>
      <c r="C796" s="58"/>
      <c r="D796" s="87"/>
      <c r="E796" s="79"/>
      <c r="F796" s="58"/>
      <c r="G796" s="58"/>
      <c r="H796" s="58"/>
      <c r="I796" s="58"/>
      <c r="J796" s="58"/>
      <c r="K796" s="56"/>
      <c r="L796" s="56"/>
      <c r="M796" s="56"/>
      <c r="N796" s="56"/>
      <c r="O796" s="56"/>
      <c r="P796" s="56"/>
      <c r="Q796" s="56"/>
      <c r="R796" s="56"/>
      <c r="S796" s="56"/>
      <c r="T796" s="56"/>
      <c r="U796" s="56"/>
      <c r="V796" s="56"/>
      <c r="W796" s="56"/>
      <c r="X796" s="56"/>
      <c r="Y796" s="56"/>
      <c r="Z796" s="56"/>
      <c r="AA796" s="56"/>
      <c r="AB796" s="56"/>
    </row>
    <row r="797">
      <c r="A797" s="56"/>
      <c r="B797" s="56"/>
      <c r="C797" s="58"/>
      <c r="D797" s="87"/>
      <c r="E797" s="79"/>
      <c r="F797" s="58"/>
      <c r="G797" s="58"/>
      <c r="H797" s="58"/>
      <c r="I797" s="58"/>
      <c r="J797" s="58"/>
      <c r="K797" s="56"/>
      <c r="L797" s="56"/>
      <c r="M797" s="56"/>
      <c r="N797" s="56"/>
      <c r="O797" s="56"/>
      <c r="P797" s="56"/>
      <c r="Q797" s="56"/>
      <c r="R797" s="56"/>
      <c r="S797" s="56"/>
      <c r="T797" s="56"/>
      <c r="U797" s="56"/>
      <c r="V797" s="56"/>
      <c r="W797" s="56"/>
      <c r="X797" s="56"/>
      <c r="Y797" s="56"/>
      <c r="Z797" s="56"/>
      <c r="AA797" s="56"/>
      <c r="AB797" s="56"/>
    </row>
    <row r="798">
      <c r="A798" s="56"/>
      <c r="B798" s="56"/>
      <c r="C798" s="58"/>
      <c r="D798" s="87"/>
      <c r="E798" s="79"/>
      <c r="F798" s="58"/>
      <c r="G798" s="58"/>
      <c r="H798" s="58"/>
      <c r="I798" s="58"/>
      <c r="J798" s="58"/>
      <c r="K798" s="56"/>
      <c r="L798" s="56"/>
      <c r="M798" s="56"/>
      <c r="N798" s="56"/>
      <c r="O798" s="56"/>
      <c r="P798" s="56"/>
      <c r="Q798" s="56"/>
      <c r="R798" s="56"/>
      <c r="S798" s="56"/>
      <c r="T798" s="56"/>
      <c r="U798" s="56"/>
      <c r="V798" s="56"/>
      <c r="W798" s="56"/>
      <c r="X798" s="56"/>
      <c r="Y798" s="56"/>
      <c r="Z798" s="56"/>
      <c r="AA798" s="56"/>
      <c r="AB798" s="56"/>
    </row>
    <row r="799">
      <c r="A799" s="56"/>
      <c r="B799" s="56"/>
      <c r="C799" s="58"/>
      <c r="D799" s="87"/>
      <c r="E799" s="79"/>
      <c r="F799" s="58"/>
      <c r="G799" s="58"/>
      <c r="H799" s="58"/>
      <c r="I799" s="58"/>
      <c r="J799" s="58"/>
      <c r="K799" s="56"/>
      <c r="L799" s="56"/>
      <c r="M799" s="56"/>
      <c r="N799" s="56"/>
      <c r="O799" s="56"/>
      <c r="P799" s="56"/>
      <c r="Q799" s="56"/>
      <c r="R799" s="56"/>
      <c r="S799" s="56"/>
      <c r="T799" s="56"/>
      <c r="U799" s="56"/>
      <c r="V799" s="56"/>
      <c r="W799" s="56"/>
      <c r="X799" s="56"/>
      <c r="Y799" s="56"/>
      <c r="Z799" s="56"/>
      <c r="AA799" s="56"/>
      <c r="AB799" s="56"/>
    </row>
    <row r="800">
      <c r="A800" s="56"/>
      <c r="B800" s="56"/>
      <c r="C800" s="58"/>
      <c r="D800" s="87"/>
      <c r="E800" s="79"/>
      <c r="F800" s="58"/>
      <c r="G800" s="58"/>
      <c r="H800" s="58"/>
      <c r="I800" s="58"/>
      <c r="J800" s="58"/>
      <c r="K800" s="56"/>
      <c r="L800" s="56"/>
      <c r="M800" s="56"/>
      <c r="N800" s="56"/>
      <c r="O800" s="56"/>
      <c r="P800" s="56"/>
      <c r="Q800" s="56"/>
      <c r="R800" s="56"/>
      <c r="S800" s="56"/>
      <c r="T800" s="56"/>
      <c r="U800" s="56"/>
      <c r="V800" s="56"/>
      <c r="W800" s="56"/>
      <c r="X800" s="56"/>
      <c r="Y800" s="56"/>
      <c r="Z800" s="56"/>
      <c r="AA800" s="56"/>
      <c r="AB800" s="56"/>
    </row>
    <row r="801">
      <c r="A801" s="56"/>
      <c r="B801" s="56"/>
      <c r="C801" s="58"/>
      <c r="D801" s="87"/>
      <c r="E801" s="79"/>
      <c r="F801" s="58"/>
      <c r="G801" s="58"/>
      <c r="H801" s="58"/>
      <c r="I801" s="58"/>
      <c r="J801" s="58"/>
      <c r="K801" s="56"/>
      <c r="L801" s="56"/>
      <c r="M801" s="56"/>
      <c r="N801" s="56"/>
      <c r="O801" s="56"/>
      <c r="P801" s="56"/>
      <c r="Q801" s="56"/>
      <c r="R801" s="56"/>
      <c r="S801" s="56"/>
      <c r="T801" s="56"/>
      <c r="U801" s="56"/>
      <c r="V801" s="56"/>
      <c r="W801" s="56"/>
      <c r="X801" s="56"/>
      <c r="Y801" s="56"/>
      <c r="Z801" s="56"/>
      <c r="AA801" s="56"/>
      <c r="AB801" s="56"/>
    </row>
    <row r="802">
      <c r="A802" s="56"/>
      <c r="B802" s="56"/>
      <c r="C802" s="58"/>
      <c r="D802" s="87"/>
      <c r="E802" s="79"/>
      <c r="F802" s="58"/>
      <c r="G802" s="58"/>
      <c r="H802" s="58"/>
      <c r="I802" s="58"/>
      <c r="J802" s="58"/>
      <c r="K802" s="56"/>
      <c r="L802" s="56"/>
      <c r="M802" s="56"/>
      <c r="N802" s="56"/>
      <c r="O802" s="56"/>
      <c r="P802" s="56"/>
      <c r="Q802" s="56"/>
      <c r="R802" s="56"/>
      <c r="S802" s="56"/>
      <c r="T802" s="56"/>
      <c r="U802" s="56"/>
      <c r="V802" s="56"/>
      <c r="W802" s="56"/>
      <c r="X802" s="56"/>
      <c r="Y802" s="56"/>
      <c r="Z802" s="56"/>
      <c r="AA802" s="56"/>
      <c r="AB802" s="56"/>
    </row>
    <row r="803">
      <c r="A803" s="56"/>
      <c r="B803" s="56"/>
      <c r="C803" s="58"/>
      <c r="D803" s="87"/>
      <c r="E803" s="79"/>
      <c r="F803" s="58"/>
      <c r="G803" s="58"/>
      <c r="H803" s="58"/>
      <c r="I803" s="58"/>
      <c r="J803" s="58"/>
      <c r="K803" s="56"/>
      <c r="L803" s="56"/>
      <c r="M803" s="56"/>
      <c r="N803" s="56"/>
      <c r="O803" s="56"/>
      <c r="P803" s="56"/>
      <c r="Q803" s="56"/>
      <c r="R803" s="56"/>
      <c r="S803" s="56"/>
      <c r="T803" s="56"/>
      <c r="U803" s="56"/>
      <c r="V803" s="56"/>
      <c r="W803" s="56"/>
      <c r="X803" s="56"/>
      <c r="Y803" s="56"/>
      <c r="Z803" s="56"/>
      <c r="AA803" s="56"/>
      <c r="AB803" s="56"/>
    </row>
    <row r="804">
      <c r="A804" s="56"/>
      <c r="B804" s="56"/>
      <c r="C804" s="58"/>
      <c r="D804" s="87"/>
      <c r="E804" s="79"/>
      <c r="F804" s="58"/>
      <c r="G804" s="58"/>
      <c r="H804" s="58"/>
      <c r="I804" s="58"/>
      <c r="J804" s="58"/>
      <c r="K804" s="56"/>
      <c r="L804" s="56"/>
      <c r="M804" s="56"/>
      <c r="N804" s="56"/>
      <c r="O804" s="56"/>
      <c r="P804" s="56"/>
      <c r="Q804" s="56"/>
      <c r="R804" s="56"/>
      <c r="S804" s="56"/>
      <c r="T804" s="56"/>
      <c r="U804" s="56"/>
      <c r="V804" s="56"/>
      <c r="W804" s="56"/>
      <c r="X804" s="56"/>
      <c r="Y804" s="56"/>
      <c r="Z804" s="56"/>
      <c r="AA804" s="56"/>
      <c r="AB804" s="56"/>
    </row>
    <row r="805">
      <c r="A805" s="56"/>
      <c r="B805" s="56"/>
      <c r="C805" s="58"/>
      <c r="D805" s="87"/>
      <c r="E805" s="79"/>
      <c r="F805" s="58"/>
      <c r="G805" s="58"/>
      <c r="H805" s="58"/>
      <c r="I805" s="58"/>
      <c r="J805" s="58"/>
      <c r="K805" s="56"/>
      <c r="L805" s="56"/>
      <c r="M805" s="56"/>
      <c r="N805" s="56"/>
      <c r="O805" s="56"/>
      <c r="P805" s="56"/>
      <c r="Q805" s="56"/>
      <c r="R805" s="56"/>
      <c r="S805" s="56"/>
      <c r="T805" s="56"/>
      <c r="U805" s="56"/>
      <c r="V805" s="56"/>
      <c r="W805" s="56"/>
      <c r="X805" s="56"/>
      <c r="Y805" s="56"/>
      <c r="Z805" s="56"/>
      <c r="AA805" s="56"/>
      <c r="AB805" s="56"/>
    </row>
    <row r="806">
      <c r="A806" s="56"/>
      <c r="B806" s="56"/>
      <c r="C806" s="58"/>
      <c r="D806" s="87"/>
      <c r="E806" s="79"/>
      <c r="F806" s="58"/>
      <c r="G806" s="58"/>
      <c r="H806" s="58"/>
      <c r="I806" s="58"/>
      <c r="J806" s="58"/>
      <c r="K806" s="56"/>
      <c r="L806" s="56"/>
      <c r="M806" s="56"/>
      <c r="N806" s="56"/>
      <c r="O806" s="56"/>
      <c r="P806" s="56"/>
      <c r="Q806" s="56"/>
      <c r="R806" s="56"/>
      <c r="S806" s="56"/>
      <c r="T806" s="56"/>
      <c r="U806" s="56"/>
      <c r="V806" s="56"/>
      <c r="W806" s="56"/>
      <c r="X806" s="56"/>
      <c r="Y806" s="56"/>
      <c r="Z806" s="56"/>
      <c r="AA806" s="56"/>
      <c r="AB806" s="56"/>
    </row>
    <row r="807">
      <c r="A807" s="56"/>
      <c r="B807" s="56"/>
      <c r="C807" s="58"/>
      <c r="D807" s="87"/>
      <c r="E807" s="79"/>
      <c r="F807" s="58"/>
      <c r="G807" s="58"/>
      <c r="H807" s="58"/>
      <c r="I807" s="58"/>
      <c r="J807" s="58"/>
      <c r="K807" s="56"/>
      <c r="L807" s="56"/>
      <c r="M807" s="56"/>
      <c r="N807" s="56"/>
      <c r="O807" s="56"/>
      <c r="P807" s="56"/>
      <c r="Q807" s="56"/>
      <c r="R807" s="56"/>
      <c r="S807" s="56"/>
      <c r="T807" s="56"/>
      <c r="U807" s="56"/>
      <c r="V807" s="56"/>
      <c r="W807" s="56"/>
      <c r="X807" s="56"/>
      <c r="Y807" s="56"/>
      <c r="Z807" s="56"/>
      <c r="AA807" s="56"/>
      <c r="AB807" s="56"/>
    </row>
    <row r="808">
      <c r="A808" s="56"/>
      <c r="B808" s="56"/>
      <c r="C808" s="58"/>
      <c r="D808" s="87"/>
      <c r="E808" s="79"/>
      <c r="F808" s="58"/>
      <c r="G808" s="58"/>
      <c r="H808" s="58"/>
      <c r="I808" s="58"/>
      <c r="J808" s="58"/>
      <c r="K808" s="56"/>
      <c r="L808" s="56"/>
      <c r="M808" s="56"/>
      <c r="N808" s="56"/>
      <c r="O808" s="56"/>
      <c r="P808" s="56"/>
      <c r="Q808" s="56"/>
      <c r="R808" s="56"/>
      <c r="S808" s="56"/>
      <c r="T808" s="56"/>
      <c r="U808" s="56"/>
      <c r="V808" s="56"/>
      <c r="W808" s="56"/>
      <c r="X808" s="56"/>
      <c r="Y808" s="56"/>
      <c r="Z808" s="56"/>
      <c r="AA808" s="56"/>
      <c r="AB808" s="56"/>
    </row>
    <row r="809">
      <c r="A809" s="56"/>
      <c r="B809" s="56"/>
      <c r="C809" s="58"/>
      <c r="D809" s="87"/>
      <c r="E809" s="79"/>
      <c r="F809" s="58"/>
      <c r="G809" s="58"/>
      <c r="H809" s="58"/>
      <c r="I809" s="58"/>
      <c r="J809" s="58"/>
      <c r="K809" s="56"/>
      <c r="L809" s="56"/>
      <c r="M809" s="56"/>
      <c r="N809" s="56"/>
      <c r="O809" s="56"/>
      <c r="P809" s="56"/>
      <c r="Q809" s="56"/>
      <c r="R809" s="56"/>
      <c r="S809" s="56"/>
      <c r="T809" s="56"/>
      <c r="U809" s="56"/>
      <c r="V809" s="56"/>
      <c r="W809" s="56"/>
      <c r="X809" s="56"/>
      <c r="Y809" s="56"/>
      <c r="Z809" s="56"/>
      <c r="AA809" s="56"/>
      <c r="AB809" s="56"/>
    </row>
    <row r="810">
      <c r="A810" s="56"/>
      <c r="B810" s="56"/>
      <c r="C810" s="58"/>
      <c r="D810" s="87"/>
      <c r="E810" s="79"/>
      <c r="F810" s="58"/>
      <c r="G810" s="58"/>
      <c r="H810" s="58"/>
      <c r="I810" s="58"/>
      <c r="J810" s="58"/>
      <c r="K810" s="56"/>
      <c r="L810" s="56"/>
      <c r="M810" s="56"/>
      <c r="N810" s="56"/>
      <c r="O810" s="56"/>
      <c r="P810" s="56"/>
      <c r="Q810" s="56"/>
      <c r="R810" s="56"/>
      <c r="S810" s="56"/>
      <c r="T810" s="56"/>
      <c r="U810" s="56"/>
      <c r="V810" s="56"/>
      <c r="W810" s="56"/>
      <c r="X810" s="56"/>
      <c r="Y810" s="56"/>
      <c r="Z810" s="56"/>
      <c r="AA810" s="56"/>
      <c r="AB810" s="56"/>
    </row>
    <row r="811">
      <c r="A811" s="56"/>
      <c r="B811" s="56"/>
      <c r="C811" s="58"/>
      <c r="D811" s="87"/>
      <c r="E811" s="79"/>
      <c r="F811" s="58"/>
      <c r="G811" s="58"/>
      <c r="H811" s="58"/>
      <c r="I811" s="58"/>
      <c r="J811" s="58"/>
      <c r="K811" s="56"/>
      <c r="L811" s="56"/>
      <c r="M811" s="56"/>
      <c r="N811" s="56"/>
      <c r="O811" s="56"/>
      <c r="P811" s="56"/>
      <c r="Q811" s="56"/>
      <c r="R811" s="56"/>
      <c r="S811" s="56"/>
      <c r="T811" s="56"/>
      <c r="U811" s="56"/>
      <c r="V811" s="56"/>
      <c r="W811" s="56"/>
      <c r="X811" s="56"/>
      <c r="Y811" s="56"/>
      <c r="Z811" s="56"/>
      <c r="AA811" s="56"/>
      <c r="AB811" s="56"/>
    </row>
    <row r="812">
      <c r="A812" s="56"/>
      <c r="B812" s="56"/>
      <c r="C812" s="58"/>
      <c r="D812" s="87"/>
      <c r="E812" s="79"/>
      <c r="F812" s="58"/>
      <c r="G812" s="58"/>
      <c r="H812" s="58"/>
      <c r="I812" s="58"/>
      <c r="J812" s="58"/>
      <c r="K812" s="56"/>
      <c r="L812" s="56"/>
      <c r="M812" s="56"/>
      <c r="N812" s="56"/>
      <c r="O812" s="56"/>
      <c r="P812" s="56"/>
      <c r="Q812" s="56"/>
      <c r="R812" s="56"/>
      <c r="S812" s="56"/>
      <c r="T812" s="56"/>
      <c r="U812" s="56"/>
      <c r="V812" s="56"/>
      <c r="W812" s="56"/>
      <c r="X812" s="56"/>
      <c r="Y812" s="56"/>
      <c r="Z812" s="56"/>
      <c r="AA812" s="56"/>
      <c r="AB812" s="56"/>
    </row>
    <row r="813">
      <c r="A813" s="56"/>
      <c r="B813" s="56"/>
      <c r="C813" s="58"/>
      <c r="D813" s="87"/>
      <c r="E813" s="79"/>
      <c r="F813" s="58"/>
      <c r="G813" s="58"/>
      <c r="H813" s="58"/>
      <c r="I813" s="58"/>
      <c r="J813" s="58"/>
      <c r="K813" s="56"/>
      <c r="L813" s="56"/>
      <c r="M813" s="56"/>
      <c r="N813" s="56"/>
      <c r="O813" s="56"/>
      <c r="P813" s="56"/>
      <c r="Q813" s="56"/>
      <c r="R813" s="56"/>
      <c r="S813" s="56"/>
      <c r="T813" s="56"/>
      <c r="U813" s="56"/>
      <c r="V813" s="56"/>
      <c r="W813" s="56"/>
      <c r="X813" s="56"/>
      <c r="Y813" s="56"/>
      <c r="Z813" s="56"/>
      <c r="AA813" s="56"/>
      <c r="AB813" s="56"/>
    </row>
    <row r="814">
      <c r="A814" s="56"/>
      <c r="B814" s="56"/>
      <c r="C814" s="58"/>
      <c r="D814" s="87"/>
      <c r="E814" s="79"/>
      <c r="F814" s="58"/>
      <c r="G814" s="58"/>
      <c r="H814" s="58"/>
      <c r="I814" s="58"/>
      <c r="J814" s="58"/>
      <c r="K814" s="56"/>
      <c r="L814" s="56"/>
      <c r="M814" s="56"/>
      <c r="N814" s="56"/>
      <c r="O814" s="56"/>
      <c r="P814" s="56"/>
      <c r="Q814" s="56"/>
      <c r="R814" s="56"/>
      <c r="S814" s="56"/>
      <c r="T814" s="56"/>
      <c r="U814" s="56"/>
      <c r="V814" s="56"/>
      <c r="W814" s="56"/>
      <c r="X814" s="56"/>
      <c r="Y814" s="56"/>
      <c r="Z814" s="56"/>
      <c r="AA814" s="56"/>
      <c r="AB814" s="56"/>
    </row>
    <row r="815">
      <c r="A815" s="56"/>
      <c r="B815" s="56"/>
      <c r="C815" s="58"/>
      <c r="D815" s="87"/>
      <c r="E815" s="79"/>
      <c r="F815" s="58"/>
      <c r="G815" s="58"/>
      <c r="H815" s="58"/>
      <c r="I815" s="58"/>
      <c r="J815" s="58"/>
      <c r="K815" s="56"/>
      <c r="L815" s="56"/>
      <c r="M815" s="56"/>
      <c r="N815" s="56"/>
      <c r="O815" s="56"/>
      <c r="P815" s="56"/>
      <c r="Q815" s="56"/>
      <c r="R815" s="56"/>
      <c r="S815" s="56"/>
      <c r="T815" s="56"/>
      <c r="U815" s="56"/>
      <c r="V815" s="56"/>
      <c r="W815" s="56"/>
      <c r="X815" s="56"/>
      <c r="Y815" s="56"/>
      <c r="Z815" s="56"/>
      <c r="AA815" s="56"/>
      <c r="AB815" s="56"/>
    </row>
    <row r="816">
      <c r="A816" s="56"/>
      <c r="B816" s="56"/>
      <c r="C816" s="58"/>
      <c r="D816" s="87"/>
      <c r="E816" s="79"/>
      <c r="F816" s="58"/>
      <c r="G816" s="58"/>
      <c r="H816" s="58"/>
      <c r="I816" s="58"/>
      <c r="J816" s="58"/>
      <c r="K816" s="56"/>
      <c r="L816" s="56"/>
      <c r="M816" s="56"/>
      <c r="N816" s="56"/>
      <c r="O816" s="56"/>
      <c r="P816" s="56"/>
      <c r="Q816" s="56"/>
      <c r="R816" s="56"/>
      <c r="S816" s="56"/>
      <c r="T816" s="56"/>
      <c r="U816" s="56"/>
      <c r="V816" s="56"/>
      <c r="W816" s="56"/>
      <c r="X816" s="56"/>
      <c r="Y816" s="56"/>
      <c r="Z816" s="56"/>
      <c r="AA816" s="56"/>
      <c r="AB816" s="56"/>
    </row>
    <row r="817">
      <c r="A817" s="56"/>
      <c r="B817" s="56"/>
      <c r="C817" s="58"/>
      <c r="D817" s="87"/>
      <c r="E817" s="79"/>
      <c r="F817" s="58"/>
      <c r="G817" s="58"/>
      <c r="H817" s="58"/>
      <c r="I817" s="58"/>
      <c r="J817" s="58"/>
      <c r="K817" s="56"/>
      <c r="L817" s="56"/>
      <c r="M817" s="56"/>
      <c r="N817" s="56"/>
      <c r="O817" s="56"/>
      <c r="P817" s="56"/>
      <c r="Q817" s="56"/>
      <c r="R817" s="56"/>
      <c r="S817" s="56"/>
      <c r="T817" s="56"/>
      <c r="U817" s="56"/>
      <c r="V817" s="56"/>
      <c r="W817" s="56"/>
      <c r="X817" s="56"/>
      <c r="Y817" s="56"/>
      <c r="Z817" s="56"/>
      <c r="AA817" s="56"/>
      <c r="AB817" s="56"/>
    </row>
    <row r="818">
      <c r="A818" s="56"/>
      <c r="B818" s="56"/>
      <c r="C818" s="58"/>
      <c r="D818" s="87"/>
      <c r="E818" s="79"/>
      <c r="F818" s="58"/>
      <c r="G818" s="58"/>
      <c r="H818" s="58"/>
      <c r="I818" s="58"/>
      <c r="J818" s="58"/>
      <c r="K818" s="56"/>
      <c r="L818" s="56"/>
      <c r="M818" s="56"/>
      <c r="N818" s="56"/>
      <c r="O818" s="56"/>
      <c r="P818" s="56"/>
      <c r="Q818" s="56"/>
      <c r="R818" s="56"/>
      <c r="S818" s="56"/>
      <c r="T818" s="56"/>
      <c r="U818" s="56"/>
      <c r="V818" s="56"/>
      <c r="W818" s="56"/>
      <c r="X818" s="56"/>
      <c r="Y818" s="56"/>
      <c r="Z818" s="56"/>
      <c r="AA818" s="56"/>
      <c r="AB818" s="56"/>
    </row>
    <row r="819">
      <c r="A819" s="56"/>
      <c r="B819" s="56"/>
      <c r="C819" s="58"/>
      <c r="D819" s="87"/>
      <c r="E819" s="79"/>
      <c r="F819" s="58"/>
      <c r="G819" s="58"/>
      <c r="H819" s="58"/>
      <c r="I819" s="58"/>
      <c r="J819" s="58"/>
      <c r="K819" s="56"/>
      <c r="L819" s="56"/>
      <c r="M819" s="56"/>
      <c r="N819" s="56"/>
      <c r="O819" s="56"/>
      <c r="P819" s="56"/>
      <c r="Q819" s="56"/>
      <c r="R819" s="56"/>
      <c r="S819" s="56"/>
      <c r="T819" s="56"/>
      <c r="U819" s="56"/>
      <c r="V819" s="56"/>
      <c r="W819" s="56"/>
      <c r="X819" s="56"/>
      <c r="Y819" s="56"/>
      <c r="Z819" s="56"/>
      <c r="AA819" s="56"/>
      <c r="AB819" s="56"/>
    </row>
    <row r="820">
      <c r="A820" s="56"/>
      <c r="B820" s="56"/>
      <c r="C820" s="58"/>
      <c r="D820" s="87"/>
      <c r="E820" s="79"/>
      <c r="F820" s="58"/>
      <c r="G820" s="58"/>
      <c r="H820" s="58"/>
      <c r="I820" s="58"/>
      <c r="J820" s="58"/>
      <c r="K820" s="56"/>
      <c r="L820" s="56"/>
      <c r="M820" s="56"/>
      <c r="N820" s="56"/>
      <c r="O820" s="56"/>
      <c r="P820" s="56"/>
      <c r="Q820" s="56"/>
      <c r="R820" s="56"/>
      <c r="S820" s="56"/>
      <c r="T820" s="56"/>
      <c r="U820" s="56"/>
      <c r="V820" s="56"/>
      <c r="W820" s="56"/>
      <c r="X820" s="56"/>
      <c r="Y820" s="56"/>
      <c r="Z820" s="56"/>
      <c r="AA820" s="56"/>
      <c r="AB820" s="56"/>
    </row>
    <row r="821">
      <c r="A821" s="56"/>
      <c r="B821" s="56"/>
      <c r="C821" s="58"/>
      <c r="D821" s="87"/>
      <c r="E821" s="79"/>
      <c r="F821" s="58"/>
      <c r="G821" s="58"/>
      <c r="H821" s="58"/>
      <c r="I821" s="58"/>
      <c r="J821" s="58"/>
      <c r="K821" s="56"/>
      <c r="L821" s="56"/>
      <c r="M821" s="56"/>
      <c r="N821" s="56"/>
      <c r="O821" s="56"/>
      <c r="P821" s="56"/>
      <c r="Q821" s="56"/>
      <c r="R821" s="56"/>
      <c r="S821" s="56"/>
      <c r="T821" s="56"/>
      <c r="U821" s="56"/>
      <c r="V821" s="56"/>
      <c r="W821" s="56"/>
      <c r="X821" s="56"/>
      <c r="Y821" s="56"/>
      <c r="Z821" s="56"/>
      <c r="AA821" s="56"/>
      <c r="AB821" s="56"/>
    </row>
    <row r="822">
      <c r="A822" s="56"/>
      <c r="B822" s="56"/>
      <c r="C822" s="58"/>
      <c r="D822" s="87"/>
      <c r="E822" s="79"/>
      <c r="F822" s="58"/>
      <c r="G822" s="58"/>
      <c r="H822" s="58"/>
      <c r="I822" s="58"/>
      <c r="J822" s="58"/>
      <c r="K822" s="56"/>
      <c r="L822" s="56"/>
      <c r="M822" s="56"/>
      <c r="N822" s="56"/>
      <c r="O822" s="56"/>
      <c r="P822" s="56"/>
      <c r="Q822" s="56"/>
      <c r="R822" s="56"/>
      <c r="S822" s="56"/>
      <c r="T822" s="56"/>
      <c r="U822" s="56"/>
      <c r="V822" s="56"/>
      <c r="W822" s="56"/>
      <c r="X822" s="56"/>
      <c r="Y822" s="56"/>
      <c r="Z822" s="56"/>
      <c r="AA822" s="56"/>
      <c r="AB822" s="56"/>
    </row>
    <row r="823">
      <c r="A823" s="56"/>
      <c r="B823" s="56"/>
      <c r="C823" s="58"/>
      <c r="D823" s="87"/>
      <c r="E823" s="79"/>
      <c r="F823" s="58"/>
      <c r="G823" s="58"/>
      <c r="H823" s="58"/>
      <c r="I823" s="58"/>
      <c r="J823" s="58"/>
      <c r="K823" s="56"/>
      <c r="L823" s="56"/>
      <c r="M823" s="56"/>
      <c r="N823" s="56"/>
      <c r="O823" s="56"/>
      <c r="P823" s="56"/>
      <c r="Q823" s="56"/>
      <c r="R823" s="56"/>
      <c r="S823" s="56"/>
      <c r="T823" s="56"/>
      <c r="U823" s="56"/>
      <c r="V823" s="56"/>
      <c r="W823" s="56"/>
      <c r="X823" s="56"/>
      <c r="Y823" s="56"/>
      <c r="Z823" s="56"/>
      <c r="AA823" s="56"/>
      <c r="AB823" s="56"/>
    </row>
    <row r="824">
      <c r="A824" s="56"/>
      <c r="B824" s="56"/>
      <c r="C824" s="58"/>
      <c r="D824" s="87"/>
      <c r="E824" s="79"/>
      <c r="F824" s="58"/>
      <c r="G824" s="58"/>
      <c r="H824" s="58"/>
      <c r="I824" s="58"/>
      <c r="J824" s="58"/>
      <c r="K824" s="56"/>
      <c r="L824" s="56"/>
      <c r="M824" s="56"/>
      <c r="N824" s="56"/>
      <c r="O824" s="56"/>
      <c r="P824" s="56"/>
      <c r="Q824" s="56"/>
      <c r="R824" s="56"/>
      <c r="S824" s="56"/>
      <c r="T824" s="56"/>
      <c r="U824" s="56"/>
      <c r="V824" s="56"/>
      <c r="W824" s="56"/>
      <c r="X824" s="56"/>
      <c r="Y824" s="56"/>
      <c r="Z824" s="56"/>
      <c r="AA824" s="56"/>
      <c r="AB824" s="56"/>
    </row>
    <row r="825">
      <c r="A825" s="56"/>
      <c r="B825" s="56"/>
      <c r="C825" s="58"/>
      <c r="D825" s="87"/>
      <c r="E825" s="79"/>
      <c r="F825" s="58"/>
      <c r="G825" s="58"/>
      <c r="H825" s="58"/>
      <c r="I825" s="58"/>
      <c r="J825" s="58"/>
      <c r="K825" s="56"/>
      <c r="L825" s="56"/>
      <c r="M825" s="56"/>
      <c r="N825" s="56"/>
      <c r="O825" s="56"/>
      <c r="P825" s="56"/>
      <c r="Q825" s="56"/>
      <c r="R825" s="56"/>
      <c r="S825" s="56"/>
      <c r="T825" s="56"/>
      <c r="U825" s="56"/>
      <c r="V825" s="56"/>
      <c r="W825" s="56"/>
      <c r="X825" s="56"/>
      <c r="Y825" s="56"/>
      <c r="Z825" s="56"/>
      <c r="AA825" s="56"/>
      <c r="AB825" s="56"/>
    </row>
    <row r="826">
      <c r="A826" s="56"/>
      <c r="B826" s="56"/>
      <c r="C826" s="58"/>
      <c r="D826" s="87"/>
      <c r="E826" s="79"/>
      <c r="F826" s="58"/>
      <c r="G826" s="58"/>
      <c r="H826" s="58"/>
      <c r="I826" s="58"/>
      <c r="J826" s="58"/>
      <c r="K826" s="56"/>
      <c r="L826" s="56"/>
      <c r="M826" s="56"/>
      <c r="N826" s="56"/>
      <c r="O826" s="56"/>
      <c r="P826" s="56"/>
      <c r="Q826" s="56"/>
      <c r="R826" s="56"/>
      <c r="S826" s="56"/>
      <c r="T826" s="56"/>
      <c r="U826" s="56"/>
      <c r="V826" s="56"/>
      <c r="W826" s="56"/>
      <c r="X826" s="56"/>
      <c r="Y826" s="56"/>
      <c r="Z826" s="56"/>
      <c r="AA826" s="56"/>
      <c r="AB826" s="56"/>
    </row>
    <row r="827">
      <c r="A827" s="56"/>
      <c r="B827" s="56"/>
      <c r="C827" s="58"/>
      <c r="D827" s="87"/>
      <c r="E827" s="79"/>
      <c r="F827" s="58"/>
      <c r="G827" s="58"/>
      <c r="H827" s="58"/>
      <c r="I827" s="58"/>
      <c r="J827" s="58"/>
      <c r="K827" s="56"/>
      <c r="L827" s="56"/>
      <c r="M827" s="56"/>
      <c r="N827" s="56"/>
      <c r="O827" s="56"/>
      <c r="P827" s="56"/>
      <c r="Q827" s="56"/>
      <c r="R827" s="56"/>
      <c r="S827" s="56"/>
      <c r="T827" s="56"/>
      <c r="U827" s="56"/>
      <c r="V827" s="56"/>
      <c r="W827" s="56"/>
      <c r="X827" s="56"/>
      <c r="Y827" s="56"/>
      <c r="Z827" s="56"/>
      <c r="AA827" s="56"/>
      <c r="AB827" s="56"/>
    </row>
    <row r="828">
      <c r="A828" s="56"/>
      <c r="B828" s="56"/>
      <c r="C828" s="58"/>
      <c r="D828" s="87"/>
      <c r="E828" s="79"/>
      <c r="F828" s="58"/>
      <c r="G828" s="58"/>
      <c r="H828" s="58"/>
      <c r="I828" s="58"/>
      <c r="J828" s="58"/>
      <c r="K828" s="56"/>
      <c r="L828" s="56"/>
      <c r="M828" s="56"/>
      <c r="N828" s="56"/>
      <c r="O828" s="56"/>
      <c r="P828" s="56"/>
      <c r="Q828" s="56"/>
      <c r="R828" s="56"/>
      <c r="S828" s="56"/>
      <c r="T828" s="56"/>
      <c r="U828" s="56"/>
      <c r="V828" s="56"/>
      <c r="W828" s="56"/>
      <c r="X828" s="56"/>
      <c r="Y828" s="56"/>
      <c r="Z828" s="56"/>
      <c r="AA828" s="56"/>
      <c r="AB828" s="56"/>
    </row>
    <row r="829">
      <c r="A829" s="56"/>
      <c r="B829" s="56"/>
      <c r="C829" s="58"/>
      <c r="D829" s="87"/>
      <c r="E829" s="79"/>
      <c r="F829" s="58"/>
      <c r="G829" s="58"/>
      <c r="H829" s="58"/>
      <c r="I829" s="58"/>
      <c r="J829" s="58"/>
      <c r="K829" s="56"/>
      <c r="L829" s="56"/>
      <c r="M829" s="56"/>
      <c r="N829" s="56"/>
      <c r="O829" s="56"/>
      <c r="P829" s="56"/>
      <c r="Q829" s="56"/>
      <c r="R829" s="56"/>
      <c r="S829" s="56"/>
      <c r="T829" s="56"/>
      <c r="U829" s="56"/>
      <c r="V829" s="56"/>
      <c r="W829" s="56"/>
      <c r="X829" s="56"/>
      <c r="Y829" s="56"/>
      <c r="Z829" s="56"/>
      <c r="AA829" s="56"/>
      <c r="AB829" s="56"/>
    </row>
    <row r="830">
      <c r="A830" s="56"/>
      <c r="B830" s="56"/>
      <c r="C830" s="58"/>
      <c r="D830" s="87"/>
      <c r="E830" s="79"/>
      <c r="F830" s="58"/>
      <c r="G830" s="58"/>
      <c r="H830" s="58"/>
      <c r="I830" s="58"/>
      <c r="J830" s="58"/>
      <c r="K830" s="56"/>
      <c r="L830" s="56"/>
      <c r="M830" s="56"/>
      <c r="N830" s="56"/>
      <c r="O830" s="56"/>
      <c r="P830" s="56"/>
      <c r="Q830" s="56"/>
      <c r="R830" s="56"/>
      <c r="S830" s="56"/>
      <c r="T830" s="56"/>
      <c r="U830" s="56"/>
      <c r="V830" s="56"/>
      <c r="W830" s="56"/>
      <c r="X830" s="56"/>
      <c r="Y830" s="56"/>
      <c r="Z830" s="56"/>
      <c r="AA830" s="56"/>
      <c r="AB830" s="56"/>
    </row>
    <row r="831">
      <c r="A831" s="56"/>
      <c r="B831" s="56"/>
      <c r="C831" s="58"/>
      <c r="D831" s="87"/>
      <c r="E831" s="79"/>
      <c r="F831" s="58"/>
      <c r="G831" s="58"/>
      <c r="H831" s="58"/>
      <c r="I831" s="58"/>
      <c r="J831" s="58"/>
      <c r="K831" s="56"/>
      <c r="L831" s="56"/>
      <c r="M831" s="56"/>
      <c r="N831" s="56"/>
      <c r="O831" s="56"/>
      <c r="P831" s="56"/>
      <c r="Q831" s="56"/>
      <c r="R831" s="56"/>
      <c r="S831" s="56"/>
      <c r="T831" s="56"/>
      <c r="U831" s="56"/>
      <c r="V831" s="56"/>
      <c r="W831" s="56"/>
      <c r="X831" s="56"/>
      <c r="Y831" s="56"/>
      <c r="Z831" s="56"/>
      <c r="AA831" s="56"/>
      <c r="AB831" s="56"/>
    </row>
    <row r="832">
      <c r="A832" s="56"/>
      <c r="B832" s="56"/>
      <c r="C832" s="58"/>
      <c r="D832" s="87"/>
      <c r="E832" s="79"/>
      <c r="F832" s="58"/>
      <c r="G832" s="58"/>
      <c r="H832" s="58"/>
      <c r="I832" s="58"/>
      <c r="J832" s="58"/>
      <c r="K832" s="56"/>
      <c r="L832" s="56"/>
      <c r="M832" s="56"/>
      <c r="N832" s="56"/>
      <c r="O832" s="56"/>
      <c r="P832" s="56"/>
      <c r="Q832" s="56"/>
      <c r="R832" s="56"/>
      <c r="S832" s="56"/>
      <c r="T832" s="56"/>
      <c r="U832" s="56"/>
      <c r="V832" s="56"/>
      <c r="W832" s="56"/>
      <c r="X832" s="56"/>
      <c r="Y832" s="56"/>
      <c r="Z832" s="56"/>
      <c r="AA832" s="56"/>
      <c r="AB832" s="56"/>
    </row>
    <row r="833">
      <c r="A833" s="56"/>
      <c r="B833" s="56"/>
      <c r="C833" s="58"/>
      <c r="D833" s="87"/>
      <c r="E833" s="79"/>
      <c r="F833" s="58"/>
      <c r="G833" s="58"/>
      <c r="H833" s="58"/>
      <c r="I833" s="58"/>
      <c r="J833" s="58"/>
      <c r="K833" s="56"/>
      <c r="L833" s="56"/>
      <c r="M833" s="56"/>
      <c r="N833" s="56"/>
      <c r="O833" s="56"/>
      <c r="P833" s="56"/>
      <c r="Q833" s="56"/>
      <c r="R833" s="56"/>
      <c r="S833" s="56"/>
      <c r="T833" s="56"/>
      <c r="U833" s="56"/>
      <c r="V833" s="56"/>
      <c r="W833" s="56"/>
      <c r="X833" s="56"/>
      <c r="Y833" s="56"/>
      <c r="Z833" s="56"/>
      <c r="AA833" s="56"/>
      <c r="AB833" s="56"/>
    </row>
    <row r="834">
      <c r="A834" s="56"/>
      <c r="B834" s="56"/>
      <c r="C834" s="58"/>
      <c r="D834" s="87"/>
      <c r="E834" s="79"/>
      <c r="F834" s="58"/>
      <c r="G834" s="58"/>
      <c r="H834" s="58"/>
      <c r="I834" s="58"/>
      <c r="J834" s="58"/>
      <c r="K834" s="56"/>
      <c r="L834" s="56"/>
      <c r="M834" s="56"/>
      <c r="N834" s="56"/>
      <c r="O834" s="56"/>
      <c r="P834" s="56"/>
      <c r="Q834" s="56"/>
      <c r="R834" s="56"/>
      <c r="S834" s="56"/>
      <c r="T834" s="56"/>
      <c r="U834" s="56"/>
      <c r="V834" s="56"/>
      <c r="W834" s="56"/>
      <c r="X834" s="56"/>
      <c r="Y834" s="56"/>
      <c r="Z834" s="56"/>
      <c r="AA834" s="56"/>
      <c r="AB834" s="56"/>
    </row>
    <row r="835">
      <c r="A835" s="56"/>
      <c r="B835" s="56"/>
      <c r="C835" s="58"/>
      <c r="D835" s="87"/>
      <c r="E835" s="79"/>
      <c r="F835" s="58"/>
      <c r="G835" s="58"/>
      <c r="H835" s="58"/>
      <c r="I835" s="58"/>
      <c r="J835" s="58"/>
      <c r="K835" s="56"/>
      <c r="L835" s="56"/>
      <c r="M835" s="56"/>
      <c r="N835" s="56"/>
      <c r="O835" s="56"/>
      <c r="P835" s="56"/>
      <c r="Q835" s="56"/>
      <c r="R835" s="56"/>
      <c r="S835" s="56"/>
      <c r="T835" s="56"/>
      <c r="U835" s="56"/>
      <c r="V835" s="56"/>
      <c r="W835" s="56"/>
      <c r="X835" s="56"/>
      <c r="Y835" s="56"/>
      <c r="Z835" s="56"/>
      <c r="AA835" s="56"/>
      <c r="AB835" s="56"/>
    </row>
    <row r="836">
      <c r="A836" s="56"/>
      <c r="B836" s="56"/>
      <c r="C836" s="58"/>
      <c r="D836" s="87"/>
      <c r="E836" s="79"/>
      <c r="F836" s="58"/>
      <c r="G836" s="58"/>
      <c r="H836" s="58"/>
      <c r="I836" s="58"/>
      <c r="J836" s="58"/>
      <c r="K836" s="56"/>
      <c r="L836" s="56"/>
      <c r="M836" s="56"/>
      <c r="N836" s="56"/>
      <c r="O836" s="56"/>
      <c r="P836" s="56"/>
      <c r="Q836" s="56"/>
      <c r="R836" s="56"/>
      <c r="S836" s="56"/>
      <c r="T836" s="56"/>
      <c r="U836" s="56"/>
      <c r="V836" s="56"/>
      <c r="W836" s="56"/>
      <c r="X836" s="56"/>
      <c r="Y836" s="56"/>
      <c r="Z836" s="56"/>
      <c r="AA836" s="56"/>
      <c r="AB836" s="56"/>
    </row>
    <row r="837">
      <c r="A837" s="56"/>
      <c r="B837" s="56"/>
      <c r="C837" s="58"/>
      <c r="D837" s="87"/>
      <c r="E837" s="79"/>
      <c r="F837" s="58"/>
      <c r="G837" s="58"/>
      <c r="H837" s="58"/>
      <c r="I837" s="58"/>
      <c r="J837" s="58"/>
      <c r="K837" s="56"/>
      <c r="L837" s="56"/>
      <c r="M837" s="56"/>
      <c r="N837" s="56"/>
      <c r="O837" s="56"/>
      <c r="P837" s="56"/>
      <c r="Q837" s="56"/>
      <c r="R837" s="56"/>
      <c r="S837" s="56"/>
      <c r="T837" s="56"/>
      <c r="U837" s="56"/>
      <c r="V837" s="56"/>
      <c r="W837" s="56"/>
      <c r="X837" s="56"/>
      <c r="Y837" s="56"/>
      <c r="Z837" s="56"/>
      <c r="AA837" s="56"/>
      <c r="AB837" s="56"/>
    </row>
    <row r="838">
      <c r="A838" s="56"/>
      <c r="B838" s="56"/>
      <c r="C838" s="58"/>
      <c r="D838" s="87"/>
      <c r="E838" s="79"/>
      <c r="F838" s="58"/>
      <c r="G838" s="58"/>
      <c r="H838" s="58"/>
      <c r="I838" s="58"/>
      <c r="J838" s="58"/>
      <c r="K838" s="56"/>
      <c r="L838" s="56"/>
      <c r="M838" s="56"/>
      <c r="N838" s="56"/>
      <c r="O838" s="56"/>
      <c r="P838" s="56"/>
      <c r="Q838" s="56"/>
      <c r="R838" s="56"/>
      <c r="S838" s="56"/>
      <c r="T838" s="56"/>
      <c r="U838" s="56"/>
      <c r="V838" s="56"/>
      <c r="W838" s="56"/>
      <c r="X838" s="56"/>
      <c r="Y838" s="56"/>
      <c r="Z838" s="56"/>
      <c r="AA838" s="56"/>
      <c r="AB838" s="56"/>
    </row>
    <row r="839">
      <c r="A839" s="56"/>
      <c r="B839" s="56"/>
      <c r="C839" s="58"/>
      <c r="D839" s="87"/>
      <c r="E839" s="79"/>
      <c r="F839" s="58"/>
      <c r="G839" s="58"/>
      <c r="H839" s="58"/>
      <c r="I839" s="58"/>
      <c r="J839" s="58"/>
      <c r="K839" s="56"/>
      <c r="L839" s="56"/>
      <c r="M839" s="56"/>
      <c r="N839" s="56"/>
      <c r="O839" s="56"/>
      <c r="P839" s="56"/>
      <c r="Q839" s="56"/>
      <c r="R839" s="56"/>
      <c r="S839" s="56"/>
      <c r="T839" s="56"/>
      <c r="U839" s="56"/>
      <c r="V839" s="56"/>
      <c r="W839" s="56"/>
      <c r="X839" s="56"/>
      <c r="Y839" s="56"/>
      <c r="Z839" s="56"/>
      <c r="AA839" s="56"/>
      <c r="AB839" s="56"/>
    </row>
    <row r="840">
      <c r="A840" s="56"/>
      <c r="B840" s="56"/>
      <c r="C840" s="58"/>
      <c r="D840" s="87"/>
      <c r="E840" s="79"/>
      <c r="F840" s="58"/>
      <c r="G840" s="58"/>
      <c r="H840" s="58"/>
      <c r="I840" s="58"/>
      <c r="J840" s="58"/>
      <c r="K840" s="56"/>
      <c r="L840" s="56"/>
      <c r="M840" s="56"/>
      <c r="N840" s="56"/>
      <c r="O840" s="56"/>
      <c r="P840" s="56"/>
      <c r="Q840" s="56"/>
      <c r="R840" s="56"/>
      <c r="S840" s="56"/>
      <c r="T840" s="56"/>
      <c r="U840" s="56"/>
      <c r="V840" s="56"/>
      <c r="W840" s="56"/>
      <c r="X840" s="56"/>
      <c r="Y840" s="56"/>
      <c r="Z840" s="56"/>
      <c r="AA840" s="56"/>
      <c r="AB840" s="56"/>
    </row>
    <row r="841">
      <c r="A841" s="56"/>
      <c r="B841" s="56"/>
      <c r="C841" s="58"/>
      <c r="D841" s="87"/>
      <c r="E841" s="79"/>
      <c r="F841" s="58"/>
      <c r="G841" s="58"/>
      <c r="H841" s="58"/>
      <c r="I841" s="58"/>
      <c r="J841" s="58"/>
      <c r="K841" s="56"/>
      <c r="L841" s="56"/>
      <c r="M841" s="56"/>
      <c r="N841" s="56"/>
      <c r="O841" s="56"/>
      <c r="P841" s="56"/>
      <c r="Q841" s="56"/>
      <c r="R841" s="56"/>
      <c r="S841" s="56"/>
      <c r="T841" s="56"/>
      <c r="U841" s="56"/>
      <c r="V841" s="56"/>
      <c r="W841" s="56"/>
      <c r="X841" s="56"/>
      <c r="Y841" s="56"/>
      <c r="Z841" s="56"/>
      <c r="AA841" s="56"/>
      <c r="AB841" s="56"/>
    </row>
    <row r="842">
      <c r="A842" s="56"/>
      <c r="B842" s="56"/>
      <c r="C842" s="58"/>
      <c r="D842" s="87"/>
      <c r="E842" s="79"/>
      <c r="F842" s="58"/>
      <c r="G842" s="58"/>
      <c r="H842" s="58"/>
      <c r="I842" s="58"/>
      <c r="J842" s="58"/>
      <c r="K842" s="56"/>
      <c r="L842" s="56"/>
      <c r="M842" s="56"/>
      <c r="N842" s="56"/>
      <c r="O842" s="56"/>
      <c r="P842" s="56"/>
      <c r="Q842" s="56"/>
      <c r="R842" s="56"/>
      <c r="S842" s="56"/>
      <c r="T842" s="56"/>
      <c r="U842" s="56"/>
      <c r="V842" s="56"/>
      <c r="W842" s="56"/>
      <c r="X842" s="56"/>
      <c r="Y842" s="56"/>
      <c r="Z842" s="56"/>
      <c r="AA842" s="56"/>
      <c r="AB842" s="56"/>
    </row>
    <row r="843">
      <c r="A843" s="56"/>
      <c r="B843" s="56"/>
      <c r="C843" s="58"/>
      <c r="D843" s="87"/>
      <c r="E843" s="79"/>
      <c r="F843" s="58"/>
      <c r="G843" s="58"/>
      <c r="H843" s="58"/>
      <c r="I843" s="58"/>
      <c r="J843" s="58"/>
      <c r="K843" s="56"/>
      <c r="L843" s="56"/>
      <c r="M843" s="56"/>
      <c r="N843" s="56"/>
      <c r="O843" s="56"/>
      <c r="P843" s="56"/>
      <c r="Q843" s="56"/>
      <c r="R843" s="56"/>
      <c r="S843" s="56"/>
      <c r="T843" s="56"/>
      <c r="U843" s="56"/>
      <c r="V843" s="56"/>
      <c r="W843" s="56"/>
      <c r="X843" s="56"/>
      <c r="Y843" s="56"/>
      <c r="Z843" s="56"/>
      <c r="AA843" s="56"/>
      <c r="AB843" s="56"/>
    </row>
    <row r="844">
      <c r="A844" s="56"/>
      <c r="B844" s="56"/>
      <c r="C844" s="58"/>
      <c r="D844" s="87"/>
      <c r="E844" s="79"/>
      <c r="F844" s="58"/>
      <c r="G844" s="58"/>
      <c r="H844" s="58"/>
      <c r="I844" s="58"/>
      <c r="J844" s="58"/>
      <c r="K844" s="56"/>
      <c r="L844" s="56"/>
      <c r="M844" s="56"/>
      <c r="N844" s="56"/>
      <c r="O844" s="56"/>
      <c r="P844" s="56"/>
      <c r="Q844" s="56"/>
      <c r="R844" s="56"/>
      <c r="S844" s="56"/>
      <c r="T844" s="56"/>
      <c r="U844" s="56"/>
      <c r="V844" s="56"/>
      <c r="W844" s="56"/>
      <c r="X844" s="56"/>
      <c r="Y844" s="56"/>
      <c r="Z844" s="56"/>
      <c r="AA844" s="56"/>
      <c r="AB844" s="56"/>
    </row>
    <row r="845">
      <c r="A845" s="56"/>
      <c r="B845" s="56"/>
      <c r="C845" s="58"/>
      <c r="D845" s="87"/>
      <c r="E845" s="79"/>
      <c r="F845" s="58"/>
      <c r="G845" s="58"/>
      <c r="H845" s="58"/>
      <c r="I845" s="58"/>
      <c r="J845" s="58"/>
      <c r="K845" s="56"/>
      <c r="L845" s="56"/>
      <c r="M845" s="56"/>
      <c r="N845" s="56"/>
      <c r="O845" s="56"/>
      <c r="P845" s="56"/>
      <c r="Q845" s="56"/>
      <c r="R845" s="56"/>
      <c r="S845" s="56"/>
      <c r="T845" s="56"/>
      <c r="U845" s="56"/>
      <c r="V845" s="56"/>
      <c r="W845" s="56"/>
      <c r="X845" s="56"/>
      <c r="Y845" s="56"/>
      <c r="Z845" s="56"/>
      <c r="AA845" s="56"/>
      <c r="AB845" s="56"/>
    </row>
    <row r="846">
      <c r="A846" s="56"/>
      <c r="B846" s="56"/>
      <c r="C846" s="58"/>
      <c r="D846" s="87"/>
      <c r="E846" s="79"/>
      <c r="F846" s="58"/>
      <c r="G846" s="58"/>
      <c r="H846" s="58"/>
      <c r="I846" s="58"/>
      <c r="J846" s="58"/>
      <c r="K846" s="56"/>
      <c r="L846" s="56"/>
      <c r="M846" s="56"/>
      <c r="N846" s="56"/>
      <c r="O846" s="56"/>
      <c r="P846" s="56"/>
      <c r="Q846" s="56"/>
      <c r="R846" s="56"/>
      <c r="S846" s="56"/>
      <c r="T846" s="56"/>
      <c r="U846" s="56"/>
      <c r="V846" s="56"/>
      <c r="W846" s="56"/>
      <c r="X846" s="56"/>
      <c r="Y846" s="56"/>
      <c r="Z846" s="56"/>
      <c r="AA846" s="56"/>
      <c r="AB846" s="56"/>
    </row>
    <row r="847">
      <c r="A847" s="56"/>
      <c r="B847" s="56"/>
      <c r="C847" s="58"/>
      <c r="D847" s="87"/>
      <c r="E847" s="79"/>
      <c r="F847" s="58"/>
      <c r="G847" s="58"/>
      <c r="H847" s="58"/>
      <c r="I847" s="58"/>
      <c r="J847" s="58"/>
      <c r="K847" s="56"/>
      <c r="L847" s="56"/>
      <c r="M847" s="56"/>
      <c r="N847" s="56"/>
      <c r="O847" s="56"/>
      <c r="P847" s="56"/>
      <c r="Q847" s="56"/>
      <c r="R847" s="56"/>
      <c r="S847" s="56"/>
      <c r="T847" s="56"/>
      <c r="U847" s="56"/>
      <c r="V847" s="56"/>
      <c r="W847" s="56"/>
      <c r="X847" s="56"/>
      <c r="Y847" s="56"/>
      <c r="Z847" s="56"/>
      <c r="AA847" s="56"/>
      <c r="AB847" s="56"/>
    </row>
    <row r="848">
      <c r="A848" s="56"/>
      <c r="B848" s="56"/>
      <c r="C848" s="58"/>
      <c r="D848" s="87"/>
      <c r="E848" s="79"/>
      <c r="F848" s="58"/>
      <c r="G848" s="58"/>
      <c r="H848" s="58"/>
      <c r="I848" s="58"/>
      <c r="J848" s="58"/>
      <c r="K848" s="56"/>
      <c r="L848" s="56"/>
      <c r="M848" s="56"/>
      <c r="N848" s="56"/>
      <c r="O848" s="56"/>
      <c r="P848" s="56"/>
      <c r="Q848" s="56"/>
      <c r="R848" s="56"/>
      <c r="S848" s="56"/>
      <c r="T848" s="56"/>
      <c r="U848" s="56"/>
      <c r="V848" s="56"/>
      <c r="W848" s="56"/>
      <c r="X848" s="56"/>
      <c r="Y848" s="56"/>
      <c r="Z848" s="56"/>
      <c r="AA848" s="56"/>
      <c r="AB848" s="56"/>
    </row>
    <row r="849">
      <c r="A849" s="56"/>
      <c r="B849" s="56"/>
      <c r="C849" s="58"/>
      <c r="D849" s="87"/>
      <c r="E849" s="79"/>
      <c r="F849" s="58"/>
      <c r="G849" s="58"/>
      <c r="H849" s="58"/>
      <c r="I849" s="58"/>
      <c r="J849" s="58"/>
      <c r="K849" s="56"/>
      <c r="L849" s="56"/>
      <c r="M849" s="56"/>
      <c r="N849" s="56"/>
      <c r="O849" s="56"/>
      <c r="P849" s="56"/>
      <c r="Q849" s="56"/>
      <c r="R849" s="56"/>
      <c r="S849" s="56"/>
      <c r="T849" s="56"/>
      <c r="U849" s="56"/>
      <c r="V849" s="56"/>
      <c r="W849" s="56"/>
      <c r="X849" s="56"/>
      <c r="Y849" s="56"/>
      <c r="Z849" s="56"/>
      <c r="AA849" s="56"/>
      <c r="AB849" s="56"/>
    </row>
    <row r="850">
      <c r="A850" s="56"/>
      <c r="B850" s="56"/>
      <c r="C850" s="58"/>
      <c r="D850" s="87"/>
      <c r="E850" s="79"/>
      <c r="F850" s="58"/>
      <c r="G850" s="58"/>
      <c r="H850" s="58"/>
      <c r="I850" s="58"/>
      <c r="J850" s="58"/>
      <c r="K850" s="56"/>
      <c r="L850" s="56"/>
      <c r="M850" s="56"/>
      <c r="N850" s="56"/>
      <c r="O850" s="56"/>
      <c r="P850" s="56"/>
      <c r="Q850" s="56"/>
      <c r="R850" s="56"/>
      <c r="S850" s="56"/>
      <c r="T850" s="56"/>
      <c r="U850" s="56"/>
      <c r="V850" s="56"/>
      <c r="W850" s="56"/>
      <c r="X850" s="56"/>
      <c r="Y850" s="56"/>
      <c r="Z850" s="56"/>
      <c r="AA850" s="56"/>
      <c r="AB850" s="56"/>
    </row>
    <row r="851">
      <c r="A851" s="56"/>
      <c r="B851" s="56"/>
      <c r="C851" s="58"/>
      <c r="D851" s="87"/>
      <c r="E851" s="79"/>
      <c r="F851" s="58"/>
      <c r="G851" s="58"/>
      <c r="H851" s="58"/>
      <c r="I851" s="58"/>
      <c r="J851" s="58"/>
      <c r="K851" s="56"/>
      <c r="L851" s="56"/>
      <c r="M851" s="56"/>
      <c r="N851" s="56"/>
      <c r="O851" s="56"/>
      <c r="P851" s="56"/>
      <c r="Q851" s="56"/>
      <c r="R851" s="56"/>
      <c r="S851" s="56"/>
      <c r="T851" s="56"/>
      <c r="U851" s="56"/>
      <c r="V851" s="56"/>
      <c r="W851" s="56"/>
      <c r="X851" s="56"/>
      <c r="Y851" s="56"/>
      <c r="Z851" s="56"/>
      <c r="AA851" s="56"/>
      <c r="AB851" s="56"/>
    </row>
    <row r="852">
      <c r="A852" s="56"/>
      <c r="B852" s="56"/>
      <c r="C852" s="58"/>
      <c r="D852" s="87"/>
      <c r="E852" s="79"/>
      <c r="F852" s="58"/>
      <c r="G852" s="58"/>
      <c r="H852" s="58"/>
      <c r="I852" s="58"/>
      <c r="J852" s="58"/>
      <c r="K852" s="56"/>
      <c r="L852" s="56"/>
      <c r="M852" s="56"/>
      <c r="N852" s="56"/>
      <c r="O852" s="56"/>
      <c r="P852" s="56"/>
      <c r="Q852" s="56"/>
      <c r="R852" s="56"/>
      <c r="S852" s="56"/>
      <c r="T852" s="56"/>
      <c r="U852" s="56"/>
      <c r="V852" s="56"/>
      <c r="W852" s="56"/>
      <c r="X852" s="56"/>
      <c r="Y852" s="56"/>
      <c r="Z852" s="56"/>
      <c r="AA852" s="56"/>
      <c r="AB852" s="56"/>
    </row>
    <row r="853">
      <c r="A853" s="56"/>
      <c r="B853" s="56"/>
      <c r="C853" s="58"/>
      <c r="D853" s="87"/>
      <c r="E853" s="79"/>
      <c r="F853" s="58"/>
      <c r="G853" s="58"/>
      <c r="H853" s="58"/>
      <c r="I853" s="58"/>
      <c r="J853" s="58"/>
      <c r="K853" s="56"/>
      <c r="L853" s="56"/>
      <c r="M853" s="56"/>
      <c r="N853" s="56"/>
      <c r="O853" s="56"/>
      <c r="P853" s="56"/>
      <c r="Q853" s="56"/>
      <c r="R853" s="56"/>
      <c r="S853" s="56"/>
      <c r="T853" s="56"/>
      <c r="U853" s="56"/>
      <c r="V853" s="56"/>
      <c r="W853" s="56"/>
      <c r="X853" s="56"/>
      <c r="Y853" s="56"/>
      <c r="Z853" s="56"/>
      <c r="AA853" s="56"/>
      <c r="AB853" s="56"/>
    </row>
    <row r="854">
      <c r="A854" s="56"/>
      <c r="B854" s="56"/>
      <c r="C854" s="58"/>
      <c r="D854" s="87"/>
      <c r="E854" s="79"/>
      <c r="F854" s="58"/>
      <c r="G854" s="58"/>
      <c r="H854" s="58"/>
      <c r="I854" s="58"/>
      <c r="J854" s="58"/>
      <c r="K854" s="56"/>
      <c r="L854" s="56"/>
      <c r="M854" s="56"/>
      <c r="N854" s="56"/>
      <c r="O854" s="56"/>
      <c r="P854" s="56"/>
      <c r="Q854" s="56"/>
      <c r="R854" s="56"/>
      <c r="S854" s="56"/>
      <c r="T854" s="56"/>
      <c r="U854" s="56"/>
      <c r="V854" s="56"/>
      <c r="W854" s="56"/>
      <c r="X854" s="56"/>
      <c r="Y854" s="56"/>
      <c r="Z854" s="56"/>
      <c r="AA854" s="56"/>
      <c r="AB854" s="56"/>
    </row>
    <row r="855">
      <c r="A855" s="56"/>
      <c r="B855" s="56"/>
      <c r="C855" s="58"/>
      <c r="D855" s="87"/>
      <c r="E855" s="79"/>
      <c r="F855" s="58"/>
      <c r="G855" s="58"/>
      <c r="H855" s="58"/>
      <c r="I855" s="58"/>
      <c r="J855" s="58"/>
      <c r="K855" s="56"/>
      <c r="L855" s="56"/>
      <c r="M855" s="56"/>
      <c r="N855" s="56"/>
      <c r="O855" s="56"/>
      <c r="P855" s="56"/>
      <c r="Q855" s="56"/>
      <c r="R855" s="56"/>
      <c r="S855" s="56"/>
      <c r="T855" s="56"/>
      <c r="U855" s="56"/>
      <c r="V855" s="56"/>
      <c r="W855" s="56"/>
      <c r="X855" s="56"/>
      <c r="Y855" s="56"/>
      <c r="Z855" s="56"/>
      <c r="AA855" s="56"/>
      <c r="AB855" s="56"/>
    </row>
    <row r="856">
      <c r="A856" s="56"/>
      <c r="B856" s="56"/>
      <c r="C856" s="58"/>
      <c r="D856" s="87"/>
      <c r="E856" s="79"/>
      <c r="F856" s="58"/>
      <c r="G856" s="58"/>
      <c r="H856" s="58"/>
      <c r="I856" s="58"/>
      <c r="J856" s="58"/>
      <c r="K856" s="56"/>
      <c r="L856" s="56"/>
      <c r="M856" s="56"/>
      <c r="N856" s="56"/>
      <c r="O856" s="56"/>
      <c r="P856" s="56"/>
      <c r="Q856" s="56"/>
      <c r="R856" s="56"/>
      <c r="S856" s="56"/>
      <c r="T856" s="56"/>
      <c r="U856" s="56"/>
      <c r="V856" s="56"/>
      <c r="W856" s="56"/>
      <c r="X856" s="56"/>
      <c r="Y856" s="56"/>
      <c r="Z856" s="56"/>
      <c r="AA856" s="56"/>
      <c r="AB856" s="56"/>
    </row>
    <row r="857">
      <c r="A857" s="56"/>
      <c r="B857" s="56"/>
      <c r="C857" s="58"/>
      <c r="D857" s="87"/>
      <c r="E857" s="79"/>
      <c r="F857" s="58"/>
      <c r="G857" s="58"/>
      <c r="H857" s="58"/>
      <c r="I857" s="58"/>
      <c r="J857" s="58"/>
      <c r="K857" s="56"/>
      <c r="L857" s="56"/>
      <c r="M857" s="56"/>
      <c r="N857" s="56"/>
      <c r="O857" s="56"/>
      <c r="P857" s="56"/>
      <c r="Q857" s="56"/>
      <c r="R857" s="56"/>
      <c r="S857" s="56"/>
      <c r="T857" s="56"/>
      <c r="U857" s="56"/>
      <c r="V857" s="56"/>
      <c r="W857" s="56"/>
      <c r="X857" s="56"/>
      <c r="Y857" s="56"/>
      <c r="Z857" s="56"/>
      <c r="AA857" s="56"/>
      <c r="AB857" s="56"/>
    </row>
    <row r="858">
      <c r="A858" s="56"/>
      <c r="B858" s="56"/>
      <c r="C858" s="58"/>
      <c r="D858" s="87"/>
      <c r="E858" s="79"/>
      <c r="F858" s="58"/>
      <c r="G858" s="58"/>
      <c r="H858" s="58"/>
      <c r="I858" s="58"/>
      <c r="J858" s="58"/>
      <c r="K858" s="56"/>
      <c r="L858" s="56"/>
      <c r="M858" s="56"/>
      <c r="N858" s="56"/>
      <c r="O858" s="56"/>
      <c r="P858" s="56"/>
      <c r="Q858" s="56"/>
      <c r="R858" s="56"/>
      <c r="S858" s="56"/>
      <c r="T858" s="56"/>
      <c r="U858" s="56"/>
      <c r="V858" s="56"/>
      <c r="W858" s="56"/>
      <c r="X858" s="56"/>
      <c r="Y858" s="56"/>
      <c r="Z858" s="56"/>
      <c r="AA858" s="56"/>
      <c r="AB858" s="56"/>
    </row>
    <row r="859">
      <c r="A859" s="56"/>
      <c r="B859" s="56"/>
      <c r="C859" s="58"/>
      <c r="D859" s="87"/>
      <c r="E859" s="79"/>
      <c r="F859" s="58"/>
      <c r="G859" s="58"/>
      <c r="H859" s="58"/>
      <c r="I859" s="58"/>
      <c r="J859" s="58"/>
      <c r="K859" s="56"/>
      <c r="L859" s="56"/>
      <c r="M859" s="56"/>
      <c r="N859" s="56"/>
      <c r="O859" s="56"/>
      <c r="P859" s="56"/>
      <c r="Q859" s="56"/>
      <c r="R859" s="56"/>
      <c r="S859" s="56"/>
      <c r="T859" s="56"/>
      <c r="U859" s="56"/>
      <c r="V859" s="56"/>
      <c r="W859" s="56"/>
      <c r="X859" s="56"/>
      <c r="Y859" s="56"/>
      <c r="Z859" s="56"/>
      <c r="AA859" s="56"/>
      <c r="AB859" s="56"/>
    </row>
    <row r="860">
      <c r="A860" s="56"/>
      <c r="B860" s="56"/>
      <c r="C860" s="58"/>
      <c r="D860" s="87"/>
      <c r="E860" s="79"/>
      <c r="F860" s="58"/>
      <c r="G860" s="58"/>
      <c r="H860" s="58"/>
      <c r="I860" s="58"/>
      <c r="J860" s="58"/>
      <c r="K860" s="56"/>
      <c r="L860" s="56"/>
      <c r="M860" s="56"/>
      <c r="N860" s="56"/>
      <c r="O860" s="56"/>
      <c r="P860" s="56"/>
      <c r="Q860" s="56"/>
      <c r="R860" s="56"/>
      <c r="S860" s="56"/>
      <c r="T860" s="56"/>
      <c r="U860" s="56"/>
      <c r="V860" s="56"/>
      <c r="W860" s="56"/>
      <c r="X860" s="56"/>
      <c r="Y860" s="56"/>
      <c r="Z860" s="56"/>
      <c r="AA860" s="56"/>
      <c r="AB860" s="56"/>
    </row>
    <row r="861">
      <c r="A861" s="56"/>
      <c r="B861" s="56"/>
      <c r="C861" s="58"/>
      <c r="D861" s="87"/>
      <c r="E861" s="79"/>
      <c r="F861" s="58"/>
      <c r="G861" s="58"/>
      <c r="H861" s="58"/>
      <c r="I861" s="58"/>
      <c r="J861" s="58"/>
      <c r="K861" s="56"/>
      <c r="L861" s="56"/>
      <c r="M861" s="56"/>
      <c r="N861" s="56"/>
      <c r="O861" s="56"/>
      <c r="P861" s="56"/>
      <c r="Q861" s="56"/>
      <c r="R861" s="56"/>
      <c r="S861" s="56"/>
      <c r="T861" s="56"/>
      <c r="U861" s="56"/>
      <c r="V861" s="56"/>
      <c r="W861" s="56"/>
      <c r="X861" s="56"/>
      <c r="Y861" s="56"/>
      <c r="Z861" s="56"/>
      <c r="AA861" s="56"/>
      <c r="AB861" s="56"/>
    </row>
    <row r="862">
      <c r="A862" s="56"/>
      <c r="B862" s="56"/>
      <c r="C862" s="58"/>
      <c r="D862" s="87"/>
      <c r="E862" s="79"/>
      <c r="F862" s="58"/>
      <c r="G862" s="58"/>
      <c r="H862" s="58"/>
      <c r="I862" s="58"/>
      <c r="J862" s="58"/>
      <c r="K862" s="56"/>
      <c r="L862" s="56"/>
      <c r="M862" s="56"/>
      <c r="N862" s="56"/>
      <c r="O862" s="56"/>
      <c r="P862" s="56"/>
      <c r="Q862" s="56"/>
      <c r="R862" s="56"/>
      <c r="S862" s="56"/>
      <c r="T862" s="56"/>
      <c r="U862" s="56"/>
      <c r="V862" s="56"/>
      <c r="W862" s="56"/>
      <c r="X862" s="56"/>
      <c r="Y862" s="56"/>
      <c r="Z862" s="56"/>
      <c r="AA862" s="56"/>
      <c r="AB862" s="56"/>
    </row>
    <row r="863">
      <c r="A863" s="56"/>
      <c r="B863" s="56"/>
      <c r="C863" s="58"/>
      <c r="D863" s="87"/>
      <c r="E863" s="79"/>
      <c r="F863" s="58"/>
      <c r="G863" s="58"/>
      <c r="H863" s="58"/>
      <c r="I863" s="58"/>
      <c r="J863" s="58"/>
      <c r="K863" s="56"/>
      <c r="L863" s="56"/>
      <c r="M863" s="56"/>
      <c r="N863" s="56"/>
      <c r="O863" s="56"/>
      <c r="P863" s="56"/>
      <c r="Q863" s="56"/>
      <c r="R863" s="56"/>
      <c r="S863" s="56"/>
      <c r="T863" s="56"/>
      <c r="U863" s="56"/>
      <c r="V863" s="56"/>
      <c r="W863" s="56"/>
      <c r="X863" s="56"/>
      <c r="Y863" s="56"/>
      <c r="Z863" s="56"/>
      <c r="AA863" s="56"/>
      <c r="AB863" s="56"/>
    </row>
    <row r="864">
      <c r="A864" s="56"/>
      <c r="B864" s="56"/>
      <c r="C864" s="58"/>
      <c r="D864" s="87"/>
      <c r="E864" s="79"/>
      <c r="F864" s="58"/>
      <c r="G864" s="58"/>
      <c r="H864" s="58"/>
      <c r="I864" s="58"/>
      <c r="J864" s="58"/>
      <c r="K864" s="56"/>
      <c r="L864" s="56"/>
      <c r="M864" s="56"/>
      <c r="N864" s="56"/>
      <c r="O864" s="56"/>
      <c r="P864" s="56"/>
      <c r="Q864" s="56"/>
      <c r="R864" s="56"/>
      <c r="S864" s="56"/>
      <c r="T864" s="56"/>
      <c r="U864" s="56"/>
      <c r="V864" s="56"/>
      <c r="W864" s="56"/>
      <c r="X864" s="56"/>
      <c r="Y864" s="56"/>
      <c r="Z864" s="56"/>
      <c r="AA864" s="56"/>
      <c r="AB864" s="56"/>
    </row>
    <row r="865">
      <c r="A865" s="56"/>
      <c r="B865" s="56"/>
      <c r="C865" s="58"/>
      <c r="D865" s="87"/>
      <c r="E865" s="79"/>
      <c r="F865" s="58"/>
      <c r="G865" s="58"/>
      <c r="H865" s="58"/>
      <c r="I865" s="58"/>
      <c r="J865" s="58"/>
      <c r="K865" s="56"/>
      <c r="L865" s="56"/>
      <c r="M865" s="56"/>
      <c r="N865" s="56"/>
      <c r="O865" s="56"/>
      <c r="P865" s="56"/>
      <c r="Q865" s="56"/>
      <c r="R865" s="56"/>
      <c r="S865" s="56"/>
      <c r="T865" s="56"/>
      <c r="U865" s="56"/>
      <c r="V865" s="56"/>
      <c r="W865" s="56"/>
      <c r="X865" s="56"/>
      <c r="Y865" s="56"/>
      <c r="Z865" s="56"/>
      <c r="AA865" s="56"/>
      <c r="AB865" s="56"/>
    </row>
    <row r="866">
      <c r="A866" s="56"/>
      <c r="B866" s="56"/>
      <c r="C866" s="58"/>
      <c r="D866" s="87"/>
      <c r="E866" s="79"/>
      <c r="F866" s="58"/>
      <c r="G866" s="58"/>
      <c r="H866" s="58"/>
      <c r="I866" s="58"/>
      <c r="J866" s="58"/>
      <c r="K866" s="56"/>
      <c r="L866" s="56"/>
      <c r="M866" s="56"/>
      <c r="N866" s="56"/>
      <c r="O866" s="56"/>
      <c r="P866" s="56"/>
      <c r="Q866" s="56"/>
      <c r="R866" s="56"/>
      <c r="S866" s="56"/>
      <c r="T866" s="56"/>
      <c r="U866" s="56"/>
      <c r="V866" s="56"/>
      <c r="W866" s="56"/>
      <c r="X866" s="56"/>
      <c r="Y866" s="56"/>
      <c r="Z866" s="56"/>
      <c r="AA866" s="56"/>
      <c r="AB866" s="56"/>
    </row>
    <row r="867">
      <c r="A867" s="56"/>
      <c r="B867" s="56"/>
      <c r="C867" s="58"/>
      <c r="D867" s="87"/>
      <c r="E867" s="79"/>
      <c r="F867" s="58"/>
      <c r="G867" s="58"/>
      <c r="H867" s="58"/>
      <c r="I867" s="58"/>
      <c r="J867" s="58"/>
      <c r="K867" s="56"/>
      <c r="L867" s="56"/>
      <c r="M867" s="56"/>
      <c r="N867" s="56"/>
      <c r="O867" s="56"/>
      <c r="P867" s="56"/>
      <c r="Q867" s="56"/>
      <c r="R867" s="56"/>
      <c r="S867" s="56"/>
      <c r="T867" s="56"/>
      <c r="U867" s="56"/>
      <c r="V867" s="56"/>
      <c r="W867" s="56"/>
      <c r="X867" s="56"/>
      <c r="Y867" s="56"/>
      <c r="Z867" s="56"/>
      <c r="AA867" s="56"/>
      <c r="AB867" s="56"/>
    </row>
    <row r="868">
      <c r="A868" s="56"/>
      <c r="B868" s="56"/>
      <c r="C868" s="58"/>
      <c r="D868" s="87"/>
      <c r="E868" s="79"/>
      <c r="F868" s="58"/>
      <c r="G868" s="58"/>
      <c r="H868" s="58"/>
      <c r="I868" s="58"/>
      <c r="J868" s="58"/>
      <c r="K868" s="56"/>
      <c r="L868" s="56"/>
      <c r="M868" s="56"/>
      <c r="N868" s="56"/>
      <c r="O868" s="56"/>
      <c r="P868" s="56"/>
      <c r="Q868" s="56"/>
      <c r="R868" s="56"/>
      <c r="S868" s="56"/>
      <c r="T868" s="56"/>
      <c r="U868" s="56"/>
      <c r="V868" s="56"/>
      <c r="W868" s="56"/>
      <c r="X868" s="56"/>
      <c r="Y868" s="56"/>
      <c r="Z868" s="56"/>
      <c r="AA868" s="56"/>
      <c r="AB868" s="56"/>
    </row>
    <row r="869">
      <c r="A869" s="56"/>
      <c r="B869" s="56"/>
      <c r="C869" s="58"/>
      <c r="D869" s="87"/>
      <c r="E869" s="79"/>
      <c r="F869" s="58"/>
      <c r="G869" s="58"/>
      <c r="H869" s="58"/>
      <c r="I869" s="58"/>
      <c r="J869" s="58"/>
      <c r="K869" s="56"/>
      <c r="L869" s="56"/>
      <c r="M869" s="56"/>
      <c r="N869" s="56"/>
      <c r="O869" s="56"/>
      <c r="P869" s="56"/>
      <c r="Q869" s="56"/>
      <c r="R869" s="56"/>
      <c r="S869" s="56"/>
      <c r="T869" s="56"/>
      <c r="U869" s="56"/>
      <c r="V869" s="56"/>
      <c r="W869" s="56"/>
      <c r="X869" s="56"/>
      <c r="Y869" s="56"/>
      <c r="Z869" s="56"/>
      <c r="AA869" s="56"/>
      <c r="AB869" s="56"/>
    </row>
    <row r="870">
      <c r="A870" s="56"/>
      <c r="B870" s="56"/>
      <c r="C870" s="58"/>
      <c r="D870" s="87"/>
      <c r="E870" s="79"/>
      <c r="F870" s="58"/>
      <c r="G870" s="58"/>
      <c r="H870" s="58"/>
      <c r="I870" s="58"/>
      <c r="J870" s="58"/>
      <c r="K870" s="56"/>
      <c r="L870" s="56"/>
      <c r="M870" s="56"/>
      <c r="N870" s="56"/>
      <c r="O870" s="56"/>
      <c r="P870" s="56"/>
      <c r="Q870" s="56"/>
      <c r="R870" s="56"/>
      <c r="S870" s="56"/>
      <c r="T870" s="56"/>
      <c r="U870" s="56"/>
      <c r="V870" s="56"/>
      <c r="W870" s="56"/>
      <c r="X870" s="56"/>
      <c r="Y870" s="56"/>
      <c r="Z870" s="56"/>
      <c r="AA870" s="56"/>
      <c r="AB870" s="56"/>
    </row>
    <row r="871">
      <c r="A871" s="56"/>
      <c r="B871" s="56"/>
      <c r="C871" s="58"/>
      <c r="D871" s="87"/>
      <c r="E871" s="79"/>
      <c r="F871" s="58"/>
      <c r="G871" s="58"/>
      <c r="H871" s="58"/>
      <c r="I871" s="58"/>
      <c r="J871" s="58"/>
      <c r="K871" s="56"/>
      <c r="L871" s="56"/>
      <c r="M871" s="56"/>
      <c r="N871" s="56"/>
      <c r="O871" s="56"/>
      <c r="P871" s="56"/>
      <c r="Q871" s="56"/>
      <c r="R871" s="56"/>
      <c r="S871" s="56"/>
      <c r="T871" s="56"/>
      <c r="U871" s="56"/>
      <c r="V871" s="56"/>
      <c r="W871" s="56"/>
      <c r="X871" s="56"/>
      <c r="Y871" s="56"/>
      <c r="Z871" s="56"/>
      <c r="AA871" s="56"/>
      <c r="AB871" s="56"/>
    </row>
    <row r="872">
      <c r="A872" s="56"/>
      <c r="B872" s="56"/>
      <c r="C872" s="58"/>
      <c r="D872" s="87"/>
      <c r="E872" s="79"/>
      <c r="F872" s="58"/>
      <c r="G872" s="58"/>
      <c r="H872" s="58"/>
      <c r="I872" s="58"/>
      <c r="J872" s="58"/>
      <c r="K872" s="56"/>
      <c r="L872" s="56"/>
      <c r="M872" s="56"/>
      <c r="N872" s="56"/>
      <c r="O872" s="56"/>
      <c r="P872" s="56"/>
      <c r="Q872" s="56"/>
      <c r="R872" s="56"/>
      <c r="S872" s="56"/>
      <c r="T872" s="56"/>
      <c r="U872" s="56"/>
      <c r="V872" s="56"/>
      <c r="W872" s="56"/>
      <c r="X872" s="56"/>
      <c r="Y872" s="56"/>
      <c r="Z872" s="56"/>
      <c r="AA872" s="56"/>
      <c r="AB872" s="56"/>
    </row>
    <row r="873">
      <c r="A873" s="56"/>
      <c r="B873" s="56"/>
      <c r="C873" s="58"/>
      <c r="D873" s="87"/>
      <c r="E873" s="79"/>
      <c r="F873" s="58"/>
      <c r="G873" s="58"/>
      <c r="H873" s="58"/>
      <c r="I873" s="58"/>
      <c r="J873" s="58"/>
      <c r="K873" s="56"/>
      <c r="L873" s="56"/>
      <c r="M873" s="56"/>
      <c r="N873" s="56"/>
      <c r="O873" s="56"/>
      <c r="P873" s="56"/>
      <c r="Q873" s="56"/>
      <c r="R873" s="56"/>
      <c r="S873" s="56"/>
      <c r="T873" s="56"/>
      <c r="U873" s="56"/>
      <c r="V873" s="56"/>
      <c r="W873" s="56"/>
      <c r="X873" s="56"/>
      <c r="Y873" s="56"/>
      <c r="Z873" s="56"/>
      <c r="AA873" s="56"/>
      <c r="AB873" s="56"/>
    </row>
    <row r="874">
      <c r="A874" s="56"/>
      <c r="B874" s="56"/>
      <c r="C874" s="58"/>
      <c r="D874" s="87"/>
      <c r="E874" s="79"/>
      <c r="F874" s="58"/>
      <c r="G874" s="58"/>
      <c r="H874" s="58"/>
      <c r="I874" s="58"/>
      <c r="J874" s="58"/>
      <c r="K874" s="56"/>
      <c r="L874" s="56"/>
      <c r="M874" s="56"/>
      <c r="N874" s="56"/>
      <c r="O874" s="56"/>
      <c r="P874" s="56"/>
      <c r="Q874" s="56"/>
      <c r="R874" s="56"/>
      <c r="S874" s="56"/>
      <c r="T874" s="56"/>
      <c r="U874" s="56"/>
      <c r="V874" s="56"/>
      <c r="W874" s="56"/>
      <c r="X874" s="56"/>
      <c r="Y874" s="56"/>
      <c r="Z874" s="56"/>
      <c r="AA874" s="56"/>
      <c r="AB874" s="56"/>
    </row>
    <row r="875">
      <c r="A875" s="56"/>
      <c r="B875" s="56"/>
      <c r="C875" s="58"/>
      <c r="D875" s="87"/>
      <c r="E875" s="79"/>
      <c r="F875" s="58"/>
      <c r="G875" s="58"/>
      <c r="H875" s="58"/>
      <c r="I875" s="58"/>
      <c r="J875" s="58"/>
      <c r="K875" s="56"/>
      <c r="L875" s="56"/>
      <c r="M875" s="56"/>
      <c r="N875" s="56"/>
      <c r="O875" s="56"/>
      <c r="P875" s="56"/>
      <c r="Q875" s="56"/>
      <c r="R875" s="56"/>
      <c r="S875" s="56"/>
      <c r="T875" s="56"/>
      <c r="U875" s="56"/>
      <c r="V875" s="56"/>
      <c r="W875" s="56"/>
      <c r="X875" s="56"/>
      <c r="Y875" s="56"/>
      <c r="Z875" s="56"/>
      <c r="AA875" s="56"/>
      <c r="AB875" s="56"/>
    </row>
    <row r="876">
      <c r="A876" s="56"/>
      <c r="B876" s="56"/>
      <c r="C876" s="58"/>
      <c r="D876" s="87"/>
      <c r="E876" s="79"/>
      <c r="F876" s="58"/>
      <c r="G876" s="58"/>
      <c r="H876" s="58"/>
      <c r="I876" s="58"/>
      <c r="J876" s="58"/>
      <c r="K876" s="56"/>
      <c r="L876" s="56"/>
      <c r="M876" s="56"/>
      <c r="N876" s="56"/>
      <c r="O876" s="56"/>
      <c r="P876" s="56"/>
      <c r="Q876" s="56"/>
      <c r="R876" s="56"/>
      <c r="S876" s="56"/>
      <c r="T876" s="56"/>
      <c r="U876" s="56"/>
      <c r="V876" s="56"/>
      <c r="W876" s="56"/>
      <c r="X876" s="56"/>
      <c r="Y876" s="56"/>
      <c r="Z876" s="56"/>
      <c r="AA876" s="56"/>
      <c r="AB876" s="56"/>
    </row>
    <row r="877">
      <c r="A877" s="56"/>
      <c r="B877" s="56"/>
      <c r="C877" s="58"/>
      <c r="D877" s="87"/>
      <c r="E877" s="79"/>
      <c r="F877" s="58"/>
      <c r="G877" s="58"/>
      <c r="H877" s="58"/>
      <c r="I877" s="58"/>
      <c r="J877" s="58"/>
      <c r="K877" s="56"/>
      <c r="L877" s="56"/>
      <c r="M877" s="56"/>
      <c r="N877" s="56"/>
      <c r="O877" s="56"/>
      <c r="P877" s="56"/>
      <c r="Q877" s="56"/>
      <c r="R877" s="56"/>
      <c r="S877" s="56"/>
      <c r="T877" s="56"/>
      <c r="U877" s="56"/>
      <c r="V877" s="56"/>
      <c r="W877" s="56"/>
      <c r="X877" s="56"/>
      <c r="Y877" s="56"/>
      <c r="Z877" s="56"/>
      <c r="AA877" s="56"/>
      <c r="AB877" s="56"/>
    </row>
    <row r="878">
      <c r="A878" s="56"/>
      <c r="B878" s="56"/>
      <c r="C878" s="58"/>
      <c r="D878" s="87"/>
      <c r="E878" s="79"/>
      <c r="F878" s="58"/>
      <c r="G878" s="58"/>
      <c r="H878" s="58"/>
      <c r="I878" s="58"/>
      <c r="J878" s="58"/>
      <c r="K878" s="56"/>
      <c r="L878" s="56"/>
      <c r="M878" s="56"/>
      <c r="N878" s="56"/>
      <c r="O878" s="56"/>
      <c r="P878" s="56"/>
      <c r="Q878" s="56"/>
      <c r="R878" s="56"/>
      <c r="S878" s="56"/>
      <c r="T878" s="56"/>
      <c r="U878" s="56"/>
      <c r="V878" s="56"/>
      <c r="W878" s="56"/>
      <c r="X878" s="56"/>
      <c r="Y878" s="56"/>
      <c r="Z878" s="56"/>
      <c r="AA878" s="56"/>
      <c r="AB878" s="56"/>
    </row>
    <row r="879">
      <c r="A879" s="56"/>
      <c r="B879" s="56"/>
      <c r="C879" s="58"/>
      <c r="D879" s="87"/>
      <c r="E879" s="79"/>
      <c r="F879" s="58"/>
      <c r="G879" s="58"/>
      <c r="H879" s="58"/>
      <c r="I879" s="58"/>
      <c r="J879" s="58"/>
      <c r="K879" s="56"/>
      <c r="L879" s="56"/>
      <c r="M879" s="56"/>
      <c r="N879" s="56"/>
      <c r="O879" s="56"/>
      <c r="P879" s="56"/>
      <c r="Q879" s="56"/>
      <c r="R879" s="56"/>
      <c r="S879" s="56"/>
      <c r="T879" s="56"/>
      <c r="U879" s="56"/>
      <c r="V879" s="56"/>
      <c r="W879" s="56"/>
      <c r="X879" s="56"/>
      <c r="Y879" s="56"/>
      <c r="Z879" s="56"/>
      <c r="AA879" s="56"/>
      <c r="AB879" s="56"/>
    </row>
    <row r="880">
      <c r="A880" s="56"/>
      <c r="B880" s="56"/>
      <c r="C880" s="58"/>
      <c r="D880" s="87"/>
      <c r="E880" s="79"/>
      <c r="F880" s="58"/>
      <c r="G880" s="58"/>
      <c r="H880" s="58"/>
      <c r="I880" s="58"/>
      <c r="J880" s="58"/>
      <c r="K880" s="56"/>
      <c r="L880" s="56"/>
      <c r="M880" s="56"/>
      <c r="N880" s="56"/>
      <c r="O880" s="56"/>
      <c r="P880" s="56"/>
      <c r="Q880" s="56"/>
      <c r="R880" s="56"/>
      <c r="S880" s="56"/>
      <c r="T880" s="56"/>
      <c r="U880" s="56"/>
      <c r="V880" s="56"/>
      <c r="W880" s="56"/>
      <c r="X880" s="56"/>
      <c r="Y880" s="56"/>
      <c r="Z880" s="56"/>
      <c r="AA880" s="56"/>
      <c r="AB880" s="56"/>
    </row>
    <row r="881">
      <c r="A881" s="56"/>
      <c r="B881" s="56"/>
      <c r="C881" s="58"/>
      <c r="D881" s="87"/>
      <c r="E881" s="79"/>
      <c r="F881" s="58"/>
      <c r="G881" s="58"/>
      <c r="H881" s="58"/>
      <c r="I881" s="58"/>
      <c r="J881" s="58"/>
      <c r="K881" s="56"/>
      <c r="L881" s="56"/>
      <c r="M881" s="56"/>
      <c r="N881" s="56"/>
      <c r="O881" s="56"/>
      <c r="P881" s="56"/>
      <c r="Q881" s="56"/>
      <c r="R881" s="56"/>
      <c r="S881" s="56"/>
      <c r="T881" s="56"/>
      <c r="U881" s="56"/>
      <c r="V881" s="56"/>
      <c r="W881" s="56"/>
      <c r="X881" s="56"/>
      <c r="Y881" s="56"/>
      <c r="Z881" s="56"/>
      <c r="AA881" s="56"/>
      <c r="AB881" s="56"/>
    </row>
    <row r="882">
      <c r="A882" s="56"/>
      <c r="B882" s="56"/>
      <c r="C882" s="58"/>
      <c r="D882" s="87"/>
      <c r="E882" s="79"/>
      <c r="F882" s="58"/>
      <c r="G882" s="58"/>
      <c r="H882" s="58"/>
      <c r="I882" s="58"/>
      <c r="J882" s="58"/>
      <c r="K882" s="56"/>
      <c r="L882" s="56"/>
      <c r="M882" s="56"/>
      <c r="N882" s="56"/>
      <c r="O882" s="56"/>
      <c r="P882" s="56"/>
      <c r="Q882" s="56"/>
      <c r="R882" s="56"/>
      <c r="S882" s="56"/>
      <c r="T882" s="56"/>
      <c r="U882" s="56"/>
      <c r="V882" s="56"/>
      <c r="W882" s="56"/>
      <c r="X882" s="56"/>
      <c r="Y882" s="56"/>
      <c r="Z882" s="56"/>
      <c r="AA882" s="56"/>
      <c r="AB882" s="56"/>
    </row>
    <row r="883">
      <c r="A883" s="56"/>
      <c r="B883" s="56"/>
      <c r="C883" s="58"/>
      <c r="D883" s="87"/>
      <c r="E883" s="79"/>
      <c r="F883" s="58"/>
      <c r="G883" s="58"/>
      <c r="H883" s="58"/>
      <c r="I883" s="58"/>
      <c r="J883" s="58"/>
      <c r="K883" s="56"/>
      <c r="L883" s="56"/>
      <c r="M883" s="56"/>
      <c r="N883" s="56"/>
      <c r="O883" s="56"/>
      <c r="P883" s="56"/>
      <c r="Q883" s="56"/>
      <c r="R883" s="56"/>
      <c r="S883" s="56"/>
      <c r="T883" s="56"/>
      <c r="U883" s="56"/>
      <c r="V883" s="56"/>
      <c r="W883" s="56"/>
      <c r="X883" s="56"/>
      <c r="Y883" s="56"/>
      <c r="Z883" s="56"/>
      <c r="AA883" s="56"/>
      <c r="AB883" s="56"/>
    </row>
    <row r="884">
      <c r="A884" s="56"/>
      <c r="B884" s="56"/>
      <c r="C884" s="58"/>
      <c r="D884" s="87"/>
      <c r="E884" s="79"/>
      <c r="F884" s="58"/>
      <c r="G884" s="58"/>
      <c r="H884" s="58"/>
      <c r="I884" s="58"/>
      <c r="J884" s="58"/>
      <c r="K884" s="56"/>
      <c r="L884" s="56"/>
      <c r="M884" s="56"/>
      <c r="N884" s="56"/>
      <c r="O884" s="56"/>
      <c r="P884" s="56"/>
      <c r="Q884" s="56"/>
      <c r="R884" s="56"/>
      <c r="S884" s="56"/>
      <c r="T884" s="56"/>
      <c r="U884" s="56"/>
      <c r="V884" s="56"/>
      <c r="W884" s="56"/>
      <c r="X884" s="56"/>
      <c r="Y884" s="56"/>
      <c r="Z884" s="56"/>
      <c r="AA884" s="56"/>
      <c r="AB884" s="56"/>
    </row>
    <row r="885">
      <c r="A885" s="56"/>
      <c r="B885" s="56"/>
      <c r="C885" s="58"/>
      <c r="D885" s="87"/>
      <c r="E885" s="79"/>
      <c r="F885" s="58"/>
      <c r="G885" s="58"/>
      <c r="H885" s="58"/>
      <c r="I885" s="58"/>
      <c r="J885" s="58"/>
      <c r="K885" s="56"/>
      <c r="L885" s="56"/>
      <c r="M885" s="56"/>
      <c r="N885" s="56"/>
      <c r="O885" s="56"/>
      <c r="P885" s="56"/>
      <c r="Q885" s="56"/>
      <c r="R885" s="56"/>
      <c r="S885" s="56"/>
      <c r="T885" s="56"/>
      <c r="U885" s="56"/>
      <c r="V885" s="56"/>
      <c r="W885" s="56"/>
      <c r="X885" s="56"/>
      <c r="Y885" s="56"/>
      <c r="Z885" s="56"/>
      <c r="AA885" s="56"/>
      <c r="AB885" s="56"/>
    </row>
    <row r="886">
      <c r="A886" s="56"/>
      <c r="B886" s="56"/>
      <c r="C886" s="58"/>
      <c r="D886" s="87"/>
      <c r="E886" s="79"/>
      <c r="F886" s="58"/>
      <c r="G886" s="58"/>
      <c r="H886" s="58"/>
      <c r="I886" s="58"/>
      <c r="J886" s="58"/>
      <c r="K886" s="56"/>
      <c r="L886" s="56"/>
      <c r="M886" s="56"/>
      <c r="N886" s="56"/>
      <c r="O886" s="56"/>
      <c r="P886" s="56"/>
      <c r="Q886" s="56"/>
      <c r="R886" s="56"/>
      <c r="S886" s="56"/>
      <c r="T886" s="56"/>
      <c r="U886" s="56"/>
      <c r="V886" s="56"/>
      <c r="W886" s="56"/>
      <c r="X886" s="56"/>
      <c r="Y886" s="56"/>
      <c r="Z886" s="56"/>
      <c r="AA886" s="56"/>
      <c r="AB886" s="56"/>
    </row>
    <row r="887">
      <c r="A887" s="56"/>
      <c r="B887" s="56"/>
      <c r="C887" s="58"/>
      <c r="D887" s="87"/>
      <c r="E887" s="79"/>
      <c r="F887" s="58"/>
      <c r="G887" s="58"/>
      <c r="H887" s="58"/>
      <c r="I887" s="58"/>
      <c r="J887" s="58"/>
      <c r="K887" s="56"/>
      <c r="L887" s="56"/>
      <c r="M887" s="56"/>
      <c r="N887" s="56"/>
      <c r="O887" s="56"/>
      <c r="P887" s="56"/>
      <c r="Q887" s="56"/>
      <c r="R887" s="56"/>
      <c r="S887" s="56"/>
      <c r="T887" s="56"/>
      <c r="U887" s="56"/>
      <c r="V887" s="56"/>
      <c r="W887" s="56"/>
      <c r="X887" s="56"/>
      <c r="Y887" s="56"/>
      <c r="Z887" s="56"/>
      <c r="AA887" s="56"/>
      <c r="AB887" s="56"/>
    </row>
    <row r="888">
      <c r="A888" s="56"/>
      <c r="B888" s="56"/>
      <c r="C888" s="58"/>
      <c r="D888" s="87"/>
      <c r="E888" s="79"/>
      <c r="F888" s="58"/>
      <c r="G888" s="58"/>
      <c r="H888" s="58"/>
      <c r="I888" s="58"/>
      <c r="J888" s="58"/>
      <c r="K888" s="56"/>
      <c r="L888" s="56"/>
      <c r="M888" s="56"/>
      <c r="N888" s="56"/>
      <c r="O888" s="56"/>
      <c r="P888" s="56"/>
      <c r="Q888" s="56"/>
      <c r="R888" s="56"/>
      <c r="S888" s="56"/>
      <c r="T888" s="56"/>
      <c r="U888" s="56"/>
      <c r="V888" s="56"/>
      <c r="W888" s="56"/>
      <c r="X888" s="56"/>
      <c r="Y888" s="56"/>
      <c r="Z888" s="56"/>
      <c r="AA888" s="56"/>
      <c r="AB888" s="56"/>
    </row>
    <row r="889">
      <c r="A889" s="56"/>
      <c r="B889" s="56"/>
      <c r="C889" s="58"/>
      <c r="D889" s="87"/>
      <c r="E889" s="79"/>
      <c r="F889" s="58"/>
      <c r="G889" s="58"/>
      <c r="H889" s="58"/>
      <c r="I889" s="58"/>
      <c r="J889" s="58"/>
      <c r="K889" s="56"/>
      <c r="L889" s="56"/>
      <c r="M889" s="56"/>
      <c r="N889" s="56"/>
      <c r="O889" s="56"/>
      <c r="P889" s="56"/>
      <c r="Q889" s="56"/>
      <c r="R889" s="56"/>
      <c r="S889" s="56"/>
      <c r="T889" s="56"/>
      <c r="U889" s="56"/>
      <c r="V889" s="56"/>
      <c r="W889" s="56"/>
      <c r="X889" s="56"/>
      <c r="Y889" s="56"/>
      <c r="Z889" s="56"/>
      <c r="AA889" s="56"/>
      <c r="AB889" s="56"/>
    </row>
    <row r="890">
      <c r="A890" s="56"/>
      <c r="B890" s="56"/>
      <c r="C890" s="58"/>
      <c r="D890" s="87"/>
      <c r="E890" s="79"/>
      <c r="F890" s="58"/>
      <c r="G890" s="58"/>
      <c r="H890" s="58"/>
      <c r="I890" s="58"/>
      <c r="J890" s="58"/>
      <c r="K890" s="56"/>
      <c r="L890" s="56"/>
      <c r="M890" s="56"/>
      <c r="N890" s="56"/>
      <c r="O890" s="56"/>
      <c r="P890" s="56"/>
      <c r="Q890" s="56"/>
      <c r="R890" s="56"/>
      <c r="S890" s="56"/>
      <c r="T890" s="56"/>
      <c r="U890" s="56"/>
      <c r="V890" s="56"/>
      <c r="W890" s="56"/>
      <c r="X890" s="56"/>
      <c r="Y890" s="56"/>
      <c r="Z890" s="56"/>
      <c r="AA890" s="56"/>
      <c r="AB890" s="56"/>
    </row>
    <row r="891">
      <c r="A891" s="56"/>
      <c r="B891" s="56"/>
      <c r="C891" s="58"/>
      <c r="D891" s="87"/>
      <c r="E891" s="79"/>
      <c r="F891" s="58"/>
      <c r="G891" s="58"/>
      <c r="H891" s="58"/>
      <c r="I891" s="58"/>
      <c r="J891" s="58"/>
      <c r="K891" s="56"/>
      <c r="L891" s="56"/>
      <c r="M891" s="56"/>
      <c r="N891" s="56"/>
      <c r="O891" s="56"/>
      <c r="P891" s="56"/>
      <c r="Q891" s="56"/>
      <c r="R891" s="56"/>
      <c r="S891" s="56"/>
      <c r="T891" s="56"/>
      <c r="U891" s="56"/>
      <c r="V891" s="56"/>
      <c r="W891" s="56"/>
      <c r="X891" s="56"/>
      <c r="Y891" s="56"/>
      <c r="Z891" s="56"/>
      <c r="AA891" s="56"/>
      <c r="AB891" s="56"/>
    </row>
    <row r="892">
      <c r="A892" s="56"/>
      <c r="B892" s="56"/>
      <c r="C892" s="58"/>
      <c r="D892" s="87"/>
      <c r="E892" s="79"/>
      <c r="F892" s="58"/>
      <c r="G892" s="58"/>
      <c r="H892" s="58"/>
      <c r="I892" s="58"/>
      <c r="J892" s="58"/>
      <c r="K892" s="56"/>
      <c r="L892" s="56"/>
      <c r="M892" s="56"/>
      <c r="N892" s="56"/>
      <c r="O892" s="56"/>
      <c r="P892" s="56"/>
      <c r="Q892" s="56"/>
      <c r="R892" s="56"/>
      <c r="S892" s="56"/>
      <c r="T892" s="56"/>
      <c r="U892" s="56"/>
      <c r="V892" s="56"/>
      <c r="W892" s="56"/>
      <c r="X892" s="56"/>
      <c r="Y892" s="56"/>
      <c r="Z892" s="56"/>
      <c r="AA892" s="56"/>
      <c r="AB892" s="56"/>
    </row>
    <row r="893">
      <c r="A893" s="56"/>
      <c r="B893" s="56"/>
      <c r="C893" s="58"/>
      <c r="D893" s="87"/>
      <c r="E893" s="79"/>
      <c r="F893" s="58"/>
      <c r="G893" s="58"/>
      <c r="H893" s="58"/>
      <c r="I893" s="58"/>
      <c r="J893" s="58"/>
      <c r="K893" s="56"/>
      <c r="L893" s="56"/>
      <c r="M893" s="56"/>
      <c r="N893" s="56"/>
      <c r="O893" s="56"/>
      <c r="P893" s="56"/>
      <c r="Q893" s="56"/>
      <c r="R893" s="56"/>
      <c r="S893" s="56"/>
      <c r="T893" s="56"/>
      <c r="U893" s="56"/>
      <c r="V893" s="56"/>
      <c r="W893" s="56"/>
      <c r="X893" s="56"/>
      <c r="Y893" s="56"/>
      <c r="Z893" s="56"/>
      <c r="AA893" s="56"/>
      <c r="AB893" s="56"/>
    </row>
    <row r="894">
      <c r="A894" s="56"/>
      <c r="B894" s="56"/>
      <c r="C894" s="58"/>
      <c r="D894" s="87"/>
      <c r="E894" s="79"/>
      <c r="F894" s="58"/>
      <c r="G894" s="58"/>
      <c r="H894" s="58"/>
      <c r="I894" s="58"/>
      <c r="J894" s="58"/>
      <c r="K894" s="56"/>
      <c r="L894" s="56"/>
      <c r="M894" s="56"/>
      <c r="N894" s="56"/>
      <c r="O894" s="56"/>
      <c r="P894" s="56"/>
      <c r="Q894" s="56"/>
      <c r="R894" s="56"/>
      <c r="S894" s="56"/>
      <c r="T894" s="56"/>
      <c r="U894" s="56"/>
      <c r="V894" s="56"/>
      <c r="W894" s="56"/>
      <c r="X894" s="56"/>
      <c r="Y894" s="56"/>
      <c r="Z894" s="56"/>
      <c r="AA894" s="56"/>
      <c r="AB894" s="56"/>
    </row>
    <row r="895">
      <c r="A895" s="56"/>
      <c r="B895" s="56"/>
      <c r="C895" s="58"/>
      <c r="D895" s="87"/>
      <c r="E895" s="79"/>
      <c r="F895" s="58"/>
      <c r="G895" s="58"/>
      <c r="H895" s="58"/>
      <c r="I895" s="58"/>
      <c r="J895" s="58"/>
      <c r="K895" s="56"/>
      <c r="L895" s="56"/>
      <c r="M895" s="56"/>
      <c r="N895" s="56"/>
      <c r="O895" s="56"/>
      <c r="P895" s="56"/>
      <c r="Q895" s="56"/>
      <c r="R895" s="56"/>
      <c r="S895" s="56"/>
      <c r="T895" s="56"/>
      <c r="U895" s="56"/>
      <c r="V895" s="56"/>
      <c r="W895" s="56"/>
      <c r="X895" s="56"/>
      <c r="Y895" s="56"/>
      <c r="Z895" s="56"/>
      <c r="AA895" s="56"/>
      <c r="AB895" s="56"/>
    </row>
    <row r="896">
      <c r="A896" s="56"/>
      <c r="B896" s="56"/>
      <c r="C896" s="58"/>
      <c r="D896" s="87"/>
      <c r="E896" s="79"/>
      <c r="F896" s="58"/>
      <c r="G896" s="58"/>
      <c r="H896" s="58"/>
      <c r="I896" s="58"/>
      <c r="J896" s="58"/>
      <c r="K896" s="56"/>
      <c r="L896" s="56"/>
      <c r="M896" s="56"/>
      <c r="N896" s="56"/>
      <c r="O896" s="56"/>
      <c r="P896" s="56"/>
      <c r="Q896" s="56"/>
      <c r="R896" s="56"/>
      <c r="S896" s="56"/>
      <c r="T896" s="56"/>
      <c r="U896" s="56"/>
      <c r="V896" s="56"/>
      <c r="W896" s="56"/>
      <c r="X896" s="56"/>
      <c r="Y896" s="56"/>
      <c r="Z896" s="56"/>
      <c r="AA896" s="56"/>
      <c r="AB896" s="56"/>
    </row>
    <row r="897">
      <c r="A897" s="56"/>
      <c r="B897" s="56"/>
      <c r="C897" s="58"/>
      <c r="D897" s="87"/>
      <c r="E897" s="79"/>
      <c r="F897" s="58"/>
      <c r="G897" s="58"/>
      <c r="H897" s="58"/>
      <c r="I897" s="58"/>
      <c r="J897" s="58"/>
      <c r="K897" s="56"/>
      <c r="L897" s="56"/>
      <c r="M897" s="56"/>
      <c r="N897" s="56"/>
      <c r="O897" s="56"/>
      <c r="P897" s="56"/>
      <c r="Q897" s="56"/>
      <c r="R897" s="56"/>
      <c r="S897" s="56"/>
      <c r="T897" s="56"/>
      <c r="U897" s="56"/>
      <c r="V897" s="56"/>
      <c r="W897" s="56"/>
      <c r="X897" s="56"/>
      <c r="Y897" s="56"/>
      <c r="Z897" s="56"/>
      <c r="AA897" s="56"/>
      <c r="AB897" s="56"/>
    </row>
    <row r="898">
      <c r="A898" s="56"/>
      <c r="B898" s="56"/>
      <c r="C898" s="58"/>
      <c r="D898" s="87"/>
      <c r="E898" s="79"/>
      <c r="F898" s="58"/>
      <c r="G898" s="58"/>
      <c r="H898" s="58"/>
      <c r="I898" s="58"/>
      <c r="J898" s="58"/>
      <c r="K898" s="56"/>
      <c r="L898" s="56"/>
      <c r="M898" s="56"/>
      <c r="N898" s="56"/>
      <c r="O898" s="56"/>
      <c r="P898" s="56"/>
      <c r="Q898" s="56"/>
      <c r="R898" s="56"/>
      <c r="S898" s="56"/>
      <c r="T898" s="56"/>
      <c r="U898" s="56"/>
      <c r="V898" s="56"/>
      <c r="W898" s="56"/>
      <c r="X898" s="56"/>
      <c r="Y898" s="56"/>
      <c r="Z898" s="56"/>
      <c r="AA898" s="56"/>
      <c r="AB898" s="56"/>
    </row>
    <row r="899">
      <c r="A899" s="56"/>
      <c r="B899" s="56"/>
      <c r="C899" s="58"/>
      <c r="D899" s="87"/>
      <c r="E899" s="79"/>
      <c r="F899" s="58"/>
      <c r="G899" s="58"/>
      <c r="H899" s="58"/>
      <c r="I899" s="58"/>
      <c r="J899" s="58"/>
      <c r="K899" s="56"/>
      <c r="L899" s="56"/>
      <c r="M899" s="56"/>
      <c r="N899" s="56"/>
      <c r="O899" s="56"/>
      <c r="P899" s="56"/>
      <c r="Q899" s="56"/>
      <c r="R899" s="56"/>
      <c r="S899" s="56"/>
      <c r="T899" s="56"/>
      <c r="U899" s="56"/>
      <c r="V899" s="56"/>
      <c r="W899" s="56"/>
      <c r="X899" s="56"/>
      <c r="Y899" s="56"/>
      <c r="Z899" s="56"/>
      <c r="AA899" s="56"/>
      <c r="AB899" s="56"/>
    </row>
    <row r="900">
      <c r="A900" s="56"/>
      <c r="B900" s="56"/>
      <c r="C900" s="58"/>
      <c r="D900" s="87"/>
      <c r="E900" s="79"/>
      <c r="F900" s="58"/>
      <c r="G900" s="58"/>
      <c r="H900" s="58"/>
      <c r="I900" s="58"/>
      <c r="J900" s="58"/>
      <c r="K900" s="56"/>
      <c r="L900" s="56"/>
      <c r="M900" s="56"/>
      <c r="N900" s="56"/>
      <c r="O900" s="56"/>
      <c r="P900" s="56"/>
      <c r="Q900" s="56"/>
      <c r="R900" s="56"/>
      <c r="S900" s="56"/>
      <c r="T900" s="56"/>
      <c r="U900" s="56"/>
      <c r="V900" s="56"/>
      <c r="W900" s="56"/>
      <c r="X900" s="56"/>
      <c r="Y900" s="56"/>
      <c r="Z900" s="56"/>
      <c r="AA900" s="56"/>
      <c r="AB900" s="56"/>
    </row>
    <row r="901">
      <c r="A901" s="56"/>
      <c r="B901" s="56"/>
      <c r="C901" s="58"/>
      <c r="D901" s="87"/>
      <c r="E901" s="79"/>
      <c r="F901" s="58"/>
      <c r="G901" s="58"/>
      <c r="H901" s="58"/>
      <c r="I901" s="58"/>
      <c r="J901" s="58"/>
      <c r="K901" s="56"/>
      <c r="L901" s="56"/>
      <c r="M901" s="56"/>
      <c r="N901" s="56"/>
      <c r="O901" s="56"/>
      <c r="P901" s="56"/>
      <c r="Q901" s="56"/>
      <c r="R901" s="56"/>
      <c r="S901" s="56"/>
      <c r="T901" s="56"/>
      <c r="U901" s="56"/>
      <c r="V901" s="56"/>
      <c r="W901" s="56"/>
      <c r="X901" s="56"/>
      <c r="Y901" s="56"/>
      <c r="Z901" s="56"/>
      <c r="AA901" s="56"/>
      <c r="AB901" s="56"/>
    </row>
    <row r="902">
      <c r="A902" s="56"/>
      <c r="B902" s="56"/>
      <c r="C902" s="58"/>
      <c r="D902" s="87"/>
      <c r="E902" s="79"/>
      <c r="F902" s="58"/>
      <c r="G902" s="58"/>
      <c r="H902" s="58"/>
      <c r="I902" s="58"/>
      <c r="J902" s="58"/>
      <c r="K902" s="56"/>
      <c r="L902" s="56"/>
      <c r="M902" s="56"/>
      <c r="N902" s="56"/>
      <c r="O902" s="56"/>
      <c r="P902" s="56"/>
      <c r="Q902" s="56"/>
      <c r="R902" s="56"/>
      <c r="S902" s="56"/>
      <c r="T902" s="56"/>
      <c r="U902" s="56"/>
      <c r="V902" s="56"/>
      <c r="W902" s="56"/>
      <c r="X902" s="56"/>
      <c r="Y902" s="56"/>
      <c r="Z902" s="56"/>
      <c r="AA902" s="56"/>
      <c r="AB902" s="56"/>
    </row>
    <row r="903">
      <c r="A903" s="56"/>
      <c r="B903" s="56"/>
      <c r="C903" s="58"/>
      <c r="D903" s="87"/>
      <c r="E903" s="79"/>
      <c r="F903" s="58"/>
      <c r="G903" s="58"/>
      <c r="H903" s="58"/>
      <c r="I903" s="58"/>
      <c r="J903" s="58"/>
      <c r="K903" s="56"/>
      <c r="L903" s="56"/>
      <c r="M903" s="56"/>
      <c r="N903" s="56"/>
      <c r="O903" s="56"/>
      <c r="P903" s="56"/>
      <c r="Q903" s="56"/>
      <c r="R903" s="56"/>
      <c r="S903" s="56"/>
      <c r="T903" s="56"/>
      <c r="U903" s="56"/>
      <c r="V903" s="56"/>
      <c r="W903" s="56"/>
      <c r="X903" s="56"/>
      <c r="Y903" s="56"/>
      <c r="Z903" s="56"/>
      <c r="AA903" s="56"/>
      <c r="AB903" s="56"/>
    </row>
    <row r="904">
      <c r="A904" s="56"/>
      <c r="B904" s="56"/>
      <c r="C904" s="58"/>
      <c r="D904" s="87"/>
      <c r="E904" s="79"/>
      <c r="F904" s="58"/>
      <c r="G904" s="58"/>
      <c r="H904" s="58"/>
      <c r="I904" s="58"/>
      <c r="J904" s="58"/>
      <c r="K904" s="56"/>
      <c r="L904" s="56"/>
      <c r="M904" s="56"/>
      <c r="N904" s="56"/>
      <c r="O904" s="56"/>
      <c r="P904" s="56"/>
      <c r="Q904" s="56"/>
      <c r="R904" s="56"/>
      <c r="S904" s="56"/>
      <c r="T904" s="56"/>
      <c r="U904" s="56"/>
      <c r="V904" s="56"/>
      <c r="W904" s="56"/>
      <c r="X904" s="56"/>
      <c r="Y904" s="56"/>
      <c r="Z904" s="56"/>
      <c r="AA904" s="56"/>
      <c r="AB904" s="56"/>
    </row>
    <row r="905">
      <c r="A905" s="56"/>
      <c r="B905" s="56"/>
      <c r="C905" s="58"/>
      <c r="D905" s="87"/>
      <c r="E905" s="79"/>
      <c r="F905" s="58"/>
      <c r="G905" s="58"/>
      <c r="H905" s="58"/>
      <c r="I905" s="58"/>
      <c r="J905" s="58"/>
      <c r="K905" s="56"/>
      <c r="L905" s="56"/>
      <c r="M905" s="56"/>
      <c r="N905" s="56"/>
      <c r="O905" s="56"/>
      <c r="P905" s="56"/>
      <c r="Q905" s="56"/>
      <c r="R905" s="56"/>
      <c r="S905" s="56"/>
      <c r="T905" s="56"/>
      <c r="U905" s="56"/>
      <c r="V905" s="56"/>
      <c r="W905" s="56"/>
      <c r="X905" s="56"/>
      <c r="Y905" s="56"/>
      <c r="Z905" s="56"/>
      <c r="AA905" s="56"/>
      <c r="AB905" s="56"/>
    </row>
    <row r="906">
      <c r="A906" s="56"/>
      <c r="B906" s="56"/>
      <c r="C906" s="58"/>
      <c r="D906" s="87"/>
      <c r="E906" s="79"/>
      <c r="F906" s="58"/>
      <c r="G906" s="58"/>
      <c r="H906" s="58"/>
      <c r="I906" s="58"/>
      <c r="J906" s="58"/>
      <c r="K906" s="56"/>
      <c r="L906" s="56"/>
      <c r="M906" s="56"/>
      <c r="N906" s="56"/>
      <c r="O906" s="56"/>
      <c r="P906" s="56"/>
      <c r="Q906" s="56"/>
      <c r="R906" s="56"/>
      <c r="S906" s="56"/>
      <c r="T906" s="56"/>
      <c r="U906" s="56"/>
      <c r="V906" s="56"/>
      <c r="W906" s="56"/>
      <c r="X906" s="56"/>
      <c r="Y906" s="56"/>
      <c r="Z906" s="56"/>
      <c r="AA906" s="56"/>
      <c r="AB906" s="56"/>
    </row>
    <row r="907">
      <c r="A907" s="56"/>
      <c r="B907" s="56"/>
      <c r="C907" s="58"/>
      <c r="D907" s="87"/>
      <c r="E907" s="79"/>
      <c r="F907" s="58"/>
      <c r="G907" s="58"/>
      <c r="H907" s="58"/>
      <c r="I907" s="58"/>
      <c r="J907" s="58"/>
      <c r="K907" s="56"/>
      <c r="L907" s="56"/>
      <c r="M907" s="56"/>
      <c r="N907" s="56"/>
      <c r="O907" s="56"/>
      <c r="P907" s="56"/>
      <c r="Q907" s="56"/>
      <c r="R907" s="56"/>
      <c r="S907" s="56"/>
      <c r="T907" s="56"/>
      <c r="U907" s="56"/>
      <c r="V907" s="56"/>
      <c r="W907" s="56"/>
      <c r="X907" s="56"/>
      <c r="Y907" s="56"/>
      <c r="Z907" s="56"/>
      <c r="AA907" s="56"/>
      <c r="AB907" s="56"/>
    </row>
    <row r="908">
      <c r="A908" s="56"/>
      <c r="B908" s="56"/>
      <c r="C908" s="58"/>
      <c r="D908" s="87"/>
      <c r="E908" s="79"/>
      <c r="F908" s="58"/>
      <c r="G908" s="58"/>
      <c r="H908" s="58"/>
      <c r="I908" s="58"/>
      <c r="J908" s="58"/>
      <c r="K908" s="56"/>
      <c r="L908" s="56"/>
      <c r="M908" s="56"/>
      <c r="N908" s="56"/>
      <c r="O908" s="56"/>
      <c r="P908" s="56"/>
      <c r="Q908" s="56"/>
      <c r="R908" s="56"/>
      <c r="S908" s="56"/>
      <c r="T908" s="56"/>
      <c r="U908" s="56"/>
      <c r="V908" s="56"/>
      <c r="W908" s="56"/>
      <c r="X908" s="56"/>
      <c r="Y908" s="56"/>
      <c r="Z908" s="56"/>
      <c r="AA908" s="56"/>
      <c r="AB908" s="56"/>
    </row>
    <row r="909">
      <c r="A909" s="56"/>
      <c r="B909" s="56"/>
      <c r="C909" s="58"/>
      <c r="D909" s="87"/>
      <c r="E909" s="79"/>
      <c r="F909" s="58"/>
      <c r="G909" s="58"/>
      <c r="H909" s="58"/>
      <c r="I909" s="58"/>
      <c r="J909" s="58"/>
      <c r="K909" s="56"/>
      <c r="L909" s="56"/>
      <c r="M909" s="56"/>
      <c r="N909" s="56"/>
      <c r="O909" s="56"/>
      <c r="P909" s="56"/>
      <c r="Q909" s="56"/>
      <c r="R909" s="56"/>
      <c r="S909" s="56"/>
      <c r="T909" s="56"/>
      <c r="U909" s="56"/>
      <c r="V909" s="56"/>
      <c r="W909" s="56"/>
      <c r="X909" s="56"/>
      <c r="Y909" s="56"/>
      <c r="Z909" s="56"/>
      <c r="AA909" s="56"/>
      <c r="AB909" s="56"/>
    </row>
    <row r="910">
      <c r="A910" s="56"/>
      <c r="B910" s="56"/>
      <c r="C910" s="58"/>
      <c r="D910" s="87"/>
      <c r="E910" s="79"/>
      <c r="F910" s="58"/>
      <c r="G910" s="58"/>
      <c r="H910" s="58"/>
      <c r="I910" s="58"/>
      <c r="J910" s="58"/>
      <c r="K910" s="56"/>
      <c r="L910" s="56"/>
      <c r="M910" s="56"/>
      <c r="N910" s="56"/>
      <c r="O910" s="56"/>
      <c r="P910" s="56"/>
      <c r="Q910" s="56"/>
      <c r="R910" s="56"/>
      <c r="S910" s="56"/>
      <c r="T910" s="56"/>
      <c r="U910" s="56"/>
      <c r="V910" s="56"/>
      <c r="W910" s="56"/>
      <c r="X910" s="56"/>
      <c r="Y910" s="56"/>
      <c r="Z910" s="56"/>
      <c r="AA910" s="56"/>
      <c r="AB910" s="56"/>
    </row>
    <row r="911">
      <c r="A911" s="56"/>
      <c r="B911" s="56"/>
      <c r="C911" s="58"/>
      <c r="D911" s="87"/>
      <c r="E911" s="79"/>
      <c r="F911" s="58"/>
      <c r="G911" s="58"/>
      <c r="H911" s="58"/>
      <c r="I911" s="58"/>
      <c r="J911" s="58"/>
      <c r="K911" s="56"/>
      <c r="L911" s="56"/>
      <c r="M911" s="56"/>
      <c r="N911" s="56"/>
      <c r="O911" s="56"/>
      <c r="P911" s="56"/>
      <c r="Q911" s="56"/>
      <c r="R911" s="56"/>
      <c r="S911" s="56"/>
      <c r="T911" s="56"/>
      <c r="U911" s="56"/>
      <c r="V911" s="56"/>
      <c r="W911" s="56"/>
      <c r="X911" s="56"/>
      <c r="Y911" s="56"/>
      <c r="Z911" s="56"/>
      <c r="AA911" s="56"/>
      <c r="AB911" s="56"/>
    </row>
    <row r="912">
      <c r="A912" s="56"/>
      <c r="B912" s="56"/>
      <c r="C912" s="58"/>
      <c r="D912" s="87"/>
      <c r="E912" s="79"/>
      <c r="F912" s="58"/>
      <c r="G912" s="58"/>
      <c r="H912" s="58"/>
      <c r="I912" s="58"/>
      <c r="J912" s="58"/>
      <c r="K912" s="56"/>
      <c r="L912" s="56"/>
      <c r="M912" s="56"/>
      <c r="N912" s="56"/>
      <c r="O912" s="56"/>
      <c r="P912" s="56"/>
      <c r="Q912" s="56"/>
      <c r="R912" s="56"/>
      <c r="S912" s="56"/>
      <c r="T912" s="56"/>
      <c r="U912" s="56"/>
      <c r="V912" s="56"/>
      <c r="W912" s="56"/>
      <c r="X912" s="56"/>
      <c r="Y912" s="56"/>
      <c r="Z912" s="56"/>
      <c r="AA912" s="56"/>
      <c r="AB912" s="56"/>
    </row>
    <row r="913">
      <c r="A913" s="56"/>
      <c r="B913" s="56"/>
      <c r="C913" s="58"/>
      <c r="D913" s="87"/>
      <c r="E913" s="79"/>
      <c r="F913" s="58"/>
      <c r="G913" s="58"/>
      <c r="H913" s="58"/>
      <c r="I913" s="58"/>
      <c r="J913" s="58"/>
      <c r="K913" s="56"/>
      <c r="L913" s="56"/>
      <c r="M913" s="56"/>
      <c r="N913" s="56"/>
      <c r="O913" s="56"/>
      <c r="P913" s="56"/>
      <c r="Q913" s="56"/>
      <c r="R913" s="56"/>
      <c r="S913" s="56"/>
      <c r="T913" s="56"/>
      <c r="U913" s="56"/>
      <c r="V913" s="56"/>
      <c r="W913" s="56"/>
      <c r="X913" s="56"/>
      <c r="Y913" s="56"/>
      <c r="Z913" s="56"/>
      <c r="AA913" s="56"/>
      <c r="AB913" s="56"/>
    </row>
    <row r="914">
      <c r="A914" s="56"/>
      <c r="B914" s="56"/>
      <c r="C914" s="58"/>
      <c r="D914" s="87"/>
      <c r="E914" s="79"/>
      <c r="F914" s="58"/>
      <c r="G914" s="58"/>
      <c r="H914" s="58"/>
      <c r="I914" s="58"/>
      <c r="J914" s="58"/>
      <c r="K914" s="56"/>
      <c r="L914" s="56"/>
      <c r="M914" s="56"/>
      <c r="N914" s="56"/>
      <c r="O914" s="56"/>
      <c r="P914" s="56"/>
      <c r="Q914" s="56"/>
      <c r="R914" s="56"/>
      <c r="S914" s="56"/>
      <c r="T914" s="56"/>
      <c r="U914" s="56"/>
      <c r="V914" s="56"/>
      <c r="W914" s="56"/>
      <c r="X914" s="56"/>
      <c r="Y914" s="56"/>
      <c r="Z914" s="56"/>
      <c r="AA914" s="56"/>
      <c r="AB914" s="56"/>
    </row>
    <row r="915">
      <c r="A915" s="56"/>
      <c r="B915" s="56"/>
      <c r="C915" s="58"/>
      <c r="D915" s="87"/>
      <c r="E915" s="79"/>
      <c r="F915" s="58"/>
      <c r="G915" s="58"/>
      <c r="H915" s="58"/>
      <c r="I915" s="58"/>
      <c r="J915" s="58"/>
      <c r="K915" s="56"/>
      <c r="L915" s="56"/>
      <c r="M915" s="56"/>
      <c r="N915" s="56"/>
      <c r="O915" s="56"/>
      <c r="P915" s="56"/>
      <c r="Q915" s="56"/>
      <c r="R915" s="56"/>
      <c r="S915" s="56"/>
      <c r="T915" s="56"/>
      <c r="U915" s="56"/>
      <c r="V915" s="56"/>
      <c r="W915" s="56"/>
      <c r="X915" s="56"/>
      <c r="Y915" s="56"/>
      <c r="Z915" s="56"/>
      <c r="AA915" s="56"/>
      <c r="AB915" s="56"/>
    </row>
    <row r="916">
      <c r="A916" s="56"/>
      <c r="B916" s="56"/>
      <c r="C916" s="58"/>
      <c r="D916" s="87"/>
      <c r="E916" s="79"/>
      <c r="F916" s="58"/>
      <c r="G916" s="58"/>
      <c r="H916" s="58"/>
      <c r="I916" s="58"/>
      <c r="J916" s="58"/>
      <c r="K916" s="56"/>
      <c r="L916" s="56"/>
      <c r="M916" s="56"/>
      <c r="N916" s="56"/>
      <c r="O916" s="56"/>
      <c r="P916" s="56"/>
      <c r="Q916" s="56"/>
      <c r="R916" s="56"/>
      <c r="S916" s="56"/>
      <c r="T916" s="56"/>
      <c r="U916" s="56"/>
      <c r="V916" s="56"/>
      <c r="W916" s="56"/>
      <c r="X916" s="56"/>
      <c r="Y916" s="56"/>
      <c r="Z916" s="56"/>
      <c r="AA916" s="56"/>
      <c r="AB916" s="56"/>
    </row>
    <row r="917">
      <c r="A917" s="56"/>
      <c r="B917" s="56"/>
      <c r="C917" s="58"/>
      <c r="D917" s="87"/>
      <c r="E917" s="79"/>
      <c r="F917" s="58"/>
      <c r="G917" s="58"/>
      <c r="H917" s="58"/>
      <c r="I917" s="58"/>
      <c r="J917" s="58"/>
      <c r="K917" s="56"/>
      <c r="L917" s="56"/>
      <c r="M917" s="56"/>
      <c r="N917" s="56"/>
      <c r="O917" s="56"/>
      <c r="P917" s="56"/>
      <c r="Q917" s="56"/>
      <c r="R917" s="56"/>
      <c r="S917" s="56"/>
      <c r="T917" s="56"/>
      <c r="U917" s="56"/>
      <c r="V917" s="56"/>
      <c r="W917" s="56"/>
      <c r="X917" s="56"/>
      <c r="Y917" s="56"/>
      <c r="Z917" s="56"/>
      <c r="AA917" s="56"/>
      <c r="AB917" s="56"/>
    </row>
    <row r="918">
      <c r="A918" s="56"/>
      <c r="B918" s="56"/>
      <c r="C918" s="58"/>
      <c r="D918" s="87"/>
      <c r="E918" s="79"/>
      <c r="F918" s="58"/>
      <c r="G918" s="58"/>
      <c r="H918" s="58"/>
      <c r="I918" s="58"/>
      <c r="J918" s="58"/>
      <c r="K918" s="56"/>
      <c r="L918" s="56"/>
      <c r="M918" s="56"/>
      <c r="N918" s="56"/>
      <c r="O918" s="56"/>
      <c r="P918" s="56"/>
      <c r="Q918" s="56"/>
      <c r="R918" s="56"/>
      <c r="S918" s="56"/>
      <c r="T918" s="56"/>
      <c r="U918" s="56"/>
      <c r="V918" s="56"/>
      <c r="W918" s="56"/>
      <c r="X918" s="56"/>
      <c r="Y918" s="56"/>
      <c r="Z918" s="56"/>
      <c r="AA918" s="56"/>
      <c r="AB918" s="56"/>
    </row>
    <row r="919">
      <c r="A919" s="56"/>
      <c r="B919" s="56"/>
      <c r="C919" s="58"/>
      <c r="D919" s="87"/>
      <c r="E919" s="79"/>
      <c r="F919" s="58"/>
      <c r="G919" s="58"/>
      <c r="H919" s="58"/>
      <c r="I919" s="58"/>
      <c r="J919" s="58"/>
      <c r="K919" s="56"/>
      <c r="L919" s="56"/>
      <c r="M919" s="56"/>
      <c r="N919" s="56"/>
      <c r="O919" s="56"/>
      <c r="P919" s="56"/>
      <c r="Q919" s="56"/>
      <c r="R919" s="56"/>
      <c r="S919" s="56"/>
      <c r="T919" s="56"/>
      <c r="U919" s="56"/>
      <c r="V919" s="56"/>
      <c r="W919" s="56"/>
      <c r="X919" s="56"/>
      <c r="Y919" s="56"/>
      <c r="Z919" s="56"/>
      <c r="AA919" s="56"/>
      <c r="AB919" s="56"/>
    </row>
    <row r="920">
      <c r="A920" s="56"/>
      <c r="B920" s="56"/>
      <c r="C920" s="58"/>
      <c r="D920" s="87"/>
      <c r="E920" s="79"/>
      <c r="F920" s="58"/>
      <c r="G920" s="58"/>
      <c r="H920" s="58"/>
      <c r="I920" s="58"/>
      <c r="J920" s="58"/>
      <c r="K920" s="56"/>
      <c r="L920" s="56"/>
      <c r="M920" s="56"/>
      <c r="N920" s="56"/>
      <c r="O920" s="56"/>
      <c r="P920" s="56"/>
      <c r="Q920" s="56"/>
      <c r="R920" s="56"/>
      <c r="S920" s="56"/>
      <c r="T920" s="56"/>
      <c r="U920" s="56"/>
      <c r="V920" s="56"/>
      <c r="W920" s="56"/>
      <c r="X920" s="56"/>
      <c r="Y920" s="56"/>
      <c r="Z920" s="56"/>
      <c r="AA920" s="56"/>
      <c r="AB920" s="56"/>
    </row>
    <row r="921">
      <c r="A921" s="56"/>
      <c r="B921" s="56"/>
      <c r="C921" s="58"/>
      <c r="D921" s="87"/>
      <c r="E921" s="79"/>
      <c r="F921" s="58"/>
      <c r="G921" s="58"/>
      <c r="H921" s="58"/>
      <c r="I921" s="58"/>
      <c r="J921" s="58"/>
      <c r="K921" s="56"/>
      <c r="L921" s="56"/>
      <c r="M921" s="56"/>
      <c r="N921" s="56"/>
      <c r="O921" s="56"/>
      <c r="P921" s="56"/>
      <c r="Q921" s="56"/>
      <c r="R921" s="56"/>
      <c r="S921" s="56"/>
      <c r="T921" s="56"/>
      <c r="U921" s="56"/>
      <c r="V921" s="56"/>
      <c r="W921" s="56"/>
      <c r="X921" s="56"/>
      <c r="Y921" s="56"/>
      <c r="Z921" s="56"/>
      <c r="AA921" s="56"/>
      <c r="AB921" s="56"/>
    </row>
    <row r="922">
      <c r="A922" s="56"/>
      <c r="B922" s="56"/>
      <c r="C922" s="58"/>
      <c r="D922" s="87"/>
      <c r="E922" s="79"/>
      <c r="F922" s="58"/>
      <c r="G922" s="58"/>
      <c r="H922" s="58"/>
      <c r="I922" s="58"/>
      <c r="J922" s="58"/>
      <c r="K922" s="56"/>
      <c r="L922" s="56"/>
      <c r="M922" s="56"/>
      <c r="N922" s="56"/>
      <c r="O922" s="56"/>
      <c r="P922" s="56"/>
      <c r="Q922" s="56"/>
      <c r="R922" s="56"/>
      <c r="S922" s="56"/>
      <c r="T922" s="56"/>
      <c r="U922" s="56"/>
      <c r="V922" s="56"/>
      <c r="W922" s="56"/>
      <c r="X922" s="56"/>
      <c r="Y922" s="56"/>
      <c r="Z922" s="56"/>
      <c r="AA922" s="56"/>
      <c r="AB922" s="56"/>
    </row>
    <row r="923">
      <c r="A923" s="56"/>
      <c r="B923" s="56"/>
      <c r="C923" s="58"/>
      <c r="D923" s="87"/>
      <c r="E923" s="79"/>
      <c r="F923" s="58"/>
      <c r="G923" s="58"/>
      <c r="H923" s="58"/>
      <c r="I923" s="58"/>
      <c r="J923" s="58"/>
      <c r="K923" s="56"/>
      <c r="L923" s="56"/>
      <c r="M923" s="56"/>
      <c r="N923" s="56"/>
      <c r="O923" s="56"/>
      <c r="P923" s="56"/>
      <c r="Q923" s="56"/>
      <c r="R923" s="56"/>
      <c r="S923" s="56"/>
      <c r="T923" s="56"/>
      <c r="U923" s="56"/>
      <c r="V923" s="56"/>
      <c r="W923" s="56"/>
      <c r="X923" s="56"/>
      <c r="Y923" s="56"/>
      <c r="Z923" s="56"/>
      <c r="AA923" s="56"/>
      <c r="AB923" s="56"/>
    </row>
    <row r="924">
      <c r="A924" s="56"/>
      <c r="B924" s="56"/>
      <c r="C924" s="58"/>
      <c r="D924" s="87"/>
      <c r="E924" s="79"/>
      <c r="F924" s="58"/>
      <c r="G924" s="58"/>
      <c r="H924" s="58"/>
      <c r="I924" s="58"/>
      <c r="J924" s="58"/>
      <c r="K924" s="56"/>
      <c r="L924" s="56"/>
      <c r="M924" s="56"/>
      <c r="N924" s="56"/>
      <c r="O924" s="56"/>
      <c r="P924" s="56"/>
      <c r="Q924" s="56"/>
      <c r="R924" s="56"/>
      <c r="S924" s="56"/>
      <c r="T924" s="56"/>
      <c r="U924" s="56"/>
      <c r="V924" s="56"/>
      <c r="W924" s="56"/>
      <c r="X924" s="56"/>
      <c r="Y924" s="56"/>
      <c r="Z924" s="56"/>
      <c r="AA924" s="56"/>
      <c r="AB924" s="56"/>
    </row>
    <row r="925">
      <c r="A925" s="56"/>
      <c r="B925" s="56"/>
      <c r="C925" s="58"/>
      <c r="D925" s="87"/>
      <c r="E925" s="79"/>
      <c r="F925" s="58"/>
      <c r="G925" s="58"/>
      <c r="H925" s="58"/>
      <c r="I925" s="58"/>
      <c r="J925" s="58"/>
      <c r="K925" s="56"/>
      <c r="L925" s="56"/>
      <c r="M925" s="56"/>
      <c r="N925" s="56"/>
      <c r="O925" s="56"/>
      <c r="P925" s="56"/>
      <c r="Q925" s="56"/>
      <c r="R925" s="56"/>
      <c r="S925" s="56"/>
      <c r="T925" s="56"/>
      <c r="U925" s="56"/>
      <c r="V925" s="56"/>
      <c r="W925" s="56"/>
      <c r="X925" s="56"/>
      <c r="Y925" s="56"/>
      <c r="Z925" s="56"/>
      <c r="AA925" s="56"/>
      <c r="AB925" s="56"/>
    </row>
    <row r="926">
      <c r="A926" s="56"/>
      <c r="B926" s="56"/>
      <c r="C926" s="58"/>
      <c r="D926" s="87"/>
      <c r="E926" s="79"/>
      <c r="F926" s="58"/>
      <c r="G926" s="58"/>
      <c r="H926" s="58"/>
      <c r="I926" s="58"/>
      <c r="J926" s="58"/>
      <c r="K926" s="56"/>
      <c r="L926" s="56"/>
      <c r="M926" s="56"/>
      <c r="N926" s="56"/>
      <c r="O926" s="56"/>
      <c r="P926" s="56"/>
      <c r="Q926" s="56"/>
      <c r="R926" s="56"/>
      <c r="S926" s="56"/>
      <c r="T926" s="56"/>
      <c r="U926" s="56"/>
      <c r="V926" s="56"/>
      <c r="W926" s="56"/>
      <c r="X926" s="56"/>
      <c r="Y926" s="56"/>
      <c r="Z926" s="56"/>
      <c r="AA926" s="56"/>
      <c r="AB926" s="56"/>
    </row>
    <row r="927">
      <c r="A927" s="56"/>
      <c r="B927" s="56"/>
      <c r="C927" s="58"/>
      <c r="D927" s="87"/>
      <c r="E927" s="79"/>
      <c r="F927" s="58"/>
      <c r="G927" s="58"/>
      <c r="H927" s="58"/>
      <c r="I927" s="58"/>
      <c r="J927" s="58"/>
      <c r="K927" s="56"/>
      <c r="L927" s="56"/>
      <c r="M927" s="56"/>
      <c r="N927" s="56"/>
      <c r="O927" s="56"/>
      <c r="P927" s="56"/>
      <c r="Q927" s="56"/>
      <c r="R927" s="56"/>
      <c r="S927" s="56"/>
      <c r="T927" s="56"/>
      <c r="U927" s="56"/>
      <c r="V927" s="56"/>
      <c r="W927" s="56"/>
      <c r="X927" s="56"/>
      <c r="Y927" s="56"/>
      <c r="Z927" s="56"/>
      <c r="AA927" s="56"/>
      <c r="AB927" s="56"/>
    </row>
    <row r="928">
      <c r="A928" s="56"/>
      <c r="B928" s="56"/>
      <c r="C928" s="58"/>
      <c r="D928" s="87"/>
      <c r="E928" s="79"/>
      <c r="F928" s="58"/>
      <c r="G928" s="58"/>
      <c r="H928" s="58"/>
      <c r="I928" s="58"/>
      <c r="J928" s="58"/>
      <c r="K928" s="56"/>
      <c r="L928" s="56"/>
      <c r="M928" s="56"/>
      <c r="N928" s="56"/>
      <c r="O928" s="56"/>
      <c r="P928" s="56"/>
      <c r="Q928" s="56"/>
      <c r="R928" s="56"/>
      <c r="S928" s="56"/>
      <c r="T928" s="56"/>
      <c r="U928" s="56"/>
      <c r="V928" s="56"/>
      <c r="W928" s="56"/>
      <c r="X928" s="56"/>
      <c r="Y928" s="56"/>
      <c r="Z928" s="56"/>
      <c r="AA928" s="56"/>
      <c r="AB928" s="56"/>
    </row>
    <row r="929">
      <c r="A929" s="56"/>
      <c r="B929" s="56"/>
      <c r="C929" s="58"/>
      <c r="D929" s="87"/>
      <c r="E929" s="79"/>
      <c r="F929" s="58"/>
      <c r="G929" s="58"/>
      <c r="H929" s="58"/>
      <c r="I929" s="58"/>
      <c r="J929" s="58"/>
      <c r="K929" s="56"/>
      <c r="L929" s="56"/>
      <c r="M929" s="56"/>
      <c r="N929" s="56"/>
      <c r="O929" s="56"/>
      <c r="P929" s="56"/>
      <c r="Q929" s="56"/>
      <c r="R929" s="56"/>
      <c r="S929" s="56"/>
      <c r="T929" s="56"/>
      <c r="U929" s="56"/>
      <c r="V929" s="56"/>
      <c r="W929" s="56"/>
      <c r="X929" s="56"/>
      <c r="Y929" s="56"/>
      <c r="Z929" s="56"/>
      <c r="AA929" s="56"/>
      <c r="AB929" s="56"/>
    </row>
    <row r="930">
      <c r="A930" s="56"/>
      <c r="B930" s="56"/>
      <c r="C930" s="58"/>
      <c r="D930" s="87"/>
      <c r="E930" s="79"/>
      <c r="F930" s="58"/>
      <c r="G930" s="58"/>
      <c r="H930" s="58"/>
      <c r="I930" s="58"/>
      <c r="J930" s="58"/>
      <c r="K930" s="56"/>
      <c r="L930" s="56"/>
      <c r="M930" s="56"/>
      <c r="N930" s="56"/>
      <c r="O930" s="56"/>
      <c r="P930" s="56"/>
      <c r="Q930" s="56"/>
      <c r="R930" s="56"/>
      <c r="S930" s="56"/>
      <c r="T930" s="56"/>
      <c r="U930" s="56"/>
      <c r="V930" s="56"/>
      <c r="W930" s="56"/>
      <c r="X930" s="56"/>
      <c r="Y930" s="56"/>
      <c r="Z930" s="56"/>
      <c r="AA930" s="56"/>
      <c r="AB930" s="56"/>
    </row>
    <row r="931">
      <c r="A931" s="56"/>
      <c r="B931" s="56"/>
      <c r="C931" s="58"/>
      <c r="D931" s="87"/>
      <c r="E931" s="79"/>
      <c r="F931" s="58"/>
      <c r="G931" s="58"/>
      <c r="H931" s="58"/>
      <c r="I931" s="58"/>
      <c r="J931" s="58"/>
      <c r="K931" s="56"/>
      <c r="L931" s="56"/>
      <c r="M931" s="56"/>
      <c r="N931" s="56"/>
      <c r="O931" s="56"/>
      <c r="P931" s="56"/>
      <c r="Q931" s="56"/>
      <c r="R931" s="56"/>
      <c r="S931" s="56"/>
      <c r="T931" s="56"/>
      <c r="U931" s="56"/>
      <c r="V931" s="56"/>
      <c r="W931" s="56"/>
      <c r="X931" s="56"/>
      <c r="Y931" s="56"/>
      <c r="Z931" s="56"/>
      <c r="AA931" s="56"/>
      <c r="AB931" s="56"/>
    </row>
    <row r="932">
      <c r="A932" s="56"/>
      <c r="B932" s="56"/>
      <c r="C932" s="58"/>
      <c r="D932" s="87"/>
      <c r="E932" s="79"/>
      <c r="F932" s="58"/>
      <c r="G932" s="58"/>
      <c r="H932" s="58"/>
      <c r="I932" s="58"/>
      <c r="J932" s="58"/>
      <c r="K932" s="56"/>
      <c r="L932" s="56"/>
      <c r="M932" s="56"/>
      <c r="N932" s="56"/>
      <c r="O932" s="56"/>
      <c r="P932" s="56"/>
      <c r="Q932" s="56"/>
      <c r="R932" s="56"/>
      <c r="S932" s="56"/>
      <c r="T932" s="56"/>
      <c r="U932" s="56"/>
      <c r="V932" s="56"/>
      <c r="W932" s="56"/>
      <c r="X932" s="56"/>
      <c r="Y932" s="56"/>
      <c r="Z932" s="56"/>
      <c r="AA932" s="56"/>
      <c r="AB932" s="56"/>
    </row>
    <row r="933">
      <c r="A933" s="56"/>
      <c r="B933" s="56"/>
      <c r="C933" s="58"/>
      <c r="D933" s="87"/>
      <c r="E933" s="79"/>
      <c r="F933" s="58"/>
      <c r="G933" s="58"/>
      <c r="H933" s="58"/>
      <c r="I933" s="58"/>
      <c r="J933" s="58"/>
      <c r="K933" s="56"/>
      <c r="L933" s="56"/>
      <c r="M933" s="56"/>
      <c r="N933" s="56"/>
      <c r="O933" s="56"/>
      <c r="P933" s="56"/>
      <c r="Q933" s="56"/>
      <c r="R933" s="56"/>
      <c r="S933" s="56"/>
      <c r="T933" s="56"/>
      <c r="U933" s="56"/>
      <c r="V933" s="56"/>
      <c r="W933" s="56"/>
      <c r="X933" s="56"/>
      <c r="Y933" s="56"/>
      <c r="Z933" s="56"/>
      <c r="AA933" s="56"/>
      <c r="AB933" s="56"/>
    </row>
    <row r="934">
      <c r="A934" s="56"/>
      <c r="B934" s="56"/>
      <c r="C934" s="58"/>
      <c r="D934" s="87"/>
      <c r="E934" s="79"/>
      <c r="F934" s="58"/>
      <c r="G934" s="58"/>
      <c r="H934" s="58"/>
      <c r="I934" s="58"/>
      <c r="J934" s="58"/>
      <c r="K934" s="56"/>
      <c r="L934" s="56"/>
      <c r="M934" s="56"/>
      <c r="N934" s="56"/>
      <c r="O934" s="56"/>
      <c r="P934" s="56"/>
      <c r="Q934" s="56"/>
      <c r="R934" s="56"/>
      <c r="S934" s="56"/>
      <c r="T934" s="56"/>
      <c r="U934" s="56"/>
      <c r="V934" s="56"/>
      <c r="W934" s="56"/>
      <c r="X934" s="56"/>
      <c r="Y934" s="56"/>
      <c r="Z934" s="56"/>
      <c r="AA934" s="56"/>
      <c r="AB934" s="56"/>
    </row>
    <row r="935">
      <c r="A935" s="56"/>
      <c r="B935" s="56"/>
      <c r="C935" s="58"/>
      <c r="D935" s="87"/>
      <c r="E935" s="79"/>
      <c r="F935" s="58"/>
      <c r="G935" s="58"/>
      <c r="H935" s="58"/>
      <c r="I935" s="58"/>
      <c r="J935" s="58"/>
      <c r="K935" s="56"/>
      <c r="L935" s="56"/>
      <c r="M935" s="56"/>
      <c r="N935" s="56"/>
      <c r="O935" s="56"/>
      <c r="P935" s="56"/>
      <c r="Q935" s="56"/>
      <c r="R935" s="56"/>
      <c r="S935" s="56"/>
      <c r="T935" s="56"/>
      <c r="U935" s="56"/>
      <c r="V935" s="56"/>
      <c r="W935" s="56"/>
      <c r="X935" s="56"/>
      <c r="Y935" s="56"/>
      <c r="Z935" s="56"/>
      <c r="AA935" s="56"/>
      <c r="AB935" s="56"/>
    </row>
    <row r="936">
      <c r="A936" s="56"/>
      <c r="B936" s="56"/>
      <c r="C936" s="58"/>
      <c r="D936" s="87"/>
      <c r="E936" s="79"/>
      <c r="F936" s="58"/>
      <c r="G936" s="58"/>
      <c r="H936" s="58"/>
      <c r="I936" s="58"/>
      <c r="J936" s="58"/>
      <c r="K936" s="56"/>
      <c r="L936" s="56"/>
      <c r="M936" s="56"/>
      <c r="N936" s="56"/>
      <c r="O936" s="56"/>
      <c r="P936" s="56"/>
      <c r="Q936" s="56"/>
      <c r="R936" s="56"/>
      <c r="S936" s="56"/>
      <c r="T936" s="56"/>
      <c r="U936" s="56"/>
      <c r="V936" s="56"/>
      <c r="W936" s="56"/>
      <c r="X936" s="56"/>
      <c r="Y936" s="56"/>
      <c r="Z936" s="56"/>
      <c r="AA936" s="56"/>
      <c r="AB936" s="56"/>
    </row>
    <row r="937">
      <c r="A937" s="56"/>
      <c r="B937" s="56"/>
      <c r="C937" s="58"/>
      <c r="D937" s="87"/>
      <c r="E937" s="79"/>
      <c r="F937" s="58"/>
      <c r="G937" s="58"/>
      <c r="H937" s="58"/>
      <c r="I937" s="58"/>
      <c r="J937" s="58"/>
      <c r="K937" s="56"/>
      <c r="L937" s="56"/>
      <c r="M937" s="56"/>
      <c r="N937" s="56"/>
      <c r="O937" s="56"/>
      <c r="P937" s="56"/>
      <c r="Q937" s="56"/>
      <c r="R937" s="56"/>
      <c r="S937" s="56"/>
      <c r="T937" s="56"/>
      <c r="U937" s="56"/>
      <c r="V937" s="56"/>
      <c r="W937" s="56"/>
      <c r="X937" s="56"/>
      <c r="Y937" s="56"/>
      <c r="Z937" s="56"/>
      <c r="AA937" s="56"/>
      <c r="AB937" s="56"/>
    </row>
    <row r="938">
      <c r="A938" s="56"/>
      <c r="B938" s="56"/>
      <c r="C938" s="58"/>
      <c r="D938" s="87"/>
      <c r="E938" s="79"/>
      <c r="F938" s="58"/>
      <c r="G938" s="58"/>
      <c r="H938" s="58"/>
      <c r="I938" s="58"/>
      <c r="J938" s="58"/>
      <c r="K938" s="56"/>
      <c r="L938" s="56"/>
      <c r="M938" s="56"/>
      <c r="N938" s="56"/>
      <c r="O938" s="56"/>
      <c r="P938" s="56"/>
      <c r="Q938" s="56"/>
      <c r="R938" s="56"/>
      <c r="S938" s="56"/>
      <c r="T938" s="56"/>
      <c r="U938" s="56"/>
      <c r="V938" s="56"/>
      <c r="W938" s="56"/>
      <c r="X938" s="56"/>
      <c r="Y938" s="56"/>
      <c r="Z938" s="56"/>
      <c r="AA938" s="56"/>
      <c r="AB938" s="56"/>
    </row>
    <row r="939">
      <c r="A939" s="56"/>
      <c r="B939" s="56"/>
      <c r="C939" s="58"/>
      <c r="D939" s="87"/>
      <c r="E939" s="79"/>
      <c r="F939" s="58"/>
      <c r="G939" s="58"/>
      <c r="H939" s="58"/>
      <c r="I939" s="58"/>
      <c r="J939" s="58"/>
      <c r="K939" s="56"/>
      <c r="L939" s="56"/>
      <c r="M939" s="56"/>
      <c r="N939" s="56"/>
      <c r="O939" s="56"/>
      <c r="P939" s="56"/>
      <c r="Q939" s="56"/>
      <c r="R939" s="56"/>
      <c r="S939" s="56"/>
      <c r="T939" s="56"/>
      <c r="U939" s="56"/>
      <c r="V939" s="56"/>
      <c r="W939" s="56"/>
      <c r="X939" s="56"/>
      <c r="Y939" s="56"/>
      <c r="Z939" s="56"/>
      <c r="AA939" s="56"/>
      <c r="AB939" s="56"/>
    </row>
    <row r="940">
      <c r="A940" s="56"/>
      <c r="B940" s="56"/>
      <c r="C940" s="58"/>
      <c r="D940" s="87"/>
      <c r="E940" s="79"/>
      <c r="F940" s="58"/>
      <c r="G940" s="58"/>
      <c r="H940" s="58"/>
      <c r="I940" s="58"/>
      <c r="J940" s="58"/>
      <c r="K940" s="56"/>
      <c r="L940" s="56"/>
      <c r="M940" s="56"/>
      <c r="N940" s="56"/>
      <c r="O940" s="56"/>
      <c r="P940" s="56"/>
      <c r="Q940" s="56"/>
      <c r="R940" s="56"/>
      <c r="S940" s="56"/>
      <c r="T940" s="56"/>
      <c r="U940" s="56"/>
      <c r="V940" s="56"/>
      <c r="W940" s="56"/>
      <c r="X940" s="56"/>
      <c r="Y940" s="56"/>
      <c r="Z940" s="56"/>
      <c r="AA940" s="56"/>
      <c r="AB940" s="56"/>
    </row>
    <row r="941">
      <c r="A941" s="56"/>
      <c r="B941" s="56"/>
      <c r="C941" s="58"/>
      <c r="D941" s="87"/>
      <c r="E941" s="79"/>
      <c r="F941" s="58"/>
      <c r="G941" s="58"/>
      <c r="H941" s="58"/>
      <c r="I941" s="58"/>
      <c r="J941" s="58"/>
      <c r="K941" s="56"/>
      <c r="L941" s="56"/>
      <c r="M941" s="56"/>
      <c r="N941" s="56"/>
      <c r="O941" s="56"/>
      <c r="P941" s="56"/>
      <c r="Q941" s="56"/>
      <c r="R941" s="56"/>
      <c r="S941" s="56"/>
      <c r="T941" s="56"/>
      <c r="U941" s="56"/>
      <c r="V941" s="56"/>
      <c r="W941" s="56"/>
      <c r="X941" s="56"/>
      <c r="Y941" s="56"/>
      <c r="Z941" s="56"/>
      <c r="AA941" s="56"/>
      <c r="AB941" s="56"/>
    </row>
    <row r="942">
      <c r="A942" s="56"/>
      <c r="B942" s="56"/>
      <c r="C942" s="58"/>
      <c r="D942" s="87"/>
      <c r="E942" s="79"/>
      <c r="F942" s="58"/>
      <c r="G942" s="58"/>
      <c r="H942" s="58"/>
      <c r="I942" s="58"/>
      <c r="J942" s="58"/>
      <c r="K942" s="56"/>
      <c r="L942" s="56"/>
      <c r="M942" s="56"/>
      <c r="N942" s="56"/>
      <c r="O942" s="56"/>
      <c r="P942" s="56"/>
      <c r="Q942" s="56"/>
      <c r="R942" s="56"/>
      <c r="S942" s="56"/>
      <c r="T942" s="56"/>
      <c r="U942" s="56"/>
      <c r="V942" s="56"/>
      <c r="W942" s="56"/>
      <c r="X942" s="56"/>
      <c r="Y942" s="56"/>
      <c r="Z942" s="56"/>
      <c r="AA942" s="56"/>
      <c r="AB942" s="56"/>
    </row>
    <row r="943">
      <c r="A943" s="56"/>
      <c r="B943" s="56"/>
      <c r="C943" s="58"/>
      <c r="D943" s="87"/>
      <c r="E943" s="79"/>
      <c r="F943" s="58"/>
      <c r="G943" s="58"/>
      <c r="H943" s="58"/>
      <c r="I943" s="58"/>
      <c r="J943" s="58"/>
      <c r="K943" s="56"/>
      <c r="L943" s="56"/>
      <c r="M943" s="56"/>
      <c r="N943" s="56"/>
      <c r="O943" s="56"/>
      <c r="P943" s="56"/>
      <c r="Q943" s="56"/>
      <c r="R943" s="56"/>
      <c r="S943" s="56"/>
      <c r="T943" s="56"/>
      <c r="U943" s="56"/>
      <c r="V943" s="56"/>
      <c r="W943" s="56"/>
      <c r="X943" s="56"/>
      <c r="Y943" s="56"/>
      <c r="Z943" s="56"/>
      <c r="AA943" s="56"/>
      <c r="AB943" s="56"/>
    </row>
    <row r="944">
      <c r="A944" s="56"/>
      <c r="B944" s="56"/>
      <c r="C944" s="58"/>
      <c r="D944" s="87"/>
      <c r="E944" s="79"/>
      <c r="F944" s="58"/>
      <c r="G944" s="58"/>
      <c r="H944" s="58"/>
      <c r="I944" s="58"/>
      <c r="J944" s="58"/>
      <c r="K944" s="56"/>
      <c r="L944" s="56"/>
      <c r="M944" s="56"/>
      <c r="N944" s="56"/>
      <c r="O944" s="56"/>
      <c r="P944" s="56"/>
      <c r="Q944" s="56"/>
      <c r="R944" s="56"/>
      <c r="S944" s="56"/>
      <c r="T944" s="56"/>
      <c r="U944" s="56"/>
      <c r="V944" s="56"/>
      <c r="W944" s="56"/>
      <c r="X944" s="56"/>
      <c r="Y944" s="56"/>
      <c r="Z944" s="56"/>
      <c r="AA944" s="56"/>
      <c r="AB944" s="56"/>
    </row>
    <row r="945">
      <c r="A945" s="56"/>
      <c r="B945" s="56"/>
      <c r="C945" s="58"/>
      <c r="D945" s="87"/>
      <c r="E945" s="79"/>
      <c r="F945" s="58"/>
      <c r="G945" s="58"/>
      <c r="H945" s="58"/>
      <c r="I945" s="58"/>
      <c r="J945" s="58"/>
      <c r="K945" s="56"/>
      <c r="L945" s="56"/>
      <c r="M945" s="56"/>
      <c r="N945" s="56"/>
      <c r="O945" s="56"/>
      <c r="P945" s="56"/>
      <c r="Q945" s="56"/>
      <c r="R945" s="56"/>
      <c r="S945" s="56"/>
      <c r="T945" s="56"/>
      <c r="U945" s="56"/>
      <c r="V945" s="56"/>
      <c r="W945" s="56"/>
      <c r="X945" s="56"/>
      <c r="Y945" s="56"/>
      <c r="Z945" s="56"/>
      <c r="AA945" s="56"/>
      <c r="AB945" s="56"/>
    </row>
    <row r="946">
      <c r="A946" s="56"/>
      <c r="B946" s="56"/>
      <c r="C946" s="58"/>
      <c r="D946" s="87"/>
      <c r="E946" s="79"/>
      <c r="F946" s="58"/>
      <c r="G946" s="58"/>
      <c r="H946" s="58"/>
      <c r="I946" s="58"/>
      <c r="J946" s="58"/>
      <c r="K946" s="56"/>
      <c r="L946" s="56"/>
      <c r="M946" s="56"/>
      <c r="N946" s="56"/>
      <c r="O946" s="56"/>
      <c r="P946" s="56"/>
      <c r="Q946" s="56"/>
      <c r="R946" s="56"/>
      <c r="S946" s="56"/>
      <c r="T946" s="56"/>
      <c r="U946" s="56"/>
      <c r="V946" s="56"/>
      <c r="W946" s="56"/>
      <c r="X946" s="56"/>
      <c r="Y946" s="56"/>
      <c r="Z946" s="56"/>
      <c r="AA946" s="56"/>
      <c r="AB946" s="56"/>
    </row>
    <row r="947">
      <c r="A947" s="56"/>
      <c r="B947" s="56"/>
      <c r="C947" s="58"/>
      <c r="D947" s="87"/>
      <c r="E947" s="79"/>
      <c r="F947" s="58"/>
      <c r="G947" s="58"/>
      <c r="H947" s="58"/>
      <c r="I947" s="58"/>
      <c r="J947" s="58"/>
      <c r="K947" s="56"/>
      <c r="L947" s="56"/>
      <c r="M947" s="56"/>
      <c r="N947" s="56"/>
      <c r="O947" s="56"/>
      <c r="P947" s="56"/>
      <c r="Q947" s="56"/>
      <c r="R947" s="56"/>
      <c r="S947" s="56"/>
      <c r="T947" s="56"/>
      <c r="U947" s="56"/>
      <c r="V947" s="56"/>
      <c r="W947" s="56"/>
      <c r="X947" s="56"/>
      <c r="Y947" s="56"/>
      <c r="Z947" s="56"/>
      <c r="AA947" s="56"/>
      <c r="AB947" s="56"/>
    </row>
    <row r="948">
      <c r="A948" s="56"/>
      <c r="B948" s="56"/>
      <c r="C948" s="58"/>
      <c r="D948" s="87"/>
      <c r="E948" s="79"/>
      <c r="F948" s="58"/>
      <c r="G948" s="58"/>
      <c r="H948" s="58"/>
      <c r="I948" s="58"/>
      <c r="J948" s="58"/>
      <c r="K948" s="56"/>
      <c r="L948" s="56"/>
      <c r="M948" s="56"/>
      <c r="N948" s="56"/>
      <c r="O948" s="56"/>
      <c r="P948" s="56"/>
      <c r="Q948" s="56"/>
      <c r="R948" s="56"/>
      <c r="S948" s="56"/>
      <c r="T948" s="56"/>
      <c r="U948" s="56"/>
      <c r="V948" s="56"/>
      <c r="W948" s="56"/>
      <c r="X948" s="56"/>
      <c r="Y948" s="56"/>
      <c r="Z948" s="56"/>
      <c r="AA948" s="56"/>
      <c r="AB948" s="56"/>
    </row>
    <row r="949">
      <c r="A949" s="56"/>
      <c r="B949" s="56"/>
      <c r="C949" s="58"/>
      <c r="D949" s="87"/>
      <c r="E949" s="79"/>
      <c r="F949" s="58"/>
      <c r="G949" s="58"/>
      <c r="H949" s="58"/>
      <c r="I949" s="58"/>
      <c r="J949" s="58"/>
      <c r="K949" s="56"/>
      <c r="L949" s="56"/>
      <c r="M949" s="56"/>
      <c r="N949" s="56"/>
      <c r="O949" s="56"/>
      <c r="P949" s="56"/>
      <c r="Q949" s="56"/>
      <c r="R949" s="56"/>
      <c r="S949" s="56"/>
      <c r="T949" s="56"/>
      <c r="U949" s="56"/>
      <c r="V949" s="56"/>
      <c r="W949" s="56"/>
      <c r="X949" s="56"/>
      <c r="Y949" s="56"/>
      <c r="Z949" s="56"/>
      <c r="AA949" s="56"/>
      <c r="AB949" s="56"/>
    </row>
    <row r="950">
      <c r="A950" s="56"/>
      <c r="B950" s="56"/>
      <c r="C950" s="58"/>
      <c r="D950" s="87"/>
      <c r="E950" s="79"/>
      <c r="F950" s="58"/>
      <c r="G950" s="58"/>
      <c r="H950" s="58"/>
      <c r="I950" s="58"/>
      <c r="J950" s="58"/>
      <c r="K950" s="56"/>
      <c r="L950" s="56"/>
      <c r="M950" s="56"/>
      <c r="N950" s="56"/>
      <c r="O950" s="56"/>
      <c r="P950" s="56"/>
      <c r="Q950" s="56"/>
      <c r="R950" s="56"/>
      <c r="S950" s="56"/>
      <c r="T950" s="56"/>
      <c r="U950" s="56"/>
      <c r="V950" s="56"/>
      <c r="W950" s="56"/>
      <c r="X950" s="56"/>
      <c r="Y950" s="56"/>
      <c r="Z950" s="56"/>
      <c r="AA950" s="56"/>
      <c r="AB950" s="56"/>
    </row>
    <row r="951">
      <c r="A951" s="56"/>
      <c r="B951" s="56"/>
      <c r="C951" s="58"/>
      <c r="D951" s="87"/>
      <c r="E951" s="79"/>
      <c r="F951" s="58"/>
      <c r="G951" s="58"/>
      <c r="H951" s="58"/>
      <c r="I951" s="58"/>
      <c r="J951" s="58"/>
      <c r="K951" s="56"/>
      <c r="L951" s="56"/>
      <c r="M951" s="56"/>
      <c r="N951" s="56"/>
      <c r="O951" s="56"/>
      <c r="P951" s="56"/>
      <c r="Q951" s="56"/>
      <c r="R951" s="56"/>
      <c r="S951" s="56"/>
      <c r="T951" s="56"/>
      <c r="U951" s="56"/>
      <c r="V951" s="56"/>
      <c r="W951" s="56"/>
      <c r="X951" s="56"/>
      <c r="Y951" s="56"/>
      <c r="Z951" s="56"/>
      <c r="AA951" s="56"/>
      <c r="AB951" s="56"/>
    </row>
    <row r="952">
      <c r="A952" s="56"/>
      <c r="B952" s="56"/>
      <c r="C952" s="58"/>
      <c r="D952" s="87"/>
      <c r="E952" s="79"/>
      <c r="F952" s="58"/>
      <c r="G952" s="58"/>
      <c r="H952" s="58"/>
      <c r="I952" s="58"/>
      <c r="J952" s="58"/>
      <c r="K952" s="56"/>
      <c r="L952" s="56"/>
      <c r="M952" s="56"/>
      <c r="N952" s="56"/>
      <c r="O952" s="56"/>
      <c r="P952" s="56"/>
      <c r="Q952" s="56"/>
      <c r="R952" s="56"/>
      <c r="S952" s="56"/>
      <c r="T952" s="56"/>
      <c r="U952" s="56"/>
      <c r="V952" s="56"/>
      <c r="W952" s="56"/>
      <c r="X952" s="56"/>
      <c r="Y952" s="56"/>
      <c r="Z952" s="56"/>
      <c r="AA952" s="56"/>
      <c r="AB952" s="56"/>
    </row>
    <row r="953">
      <c r="A953" s="56"/>
      <c r="B953" s="56"/>
      <c r="C953" s="58"/>
      <c r="D953" s="87"/>
      <c r="E953" s="79"/>
      <c r="F953" s="58"/>
      <c r="G953" s="58"/>
      <c r="H953" s="58"/>
      <c r="I953" s="58"/>
      <c r="J953" s="58"/>
      <c r="K953" s="56"/>
      <c r="L953" s="56"/>
      <c r="M953" s="56"/>
      <c r="N953" s="56"/>
      <c r="O953" s="56"/>
      <c r="P953" s="56"/>
      <c r="Q953" s="56"/>
      <c r="R953" s="56"/>
      <c r="S953" s="56"/>
      <c r="T953" s="56"/>
      <c r="U953" s="56"/>
      <c r="V953" s="56"/>
      <c r="W953" s="56"/>
      <c r="X953" s="56"/>
      <c r="Y953" s="56"/>
      <c r="Z953" s="56"/>
      <c r="AA953" s="56"/>
      <c r="AB953" s="56"/>
    </row>
    <row r="954">
      <c r="A954" s="56"/>
      <c r="B954" s="56"/>
      <c r="C954" s="58"/>
      <c r="D954" s="87"/>
      <c r="E954" s="79"/>
      <c r="F954" s="58"/>
      <c r="G954" s="58"/>
      <c r="H954" s="58"/>
      <c r="I954" s="58"/>
      <c r="J954" s="58"/>
      <c r="K954" s="56"/>
      <c r="L954" s="56"/>
      <c r="M954" s="56"/>
      <c r="N954" s="56"/>
      <c r="O954" s="56"/>
      <c r="P954" s="56"/>
      <c r="Q954" s="56"/>
      <c r="R954" s="56"/>
      <c r="S954" s="56"/>
      <c r="T954" s="56"/>
      <c r="U954" s="56"/>
      <c r="V954" s="56"/>
      <c r="W954" s="56"/>
      <c r="X954" s="56"/>
      <c r="Y954" s="56"/>
      <c r="Z954" s="56"/>
      <c r="AA954" s="56"/>
      <c r="AB954" s="56"/>
    </row>
    <row r="955">
      <c r="A955" s="56"/>
      <c r="B955" s="56"/>
      <c r="C955" s="58"/>
      <c r="D955" s="87"/>
      <c r="E955" s="79"/>
      <c r="F955" s="58"/>
      <c r="G955" s="58"/>
      <c r="H955" s="58"/>
      <c r="I955" s="58"/>
      <c r="J955" s="58"/>
      <c r="K955" s="56"/>
      <c r="L955" s="56"/>
      <c r="M955" s="56"/>
      <c r="N955" s="56"/>
      <c r="O955" s="56"/>
      <c r="P955" s="56"/>
      <c r="Q955" s="56"/>
      <c r="R955" s="56"/>
      <c r="S955" s="56"/>
      <c r="T955" s="56"/>
      <c r="U955" s="56"/>
      <c r="V955" s="56"/>
      <c r="W955" s="56"/>
      <c r="X955" s="56"/>
      <c r="Y955" s="56"/>
      <c r="Z955" s="56"/>
      <c r="AA955" s="56"/>
      <c r="AB955" s="56"/>
    </row>
    <row r="956">
      <c r="A956" s="56"/>
      <c r="B956" s="56"/>
      <c r="C956" s="58"/>
      <c r="D956" s="87"/>
      <c r="E956" s="79"/>
      <c r="F956" s="58"/>
      <c r="G956" s="58"/>
      <c r="H956" s="58"/>
      <c r="I956" s="58"/>
      <c r="J956" s="58"/>
      <c r="K956" s="56"/>
      <c r="L956" s="56"/>
      <c r="M956" s="56"/>
      <c r="N956" s="56"/>
      <c r="O956" s="56"/>
      <c r="P956" s="56"/>
      <c r="Q956" s="56"/>
      <c r="R956" s="56"/>
      <c r="S956" s="56"/>
      <c r="T956" s="56"/>
      <c r="U956" s="56"/>
      <c r="V956" s="56"/>
      <c r="W956" s="56"/>
      <c r="X956" s="56"/>
      <c r="Y956" s="56"/>
      <c r="Z956" s="56"/>
      <c r="AA956" s="56"/>
      <c r="AB956" s="56"/>
    </row>
    <row r="957">
      <c r="A957" s="56"/>
      <c r="B957" s="56"/>
      <c r="C957" s="58"/>
      <c r="D957" s="87"/>
      <c r="E957" s="79"/>
      <c r="F957" s="58"/>
      <c r="G957" s="58"/>
      <c r="H957" s="58"/>
      <c r="I957" s="58"/>
      <c r="J957" s="58"/>
      <c r="K957" s="56"/>
      <c r="L957" s="56"/>
      <c r="M957" s="56"/>
      <c r="N957" s="56"/>
      <c r="O957" s="56"/>
      <c r="P957" s="56"/>
      <c r="Q957" s="56"/>
      <c r="R957" s="56"/>
      <c r="S957" s="56"/>
      <c r="T957" s="56"/>
      <c r="U957" s="56"/>
      <c r="V957" s="56"/>
      <c r="W957" s="56"/>
      <c r="X957" s="56"/>
      <c r="Y957" s="56"/>
      <c r="Z957" s="56"/>
      <c r="AA957" s="56"/>
      <c r="AB957" s="56"/>
    </row>
    <row r="958">
      <c r="A958" s="56"/>
      <c r="B958" s="56"/>
      <c r="C958" s="58"/>
      <c r="D958" s="87"/>
      <c r="E958" s="79"/>
      <c r="F958" s="58"/>
      <c r="G958" s="58"/>
      <c r="H958" s="58"/>
      <c r="I958" s="58"/>
      <c r="J958" s="58"/>
      <c r="K958" s="56"/>
      <c r="L958" s="56"/>
      <c r="M958" s="56"/>
      <c r="N958" s="56"/>
      <c r="O958" s="56"/>
      <c r="P958" s="56"/>
      <c r="Q958" s="56"/>
      <c r="R958" s="56"/>
      <c r="S958" s="56"/>
      <c r="T958" s="56"/>
      <c r="U958" s="56"/>
      <c r="V958" s="56"/>
      <c r="W958" s="56"/>
      <c r="X958" s="56"/>
      <c r="Y958" s="56"/>
      <c r="Z958" s="56"/>
      <c r="AA958" s="56"/>
      <c r="AB958" s="56"/>
    </row>
    <row r="959">
      <c r="A959" s="56"/>
      <c r="B959" s="56"/>
      <c r="C959" s="58"/>
      <c r="D959" s="87"/>
      <c r="E959" s="79"/>
      <c r="F959" s="58"/>
      <c r="G959" s="58"/>
      <c r="H959" s="58"/>
      <c r="I959" s="58"/>
      <c r="J959" s="58"/>
      <c r="K959" s="56"/>
      <c r="L959" s="56"/>
      <c r="M959" s="56"/>
      <c r="N959" s="56"/>
      <c r="O959" s="56"/>
      <c r="P959" s="56"/>
      <c r="Q959" s="56"/>
      <c r="R959" s="56"/>
      <c r="S959" s="56"/>
      <c r="T959" s="56"/>
      <c r="U959" s="56"/>
      <c r="V959" s="56"/>
      <c r="W959" s="56"/>
      <c r="X959" s="56"/>
      <c r="Y959" s="56"/>
      <c r="Z959" s="56"/>
      <c r="AA959" s="56"/>
      <c r="AB959" s="56"/>
    </row>
    <row r="960">
      <c r="A960" s="56"/>
      <c r="B960" s="56"/>
      <c r="C960" s="58"/>
      <c r="D960" s="87"/>
      <c r="E960" s="79"/>
      <c r="F960" s="58"/>
      <c r="G960" s="58"/>
      <c r="H960" s="58"/>
      <c r="I960" s="58"/>
      <c r="J960" s="58"/>
      <c r="K960" s="56"/>
      <c r="L960" s="56"/>
      <c r="M960" s="56"/>
      <c r="N960" s="56"/>
      <c r="O960" s="56"/>
      <c r="P960" s="56"/>
      <c r="Q960" s="56"/>
      <c r="R960" s="56"/>
      <c r="S960" s="56"/>
      <c r="T960" s="56"/>
      <c r="U960" s="56"/>
      <c r="V960" s="56"/>
      <c r="W960" s="56"/>
      <c r="X960" s="56"/>
      <c r="Y960" s="56"/>
      <c r="Z960" s="56"/>
      <c r="AA960" s="56"/>
      <c r="AB960" s="56"/>
    </row>
    <row r="961">
      <c r="A961" s="56"/>
      <c r="B961" s="56"/>
      <c r="C961" s="58"/>
      <c r="D961" s="87"/>
      <c r="E961" s="79"/>
      <c r="F961" s="58"/>
      <c r="G961" s="58"/>
      <c r="H961" s="58"/>
      <c r="I961" s="58"/>
      <c r="J961" s="58"/>
      <c r="K961" s="56"/>
      <c r="L961" s="56"/>
      <c r="M961" s="56"/>
      <c r="N961" s="56"/>
      <c r="O961" s="56"/>
      <c r="P961" s="56"/>
      <c r="Q961" s="56"/>
      <c r="R961" s="56"/>
      <c r="S961" s="56"/>
      <c r="T961" s="56"/>
      <c r="U961" s="56"/>
      <c r="V961" s="56"/>
      <c r="W961" s="56"/>
      <c r="X961" s="56"/>
      <c r="Y961" s="56"/>
      <c r="Z961" s="56"/>
      <c r="AA961" s="56"/>
      <c r="AB961" s="56"/>
    </row>
    <row r="962">
      <c r="A962" s="56"/>
      <c r="B962" s="56"/>
      <c r="C962" s="58"/>
      <c r="D962" s="87"/>
      <c r="E962" s="79"/>
      <c r="F962" s="58"/>
      <c r="G962" s="58"/>
      <c r="H962" s="58"/>
      <c r="I962" s="58"/>
      <c r="J962" s="58"/>
      <c r="K962" s="56"/>
      <c r="L962" s="56"/>
      <c r="M962" s="56"/>
      <c r="N962" s="56"/>
      <c r="O962" s="56"/>
      <c r="P962" s="56"/>
      <c r="Q962" s="56"/>
      <c r="R962" s="56"/>
      <c r="S962" s="56"/>
      <c r="T962" s="56"/>
      <c r="U962" s="56"/>
      <c r="V962" s="56"/>
      <c r="W962" s="56"/>
      <c r="X962" s="56"/>
      <c r="Y962" s="56"/>
      <c r="Z962" s="56"/>
      <c r="AA962" s="56"/>
      <c r="AB962" s="56"/>
    </row>
    <row r="963">
      <c r="A963" s="56"/>
      <c r="B963" s="56"/>
      <c r="C963" s="58"/>
      <c r="D963" s="87"/>
      <c r="E963" s="79"/>
      <c r="F963" s="58"/>
      <c r="G963" s="58"/>
      <c r="H963" s="58"/>
      <c r="I963" s="58"/>
      <c r="J963" s="58"/>
      <c r="K963" s="56"/>
      <c r="L963" s="56"/>
      <c r="M963" s="56"/>
      <c r="N963" s="56"/>
      <c r="O963" s="56"/>
      <c r="P963" s="56"/>
      <c r="Q963" s="56"/>
      <c r="R963" s="56"/>
      <c r="S963" s="56"/>
      <c r="T963" s="56"/>
      <c r="U963" s="56"/>
      <c r="V963" s="56"/>
      <c r="W963" s="56"/>
      <c r="X963" s="56"/>
      <c r="Y963" s="56"/>
      <c r="Z963" s="56"/>
      <c r="AA963" s="56"/>
      <c r="AB963" s="56"/>
    </row>
    <row r="964">
      <c r="A964" s="56"/>
      <c r="B964" s="56"/>
      <c r="C964" s="58"/>
      <c r="D964" s="87"/>
      <c r="E964" s="79"/>
      <c r="F964" s="58"/>
      <c r="G964" s="58"/>
      <c r="H964" s="58"/>
      <c r="I964" s="58"/>
      <c r="J964" s="58"/>
      <c r="K964" s="56"/>
      <c r="L964" s="56"/>
      <c r="M964" s="56"/>
      <c r="N964" s="56"/>
      <c r="O964" s="56"/>
      <c r="P964" s="56"/>
      <c r="Q964" s="56"/>
      <c r="R964" s="56"/>
      <c r="S964" s="56"/>
      <c r="T964" s="56"/>
      <c r="U964" s="56"/>
      <c r="V964" s="56"/>
      <c r="W964" s="56"/>
      <c r="X964" s="56"/>
      <c r="Y964" s="56"/>
      <c r="Z964" s="56"/>
      <c r="AA964" s="56"/>
      <c r="AB964" s="56"/>
    </row>
    <row r="965">
      <c r="A965" s="56"/>
      <c r="B965" s="56"/>
      <c r="C965" s="58"/>
      <c r="D965" s="87"/>
      <c r="E965" s="79"/>
      <c r="F965" s="58"/>
      <c r="G965" s="58"/>
      <c r="H965" s="58"/>
      <c r="I965" s="58"/>
      <c r="J965" s="58"/>
      <c r="K965" s="56"/>
      <c r="L965" s="56"/>
      <c r="M965" s="56"/>
      <c r="N965" s="56"/>
      <c r="O965" s="56"/>
      <c r="P965" s="56"/>
      <c r="Q965" s="56"/>
      <c r="R965" s="56"/>
      <c r="S965" s="56"/>
      <c r="T965" s="56"/>
      <c r="U965" s="56"/>
      <c r="V965" s="56"/>
      <c r="W965" s="56"/>
      <c r="X965" s="56"/>
      <c r="Y965" s="56"/>
      <c r="Z965" s="56"/>
      <c r="AA965" s="56"/>
      <c r="AB965" s="56"/>
    </row>
    <row r="966">
      <c r="A966" s="56"/>
      <c r="B966" s="56"/>
      <c r="C966" s="58"/>
      <c r="D966" s="87"/>
      <c r="E966" s="79"/>
      <c r="F966" s="58"/>
      <c r="G966" s="58"/>
      <c r="H966" s="58"/>
      <c r="I966" s="58"/>
      <c r="J966" s="58"/>
      <c r="K966" s="56"/>
      <c r="L966" s="56"/>
      <c r="M966" s="56"/>
      <c r="N966" s="56"/>
      <c r="O966" s="56"/>
      <c r="P966" s="56"/>
      <c r="Q966" s="56"/>
      <c r="R966" s="56"/>
      <c r="S966" s="56"/>
      <c r="T966" s="56"/>
      <c r="U966" s="56"/>
      <c r="V966" s="56"/>
      <c r="W966" s="56"/>
      <c r="X966" s="56"/>
      <c r="Y966" s="56"/>
      <c r="Z966" s="56"/>
      <c r="AA966" s="56"/>
      <c r="AB966" s="56"/>
    </row>
    <row r="967">
      <c r="A967" s="56"/>
      <c r="B967" s="56"/>
      <c r="C967" s="58"/>
      <c r="D967" s="87"/>
      <c r="E967" s="79"/>
      <c r="F967" s="58"/>
      <c r="G967" s="58"/>
      <c r="H967" s="58"/>
      <c r="I967" s="58"/>
      <c r="J967" s="58"/>
      <c r="K967" s="56"/>
      <c r="L967" s="56"/>
      <c r="M967" s="56"/>
      <c r="N967" s="56"/>
      <c r="O967" s="56"/>
      <c r="P967" s="56"/>
      <c r="Q967" s="56"/>
      <c r="R967" s="56"/>
      <c r="S967" s="56"/>
      <c r="T967" s="56"/>
      <c r="U967" s="56"/>
      <c r="V967" s="56"/>
      <c r="W967" s="56"/>
      <c r="X967" s="56"/>
      <c r="Y967" s="56"/>
      <c r="Z967" s="56"/>
      <c r="AA967" s="56"/>
      <c r="AB967" s="56"/>
    </row>
    <row r="968">
      <c r="A968" s="56"/>
      <c r="B968" s="56"/>
      <c r="C968" s="58"/>
      <c r="D968" s="87"/>
      <c r="E968" s="79"/>
      <c r="F968" s="58"/>
      <c r="G968" s="58"/>
      <c r="H968" s="58"/>
      <c r="I968" s="58"/>
      <c r="J968" s="58"/>
      <c r="K968" s="56"/>
      <c r="L968" s="56"/>
      <c r="M968" s="56"/>
      <c r="N968" s="56"/>
      <c r="O968" s="56"/>
      <c r="P968" s="56"/>
      <c r="Q968" s="56"/>
      <c r="R968" s="56"/>
      <c r="S968" s="56"/>
      <c r="T968" s="56"/>
      <c r="U968" s="56"/>
      <c r="V968" s="56"/>
      <c r="W968" s="56"/>
      <c r="X968" s="56"/>
      <c r="Y968" s="56"/>
      <c r="Z968" s="56"/>
      <c r="AA968" s="56"/>
      <c r="AB968" s="56"/>
    </row>
    <row r="969">
      <c r="A969" s="56"/>
      <c r="B969" s="56"/>
      <c r="C969" s="58"/>
      <c r="D969" s="87"/>
      <c r="E969" s="79"/>
      <c r="F969" s="58"/>
      <c r="G969" s="58"/>
      <c r="H969" s="58"/>
      <c r="I969" s="58"/>
      <c r="J969" s="58"/>
      <c r="K969" s="56"/>
      <c r="L969" s="56"/>
      <c r="M969" s="56"/>
      <c r="N969" s="56"/>
      <c r="O969" s="56"/>
      <c r="P969" s="56"/>
      <c r="Q969" s="56"/>
      <c r="R969" s="56"/>
      <c r="S969" s="56"/>
      <c r="T969" s="56"/>
      <c r="U969" s="56"/>
      <c r="V969" s="56"/>
      <c r="W969" s="56"/>
      <c r="X969" s="56"/>
      <c r="Y969" s="56"/>
      <c r="Z969" s="56"/>
      <c r="AA969" s="56"/>
      <c r="AB969" s="56"/>
    </row>
    <row r="970">
      <c r="A970" s="56"/>
      <c r="B970" s="56"/>
      <c r="C970" s="58"/>
      <c r="D970" s="87"/>
      <c r="E970" s="79"/>
      <c r="F970" s="58"/>
      <c r="G970" s="58"/>
      <c r="H970" s="58"/>
      <c r="I970" s="58"/>
      <c r="J970" s="58"/>
      <c r="K970" s="56"/>
      <c r="L970" s="56"/>
      <c r="M970" s="56"/>
      <c r="N970" s="56"/>
      <c r="O970" s="56"/>
      <c r="P970" s="56"/>
      <c r="Q970" s="56"/>
      <c r="R970" s="56"/>
      <c r="S970" s="56"/>
      <c r="T970" s="56"/>
      <c r="U970" s="56"/>
      <c r="V970" s="56"/>
      <c r="W970" s="56"/>
      <c r="X970" s="56"/>
      <c r="Y970" s="56"/>
      <c r="Z970" s="56"/>
      <c r="AA970" s="56"/>
      <c r="AB970" s="56"/>
    </row>
    <row r="971">
      <c r="A971" s="56"/>
      <c r="B971" s="56"/>
      <c r="C971" s="58"/>
      <c r="D971" s="87"/>
      <c r="E971" s="79"/>
      <c r="F971" s="58"/>
      <c r="G971" s="58"/>
      <c r="H971" s="58"/>
      <c r="I971" s="58"/>
      <c r="J971" s="58"/>
      <c r="K971" s="56"/>
      <c r="L971" s="56"/>
      <c r="M971" s="56"/>
      <c r="N971" s="56"/>
      <c r="O971" s="56"/>
      <c r="P971" s="56"/>
      <c r="Q971" s="56"/>
      <c r="R971" s="56"/>
      <c r="S971" s="56"/>
      <c r="T971" s="56"/>
      <c r="U971" s="56"/>
      <c r="V971" s="56"/>
      <c r="W971" s="56"/>
      <c r="X971" s="56"/>
      <c r="Y971" s="56"/>
      <c r="Z971" s="56"/>
      <c r="AA971" s="56"/>
      <c r="AB971" s="56"/>
    </row>
    <row r="972">
      <c r="A972" s="56"/>
      <c r="B972" s="56"/>
      <c r="C972" s="58"/>
      <c r="D972" s="87"/>
      <c r="E972" s="79"/>
      <c r="F972" s="58"/>
      <c r="G972" s="58"/>
      <c r="H972" s="58"/>
      <c r="I972" s="58"/>
      <c r="J972" s="58"/>
      <c r="K972" s="56"/>
      <c r="L972" s="56"/>
      <c r="M972" s="56"/>
      <c r="N972" s="56"/>
      <c r="O972" s="56"/>
      <c r="P972" s="56"/>
      <c r="Q972" s="56"/>
      <c r="R972" s="56"/>
      <c r="S972" s="56"/>
      <c r="T972" s="56"/>
      <c r="U972" s="56"/>
      <c r="V972" s="56"/>
      <c r="W972" s="56"/>
      <c r="X972" s="56"/>
      <c r="Y972" s="56"/>
      <c r="Z972" s="56"/>
      <c r="AA972" s="56"/>
      <c r="AB972" s="56"/>
    </row>
    <row r="973">
      <c r="A973" s="56"/>
      <c r="B973" s="56"/>
      <c r="C973" s="58"/>
      <c r="D973" s="87"/>
      <c r="E973" s="79"/>
      <c r="F973" s="58"/>
      <c r="G973" s="58"/>
      <c r="H973" s="58"/>
      <c r="I973" s="58"/>
      <c r="J973" s="58"/>
      <c r="K973" s="56"/>
      <c r="L973" s="56"/>
      <c r="M973" s="56"/>
      <c r="N973" s="56"/>
      <c r="O973" s="56"/>
      <c r="P973" s="56"/>
      <c r="Q973" s="56"/>
      <c r="R973" s="56"/>
      <c r="S973" s="56"/>
      <c r="T973" s="56"/>
      <c r="U973" s="56"/>
      <c r="V973" s="56"/>
      <c r="W973" s="56"/>
      <c r="X973" s="56"/>
      <c r="Y973" s="56"/>
      <c r="Z973" s="56"/>
      <c r="AA973" s="56"/>
      <c r="AB973" s="56"/>
    </row>
    <row r="974">
      <c r="A974" s="56"/>
      <c r="B974" s="56"/>
      <c r="C974" s="58"/>
      <c r="D974" s="87"/>
      <c r="E974" s="79"/>
      <c r="F974" s="58"/>
      <c r="G974" s="58"/>
      <c r="H974" s="58"/>
      <c r="I974" s="58"/>
      <c r="J974" s="58"/>
      <c r="K974" s="56"/>
      <c r="L974" s="56"/>
      <c r="M974" s="56"/>
      <c r="N974" s="56"/>
      <c r="O974" s="56"/>
      <c r="P974" s="56"/>
      <c r="Q974" s="56"/>
      <c r="R974" s="56"/>
      <c r="S974" s="56"/>
      <c r="T974" s="56"/>
      <c r="U974" s="56"/>
      <c r="V974" s="56"/>
      <c r="W974" s="56"/>
      <c r="X974" s="56"/>
      <c r="Y974" s="56"/>
      <c r="Z974" s="56"/>
      <c r="AA974" s="56"/>
      <c r="AB974" s="56"/>
    </row>
    <row r="975">
      <c r="A975" s="56"/>
      <c r="B975" s="56"/>
      <c r="C975" s="58"/>
      <c r="D975" s="87"/>
      <c r="E975" s="79"/>
      <c r="F975" s="58"/>
      <c r="G975" s="58"/>
      <c r="H975" s="58"/>
      <c r="I975" s="58"/>
      <c r="J975" s="58"/>
      <c r="K975" s="56"/>
      <c r="L975" s="56"/>
      <c r="M975" s="56"/>
      <c r="N975" s="56"/>
      <c r="O975" s="56"/>
      <c r="P975" s="56"/>
      <c r="Q975" s="56"/>
      <c r="R975" s="56"/>
      <c r="S975" s="56"/>
      <c r="T975" s="56"/>
      <c r="U975" s="56"/>
      <c r="V975" s="56"/>
      <c r="W975" s="56"/>
      <c r="X975" s="56"/>
      <c r="Y975" s="56"/>
      <c r="Z975" s="56"/>
      <c r="AA975" s="56"/>
      <c r="AB975" s="56"/>
    </row>
  </sheetData>
  <mergeCells count="16">
    <mergeCell ref="A2:A3"/>
    <mergeCell ref="B2:B5"/>
    <mergeCell ref="B7:B10"/>
    <mergeCell ref="B12:B15"/>
    <mergeCell ref="B17:B20"/>
    <mergeCell ref="B22:B25"/>
    <mergeCell ref="B27:B30"/>
    <mergeCell ref="A47:A50"/>
    <mergeCell ref="B47:B50"/>
    <mergeCell ref="A27:A30"/>
    <mergeCell ref="A32:A35"/>
    <mergeCell ref="B32:B35"/>
    <mergeCell ref="A37:A40"/>
    <mergeCell ref="B37:B40"/>
    <mergeCell ref="A42:A45"/>
    <mergeCell ref="B42:B45"/>
  </mergeCells>
  <conditionalFormatting sqref="E12:E15 E17:E20 E22:E25 E27:E50">
    <cfRule type="colorScale" priority="1">
      <colorScale>
        <cfvo type="formula" val="0"/>
        <cfvo type="formula" val="1"/>
        <color rgb="FFFFFFFF"/>
        <color rgb="FFE67C73"/>
      </colorScale>
    </cfRule>
  </conditionalFormatting>
  <conditionalFormatting sqref="E2:E975">
    <cfRule type="colorScale" priority="2">
      <colorScale>
        <cfvo type="formula" val="0"/>
        <cfvo type="formula" val="0.5"/>
        <cfvo type="formula" val="1"/>
        <color rgb="FFFFFFFF"/>
        <color rgb="FFF3BEB9"/>
        <color rgb="FFE67C73"/>
      </colorScale>
    </cfRule>
  </conditionalFormatting>
  <dataValidations>
    <dataValidation type="list" allowBlank="1" showErrorMessage="1" sqref="F2:J975">
      <formula1>"1,2,3,4,5"</formula1>
    </dataValidation>
    <dataValidation type="list" allowBlank="1" showErrorMessage="1" sqref="C2:C5 C7:C10 C12:C15 C17:C20 C22:C25 C27:C30 C32:C35 C37:C40 C42:C45 C47:C50">
      <formula1>"5W1H,Base,CoT,tldr"</formula1>
    </dataValidation>
  </dataValidations>
  <hyperlinks>
    <hyperlink r:id="rId2" ref="A2"/>
    <hyperlink r:id="rId3" ref="A7"/>
    <hyperlink r:id="rId4" ref="A12"/>
    <hyperlink r:id="rId5" ref="A17"/>
    <hyperlink r:id="rId6" ref="A22"/>
    <hyperlink r:id="rId7" ref="A27"/>
    <hyperlink r:id="rId8" ref="A32"/>
    <hyperlink r:id="rId9" ref="A37"/>
    <hyperlink r:id="rId10" ref="A42"/>
    <hyperlink r:id="rId11" ref="A47"/>
  </hyperlinks>
  <drawing r:id="rId12"/>
  <legacy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30</v>
      </c>
      <c r="C1" s="2" t="s">
        <v>2</v>
      </c>
      <c r="D1" s="80" t="s">
        <v>32</v>
      </c>
      <c r="E1" s="50" t="s">
        <v>3</v>
      </c>
      <c r="F1" s="2" t="s">
        <v>4</v>
      </c>
      <c r="G1" s="2" t="s">
        <v>5</v>
      </c>
      <c r="H1" s="2" t="s">
        <v>6</v>
      </c>
      <c r="I1" s="2" t="s">
        <v>7</v>
      </c>
      <c r="J1" s="2" t="s">
        <v>8</v>
      </c>
      <c r="K1" s="51"/>
      <c r="L1" s="51"/>
      <c r="M1" s="51"/>
      <c r="N1" s="51"/>
      <c r="O1" s="51"/>
      <c r="P1" s="51"/>
      <c r="Q1" s="51"/>
      <c r="R1" s="51"/>
      <c r="S1" s="51"/>
      <c r="T1" s="51"/>
      <c r="U1" s="51"/>
      <c r="V1" s="51"/>
      <c r="W1" s="51"/>
      <c r="X1" s="51"/>
      <c r="Y1" s="51"/>
      <c r="Z1" s="51"/>
      <c r="AA1" s="51"/>
      <c r="AB1" s="51"/>
    </row>
    <row r="2" ht="225.0" customHeight="1">
      <c r="A2" s="52" t="s">
        <v>33</v>
      </c>
      <c r="B2" s="53" t="s">
        <v>34</v>
      </c>
      <c r="C2" s="7" t="s">
        <v>21</v>
      </c>
      <c r="D2" s="81" t="s">
        <v>215</v>
      </c>
      <c r="E2" s="82">
        <f>IFERROR(__xludf.DUMMYFUNCTION("COUNTA(SPLIT(D2,"" ""))/COUNTA(SPLIT($B$2,"" ""))"),0.13776137761377613)</f>
        <v>0.1377613776</v>
      </c>
      <c r="F2" s="7">
        <v>5.0</v>
      </c>
      <c r="G2" s="7">
        <v>5.0</v>
      </c>
      <c r="H2" s="7">
        <v>5.0</v>
      </c>
      <c r="I2" s="7">
        <v>4.0</v>
      </c>
      <c r="J2" s="7">
        <v>4.0</v>
      </c>
      <c r="K2" s="56"/>
      <c r="L2" s="56"/>
      <c r="M2" s="56"/>
      <c r="N2" s="56"/>
      <c r="O2" s="56"/>
      <c r="P2" s="56"/>
      <c r="Q2" s="56"/>
      <c r="R2" s="56"/>
      <c r="S2" s="56"/>
      <c r="T2" s="56"/>
      <c r="U2" s="56"/>
      <c r="V2" s="56"/>
      <c r="W2" s="56"/>
      <c r="X2" s="56"/>
      <c r="Y2" s="56"/>
      <c r="Z2" s="56"/>
      <c r="AA2" s="56"/>
      <c r="AB2" s="56"/>
    </row>
    <row r="3" ht="225.0" customHeight="1">
      <c r="C3" s="7" t="s">
        <v>22</v>
      </c>
      <c r="D3" s="81" t="s">
        <v>216</v>
      </c>
      <c r="E3" s="83">
        <f>IFERROR(__xludf.DUMMYFUNCTION("COUNTA(SPLIT(D3,"" ""))/COUNTA(SPLIT($B$2,"" ""))"),0.13776137761377613)</f>
        <v>0.1377613776</v>
      </c>
      <c r="F3" s="7">
        <v>5.0</v>
      </c>
      <c r="G3" s="7">
        <v>5.0</v>
      </c>
      <c r="H3" s="7">
        <v>5.0</v>
      </c>
      <c r="I3" s="7">
        <v>4.0</v>
      </c>
      <c r="J3" s="7">
        <v>4.0</v>
      </c>
      <c r="K3" s="56"/>
      <c r="L3" s="56"/>
      <c r="M3" s="56"/>
      <c r="N3" s="56"/>
      <c r="O3" s="56"/>
      <c r="P3" s="56"/>
      <c r="Q3" s="56"/>
      <c r="R3" s="56"/>
      <c r="S3" s="56"/>
      <c r="T3" s="56"/>
      <c r="U3" s="56"/>
      <c r="V3" s="56"/>
      <c r="W3" s="56"/>
      <c r="X3" s="56"/>
      <c r="Y3" s="56"/>
      <c r="Z3" s="56"/>
      <c r="AA3" s="56"/>
      <c r="AB3" s="56"/>
    </row>
    <row r="4" ht="225.0" customHeight="1">
      <c r="A4" s="84"/>
      <c r="C4" s="7" t="s">
        <v>8</v>
      </c>
      <c r="D4" s="81" t="s">
        <v>217</v>
      </c>
      <c r="E4" s="85">
        <f>IFERROR(__xludf.DUMMYFUNCTION("COUNTA(SPLIT(D4,"" ""))/COUNTA(SPLIT($B$2,"" ""))"),0.22263222632226323)</f>
        <v>0.2226322263</v>
      </c>
      <c r="F4" s="7">
        <v>3.0</v>
      </c>
      <c r="G4" s="7">
        <v>4.0</v>
      </c>
      <c r="H4" s="7">
        <v>5.0</v>
      </c>
      <c r="I4" s="7">
        <v>3.0</v>
      </c>
      <c r="J4" s="7">
        <v>5.0</v>
      </c>
      <c r="K4" s="56"/>
      <c r="L4" s="56"/>
      <c r="M4" s="56"/>
      <c r="N4" s="56"/>
      <c r="O4" s="56"/>
      <c r="P4" s="56"/>
      <c r="Q4" s="56"/>
      <c r="R4" s="56"/>
      <c r="S4" s="56"/>
      <c r="T4" s="56"/>
      <c r="U4" s="56"/>
      <c r="V4" s="56"/>
      <c r="W4" s="56"/>
      <c r="X4" s="56"/>
      <c r="Y4" s="56"/>
      <c r="Z4" s="56"/>
      <c r="AA4" s="56"/>
      <c r="AB4" s="56"/>
    </row>
    <row r="5" ht="225.0" customHeight="1">
      <c r="A5" s="84"/>
      <c r="C5" s="7" t="s">
        <v>23</v>
      </c>
      <c r="D5" s="81" t="s">
        <v>218</v>
      </c>
      <c r="E5" s="86">
        <f>IFERROR(__xludf.DUMMYFUNCTION("COUNTA(SPLIT(D5,"" ""))/COUNTA(SPLIT($B$2,"" ""))"),0.14022140221402213)</f>
        <v>0.1402214022</v>
      </c>
      <c r="F5" s="7">
        <v>5.0</v>
      </c>
      <c r="G5" s="7">
        <v>5.0</v>
      </c>
      <c r="H5" s="7">
        <v>5.0</v>
      </c>
      <c r="I5" s="7">
        <v>5.0</v>
      </c>
      <c r="J5" s="7">
        <v>4.0</v>
      </c>
      <c r="K5" s="56"/>
      <c r="L5" s="56"/>
      <c r="M5" s="56"/>
      <c r="N5" s="56"/>
      <c r="O5" s="56"/>
      <c r="P5" s="56"/>
      <c r="Q5" s="56"/>
      <c r="R5" s="56"/>
      <c r="S5" s="56"/>
      <c r="T5" s="56"/>
      <c r="U5" s="56"/>
      <c r="V5" s="56"/>
      <c r="W5" s="56"/>
      <c r="X5" s="56"/>
      <c r="Y5" s="56"/>
      <c r="Z5" s="56"/>
      <c r="AA5" s="56"/>
      <c r="AB5" s="56"/>
    </row>
    <row r="6">
      <c r="A6" s="56"/>
      <c r="B6" s="56"/>
      <c r="C6" s="58"/>
      <c r="D6" s="87"/>
      <c r="E6" s="60"/>
      <c r="F6" s="58"/>
      <c r="G6" s="58"/>
      <c r="H6" s="58"/>
      <c r="I6" s="58"/>
      <c r="J6" s="58"/>
      <c r="K6" s="56"/>
      <c r="L6" s="56"/>
      <c r="M6" s="56"/>
      <c r="N6" s="56"/>
      <c r="O6" s="56"/>
      <c r="P6" s="56"/>
      <c r="Q6" s="56"/>
      <c r="R6" s="56"/>
      <c r="S6" s="56"/>
      <c r="T6" s="56"/>
      <c r="U6" s="56"/>
      <c r="V6" s="56"/>
      <c r="W6" s="56"/>
      <c r="X6" s="56"/>
      <c r="Y6" s="56"/>
      <c r="Z6" s="56"/>
      <c r="AA6" s="56"/>
      <c r="AB6" s="56"/>
    </row>
    <row r="7" ht="225.0" customHeight="1">
      <c r="A7" s="88" t="s">
        <v>39</v>
      </c>
      <c r="B7" s="62" t="s">
        <v>40</v>
      </c>
      <c r="C7" s="63" t="s">
        <v>21</v>
      </c>
      <c r="D7" s="89" t="s">
        <v>219</v>
      </c>
      <c r="E7" s="90">
        <f>IFERROR(__xludf.DUMMYFUNCTION("COUNTA(SPLIT(D7,"" ""))/COUNTA(SPLIT($B$7,"" ""))"),0.14737883283877348)</f>
        <v>0.1473788328</v>
      </c>
      <c r="F7" s="63">
        <v>5.0</v>
      </c>
      <c r="G7" s="63">
        <v>3.0</v>
      </c>
      <c r="H7" s="63">
        <v>5.0</v>
      </c>
      <c r="I7" s="63">
        <v>5.0</v>
      </c>
      <c r="J7" s="63">
        <v>5.0</v>
      </c>
      <c r="K7" s="66"/>
      <c r="L7" s="66"/>
      <c r="M7" s="66"/>
      <c r="N7" s="66"/>
      <c r="O7" s="66"/>
      <c r="P7" s="66"/>
      <c r="Q7" s="66"/>
      <c r="R7" s="66"/>
      <c r="S7" s="66"/>
      <c r="T7" s="66"/>
      <c r="U7" s="66"/>
      <c r="V7" s="66"/>
      <c r="W7" s="66"/>
      <c r="X7" s="66"/>
      <c r="Y7" s="66"/>
      <c r="Z7" s="66"/>
      <c r="AA7" s="66"/>
      <c r="AB7" s="66"/>
    </row>
    <row r="8" ht="225.0" customHeight="1">
      <c r="A8" s="91"/>
      <c r="C8" s="7" t="s">
        <v>22</v>
      </c>
      <c r="D8" s="81" t="s">
        <v>220</v>
      </c>
      <c r="E8" s="92">
        <f>IFERROR(__xludf.DUMMYFUNCTION("COUNTA(SPLIT(D8,"" ""))/COUNTA(SPLIT($B$7,"" ""))"),0.142433234421365)</f>
        <v>0.1424332344</v>
      </c>
      <c r="F8" s="7">
        <v>5.0</v>
      </c>
      <c r="G8" s="7">
        <v>5.0</v>
      </c>
      <c r="H8" s="7">
        <v>5.0</v>
      </c>
      <c r="I8" s="7">
        <v>5.0</v>
      </c>
      <c r="J8" s="7">
        <v>3.0</v>
      </c>
      <c r="K8" s="56"/>
      <c r="L8" s="56"/>
      <c r="M8" s="56"/>
      <c r="N8" s="56"/>
      <c r="O8" s="56"/>
      <c r="P8" s="56"/>
      <c r="Q8" s="56"/>
      <c r="R8" s="56"/>
      <c r="S8" s="56"/>
      <c r="T8" s="56"/>
      <c r="U8" s="56"/>
      <c r="V8" s="56"/>
      <c r="W8" s="56"/>
      <c r="X8" s="56"/>
      <c r="Y8" s="56"/>
      <c r="Z8" s="56"/>
      <c r="AA8" s="56"/>
      <c r="AB8" s="56"/>
    </row>
    <row r="9" ht="225.0" customHeight="1">
      <c r="A9" s="91"/>
      <c r="C9" s="7" t="s">
        <v>8</v>
      </c>
      <c r="D9" s="81" t="s">
        <v>221</v>
      </c>
      <c r="E9" s="93">
        <f>IFERROR(__xludf.DUMMYFUNCTION("COUNTA(SPLIT(D9,"" ""))/COUNTA(SPLIT($B$7,"" ""))"),0.17903066271018794)</f>
        <v>0.1790306627</v>
      </c>
      <c r="F9" s="7">
        <v>3.0</v>
      </c>
      <c r="G9" s="7">
        <v>4.0</v>
      </c>
      <c r="H9" s="7">
        <v>5.0</v>
      </c>
      <c r="I9" s="7">
        <v>5.0</v>
      </c>
      <c r="J9" s="7">
        <v>5.0</v>
      </c>
      <c r="K9" s="56"/>
      <c r="L9" s="56"/>
      <c r="M9" s="56"/>
      <c r="N9" s="56"/>
      <c r="O9" s="56"/>
      <c r="P9" s="56"/>
      <c r="Q9" s="56"/>
      <c r="R9" s="56"/>
      <c r="S9" s="56"/>
      <c r="T9" s="56"/>
      <c r="U9" s="56"/>
      <c r="V9" s="56"/>
      <c r="W9" s="56"/>
      <c r="X9" s="56"/>
      <c r="Y9" s="56"/>
      <c r="Z9" s="56"/>
      <c r="AA9" s="56"/>
      <c r="AB9" s="56"/>
    </row>
    <row r="10" ht="225.0" customHeight="1">
      <c r="A10" s="91"/>
      <c r="C10" s="7" t="s">
        <v>23</v>
      </c>
      <c r="D10" s="81" t="s">
        <v>222</v>
      </c>
      <c r="E10" s="94">
        <f>IFERROR(__xludf.DUMMYFUNCTION("COUNTA(SPLIT(D10,"" ""))/COUNTA(SPLIT($B$7,"" ""))"),0.09297725024727992)</f>
        <v>0.09297725025</v>
      </c>
      <c r="F10" s="7">
        <v>5.0</v>
      </c>
      <c r="G10" s="7">
        <v>5.0</v>
      </c>
      <c r="H10" s="7">
        <v>5.0</v>
      </c>
      <c r="I10" s="7">
        <v>4.0</v>
      </c>
      <c r="J10" s="7">
        <v>3.0</v>
      </c>
      <c r="K10" s="56"/>
      <c r="L10" s="56"/>
      <c r="M10" s="56"/>
      <c r="N10" s="56"/>
      <c r="O10" s="56"/>
      <c r="P10" s="56"/>
      <c r="Q10" s="56"/>
      <c r="R10" s="56"/>
      <c r="S10" s="56"/>
      <c r="T10" s="56"/>
      <c r="U10" s="56"/>
      <c r="V10" s="56"/>
      <c r="W10" s="56"/>
      <c r="X10" s="56"/>
      <c r="Y10" s="56"/>
      <c r="Z10" s="56"/>
      <c r="AA10" s="56"/>
      <c r="AB10" s="56"/>
    </row>
    <row r="11">
      <c r="A11" s="56"/>
      <c r="B11" s="56"/>
      <c r="C11" s="58"/>
      <c r="D11" s="87"/>
      <c r="E11" s="60"/>
      <c r="F11" s="58"/>
      <c r="G11" s="58"/>
      <c r="H11" s="58"/>
      <c r="I11" s="58"/>
      <c r="J11" s="58"/>
      <c r="K11" s="56"/>
      <c r="L11" s="56"/>
      <c r="M11" s="56"/>
      <c r="N11" s="56"/>
      <c r="O11" s="56"/>
      <c r="P11" s="56"/>
      <c r="Q11" s="56"/>
      <c r="R11" s="56"/>
      <c r="S11" s="56"/>
      <c r="T11" s="56"/>
      <c r="U11" s="56"/>
      <c r="V11" s="56"/>
      <c r="W11" s="56"/>
      <c r="X11" s="56"/>
      <c r="Y11" s="56"/>
      <c r="Z11" s="56"/>
      <c r="AA11" s="56"/>
      <c r="AB11" s="56"/>
    </row>
    <row r="12" ht="225.0" customHeight="1">
      <c r="A12" s="88" t="s">
        <v>101</v>
      </c>
      <c r="B12" s="62" t="s">
        <v>46</v>
      </c>
      <c r="C12" s="63" t="s">
        <v>21</v>
      </c>
      <c r="D12" s="89" t="s">
        <v>223</v>
      </c>
      <c r="E12" s="95">
        <f>IFERROR(__xludf.DUMMYFUNCTION("COUNTA(SPLIT(D12,"" ""))/COUNTA(SPLIT($B$12,"" ""))"),0.10638297872340426)</f>
        <v>0.1063829787</v>
      </c>
      <c r="F12" s="63">
        <v>5.0</v>
      </c>
      <c r="G12" s="63">
        <v>5.0</v>
      </c>
      <c r="H12" s="63">
        <v>5.0</v>
      </c>
      <c r="I12" s="63">
        <v>4.0</v>
      </c>
      <c r="J12" s="63">
        <v>3.0</v>
      </c>
      <c r="K12" s="66"/>
      <c r="L12" s="66"/>
      <c r="M12" s="66"/>
      <c r="N12" s="66"/>
      <c r="O12" s="66"/>
      <c r="P12" s="66"/>
      <c r="Q12" s="66"/>
      <c r="R12" s="66"/>
      <c r="S12" s="66"/>
      <c r="T12" s="66"/>
      <c r="U12" s="66"/>
      <c r="V12" s="66"/>
      <c r="W12" s="66"/>
      <c r="X12" s="66"/>
      <c r="Y12" s="66"/>
      <c r="Z12" s="66"/>
      <c r="AA12" s="66"/>
      <c r="AB12" s="66"/>
    </row>
    <row r="13" ht="225.0" customHeight="1">
      <c r="A13" s="91"/>
      <c r="C13" s="7" t="s">
        <v>22</v>
      </c>
      <c r="D13" s="81" t="s">
        <v>224</v>
      </c>
      <c r="E13" s="96">
        <f>IFERROR(__xludf.DUMMYFUNCTION("COUNTA(SPLIT(D13,"" ""))/COUNTA(SPLIT($B$12,"" ""))"),0.08156028368794327)</f>
        <v>0.08156028369</v>
      </c>
      <c r="F13" s="7">
        <v>5.0</v>
      </c>
      <c r="G13" s="7">
        <v>5.0</v>
      </c>
      <c r="H13" s="7">
        <v>5.0</v>
      </c>
      <c r="I13" s="7">
        <v>3.0</v>
      </c>
      <c r="J13" s="7">
        <v>3.0</v>
      </c>
      <c r="K13" s="56"/>
      <c r="L13" s="56"/>
      <c r="M13" s="56"/>
      <c r="N13" s="56"/>
      <c r="O13" s="56"/>
      <c r="P13" s="56"/>
      <c r="Q13" s="56"/>
      <c r="R13" s="56"/>
      <c r="S13" s="56"/>
      <c r="T13" s="56"/>
      <c r="U13" s="56"/>
      <c r="V13" s="56"/>
      <c r="W13" s="56"/>
      <c r="X13" s="56"/>
      <c r="Y13" s="56"/>
      <c r="Z13" s="56"/>
      <c r="AA13" s="56"/>
      <c r="AB13" s="56"/>
    </row>
    <row r="14" ht="225.0" customHeight="1">
      <c r="A14" s="91"/>
      <c r="C14" s="7" t="s">
        <v>8</v>
      </c>
      <c r="D14" s="81" t="s">
        <v>225</v>
      </c>
      <c r="E14" s="97">
        <f>IFERROR(__xludf.DUMMYFUNCTION("COUNTA(SPLIT(D14,"" ""))/COUNTA(SPLIT($B$12,"" ""))"),0.06501182033096926)</f>
        <v>0.06501182033</v>
      </c>
      <c r="F14" s="7">
        <v>3.0</v>
      </c>
      <c r="G14" s="7">
        <v>5.0</v>
      </c>
      <c r="H14" s="7">
        <v>5.0</v>
      </c>
      <c r="I14" s="7">
        <v>5.0</v>
      </c>
      <c r="J14" s="7">
        <v>5.0</v>
      </c>
      <c r="K14" s="56"/>
      <c r="L14" s="56"/>
      <c r="M14" s="56"/>
      <c r="N14" s="56"/>
      <c r="O14" s="56"/>
      <c r="P14" s="56"/>
      <c r="Q14" s="56"/>
      <c r="R14" s="56"/>
      <c r="S14" s="56"/>
      <c r="T14" s="56"/>
      <c r="U14" s="56"/>
      <c r="V14" s="56"/>
      <c r="W14" s="56"/>
      <c r="X14" s="56"/>
      <c r="Y14" s="56"/>
      <c r="Z14" s="56"/>
      <c r="AA14" s="56"/>
      <c r="AB14" s="56"/>
    </row>
    <row r="15" ht="225.0" customHeight="1">
      <c r="A15" s="91"/>
      <c r="C15" s="7" t="s">
        <v>23</v>
      </c>
      <c r="D15" s="81" t="s">
        <v>226</v>
      </c>
      <c r="E15" s="98">
        <f>IFERROR(__xludf.DUMMYFUNCTION("COUNTA(SPLIT(D15,"" ""))/COUNTA(SPLIT($B$12,"" ""))"),0.05851063829787234)</f>
        <v>0.0585106383</v>
      </c>
      <c r="F15" s="7">
        <v>5.0</v>
      </c>
      <c r="G15" s="7">
        <v>5.0</v>
      </c>
      <c r="H15" s="7">
        <v>5.0</v>
      </c>
      <c r="I15" s="7">
        <v>5.0</v>
      </c>
      <c r="J15" s="7">
        <v>3.0</v>
      </c>
      <c r="K15" s="56"/>
      <c r="L15" s="56"/>
      <c r="M15" s="56"/>
      <c r="N15" s="56"/>
      <c r="O15" s="56"/>
      <c r="P15" s="56"/>
      <c r="Q15" s="56"/>
      <c r="R15" s="56"/>
      <c r="S15" s="56"/>
      <c r="T15" s="56"/>
      <c r="U15" s="56"/>
      <c r="V15" s="56"/>
      <c r="W15" s="56"/>
      <c r="X15" s="56"/>
      <c r="Y15" s="56"/>
      <c r="Z15" s="56"/>
      <c r="AA15" s="56"/>
      <c r="AB15" s="56"/>
    </row>
    <row r="16">
      <c r="A16" s="56"/>
      <c r="B16" s="56"/>
      <c r="C16" s="58"/>
      <c r="D16" s="87"/>
      <c r="E16" s="60"/>
      <c r="F16" s="58"/>
      <c r="G16" s="58"/>
      <c r="H16" s="58"/>
      <c r="I16" s="58"/>
      <c r="J16" s="58"/>
      <c r="K16" s="56"/>
      <c r="L16" s="56"/>
      <c r="M16" s="56"/>
      <c r="N16" s="56"/>
      <c r="O16" s="56"/>
      <c r="P16" s="56"/>
      <c r="Q16" s="56"/>
      <c r="R16" s="56"/>
      <c r="S16" s="56"/>
      <c r="T16" s="56"/>
      <c r="U16" s="56"/>
      <c r="V16" s="56"/>
      <c r="W16" s="56"/>
      <c r="X16" s="56"/>
      <c r="Y16" s="56"/>
      <c r="Z16" s="56"/>
      <c r="AA16" s="56"/>
      <c r="AB16" s="56"/>
    </row>
    <row r="17" ht="225.0" customHeight="1">
      <c r="A17" s="88" t="s">
        <v>51</v>
      </c>
      <c r="B17" s="62" t="s">
        <v>52</v>
      </c>
      <c r="C17" s="63" t="s">
        <v>21</v>
      </c>
      <c r="D17" s="89" t="s">
        <v>227</v>
      </c>
      <c r="E17" s="99">
        <f>IFERROR(__xludf.DUMMYFUNCTION("COUNTA(SPLIT(D17,"" ""))/COUNTA(SPLIT($B$17,"" ""))"),0.13513513513513514)</f>
        <v>0.1351351351</v>
      </c>
      <c r="F17" s="63">
        <v>5.0</v>
      </c>
      <c r="G17" s="63">
        <v>5.0</v>
      </c>
      <c r="H17" s="63">
        <v>5.0</v>
      </c>
      <c r="I17" s="63">
        <v>5.0</v>
      </c>
      <c r="J17" s="63">
        <v>5.0</v>
      </c>
      <c r="K17" s="66"/>
      <c r="L17" s="66"/>
      <c r="M17" s="66"/>
      <c r="N17" s="66"/>
      <c r="O17" s="66"/>
      <c r="P17" s="66"/>
      <c r="Q17" s="66"/>
      <c r="R17" s="66"/>
      <c r="S17" s="66"/>
      <c r="T17" s="66"/>
      <c r="U17" s="66"/>
      <c r="V17" s="66"/>
      <c r="W17" s="66"/>
      <c r="X17" s="66"/>
      <c r="Y17" s="66"/>
      <c r="Z17" s="66"/>
      <c r="AA17" s="66"/>
      <c r="AB17" s="66"/>
    </row>
    <row r="18" ht="225.0" customHeight="1">
      <c r="A18" s="91"/>
      <c r="C18" s="7" t="s">
        <v>22</v>
      </c>
      <c r="D18" s="81" t="s">
        <v>228</v>
      </c>
      <c r="E18" s="100">
        <f>IFERROR(__xludf.DUMMYFUNCTION("COUNTA(SPLIT(D18,"" ""))/COUNTA(SPLIT($B$17,"" ""))"),0.12233285917496443)</f>
        <v>0.1223328592</v>
      </c>
      <c r="F18" s="7">
        <v>4.0</v>
      </c>
      <c r="G18" s="7">
        <v>5.0</v>
      </c>
      <c r="H18" s="7">
        <v>5.0</v>
      </c>
      <c r="I18" s="7">
        <v>5.0</v>
      </c>
      <c r="J18" s="7">
        <v>5.0</v>
      </c>
      <c r="K18" s="56"/>
      <c r="L18" s="56"/>
      <c r="M18" s="56"/>
      <c r="N18" s="56"/>
      <c r="O18" s="56"/>
      <c r="P18" s="56"/>
      <c r="Q18" s="56"/>
      <c r="R18" s="56"/>
      <c r="S18" s="56"/>
      <c r="T18" s="56"/>
      <c r="U18" s="56"/>
      <c r="V18" s="56"/>
      <c r="W18" s="56"/>
      <c r="X18" s="56"/>
      <c r="Y18" s="56"/>
      <c r="Z18" s="56"/>
      <c r="AA18" s="56"/>
      <c r="AB18" s="56"/>
    </row>
    <row r="19" ht="225.0" customHeight="1">
      <c r="A19" s="91"/>
      <c r="C19" s="7" t="s">
        <v>8</v>
      </c>
      <c r="D19" s="81" t="s">
        <v>229</v>
      </c>
      <c r="E19" s="101">
        <f>IFERROR(__xludf.DUMMYFUNCTION("COUNTA(SPLIT(D19,"" ""))/COUNTA(SPLIT($B$17,"" ""))"),0.1934566145092461)</f>
        <v>0.1934566145</v>
      </c>
      <c r="F19" s="7">
        <v>3.0</v>
      </c>
      <c r="G19" s="7">
        <v>4.0</v>
      </c>
      <c r="H19" s="7">
        <v>5.0</v>
      </c>
      <c r="I19" s="7">
        <v>5.0</v>
      </c>
      <c r="J19" s="7">
        <v>5.0</v>
      </c>
      <c r="K19" s="56"/>
      <c r="L19" s="56"/>
      <c r="M19" s="56"/>
      <c r="N19" s="56"/>
      <c r="O19" s="56"/>
      <c r="P19" s="56"/>
      <c r="Q19" s="56"/>
      <c r="R19" s="56"/>
      <c r="S19" s="56"/>
      <c r="T19" s="56"/>
      <c r="U19" s="56"/>
      <c r="V19" s="56"/>
      <c r="W19" s="56"/>
      <c r="X19" s="56"/>
      <c r="Y19" s="56"/>
      <c r="Z19" s="56"/>
      <c r="AA19" s="56"/>
      <c r="AB19" s="56"/>
    </row>
    <row r="20" ht="225.0" customHeight="1">
      <c r="A20" s="91"/>
      <c r="C20" s="7" t="s">
        <v>23</v>
      </c>
      <c r="D20" s="81" t="s">
        <v>230</v>
      </c>
      <c r="E20" s="102">
        <f>IFERROR(__xludf.DUMMYFUNCTION("COUNTA(SPLIT(D20,"" ""))/COUNTA(SPLIT($B$17,"" ""))"),0.1593172119487909)</f>
        <v>0.1593172119</v>
      </c>
      <c r="F20" s="7">
        <v>5.0</v>
      </c>
      <c r="G20" s="7">
        <v>5.0</v>
      </c>
      <c r="H20" s="7">
        <v>5.0</v>
      </c>
      <c r="I20" s="7">
        <v>5.0</v>
      </c>
      <c r="J20" s="7">
        <v>4.0</v>
      </c>
      <c r="K20" s="56"/>
      <c r="L20" s="56"/>
      <c r="M20" s="56"/>
      <c r="N20" s="56"/>
      <c r="O20" s="56"/>
      <c r="P20" s="56"/>
      <c r="Q20" s="56"/>
      <c r="R20" s="56"/>
      <c r="S20" s="56"/>
      <c r="T20" s="56"/>
      <c r="U20" s="56"/>
      <c r="V20" s="56"/>
      <c r="W20" s="56"/>
      <c r="X20" s="56"/>
      <c r="Y20" s="56"/>
      <c r="Z20" s="56"/>
      <c r="AA20" s="56"/>
      <c r="AB20" s="56"/>
    </row>
    <row r="21">
      <c r="A21" s="56"/>
      <c r="B21" s="56"/>
      <c r="C21" s="58"/>
      <c r="D21" s="87"/>
      <c r="E21" s="60"/>
      <c r="F21" s="58"/>
      <c r="G21" s="58"/>
      <c r="H21" s="58"/>
      <c r="I21" s="58"/>
      <c r="J21" s="58"/>
      <c r="K21" s="56"/>
      <c r="L21" s="56"/>
      <c r="M21" s="56"/>
      <c r="N21" s="56"/>
      <c r="O21" s="56"/>
      <c r="P21" s="56"/>
      <c r="Q21" s="56"/>
      <c r="R21" s="56"/>
      <c r="S21" s="56"/>
      <c r="T21" s="56"/>
      <c r="U21" s="56"/>
      <c r="V21" s="56"/>
      <c r="W21" s="56"/>
      <c r="X21" s="56"/>
      <c r="Y21" s="56"/>
      <c r="Z21" s="56"/>
      <c r="AA21" s="56"/>
      <c r="AB21" s="56"/>
    </row>
    <row r="22" ht="225.0" customHeight="1">
      <c r="A22" s="88" t="s">
        <v>57</v>
      </c>
      <c r="B22" s="62" t="s">
        <v>58</v>
      </c>
      <c r="C22" s="63" t="s">
        <v>21</v>
      </c>
      <c r="D22" s="89" t="s">
        <v>231</v>
      </c>
      <c r="E22" s="103">
        <f>IFERROR(__xludf.DUMMYFUNCTION("COUNTA(SPLIT(D22,"" ""))/COUNTA(SPLIT($B$22,"" ""))"),0.11447084233261338)</f>
        <v>0.1144708423</v>
      </c>
      <c r="F22" s="63">
        <v>5.0</v>
      </c>
      <c r="G22" s="63">
        <v>5.0</v>
      </c>
      <c r="H22" s="63">
        <v>5.0</v>
      </c>
      <c r="I22" s="63">
        <v>4.0</v>
      </c>
      <c r="J22" s="63">
        <v>4.0</v>
      </c>
      <c r="K22" s="66"/>
      <c r="L22" s="66"/>
      <c r="M22" s="66"/>
      <c r="N22" s="66"/>
      <c r="O22" s="66"/>
      <c r="P22" s="66"/>
      <c r="Q22" s="66"/>
      <c r="R22" s="66"/>
      <c r="S22" s="66"/>
      <c r="T22" s="66"/>
      <c r="U22" s="66"/>
      <c r="V22" s="66"/>
      <c r="W22" s="66"/>
      <c r="X22" s="66"/>
      <c r="Y22" s="66"/>
      <c r="Z22" s="66"/>
      <c r="AA22" s="66"/>
      <c r="AB22" s="66"/>
    </row>
    <row r="23" ht="225.0" customHeight="1">
      <c r="A23" s="91"/>
      <c r="C23" s="7" t="s">
        <v>22</v>
      </c>
      <c r="D23" s="81" t="s">
        <v>232</v>
      </c>
      <c r="E23" s="104">
        <f>IFERROR(__xludf.DUMMYFUNCTION("COUNTA(SPLIT(D23,"" ""))/COUNTA(SPLIT($B$22,"" ""))"),0.08351331893448524)</f>
        <v>0.08351331893</v>
      </c>
      <c r="F23" s="7">
        <v>5.0</v>
      </c>
      <c r="G23" s="7">
        <v>5.0</v>
      </c>
      <c r="H23" s="7">
        <v>5.0</v>
      </c>
      <c r="I23" s="7">
        <v>4.0</v>
      </c>
      <c r="J23" s="7">
        <v>4.0</v>
      </c>
      <c r="K23" s="56"/>
      <c r="L23" s="56"/>
      <c r="M23" s="56"/>
      <c r="N23" s="56"/>
      <c r="O23" s="56"/>
      <c r="P23" s="56"/>
      <c r="Q23" s="56"/>
      <c r="R23" s="56"/>
      <c r="S23" s="56"/>
      <c r="T23" s="56"/>
      <c r="U23" s="56"/>
      <c r="V23" s="56"/>
      <c r="W23" s="56"/>
      <c r="X23" s="56"/>
      <c r="Y23" s="56"/>
      <c r="Z23" s="56"/>
      <c r="AA23" s="56"/>
      <c r="AB23" s="56"/>
    </row>
    <row r="24" ht="225.0" customHeight="1">
      <c r="A24" s="91"/>
      <c r="C24" s="7" t="s">
        <v>8</v>
      </c>
      <c r="D24" s="81" t="s">
        <v>233</v>
      </c>
      <c r="E24" s="105">
        <f>IFERROR(__xludf.DUMMYFUNCTION("COUNTA(SPLIT(D24,"" ""))/COUNTA(SPLIT($B$22,"" ""))"),0.10943124550035997)</f>
        <v>0.1094312455</v>
      </c>
      <c r="F24" s="7">
        <v>3.0</v>
      </c>
      <c r="G24" s="7">
        <v>5.0</v>
      </c>
      <c r="H24" s="7">
        <v>5.0</v>
      </c>
      <c r="I24" s="7">
        <v>4.0</v>
      </c>
      <c r="J24" s="7">
        <v>4.0</v>
      </c>
      <c r="K24" s="56"/>
      <c r="L24" s="56"/>
      <c r="M24" s="56"/>
      <c r="N24" s="56"/>
      <c r="O24" s="56"/>
      <c r="P24" s="56"/>
      <c r="Q24" s="56"/>
      <c r="R24" s="56"/>
      <c r="S24" s="56"/>
      <c r="T24" s="56"/>
      <c r="U24" s="56"/>
      <c r="V24" s="56"/>
      <c r="W24" s="56"/>
      <c r="X24" s="56"/>
      <c r="Y24" s="56"/>
      <c r="Z24" s="56"/>
      <c r="AA24" s="56"/>
      <c r="AB24" s="56"/>
    </row>
    <row r="25" ht="225.0" customHeight="1">
      <c r="A25" s="91"/>
      <c r="C25" s="7" t="s">
        <v>23</v>
      </c>
      <c r="D25" s="81" t="s">
        <v>234</v>
      </c>
      <c r="E25" s="106">
        <f>IFERROR(__xludf.DUMMYFUNCTION("COUNTA(SPLIT(D25,"" ""))/COUNTA(SPLIT($B$22,"" ""))"),0.10727141828653708)</f>
        <v>0.1072714183</v>
      </c>
      <c r="F25" s="7">
        <v>5.0</v>
      </c>
      <c r="G25" s="7">
        <v>5.0</v>
      </c>
      <c r="H25" s="7">
        <v>5.0</v>
      </c>
      <c r="I25" s="7">
        <v>4.0</v>
      </c>
      <c r="J25" s="7">
        <v>4.0</v>
      </c>
      <c r="K25" s="56"/>
      <c r="L25" s="56"/>
      <c r="M25" s="56"/>
      <c r="N25" s="56"/>
      <c r="O25" s="56"/>
      <c r="P25" s="56"/>
      <c r="Q25" s="56"/>
      <c r="R25" s="56"/>
      <c r="S25" s="56"/>
      <c r="T25" s="56"/>
      <c r="U25" s="56"/>
      <c r="V25" s="56"/>
      <c r="W25" s="56"/>
      <c r="X25" s="56"/>
      <c r="Y25" s="56"/>
      <c r="Z25" s="56"/>
      <c r="AA25" s="56"/>
      <c r="AB25" s="56"/>
    </row>
    <row r="26">
      <c r="A26" s="56"/>
      <c r="B26" s="56"/>
      <c r="C26" s="58"/>
      <c r="D26" s="87"/>
      <c r="E26" s="60"/>
      <c r="F26" s="58"/>
      <c r="G26" s="58"/>
      <c r="H26" s="58"/>
      <c r="I26" s="58"/>
      <c r="J26" s="58"/>
      <c r="K26" s="56"/>
      <c r="L26" s="56"/>
      <c r="M26" s="56"/>
      <c r="N26" s="56"/>
      <c r="O26" s="56"/>
      <c r="P26" s="56"/>
      <c r="Q26" s="56"/>
      <c r="R26" s="56"/>
      <c r="S26" s="56"/>
      <c r="T26" s="56"/>
      <c r="U26" s="56"/>
      <c r="V26" s="56"/>
      <c r="W26" s="56"/>
      <c r="X26" s="56"/>
      <c r="Y26" s="56"/>
      <c r="Z26" s="56"/>
      <c r="AA26" s="56"/>
      <c r="AB26" s="56"/>
    </row>
    <row r="27" ht="225.0" customHeight="1">
      <c r="A27" s="61" t="s">
        <v>63</v>
      </c>
      <c r="B27" s="62" t="s">
        <v>64</v>
      </c>
      <c r="C27" s="63" t="s">
        <v>21</v>
      </c>
      <c r="D27" s="89" t="s">
        <v>235</v>
      </c>
      <c r="E27" s="108">
        <f>IFERROR(__xludf.DUMMYFUNCTION("COUNTA(SPLIT(D27,"" ""))/COUNTA(SPLIT($B$27,"" ""))"),0.3448940269749518)</f>
        <v>0.344894027</v>
      </c>
      <c r="F27" s="63">
        <v>5.0</v>
      </c>
      <c r="G27" s="63">
        <v>4.0</v>
      </c>
      <c r="H27" s="63">
        <v>4.0</v>
      </c>
      <c r="I27" s="63">
        <v>4.0</v>
      </c>
      <c r="J27" s="63">
        <v>5.0</v>
      </c>
      <c r="K27" s="66"/>
      <c r="L27" s="66"/>
      <c r="M27" s="66"/>
      <c r="N27" s="66"/>
      <c r="O27" s="66"/>
      <c r="P27" s="66"/>
      <c r="Q27" s="66"/>
      <c r="R27" s="66"/>
      <c r="S27" s="66"/>
      <c r="T27" s="66"/>
      <c r="U27" s="66"/>
      <c r="V27" s="66"/>
      <c r="W27" s="66"/>
      <c r="X27" s="66"/>
      <c r="Y27" s="66"/>
      <c r="Z27" s="66"/>
      <c r="AA27" s="66"/>
      <c r="AB27" s="66"/>
    </row>
    <row r="28" ht="225.0" customHeight="1">
      <c r="C28" s="7" t="s">
        <v>22</v>
      </c>
      <c r="D28" s="81" t="s">
        <v>236</v>
      </c>
      <c r="E28" s="109">
        <f>IFERROR(__xludf.DUMMYFUNCTION("COUNTA(SPLIT(D28,"" ""))/COUNTA(SPLIT($B$27,"" ""))"),0.2350674373795761)</f>
        <v>0.2350674374</v>
      </c>
      <c r="F28" s="7">
        <v>5.0</v>
      </c>
      <c r="G28" s="7">
        <v>4.0</v>
      </c>
      <c r="H28" s="7">
        <v>5.0</v>
      </c>
      <c r="I28" s="7">
        <v>4.0</v>
      </c>
      <c r="J28" s="7">
        <v>4.0</v>
      </c>
      <c r="K28" s="56"/>
      <c r="L28" s="56"/>
      <c r="M28" s="56"/>
      <c r="N28" s="56"/>
      <c r="O28" s="56"/>
      <c r="P28" s="56"/>
      <c r="Q28" s="56"/>
      <c r="R28" s="56"/>
      <c r="S28" s="56"/>
      <c r="T28" s="56"/>
      <c r="U28" s="56"/>
      <c r="V28" s="56"/>
      <c r="W28" s="56"/>
      <c r="X28" s="56"/>
      <c r="Y28" s="56"/>
      <c r="Z28" s="56"/>
      <c r="AA28" s="56"/>
      <c r="AB28" s="56"/>
    </row>
    <row r="29" ht="225.0" customHeight="1">
      <c r="C29" s="7" t="s">
        <v>8</v>
      </c>
      <c r="D29" s="81" t="s">
        <v>237</v>
      </c>
      <c r="E29" s="102">
        <f>IFERROR(__xludf.DUMMYFUNCTION("COUNTA(SPLIT(D29,"" ""))/COUNTA(SPLIT($B$27,"" ""))"),0.37764932562620424)</f>
        <v>0.3776493256</v>
      </c>
      <c r="F29" s="7">
        <v>3.0</v>
      </c>
      <c r="G29" s="7">
        <v>2.0</v>
      </c>
      <c r="H29" s="7">
        <v>5.0</v>
      </c>
      <c r="I29" s="7">
        <v>3.0</v>
      </c>
      <c r="J29" s="7">
        <v>3.0</v>
      </c>
      <c r="K29" s="56"/>
      <c r="L29" s="56"/>
      <c r="M29" s="56"/>
      <c r="N29" s="56"/>
      <c r="O29" s="56"/>
      <c r="P29" s="56"/>
      <c r="Q29" s="56"/>
      <c r="R29" s="56"/>
      <c r="S29" s="56"/>
      <c r="T29" s="56"/>
      <c r="U29" s="56"/>
      <c r="V29" s="56"/>
      <c r="W29" s="56"/>
      <c r="X29" s="56"/>
      <c r="Y29" s="56"/>
      <c r="Z29" s="56"/>
      <c r="AA29" s="56"/>
      <c r="AB29" s="56"/>
    </row>
    <row r="30" ht="225.0" customHeight="1">
      <c r="C30" s="7" t="s">
        <v>23</v>
      </c>
      <c r="D30" s="81" t="s">
        <v>238</v>
      </c>
      <c r="E30" s="110">
        <f>IFERROR(__xludf.DUMMYFUNCTION("COUNTA(SPLIT(D30,"" ""))/COUNTA(SPLIT($B$27,"" ""))"),0.22928709055876687)</f>
        <v>0.2292870906</v>
      </c>
      <c r="F30" s="7">
        <v>5.0</v>
      </c>
      <c r="G30" s="7">
        <v>5.0</v>
      </c>
      <c r="H30" s="7">
        <v>4.0</v>
      </c>
      <c r="I30" s="7">
        <v>4.0</v>
      </c>
      <c r="J30" s="7">
        <v>3.0</v>
      </c>
      <c r="K30" s="56"/>
      <c r="L30" s="56"/>
      <c r="M30" s="56"/>
      <c r="N30" s="56"/>
      <c r="O30" s="56"/>
      <c r="P30" s="56"/>
      <c r="Q30" s="56"/>
      <c r="R30" s="56"/>
      <c r="S30" s="56"/>
      <c r="T30" s="56"/>
      <c r="U30" s="56"/>
      <c r="V30" s="56"/>
      <c r="W30" s="56"/>
      <c r="X30" s="56"/>
      <c r="Y30" s="56"/>
      <c r="Z30" s="56"/>
      <c r="AA30" s="56"/>
      <c r="AB30" s="56"/>
    </row>
    <row r="31">
      <c r="A31" s="56"/>
      <c r="B31" s="56"/>
      <c r="C31" s="58"/>
      <c r="D31" s="87"/>
      <c r="E31" s="60"/>
      <c r="F31" s="58"/>
      <c r="G31" s="58"/>
      <c r="H31" s="58"/>
      <c r="I31" s="58"/>
      <c r="J31" s="58"/>
      <c r="K31" s="56"/>
      <c r="L31" s="56"/>
      <c r="M31" s="56"/>
      <c r="N31" s="56"/>
      <c r="O31" s="56"/>
      <c r="P31" s="56"/>
      <c r="Q31" s="56"/>
      <c r="R31" s="56"/>
      <c r="S31" s="56"/>
      <c r="T31" s="56"/>
      <c r="U31" s="56"/>
      <c r="V31" s="56"/>
      <c r="W31" s="56"/>
      <c r="X31" s="56"/>
      <c r="Y31" s="56"/>
      <c r="Z31" s="56"/>
      <c r="AA31" s="56"/>
      <c r="AB31" s="56"/>
    </row>
    <row r="32" ht="225.0" customHeight="1">
      <c r="A32" s="61" t="s">
        <v>69</v>
      </c>
      <c r="B32" s="62" t="s">
        <v>70</v>
      </c>
      <c r="C32" s="63" t="s">
        <v>21</v>
      </c>
      <c r="D32" s="89" t="s">
        <v>239</v>
      </c>
      <c r="E32" s="76">
        <f>IFERROR(__xludf.DUMMYFUNCTION("COUNTA(SPLIT(D32,"" ""))/COUNTA(SPLIT($B$32,"" ""))"),0.5135135135135135)</f>
        <v>0.5135135135</v>
      </c>
      <c r="F32" s="63">
        <v>5.0</v>
      </c>
      <c r="G32" s="63">
        <v>4.0</v>
      </c>
      <c r="H32" s="63">
        <v>4.0</v>
      </c>
      <c r="I32" s="63">
        <v>5.0</v>
      </c>
      <c r="J32" s="63">
        <v>5.0</v>
      </c>
      <c r="K32" s="66"/>
      <c r="L32" s="66"/>
      <c r="M32" s="66"/>
      <c r="N32" s="66"/>
      <c r="O32" s="66"/>
      <c r="P32" s="66"/>
      <c r="Q32" s="66"/>
      <c r="R32" s="66"/>
      <c r="S32" s="66"/>
      <c r="T32" s="66"/>
      <c r="U32" s="66"/>
      <c r="V32" s="66"/>
      <c r="W32" s="66"/>
      <c r="X32" s="66"/>
      <c r="Y32" s="66"/>
      <c r="Z32" s="66"/>
      <c r="AA32" s="66"/>
      <c r="AB32" s="66"/>
    </row>
    <row r="33" ht="225.0" customHeight="1">
      <c r="C33" s="7" t="s">
        <v>22</v>
      </c>
      <c r="D33" s="81" t="s">
        <v>240</v>
      </c>
      <c r="E33" s="111">
        <f>IFERROR(__xludf.DUMMYFUNCTION("COUNTA(SPLIT(D33,"" ""))/COUNTA(SPLIT($B$32,"" ""))"),0.5351351351351351)</f>
        <v>0.5351351351</v>
      </c>
      <c r="F33" s="7">
        <v>5.0</v>
      </c>
      <c r="G33" s="7">
        <v>5.0</v>
      </c>
      <c r="H33" s="7">
        <v>5.0</v>
      </c>
      <c r="I33" s="7">
        <v>5.0</v>
      </c>
      <c r="J33" s="7">
        <v>5.0</v>
      </c>
      <c r="K33" s="56"/>
      <c r="L33" s="56"/>
      <c r="M33" s="56"/>
      <c r="N33" s="56"/>
      <c r="O33" s="56"/>
      <c r="P33" s="56"/>
      <c r="Q33" s="56"/>
      <c r="R33" s="56"/>
      <c r="S33" s="56"/>
      <c r="T33" s="56"/>
      <c r="U33" s="56"/>
      <c r="V33" s="56"/>
      <c r="W33" s="56"/>
      <c r="X33" s="56"/>
      <c r="Y33" s="56"/>
      <c r="Z33" s="56"/>
      <c r="AA33" s="56"/>
      <c r="AB33" s="56"/>
    </row>
    <row r="34" ht="225.0" customHeight="1">
      <c r="C34" s="7" t="s">
        <v>8</v>
      </c>
      <c r="D34" s="81" t="s">
        <v>241</v>
      </c>
      <c r="E34" s="112">
        <f>IFERROR(__xludf.DUMMYFUNCTION("COUNTA(SPLIT(D34,"" ""))/COUNTA(SPLIT($B$32,"" ""))"),0.9027027027027027)</f>
        <v>0.9027027027</v>
      </c>
      <c r="F34" s="7">
        <v>3.0</v>
      </c>
      <c r="G34" s="7">
        <v>4.0</v>
      </c>
      <c r="H34" s="7">
        <v>5.0</v>
      </c>
      <c r="I34" s="7">
        <v>4.0</v>
      </c>
      <c r="J34" s="7">
        <v>5.0</v>
      </c>
      <c r="K34" s="56"/>
      <c r="L34" s="56"/>
      <c r="M34" s="56"/>
      <c r="N34" s="56"/>
      <c r="O34" s="56"/>
      <c r="P34" s="56"/>
      <c r="Q34" s="56"/>
      <c r="R34" s="56"/>
      <c r="S34" s="56"/>
      <c r="T34" s="56"/>
      <c r="U34" s="56"/>
      <c r="V34" s="56"/>
      <c r="W34" s="56"/>
      <c r="X34" s="56"/>
      <c r="Y34" s="56"/>
      <c r="Z34" s="56"/>
      <c r="AA34" s="56"/>
      <c r="AB34" s="56"/>
    </row>
    <row r="35" ht="225.0" customHeight="1">
      <c r="C35" s="7" t="s">
        <v>23</v>
      </c>
      <c r="D35" s="81" t="s">
        <v>202</v>
      </c>
      <c r="E35" s="72">
        <f>IFERROR(__xludf.DUMMYFUNCTION("COUNTA(SPLIT(D35,"" ""))/COUNTA(SPLIT($B$32,"" ""))"),0.32432432432432434)</f>
        <v>0.3243243243</v>
      </c>
      <c r="F35" s="7">
        <v>4.0</v>
      </c>
      <c r="G35" s="7">
        <v>5.0</v>
      </c>
      <c r="H35" s="7">
        <v>5.0</v>
      </c>
      <c r="I35" s="7">
        <v>5.0</v>
      </c>
      <c r="J35" s="7">
        <v>3.0</v>
      </c>
      <c r="K35" s="56"/>
      <c r="L35" s="56"/>
      <c r="M35" s="56"/>
      <c r="N35" s="56"/>
      <c r="O35" s="56"/>
      <c r="P35" s="56"/>
      <c r="Q35" s="56"/>
      <c r="R35" s="56"/>
      <c r="S35" s="56"/>
      <c r="T35" s="56"/>
      <c r="U35" s="56"/>
      <c r="V35" s="56"/>
      <c r="W35" s="56"/>
      <c r="X35" s="56"/>
      <c r="Y35" s="56"/>
      <c r="Z35" s="56"/>
      <c r="AA35" s="56"/>
      <c r="AB35" s="56"/>
    </row>
    <row r="36">
      <c r="A36" s="56"/>
      <c r="B36" s="56"/>
      <c r="C36" s="58"/>
      <c r="D36" s="87"/>
      <c r="E36" s="60"/>
      <c r="F36" s="58"/>
      <c r="G36" s="58"/>
      <c r="H36" s="58"/>
      <c r="I36" s="58"/>
      <c r="J36" s="58"/>
      <c r="K36" s="56"/>
      <c r="L36" s="56"/>
      <c r="M36" s="56"/>
      <c r="N36" s="56"/>
      <c r="O36" s="56"/>
      <c r="P36" s="56"/>
      <c r="Q36" s="56"/>
      <c r="R36" s="56"/>
      <c r="S36" s="56"/>
      <c r="T36" s="56"/>
      <c r="U36" s="56"/>
      <c r="V36" s="56"/>
      <c r="W36" s="56"/>
      <c r="X36" s="56"/>
      <c r="Y36" s="56"/>
      <c r="Z36" s="56"/>
      <c r="AA36" s="56"/>
      <c r="AB36" s="56"/>
    </row>
    <row r="37" ht="225.0" customHeight="1">
      <c r="A37" s="61" t="s">
        <v>75</v>
      </c>
      <c r="B37" s="62" t="s">
        <v>76</v>
      </c>
      <c r="C37" s="63" t="s">
        <v>21</v>
      </c>
      <c r="D37" s="89" t="s">
        <v>242</v>
      </c>
      <c r="E37" s="83">
        <f>IFERROR(__xludf.DUMMYFUNCTION("COUNTA(SPLIT(D37,"" ""))/COUNTA(SPLIT($B$37,"" ""))"),0.13559322033898305)</f>
        <v>0.1355932203</v>
      </c>
      <c r="F37" s="63">
        <v>5.0</v>
      </c>
      <c r="G37" s="63">
        <v>5.0</v>
      </c>
      <c r="H37" s="63">
        <v>5.0</v>
      </c>
      <c r="I37" s="63">
        <v>4.0</v>
      </c>
      <c r="J37" s="63">
        <v>4.0</v>
      </c>
      <c r="K37" s="66"/>
      <c r="L37" s="66"/>
      <c r="M37" s="66"/>
      <c r="N37" s="66"/>
      <c r="O37" s="66"/>
      <c r="P37" s="66"/>
      <c r="Q37" s="66"/>
      <c r="R37" s="66"/>
      <c r="S37" s="66"/>
      <c r="T37" s="66"/>
      <c r="U37" s="66"/>
      <c r="V37" s="66"/>
      <c r="W37" s="66"/>
      <c r="X37" s="66"/>
      <c r="Y37" s="66"/>
      <c r="Z37" s="66"/>
      <c r="AA37" s="66"/>
      <c r="AB37" s="66"/>
    </row>
    <row r="38" ht="225.0" customHeight="1">
      <c r="C38" s="7" t="s">
        <v>22</v>
      </c>
      <c r="D38" s="81" t="s">
        <v>243</v>
      </c>
      <c r="E38" s="113">
        <f>IFERROR(__xludf.DUMMYFUNCTION("COUNTA(SPLIT(D38,"" ""))/COUNTA(SPLIT($B$37,"" ""))"),0.10691003911342895)</f>
        <v>0.1069100391</v>
      </c>
      <c r="F38" s="7">
        <v>5.0</v>
      </c>
      <c r="G38" s="7">
        <v>4.0</v>
      </c>
      <c r="H38" s="7">
        <v>5.0</v>
      </c>
      <c r="I38" s="7">
        <v>4.0</v>
      </c>
      <c r="J38" s="7">
        <v>4.0</v>
      </c>
      <c r="K38" s="56"/>
      <c r="L38" s="56"/>
      <c r="M38" s="56"/>
      <c r="N38" s="56"/>
      <c r="O38" s="56"/>
      <c r="P38" s="56"/>
      <c r="Q38" s="56"/>
      <c r="R38" s="56"/>
      <c r="S38" s="56"/>
      <c r="T38" s="56"/>
      <c r="U38" s="56"/>
      <c r="V38" s="56"/>
      <c r="W38" s="56"/>
      <c r="X38" s="56"/>
      <c r="Y38" s="56"/>
      <c r="Z38" s="56"/>
      <c r="AA38" s="56"/>
      <c r="AB38" s="56"/>
    </row>
    <row r="39" ht="225.0" customHeight="1">
      <c r="C39" s="7" t="s">
        <v>8</v>
      </c>
      <c r="D39" s="81" t="s">
        <v>244</v>
      </c>
      <c r="E39" s="98">
        <f>IFERROR(__xludf.DUMMYFUNCTION("COUNTA(SPLIT(D39,"" ""))/COUNTA(SPLIT($B$37,"" ""))"),0.16558018252933507)</f>
        <v>0.1655801825</v>
      </c>
      <c r="F39" s="7">
        <v>3.0</v>
      </c>
      <c r="G39" s="7">
        <v>5.0</v>
      </c>
      <c r="H39" s="7">
        <v>5.0</v>
      </c>
      <c r="I39" s="7">
        <v>4.0</v>
      </c>
      <c r="J39" s="7">
        <v>5.0</v>
      </c>
      <c r="K39" s="56"/>
      <c r="L39" s="56"/>
      <c r="M39" s="56"/>
      <c r="N39" s="56"/>
      <c r="O39" s="56"/>
      <c r="P39" s="56"/>
      <c r="Q39" s="56"/>
      <c r="R39" s="56"/>
      <c r="S39" s="56"/>
      <c r="T39" s="56"/>
      <c r="U39" s="56"/>
      <c r="V39" s="56"/>
      <c r="W39" s="56"/>
      <c r="X39" s="56"/>
      <c r="Y39" s="56"/>
      <c r="Z39" s="56"/>
      <c r="AA39" s="56"/>
      <c r="AB39" s="56"/>
    </row>
    <row r="40" ht="225.0" customHeight="1">
      <c r="C40" s="7" t="s">
        <v>23</v>
      </c>
      <c r="D40" s="81" t="s">
        <v>245</v>
      </c>
      <c r="E40" s="86">
        <f>IFERROR(__xludf.DUMMYFUNCTION("COUNTA(SPLIT(D40,"" ""))/COUNTA(SPLIT($B$37,"" ""))"),0.12646675358539766)</f>
        <v>0.1264667536</v>
      </c>
      <c r="F40" s="7">
        <v>5.0</v>
      </c>
      <c r="G40" s="7">
        <v>5.0</v>
      </c>
      <c r="H40" s="7">
        <v>5.0</v>
      </c>
      <c r="I40" s="7">
        <v>5.0</v>
      </c>
      <c r="J40" s="7">
        <v>4.0</v>
      </c>
      <c r="K40" s="56"/>
      <c r="L40" s="56"/>
      <c r="M40" s="56"/>
      <c r="N40" s="56"/>
      <c r="O40" s="56"/>
      <c r="P40" s="56"/>
      <c r="Q40" s="56"/>
      <c r="R40" s="56"/>
      <c r="S40" s="56"/>
      <c r="T40" s="56"/>
      <c r="U40" s="56"/>
      <c r="V40" s="56"/>
      <c r="W40" s="56"/>
      <c r="X40" s="56"/>
      <c r="Y40" s="56"/>
      <c r="Z40" s="56"/>
      <c r="AA40" s="56"/>
      <c r="AB40" s="56"/>
    </row>
    <row r="41">
      <c r="A41" s="56"/>
      <c r="B41" s="56"/>
      <c r="C41" s="58"/>
      <c r="D41" s="87"/>
      <c r="E41" s="60"/>
      <c r="F41" s="58"/>
      <c r="G41" s="58"/>
      <c r="H41" s="58"/>
      <c r="I41" s="58"/>
      <c r="J41" s="58"/>
      <c r="K41" s="56"/>
      <c r="L41" s="56"/>
      <c r="M41" s="56"/>
      <c r="N41" s="56"/>
      <c r="O41" s="56"/>
      <c r="P41" s="56"/>
      <c r="Q41" s="56"/>
      <c r="R41" s="56"/>
      <c r="S41" s="56"/>
      <c r="T41" s="56"/>
      <c r="U41" s="56"/>
      <c r="V41" s="56"/>
      <c r="W41" s="56"/>
      <c r="X41" s="56"/>
      <c r="Y41" s="56"/>
      <c r="Z41" s="56"/>
      <c r="AA41" s="56"/>
      <c r="AB41" s="56"/>
    </row>
    <row r="42" ht="225.0" customHeight="1">
      <c r="A42" s="61" t="s">
        <v>81</v>
      </c>
      <c r="B42" s="62" t="s">
        <v>82</v>
      </c>
      <c r="C42" s="63" t="s">
        <v>21</v>
      </c>
      <c r="D42" s="89" t="s">
        <v>246</v>
      </c>
      <c r="E42" s="114">
        <f>IFERROR(__xludf.DUMMYFUNCTION("COUNTA(SPLIT(D42,"" ""))/COUNTA(SPLIT($B$42,"" ""))"),0.3127629733520337)</f>
        <v>0.3127629734</v>
      </c>
      <c r="F42" s="63">
        <v>5.0</v>
      </c>
      <c r="G42" s="63">
        <v>5.0</v>
      </c>
      <c r="H42" s="63">
        <v>5.0</v>
      </c>
      <c r="I42" s="63">
        <v>4.0</v>
      </c>
      <c r="J42" s="63">
        <v>4.0</v>
      </c>
      <c r="K42" s="66"/>
      <c r="L42" s="66"/>
      <c r="M42" s="66"/>
      <c r="N42" s="66"/>
      <c r="O42" s="66"/>
      <c r="P42" s="66"/>
      <c r="Q42" s="66"/>
      <c r="R42" s="66"/>
      <c r="S42" s="66"/>
      <c r="T42" s="66"/>
      <c r="U42" s="66"/>
      <c r="V42" s="66"/>
      <c r="W42" s="66"/>
      <c r="X42" s="66"/>
      <c r="Y42" s="66"/>
      <c r="Z42" s="66"/>
      <c r="AA42" s="66"/>
      <c r="AB42" s="66"/>
    </row>
    <row r="43" ht="225.0" customHeight="1">
      <c r="C43" s="7" t="s">
        <v>22</v>
      </c>
      <c r="D43" s="81" t="s">
        <v>247</v>
      </c>
      <c r="E43" s="83">
        <f>IFERROR(__xludf.DUMMYFUNCTION("COUNTA(SPLIT(D43,"" ""))/COUNTA(SPLIT($B$42,"" ""))"),0.211781206171108)</f>
        <v>0.2117812062</v>
      </c>
      <c r="F43" s="7">
        <v>5.0</v>
      </c>
      <c r="G43" s="7">
        <v>5.0</v>
      </c>
      <c r="H43" s="7">
        <v>4.0</v>
      </c>
      <c r="I43" s="7">
        <v>4.0</v>
      </c>
      <c r="J43" s="7">
        <v>4.0</v>
      </c>
      <c r="K43" s="56"/>
      <c r="L43" s="56"/>
      <c r="M43" s="56"/>
      <c r="N43" s="56"/>
      <c r="O43" s="56"/>
      <c r="P43" s="56"/>
      <c r="Q43" s="56"/>
      <c r="R43" s="56"/>
      <c r="S43" s="56"/>
      <c r="T43" s="56"/>
      <c r="U43" s="56"/>
      <c r="V43" s="56"/>
      <c r="W43" s="56"/>
      <c r="X43" s="56"/>
      <c r="Y43" s="56"/>
      <c r="Z43" s="56"/>
      <c r="AA43" s="56"/>
      <c r="AB43" s="56"/>
    </row>
    <row r="44" ht="225.0" customHeight="1">
      <c r="C44" s="7" t="s">
        <v>8</v>
      </c>
      <c r="D44" s="81" t="s">
        <v>248</v>
      </c>
      <c r="E44" s="115">
        <f>IFERROR(__xludf.DUMMYFUNCTION("COUNTA(SPLIT(D44,"" ""))/COUNTA(SPLIT($B$42,"" ""))"),0.2594670406732118)</f>
        <v>0.2594670407</v>
      </c>
      <c r="F44" s="7">
        <v>4.0</v>
      </c>
      <c r="G44" s="7">
        <v>5.0</v>
      </c>
      <c r="H44" s="7">
        <v>5.0</v>
      </c>
      <c r="I44" s="7">
        <v>4.0</v>
      </c>
      <c r="J44" s="7">
        <v>5.0</v>
      </c>
      <c r="K44" s="56"/>
      <c r="L44" s="56"/>
      <c r="M44" s="56"/>
      <c r="N44" s="56"/>
      <c r="O44" s="56"/>
      <c r="P44" s="56"/>
      <c r="Q44" s="56"/>
      <c r="R44" s="56"/>
      <c r="S44" s="56"/>
      <c r="T44" s="56"/>
      <c r="U44" s="56"/>
      <c r="V44" s="56"/>
      <c r="W44" s="56"/>
      <c r="X44" s="56"/>
      <c r="Y44" s="56"/>
      <c r="Z44" s="56"/>
      <c r="AA44" s="56"/>
      <c r="AB44" s="56"/>
    </row>
    <row r="45" ht="225.0" customHeight="1">
      <c r="C45" s="7" t="s">
        <v>23</v>
      </c>
      <c r="D45" s="81" t="s">
        <v>249</v>
      </c>
      <c r="E45" s="110">
        <f>IFERROR(__xludf.DUMMYFUNCTION("COUNTA(SPLIT(D45,"" ""))/COUNTA(SPLIT($B$42,"" ""))"),0.3085553997194951)</f>
        <v>0.3085553997</v>
      </c>
      <c r="F45" s="7">
        <v>5.0</v>
      </c>
      <c r="G45" s="7">
        <v>4.0</v>
      </c>
      <c r="H45" s="7">
        <v>4.0</v>
      </c>
      <c r="I45" s="7">
        <v>4.0</v>
      </c>
      <c r="J45" s="7">
        <v>4.0</v>
      </c>
      <c r="K45" s="56"/>
      <c r="L45" s="56"/>
      <c r="M45" s="56"/>
      <c r="N45" s="56"/>
      <c r="O45" s="56"/>
      <c r="P45" s="56"/>
      <c r="Q45" s="56"/>
      <c r="R45" s="56"/>
      <c r="S45" s="56"/>
      <c r="T45" s="56"/>
      <c r="U45" s="56"/>
      <c r="V45" s="56"/>
      <c r="W45" s="56"/>
      <c r="X45" s="56"/>
      <c r="Y45" s="56"/>
      <c r="Z45" s="56"/>
      <c r="AA45" s="56"/>
      <c r="AB45" s="56"/>
    </row>
    <row r="46">
      <c r="A46" s="56"/>
      <c r="B46" s="56"/>
      <c r="C46" s="58"/>
      <c r="D46" s="87"/>
      <c r="E46" s="60"/>
      <c r="F46" s="58"/>
      <c r="G46" s="58"/>
      <c r="H46" s="58"/>
      <c r="I46" s="58"/>
      <c r="J46" s="58"/>
      <c r="K46" s="56"/>
      <c r="L46" s="56"/>
      <c r="M46" s="56"/>
      <c r="N46" s="56"/>
      <c r="O46" s="56"/>
      <c r="P46" s="56"/>
      <c r="Q46" s="56"/>
      <c r="R46" s="56"/>
      <c r="S46" s="56"/>
      <c r="T46" s="56"/>
      <c r="U46" s="56"/>
      <c r="V46" s="56"/>
      <c r="W46" s="56"/>
      <c r="X46" s="56"/>
      <c r="Y46" s="56"/>
      <c r="Z46" s="56"/>
      <c r="AA46" s="56"/>
      <c r="AB46" s="56"/>
    </row>
    <row r="47" ht="225.0" customHeight="1">
      <c r="A47" s="61" t="s">
        <v>87</v>
      </c>
      <c r="B47" s="62" t="s">
        <v>88</v>
      </c>
      <c r="C47" s="63" t="s">
        <v>21</v>
      </c>
      <c r="D47" s="89" t="s">
        <v>250</v>
      </c>
      <c r="E47" s="116">
        <f>IFERROR(__xludf.DUMMYFUNCTION("COUNTA(SPLIT(D47,"" ""))/COUNTA(SPLIT($B$47,"" ""))"),0.2337992376111817)</f>
        <v>0.2337992376</v>
      </c>
      <c r="F47" s="63">
        <v>5.0</v>
      </c>
      <c r="G47" s="63">
        <v>5.0</v>
      </c>
      <c r="H47" s="63">
        <v>5.0</v>
      </c>
      <c r="I47" s="63">
        <v>4.0</v>
      </c>
      <c r="J47" s="63">
        <v>5.0</v>
      </c>
      <c r="K47" s="66"/>
      <c r="L47" s="66"/>
      <c r="M47" s="66"/>
      <c r="N47" s="66"/>
      <c r="O47" s="66"/>
      <c r="P47" s="66"/>
      <c r="Q47" s="66"/>
      <c r="R47" s="66"/>
      <c r="S47" s="66"/>
      <c r="T47" s="66"/>
      <c r="U47" s="66"/>
      <c r="V47" s="66"/>
      <c r="W47" s="66"/>
      <c r="X47" s="66"/>
      <c r="Y47" s="66"/>
      <c r="Z47" s="66"/>
      <c r="AA47" s="66"/>
      <c r="AB47" s="66"/>
    </row>
    <row r="48" ht="225.0" customHeight="1">
      <c r="C48" s="7" t="s">
        <v>22</v>
      </c>
      <c r="D48" s="81" t="s">
        <v>251</v>
      </c>
      <c r="E48" s="117">
        <f>IFERROR(__xludf.DUMMYFUNCTION("COUNTA(SPLIT(D48,"" ""))/COUNTA(SPLIT($B$47,"" ""))"),0.1772554002541296)</f>
        <v>0.1772554003</v>
      </c>
      <c r="F48" s="7">
        <v>5.0</v>
      </c>
      <c r="G48" s="7">
        <v>5.0</v>
      </c>
      <c r="H48" s="7">
        <v>5.0</v>
      </c>
      <c r="I48" s="7">
        <v>4.0</v>
      </c>
      <c r="J48" s="7">
        <v>4.0</v>
      </c>
      <c r="K48" s="56"/>
      <c r="L48" s="56"/>
      <c r="M48" s="56"/>
      <c r="N48" s="56"/>
      <c r="O48" s="56"/>
      <c r="P48" s="56"/>
      <c r="Q48" s="56"/>
      <c r="R48" s="56"/>
      <c r="S48" s="56"/>
      <c r="T48" s="56"/>
      <c r="U48" s="56"/>
      <c r="V48" s="56"/>
      <c r="W48" s="56"/>
      <c r="X48" s="56"/>
      <c r="Y48" s="56"/>
      <c r="Z48" s="56"/>
      <c r="AA48" s="56"/>
      <c r="AB48" s="56"/>
    </row>
    <row r="49" ht="225.0" customHeight="1">
      <c r="C49" s="7" t="s">
        <v>8</v>
      </c>
      <c r="D49" s="81" t="s">
        <v>252</v>
      </c>
      <c r="E49" s="118">
        <f>IFERROR(__xludf.DUMMYFUNCTION("COUNTA(SPLIT(D49,"" ""))/COUNTA(SPLIT($B$47,"" ""))"),0.1473951715374841)</f>
        <v>0.1473951715</v>
      </c>
      <c r="F49" s="7">
        <v>3.0</v>
      </c>
      <c r="G49" s="7">
        <v>4.0</v>
      </c>
      <c r="H49" s="7">
        <v>5.0</v>
      </c>
      <c r="I49" s="7">
        <v>5.0</v>
      </c>
      <c r="J49" s="7">
        <v>5.0</v>
      </c>
      <c r="K49" s="56"/>
      <c r="L49" s="56"/>
      <c r="M49" s="56"/>
      <c r="N49" s="56"/>
      <c r="O49" s="56"/>
      <c r="P49" s="56"/>
      <c r="Q49" s="56"/>
      <c r="R49" s="56"/>
      <c r="S49" s="56"/>
      <c r="T49" s="56"/>
      <c r="U49" s="56"/>
      <c r="V49" s="56"/>
      <c r="W49" s="56"/>
      <c r="X49" s="56"/>
      <c r="Y49" s="56"/>
      <c r="Z49" s="56"/>
      <c r="AA49" s="56"/>
      <c r="AB49" s="56"/>
    </row>
    <row r="50" ht="225.0" customHeight="1">
      <c r="C50" s="7" t="s">
        <v>23</v>
      </c>
      <c r="D50" s="81" t="s">
        <v>253</v>
      </c>
      <c r="E50" s="119">
        <f>IFERROR(__xludf.DUMMYFUNCTION("COUNTA(SPLIT(D50,"" ""))/COUNTA(SPLIT($B$47,"" ""))"),0.17471410419313851)</f>
        <v>0.1747141042</v>
      </c>
      <c r="F50" s="7">
        <v>5.0</v>
      </c>
      <c r="G50" s="7">
        <v>5.0</v>
      </c>
      <c r="H50" s="7">
        <v>5.0</v>
      </c>
      <c r="I50" s="7">
        <v>4.0</v>
      </c>
      <c r="J50" s="7">
        <v>4.0</v>
      </c>
      <c r="K50" s="56"/>
      <c r="L50" s="56"/>
      <c r="M50" s="56"/>
      <c r="N50" s="56"/>
      <c r="O50" s="56"/>
      <c r="P50" s="56"/>
      <c r="Q50" s="56"/>
      <c r="R50" s="56"/>
      <c r="S50" s="56"/>
      <c r="T50" s="56"/>
      <c r="U50" s="56"/>
      <c r="V50" s="56"/>
      <c r="W50" s="56"/>
      <c r="X50" s="56"/>
      <c r="Y50" s="56"/>
      <c r="Z50" s="56"/>
      <c r="AA50" s="56"/>
      <c r="AB50" s="56"/>
    </row>
    <row r="51">
      <c r="A51" s="56"/>
      <c r="B51" s="56"/>
      <c r="C51" s="58"/>
      <c r="D51" s="87"/>
      <c r="E51" s="79"/>
      <c r="F51" s="58"/>
      <c r="G51" s="58"/>
      <c r="H51" s="58"/>
      <c r="I51" s="58"/>
      <c r="J51" s="58"/>
      <c r="K51" s="56"/>
      <c r="L51" s="56"/>
      <c r="M51" s="56"/>
      <c r="N51" s="56"/>
      <c r="O51" s="56"/>
      <c r="P51" s="56"/>
      <c r="Q51" s="56"/>
      <c r="R51" s="56"/>
      <c r="S51" s="56"/>
      <c r="T51" s="56"/>
      <c r="U51" s="56"/>
      <c r="V51" s="56"/>
      <c r="W51" s="56"/>
      <c r="X51" s="56"/>
      <c r="Y51" s="56"/>
      <c r="Z51" s="56"/>
      <c r="AA51" s="56"/>
      <c r="AB51" s="56"/>
    </row>
    <row r="52">
      <c r="A52" s="56"/>
      <c r="B52" s="56"/>
      <c r="C52" s="58"/>
      <c r="D52" s="87"/>
      <c r="E52" s="79"/>
      <c r="F52" s="58"/>
      <c r="G52" s="58"/>
      <c r="H52" s="58"/>
      <c r="I52" s="58"/>
      <c r="J52" s="58"/>
      <c r="K52" s="56"/>
      <c r="L52" s="56"/>
      <c r="M52" s="56"/>
      <c r="N52" s="56"/>
      <c r="O52" s="56"/>
      <c r="P52" s="56"/>
      <c r="Q52" s="56"/>
      <c r="R52" s="56"/>
      <c r="S52" s="56"/>
      <c r="T52" s="56"/>
      <c r="U52" s="56"/>
      <c r="V52" s="56"/>
      <c r="W52" s="56"/>
      <c r="X52" s="56"/>
      <c r="Y52" s="56"/>
      <c r="Z52" s="56"/>
      <c r="AA52" s="56"/>
      <c r="AB52" s="56"/>
    </row>
    <row r="53">
      <c r="A53" s="56"/>
      <c r="B53" s="56"/>
      <c r="C53" s="58"/>
      <c r="D53" s="87"/>
      <c r="E53" s="79"/>
      <c r="F53" s="58"/>
      <c r="G53" s="58"/>
      <c r="H53" s="58"/>
      <c r="I53" s="58"/>
      <c r="J53" s="58"/>
      <c r="K53" s="56"/>
      <c r="L53" s="56"/>
      <c r="M53" s="56"/>
      <c r="N53" s="56"/>
      <c r="O53" s="56"/>
      <c r="P53" s="56"/>
      <c r="Q53" s="56"/>
      <c r="R53" s="56"/>
      <c r="S53" s="56"/>
      <c r="T53" s="56"/>
      <c r="U53" s="56"/>
      <c r="V53" s="56"/>
      <c r="W53" s="56"/>
      <c r="X53" s="56"/>
      <c r="Y53" s="56"/>
      <c r="Z53" s="56"/>
      <c r="AA53" s="56"/>
      <c r="AB53" s="56"/>
    </row>
    <row r="54">
      <c r="A54" s="56"/>
      <c r="B54" s="56"/>
      <c r="C54" s="58"/>
      <c r="D54" s="87"/>
      <c r="E54" s="79"/>
      <c r="F54" s="58"/>
      <c r="G54" s="58"/>
      <c r="H54" s="58"/>
      <c r="I54" s="58"/>
      <c r="J54" s="58"/>
      <c r="K54" s="56"/>
      <c r="L54" s="56"/>
      <c r="M54" s="56"/>
      <c r="N54" s="56"/>
      <c r="O54" s="56"/>
      <c r="P54" s="56"/>
      <c r="Q54" s="56"/>
      <c r="R54" s="56"/>
      <c r="S54" s="56"/>
      <c r="T54" s="56"/>
      <c r="U54" s="56"/>
      <c r="V54" s="56"/>
      <c r="W54" s="56"/>
      <c r="X54" s="56"/>
      <c r="Y54" s="56"/>
      <c r="Z54" s="56"/>
      <c r="AA54" s="56"/>
      <c r="AB54" s="56"/>
    </row>
    <row r="55">
      <c r="A55" s="56"/>
      <c r="B55" s="56"/>
      <c r="C55" s="58"/>
      <c r="D55" s="87"/>
      <c r="E55" s="79"/>
      <c r="F55" s="58"/>
      <c r="G55" s="58"/>
      <c r="H55" s="58"/>
      <c r="I55" s="58"/>
      <c r="J55" s="58"/>
      <c r="K55" s="56"/>
      <c r="L55" s="56"/>
      <c r="M55" s="56"/>
      <c r="N55" s="56"/>
      <c r="O55" s="56"/>
      <c r="P55" s="56"/>
      <c r="Q55" s="56"/>
      <c r="R55" s="56"/>
      <c r="S55" s="56"/>
      <c r="T55" s="56"/>
      <c r="U55" s="56"/>
      <c r="V55" s="56"/>
      <c r="W55" s="56"/>
      <c r="X55" s="56"/>
      <c r="Y55" s="56"/>
      <c r="Z55" s="56"/>
      <c r="AA55" s="56"/>
      <c r="AB55" s="56"/>
    </row>
    <row r="56">
      <c r="A56" s="56"/>
      <c r="B56" s="56"/>
      <c r="C56" s="58"/>
      <c r="D56" s="87"/>
      <c r="E56" s="79"/>
      <c r="F56" s="58"/>
      <c r="G56" s="58"/>
      <c r="H56" s="58"/>
      <c r="I56" s="58"/>
      <c r="J56" s="58"/>
      <c r="K56" s="56"/>
      <c r="L56" s="56"/>
      <c r="M56" s="56"/>
      <c r="N56" s="56"/>
      <c r="O56" s="56"/>
      <c r="P56" s="56"/>
      <c r="Q56" s="56"/>
      <c r="R56" s="56"/>
      <c r="S56" s="56"/>
      <c r="T56" s="56"/>
      <c r="U56" s="56"/>
      <c r="V56" s="56"/>
      <c r="W56" s="56"/>
      <c r="X56" s="56"/>
      <c r="Y56" s="56"/>
      <c r="Z56" s="56"/>
      <c r="AA56" s="56"/>
      <c r="AB56" s="56"/>
    </row>
    <row r="57">
      <c r="A57" s="56"/>
      <c r="B57" s="56"/>
      <c r="C57" s="58"/>
      <c r="D57" s="87"/>
      <c r="E57" s="79"/>
      <c r="F57" s="58"/>
      <c r="G57" s="58"/>
      <c r="H57" s="58"/>
      <c r="I57" s="58"/>
      <c r="J57" s="58"/>
      <c r="K57" s="56"/>
      <c r="L57" s="56"/>
      <c r="M57" s="56"/>
      <c r="N57" s="56"/>
      <c r="O57" s="56"/>
      <c r="P57" s="56"/>
      <c r="Q57" s="56"/>
      <c r="R57" s="56"/>
      <c r="S57" s="56"/>
      <c r="T57" s="56"/>
      <c r="U57" s="56"/>
      <c r="V57" s="56"/>
      <c r="W57" s="56"/>
      <c r="X57" s="56"/>
      <c r="Y57" s="56"/>
      <c r="Z57" s="56"/>
      <c r="AA57" s="56"/>
      <c r="AB57" s="56"/>
    </row>
    <row r="58">
      <c r="A58" s="56"/>
      <c r="B58" s="56"/>
      <c r="C58" s="58"/>
      <c r="D58" s="87"/>
      <c r="E58" s="79"/>
      <c r="F58" s="58"/>
      <c r="G58" s="58"/>
      <c r="H58" s="58"/>
      <c r="I58" s="58"/>
      <c r="J58" s="58"/>
      <c r="K58" s="56"/>
      <c r="L58" s="56"/>
      <c r="M58" s="56"/>
      <c r="N58" s="56"/>
      <c r="O58" s="56"/>
      <c r="P58" s="56"/>
      <c r="Q58" s="56"/>
      <c r="R58" s="56"/>
      <c r="S58" s="56"/>
      <c r="T58" s="56"/>
      <c r="U58" s="56"/>
      <c r="V58" s="56"/>
      <c r="W58" s="56"/>
      <c r="X58" s="56"/>
      <c r="Y58" s="56"/>
      <c r="Z58" s="56"/>
      <c r="AA58" s="56"/>
      <c r="AB58" s="56"/>
    </row>
    <row r="59">
      <c r="A59" s="56"/>
      <c r="B59" s="56"/>
      <c r="C59" s="58"/>
      <c r="D59" s="87"/>
      <c r="E59" s="79"/>
      <c r="F59" s="58"/>
      <c r="G59" s="58"/>
      <c r="H59" s="58"/>
      <c r="I59" s="58"/>
      <c r="J59" s="58"/>
      <c r="K59" s="56"/>
      <c r="L59" s="56"/>
      <c r="M59" s="56"/>
      <c r="N59" s="56"/>
      <c r="O59" s="56"/>
      <c r="P59" s="56"/>
      <c r="Q59" s="56"/>
      <c r="R59" s="56"/>
      <c r="S59" s="56"/>
      <c r="T59" s="56"/>
      <c r="U59" s="56"/>
      <c r="V59" s="56"/>
      <c r="W59" s="56"/>
      <c r="X59" s="56"/>
      <c r="Y59" s="56"/>
      <c r="Z59" s="56"/>
      <c r="AA59" s="56"/>
      <c r="AB59" s="56"/>
    </row>
    <row r="60">
      <c r="A60" s="56"/>
      <c r="B60" s="56"/>
      <c r="C60" s="58"/>
      <c r="D60" s="87"/>
      <c r="E60" s="79"/>
      <c r="F60" s="58"/>
      <c r="G60" s="58"/>
      <c r="H60" s="58"/>
      <c r="I60" s="58"/>
      <c r="J60" s="58"/>
      <c r="K60" s="56"/>
      <c r="L60" s="56"/>
      <c r="M60" s="56"/>
      <c r="N60" s="56"/>
      <c r="O60" s="56"/>
      <c r="P60" s="56"/>
      <c r="Q60" s="56"/>
      <c r="R60" s="56"/>
      <c r="S60" s="56"/>
      <c r="T60" s="56"/>
      <c r="U60" s="56"/>
      <c r="V60" s="56"/>
      <c r="W60" s="56"/>
      <c r="X60" s="56"/>
      <c r="Y60" s="56"/>
      <c r="Z60" s="56"/>
      <c r="AA60" s="56"/>
      <c r="AB60" s="56"/>
    </row>
    <row r="61">
      <c r="A61" s="56"/>
      <c r="B61" s="56"/>
      <c r="C61" s="58"/>
      <c r="D61" s="87"/>
      <c r="E61" s="79"/>
      <c r="F61" s="58"/>
      <c r="G61" s="58"/>
      <c r="H61" s="58"/>
      <c r="I61" s="58"/>
      <c r="J61" s="58"/>
      <c r="K61" s="56"/>
      <c r="L61" s="56"/>
      <c r="M61" s="56"/>
      <c r="N61" s="56"/>
      <c r="O61" s="56"/>
      <c r="P61" s="56"/>
      <c r="Q61" s="56"/>
      <c r="R61" s="56"/>
      <c r="S61" s="56"/>
      <c r="T61" s="56"/>
      <c r="U61" s="56"/>
      <c r="V61" s="56"/>
      <c r="W61" s="56"/>
      <c r="X61" s="56"/>
      <c r="Y61" s="56"/>
      <c r="Z61" s="56"/>
      <c r="AA61" s="56"/>
      <c r="AB61" s="56"/>
    </row>
    <row r="62">
      <c r="A62" s="56"/>
      <c r="B62" s="56"/>
      <c r="C62" s="58"/>
      <c r="D62" s="87"/>
      <c r="E62" s="79"/>
      <c r="F62" s="58"/>
      <c r="G62" s="58"/>
      <c r="H62" s="58"/>
      <c r="I62" s="58"/>
      <c r="J62" s="58"/>
      <c r="K62" s="56"/>
      <c r="L62" s="56"/>
      <c r="M62" s="56"/>
      <c r="N62" s="56"/>
      <c r="O62" s="56"/>
      <c r="P62" s="56"/>
      <c r="Q62" s="56"/>
      <c r="R62" s="56"/>
      <c r="S62" s="56"/>
      <c r="T62" s="56"/>
      <c r="U62" s="56"/>
      <c r="V62" s="56"/>
      <c r="W62" s="56"/>
      <c r="X62" s="56"/>
      <c r="Y62" s="56"/>
      <c r="Z62" s="56"/>
      <c r="AA62" s="56"/>
      <c r="AB62" s="56"/>
    </row>
    <row r="63">
      <c r="A63" s="56"/>
      <c r="B63" s="56"/>
      <c r="C63" s="58"/>
      <c r="D63" s="87"/>
      <c r="E63" s="79"/>
      <c r="F63" s="58"/>
      <c r="G63" s="58"/>
      <c r="H63" s="58"/>
      <c r="I63" s="58"/>
      <c r="J63" s="58"/>
      <c r="K63" s="56"/>
      <c r="L63" s="56"/>
      <c r="M63" s="56"/>
      <c r="N63" s="56"/>
      <c r="O63" s="56"/>
      <c r="P63" s="56"/>
      <c r="Q63" s="56"/>
      <c r="R63" s="56"/>
      <c r="S63" s="56"/>
      <c r="T63" s="56"/>
      <c r="U63" s="56"/>
      <c r="V63" s="56"/>
      <c r="W63" s="56"/>
      <c r="X63" s="56"/>
      <c r="Y63" s="56"/>
      <c r="Z63" s="56"/>
      <c r="AA63" s="56"/>
      <c r="AB63" s="56"/>
    </row>
    <row r="64">
      <c r="A64" s="56"/>
      <c r="B64" s="56"/>
      <c r="C64" s="58"/>
      <c r="D64" s="87"/>
      <c r="E64" s="79"/>
      <c r="F64" s="58"/>
      <c r="G64" s="58"/>
      <c r="H64" s="58"/>
      <c r="I64" s="58"/>
      <c r="J64" s="58"/>
      <c r="K64" s="56"/>
      <c r="L64" s="56"/>
      <c r="M64" s="56"/>
      <c r="N64" s="56"/>
      <c r="O64" s="56"/>
      <c r="P64" s="56"/>
      <c r="Q64" s="56"/>
      <c r="R64" s="56"/>
      <c r="S64" s="56"/>
      <c r="T64" s="56"/>
      <c r="U64" s="56"/>
      <c r="V64" s="56"/>
      <c r="W64" s="56"/>
      <c r="X64" s="56"/>
      <c r="Y64" s="56"/>
      <c r="Z64" s="56"/>
      <c r="AA64" s="56"/>
      <c r="AB64" s="56"/>
    </row>
    <row r="65">
      <c r="A65" s="56"/>
      <c r="B65" s="56"/>
      <c r="C65" s="58"/>
      <c r="D65" s="87"/>
      <c r="E65" s="79"/>
      <c r="F65" s="58"/>
      <c r="G65" s="58"/>
      <c r="H65" s="58"/>
      <c r="I65" s="58"/>
      <c r="J65" s="58"/>
      <c r="K65" s="56"/>
      <c r="L65" s="56"/>
      <c r="M65" s="56"/>
      <c r="N65" s="56"/>
      <c r="O65" s="56"/>
      <c r="P65" s="56"/>
      <c r="Q65" s="56"/>
      <c r="R65" s="56"/>
      <c r="S65" s="56"/>
      <c r="T65" s="56"/>
      <c r="U65" s="56"/>
      <c r="V65" s="56"/>
      <c r="W65" s="56"/>
      <c r="X65" s="56"/>
      <c r="Y65" s="56"/>
      <c r="Z65" s="56"/>
      <c r="AA65" s="56"/>
      <c r="AB65" s="56"/>
    </row>
    <row r="66">
      <c r="A66" s="56"/>
      <c r="B66" s="56"/>
      <c r="C66" s="58"/>
      <c r="D66" s="87"/>
      <c r="E66" s="79"/>
      <c r="F66" s="58"/>
      <c r="G66" s="58"/>
      <c r="H66" s="58"/>
      <c r="I66" s="58"/>
      <c r="J66" s="58"/>
      <c r="K66" s="56"/>
      <c r="L66" s="56"/>
      <c r="M66" s="56"/>
      <c r="N66" s="56"/>
      <c r="O66" s="56"/>
      <c r="P66" s="56"/>
      <c r="Q66" s="56"/>
      <c r="R66" s="56"/>
      <c r="S66" s="56"/>
      <c r="T66" s="56"/>
      <c r="U66" s="56"/>
      <c r="V66" s="56"/>
      <c r="W66" s="56"/>
      <c r="X66" s="56"/>
      <c r="Y66" s="56"/>
      <c r="Z66" s="56"/>
      <c r="AA66" s="56"/>
      <c r="AB66" s="56"/>
    </row>
    <row r="67">
      <c r="A67" s="56"/>
      <c r="B67" s="56"/>
      <c r="C67" s="58"/>
      <c r="D67" s="87"/>
      <c r="E67" s="79"/>
      <c r="F67" s="58"/>
      <c r="G67" s="58"/>
      <c r="H67" s="58"/>
      <c r="I67" s="58"/>
      <c r="J67" s="58"/>
      <c r="K67" s="56"/>
      <c r="L67" s="56"/>
      <c r="M67" s="56"/>
      <c r="N67" s="56"/>
      <c r="O67" s="56"/>
      <c r="P67" s="56"/>
      <c r="Q67" s="56"/>
      <c r="R67" s="56"/>
      <c r="S67" s="56"/>
      <c r="T67" s="56"/>
      <c r="U67" s="56"/>
      <c r="V67" s="56"/>
      <c r="W67" s="56"/>
      <c r="X67" s="56"/>
      <c r="Y67" s="56"/>
      <c r="Z67" s="56"/>
      <c r="AA67" s="56"/>
      <c r="AB67" s="56"/>
    </row>
    <row r="68">
      <c r="A68" s="56"/>
      <c r="B68" s="56"/>
      <c r="C68" s="58"/>
      <c r="D68" s="87"/>
      <c r="E68" s="79"/>
      <c r="F68" s="58"/>
      <c r="G68" s="58"/>
      <c r="H68" s="58"/>
      <c r="I68" s="58"/>
      <c r="J68" s="58"/>
      <c r="K68" s="56"/>
      <c r="L68" s="56"/>
      <c r="M68" s="56"/>
      <c r="N68" s="56"/>
      <c r="O68" s="56"/>
      <c r="P68" s="56"/>
      <c r="Q68" s="56"/>
      <c r="R68" s="56"/>
      <c r="S68" s="56"/>
      <c r="T68" s="56"/>
      <c r="U68" s="56"/>
      <c r="V68" s="56"/>
      <c r="W68" s="56"/>
      <c r="X68" s="56"/>
      <c r="Y68" s="56"/>
      <c r="Z68" s="56"/>
      <c r="AA68" s="56"/>
      <c r="AB68" s="56"/>
    </row>
    <row r="69">
      <c r="A69" s="56"/>
      <c r="B69" s="56"/>
      <c r="C69" s="58"/>
      <c r="D69" s="87"/>
      <c r="E69" s="79"/>
      <c r="F69" s="58"/>
      <c r="G69" s="58"/>
      <c r="H69" s="58"/>
      <c r="I69" s="58"/>
      <c r="J69" s="58"/>
      <c r="K69" s="56"/>
      <c r="L69" s="56"/>
      <c r="M69" s="56"/>
      <c r="N69" s="56"/>
      <c r="O69" s="56"/>
      <c r="P69" s="56"/>
      <c r="Q69" s="56"/>
      <c r="R69" s="56"/>
      <c r="S69" s="56"/>
      <c r="T69" s="56"/>
      <c r="U69" s="56"/>
      <c r="V69" s="56"/>
      <c r="W69" s="56"/>
      <c r="X69" s="56"/>
      <c r="Y69" s="56"/>
      <c r="Z69" s="56"/>
      <c r="AA69" s="56"/>
      <c r="AB69" s="56"/>
    </row>
    <row r="70">
      <c r="A70" s="56"/>
      <c r="B70" s="56"/>
      <c r="C70" s="58"/>
      <c r="D70" s="87"/>
      <c r="E70" s="79"/>
      <c r="F70" s="58"/>
      <c r="G70" s="58"/>
      <c r="H70" s="58"/>
      <c r="I70" s="58"/>
      <c r="J70" s="58"/>
      <c r="K70" s="56"/>
      <c r="L70" s="56"/>
      <c r="M70" s="56"/>
      <c r="N70" s="56"/>
      <c r="O70" s="56"/>
      <c r="P70" s="56"/>
      <c r="Q70" s="56"/>
      <c r="R70" s="56"/>
      <c r="S70" s="56"/>
      <c r="T70" s="56"/>
      <c r="U70" s="56"/>
      <c r="V70" s="56"/>
      <c r="W70" s="56"/>
      <c r="X70" s="56"/>
      <c r="Y70" s="56"/>
      <c r="Z70" s="56"/>
      <c r="AA70" s="56"/>
      <c r="AB70" s="56"/>
    </row>
    <row r="71">
      <c r="A71" s="56"/>
      <c r="B71" s="56"/>
      <c r="C71" s="58"/>
      <c r="D71" s="87"/>
      <c r="E71" s="79"/>
      <c r="F71" s="58"/>
      <c r="G71" s="58"/>
      <c r="H71" s="58"/>
      <c r="I71" s="58"/>
      <c r="J71" s="58"/>
      <c r="K71" s="56"/>
      <c r="L71" s="56"/>
      <c r="M71" s="56"/>
      <c r="N71" s="56"/>
      <c r="O71" s="56"/>
      <c r="P71" s="56"/>
      <c r="Q71" s="56"/>
      <c r="R71" s="56"/>
      <c r="S71" s="56"/>
      <c r="T71" s="56"/>
      <c r="U71" s="56"/>
      <c r="V71" s="56"/>
      <c r="W71" s="56"/>
      <c r="X71" s="56"/>
      <c r="Y71" s="56"/>
      <c r="Z71" s="56"/>
      <c r="AA71" s="56"/>
      <c r="AB71" s="56"/>
    </row>
    <row r="72">
      <c r="A72" s="56"/>
      <c r="B72" s="56"/>
      <c r="C72" s="58"/>
      <c r="D72" s="87"/>
      <c r="E72" s="79"/>
      <c r="F72" s="58"/>
      <c r="G72" s="58"/>
      <c r="H72" s="58"/>
      <c r="I72" s="58"/>
      <c r="J72" s="58"/>
      <c r="K72" s="56"/>
      <c r="L72" s="56"/>
      <c r="M72" s="56"/>
      <c r="N72" s="56"/>
      <c r="O72" s="56"/>
      <c r="P72" s="56"/>
      <c r="Q72" s="56"/>
      <c r="R72" s="56"/>
      <c r="S72" s="56"/>
      <c r="T72" s="56"/>
      <c r="U72" s="56"/>
      <c r="V72" s="56"/>
      <c r="W72" s="56"/>
      <c r="X72" s="56"/>
      <c r="Y72" s="56"/>
      <c r="Z72" s="56"/>
      <c r="AA72" s="56"/>
      <c r="AB72" s="56"/>
    </row>
    <row r="73">
      <c r="A73" s="56"/>
      <c r="B73" s="56"/>
      <c r="C73" s="58"/>
      <c r="D73" s="87"/>
      <c r="E73" s="79"/>
      <c r="F73" s="58"/>
      <c r="G73" s="58"/>
      <c r="H73" s="58"/>
      <c r="I73" s="58"/>
      <c r="J73" s="58"/>
      <c r="K73" s="56"/>
      <c r="L73" s="56"/>
      <c r="M73" s="56"/>
      <c r="N73" s="56"/>
      <c r="O73" s="56"/>
      <c r="P73" s="56"/>
      <c r="Q73" s="56"/>
      <c r="R73" s="56"/>
      <c r="S73" s="56"/>
      <c r="T73" s="56"/>
      <c r="U73" s="56"/>
      <c r="V73" s="56"/>
      <c r="W73" s="56"/>
      <c r="X73" s="56"/>
      <c r="Y73" s="56"/>
      <c r="Z73" s="56"/>
      <c r="AA73" s="56"/>
      <c r="AB73" s="56"/>
    </row>
    <row r="74">
      <c r="A74" s="56"/>
      <c r="B74" s="56"/>
      <c r="C74" s="58"/>
      <c r="D74" s="87"/>
      <c r="E74" s="79"/>
      <c r="F74" s="58"/>
      <c r="G74" s="58"/>
      <c r="H74" s="58"/>
      <c r="I74" s="58"/>
      <c r="J74" s="58"/>
      <c r="K74" s="56"/>
      <c r="L74" s="56"/>
      <c r="M74" s="56"/>
      <c r="N74" s="56"/>
      <c r="O74" s="56"/>
      <c r="P74" s="56"/>
      <c r="Q74" s="56"/>
      <c r="R74" s="56"/>
      <c r="S74" s="56"/>
      <c r="T74" s="56"/>
      <c r="U74" s="56"/>
      <c r="V74" s="56"/>
      <c r="W74" s="56"/>
      <c r="X74" s="56"/>
      <c r="Y74" s="56"/>
      <c r="Z74" s="56"/>
      <c r="AA74" s="56"/>
      <c r="AB74" s="56"/>
    </row>
    <row r="75">
      <c r="A75" s="56"/>
      <c r="B75" s="56"/>
      <c r="C75" s="58"/>
      <c r="D75" s="87"/>
      <c r="E75" s="79"/>
      <c r="F75" s="58"/>
      <c r="G75" s="58"/>
      <c r="H75" s="58"/>
      <c r="I75" s="58"/>
      <c r="J75" s="58"/>
      <c r="K75" s="56"/>
      <c r="L75" s="56"/>
      <c r="M75" s="56"/>
      <c r="N75" s="56"/>
      <c r="O75" s="56"/>
      <c r="P75" s="56"/>
      <c r="Q75" s="56"/>
      <c r="R75" s="56"/>
      <c r="S75" s="56"/>
      <c r="T75" s="56"/>
      <c r="U75" s="56"/>
      <c r="V75" s="56"/>
      <c r="W75" s="56"/>
      <c r="X75" s="56"/>
      <c r="Y75" s="56"/>
      <c r="Z75" s="56"/>
      <c r="AA75" s="56"/>
      <c r="AB75" s="56"/>
    </row>
    <row r="76">
      <c r="A76" s="56"/>
      <c r="B76" s="56"/>
      <c r="C76" s="58"/>
      <c r="D76" s="87"/>
      <c r="E76" s="79"/>
      <c r="F76" s="58"/>
      <c r="G76" s="58"/>
      <c r="H76" s="58"/>
      <c r="I76" s="58"/>
      <c r="J76" s="58"/>
      <c r="K76" s="56"/>
      <c r="L76" s="56"/>
      <c r="M76" s="56"/>
      <c r="N76" s="56"/>
      <c r="O76" s="56"/>
      <c r="P76" s="56"/>
      <c r="Q76" s="56"/>
      <c r="R76" s="56"/>
      <c r="S76" s="56"/>
      <c r="T76" s="56"/>
      <c r="U76" s="56"/>
      <c r="V76" s="56"/>
      <c r="W76" s="56"/>
      <c r="X76" s="56"/>
      <c r="Y76" s="56"/>
      <c r="Z76" s="56"/>
      <c r="AA76" s="56"/>
      <c r="AB76" s="56"/>
    </row>
    <row r="77">
      <c r="A77" s="56"/>
      <c r="B77" s="56"/>
      <c r="C77" s="58"/>
      <c r="D77" s="87"/>
      <c r="E77" s="79"/>
      <c r="F77" s="58"/>
      <c r="G77" s="58"/>
      <c r="H77" s="58"/>
      <c r="I77" s="58"/>
      <c r="J77" s="58"/>
      <c r="K77" s="56"/>
      <c r="L77" s="56"/>
      <c r="M77" s="56"/>
      <c r="N77" s="56"/>
      <c r="O77" s="56"/>
      <c r="P77" s="56"/>
      <c r="Q77" s="56"/>
      <c r="R77" s="56"/>
      <c r="S77" s="56"/>
      <c r="T77" s="56"/>
      <c r="U77" s="56"/>
      <c r="V77" s="56"/>
      <c r="W77" s="56"/>
      <c r="X77" s="56"/>
      <c r="Y77" s="56"/>
      <c r="Z77" s="56"/>
      <c r="AA77" s="56"/>
      <c r="AB77" s="56"/>
    </row>
    <row r="78">
      <c r="A78" s="56"/>
      <c r="B78" s="56"/>
      <c r="C78" s="58"/>
      <c r="D78" s="87"/>
      <c r="E78" s="79"/>
      <c r="F78" s="58"/>
      <c r="G78" s="58"/>
      <c r="H78" s="58"/>
      <c r="I78" s="58"/>
      <c r="J78" s="58"/>
      <c r="K78" s="56"/>
      <c r="L78" s="56"/>
      <c r="M78" s="56"/>
      <c r="N78" s="56"/>
      <c r="O78" s="56"/>
      <c r="P78" s="56"/>
      <c r="Q78" s="56"/>
      <c r="R78" s="56"/>
      <c r="S78" s="56"/>
      <c r="T78" s="56"/>
      <c r="U78" s="56"/>
      <c r="V78" s="56"/>
      <c r="W78" s="56"/>
      <c r="X78" s="56"/>
      <c r="Y78" s="56"/>
      <c r="Z78" s="56"/>
      <c r="AA78" s="56"/>
      <c r="AB78" s="56"/>
    </row>
    <row r="79">
      <c r="A79" s="56"/>
      <c r="B79" s="56"/>
      <c r="C79" s="58"/>
      <c r="D79" s="87"/>
      <c r="E79" s="79"/>
      <c r="F79" s="58"/>
      <c r="G79" s="58"/>
      <c r="H79" s="58"/>
      <c r="I79" s="58"/>
      <c r="J79" s="58"/>
      <c r="K79" s="56"/>
      <c r="L79" s="56"/>
      <c r="M79" s="56"/>
      <c r="N79" s="56"/>
      <c r="O79" s="56"/>
      <c r="P79" s="56"/>
      <c r="Q79" s="56"/>
      <c r="R79" s="56"/>
      <c r="S79" s="56"/>
      <c r="T79" s="56"/>
      <c r="U79" s="56"/>
      <c r="V79" s="56"/>
      <c r="W79" s="56"/>
      <c r="X79" s="56"/>
      <c r="Y79" s="56"/>
      <c r="Z79" s="56"/>
      <c r="AA79" s="56"/>
      <c r="AB79" s="56"/>
    </row>
    <row r="80">
      <c r="A80" s="56"/>
      <c r="B80" s="56"/>
      <c r="C80" s="58"/>
      <c r="D80" s="87"/>
      <c r="E80" s="79"/>
      <c r="F80" s="58"/>
      <c r="G80" s="58"/>
      <c r="H80" s="58"/>
      <c r="I80" s="58"/>
      <c r="J80" s="58"/>
      <c r="K80" s="56"/>
      <c r="L80" s="56"/>
      <c r="M80" s="56"/>
      <c r="N80" s="56"/>
      <c r="O80" s="56"/>
      <c r="P80" s="56"/>
      <c r="Q80" s="56"/>
      <c r="R80" s="56"/>
      <c r="S80" s="56"/>
      <c r="T80" s="56"/>
      <c r="U80" s="56"/>
      <c r="V80" s="56"/>
      <c r="W80" s="56"/>
      <c r="X80" s="56"/>
      <c r="Y80" s="56"/>
      <c r="Z80" s="56"/>
      <c r="AA80" s="56"/>
      <c r="AB80" s="56"/>
    </row>
    <row r="81">
      <c r="A81" s="56"/>
      <c r="B81" s="56"/>
      <c r="C81" s="58"/>
      <c r="D81" s="87"/>
      <c r="E81" s="79"/>
      <c r="F81" s="58"/>
      <c r="G81" s="58"/>
      <c r="H81" s="58"/>
      <c r="I81" s="58"/>
      <c r="J81" s="58"/>
      <c r="K81" s="56"/>
      <c r="L81" s="56"/>
      <c r="M81" s="56"/>
      <c r="N81" s="56"/>
      <c r="O81" s="56"/>
      <c r="P81" s="56"/>
      <c r="Q81" s="56"/>
      <c r="R81" s="56"/>
      <c r="S81" s="56"/>
      <c r="T81" s="56"/>
      <c r="U81" s="56"/>
      <c r="V81" s="56"/>
      <c r="W81" s="56"/>
      <c r="X81" s="56"/>
      <c r="Y81" s="56"/>
      <c r="Z81" s="56"/>
      <c r="AA81" s="56"/>
      <c r="AB81" s="56"/>
    </row>
    <row r="82">
      <c r="A82" s="56"/>
      <c r="B82" s="56"/>
      <c r="C82" s="58"/>
      <c r="D82" s="87"/>
      <c r="E82" s="79"/>
      <c r="F82" s="58"/>
      <c r="G82" s="58"/>
      <c r="H82" s="58"/>
      <c r="I82" s="58"/>
      <c r="J82" s="58"/>
      <c r="K82" s="56"/>
      <c r="L82" s="56"/>
      <c r="M82" s="56"/>
      <c r="N82" s="56"/>
      <c r="O82" s="56"/>
      <c r="P82" s="56"/>
      <c r="Q82" s="56"/>
      <c r="R82" s="56"/>
      <c r="S82" s="56"/>
      <c r="T82" s="56"/>
      <c r="U82" s="56"/>
      <c r="V82" s="56"/>
      <c r="W82" s="56"/>
      <c r="X82" s="56"/>
      <c r="Y82" s="56"/>
      <c r="Z82" s="56"/>
      <c r="AA82" s="56"/>
      <c r="AB82" s="56"/>
    </row>
    <row r="83">
      <c r="A83" s="56"/>
      <c r="B83" s="56"/>
      <c r="C83" s="58"/>
      <c r="D83" s="87"/>
      <c r="E83" s="79"/>
      <c r="F83" s="58"/>
      <c r="G83" s="58"/>
      <c r="H83" s="58"/>
      <c r="I83" s="58"/>
      <c r="J83" s="58"/>
      <c r="K83" s="56"/>
      <c r="L83" s="56"/>
      <c r="M83" s="56"/>
      <c r="N83" s="56"/>
      <c r="O83" s="56"/>
      <c r="P83" s="56"/>
      <c r="Q83" s="56"/>
      <c r="R83" s="56"/>
      <c r="S83" s="56"/>
      <c r="T83" s="56"/>
      <c r="U83" s="56"/>
      <c r="V83" s="56"/>
      <c r="W83" s="56"/>
      <c r="X83" s="56"/>
      <c r="Y83" s="56"/>
      <c r="Z83" s="56"/>
      <c r="AA83" s="56"/>
      <c r="AB83" s="56"/>
    </row>
    <row r="84">
      <c r="A84" s="56"/>
      <c r="B84" s="56"/>
      <c r="C84" s="58"/>
      <c r="D84" s="87"/>
      <c r="E84" s="79"/>
      <c r="F84" s="58"/>
      <c r="G84" s="58"/>
      <c r="H84" s="58"/>
      <c r="I84" s="58"/>
      <c r="J84" s="58"/>
      <c r="K84" s="56"/>
      <c r="L84" s="56"/>
      <c r="M84" s="56"/>
      <c r="N84" s="56"/>
      <c r="O84" s="56"/>
      <c r="P84" s="56"/>
      <c r="Q84" s="56"/>
      <c r="R84" s="56"/>
      <c r="S84" s="56"/>
      <c r="T84" s="56"/>
      <c r="U84" s="56"/>
      <c r="V84" s="56"/>
      <c r="W84" s="56"/>
      <c r="X84" s="56"/>
      <c r="Y84" s="56"/>
      <c r="Z84" s="56"/>
      <c r="AA84" s="56"/>
      <c r="AB84" s="56"/>
    </row>
    <row r="85">
      <c r="A85" s="56"/>
      <c r="B85" s="56"/>
      <c r="C85" s="58"/>
      <c r="D85" s="87"/>
      <c r="E85" s="79"/>
      <c r="F85" s="58"/>
      <c r="G85" s="58"/>
      <c r="H85" s="58"/>
      <c r="I85" s="58"/>
      <c r="J85" s="58"/>
      <c r="K85" s="56"/>
      <c r="L85" s="56"/>
      <c r="M85" s="56"/>
      <c r="N85" s="56"/>
      <c r="O85" s="56"/>
      <c r="P85" s="56"/>
      <c r="Q85" s="56"/>
      <c r="R85" s="56"/>
      <c r="S85" s="56"/>
      <c r="T85" s="56"/>
      <c r="U85" s="56"/>
      <c r="V85" s="56"/>
      <c r="W85" s="56"/>
      <c r="X85" s="56"/>
      <c r="Y85" s="56"/>
      <c r="Z85" s="56"/>
      <c r="AA85" s="56"/>
      <c r="AB85" s="56"/>
    </row>
    <row r="86">
      <c r="A86" s="56"/>
      <c r="B86" s="56"/>
      <c r="C86" s="58"/>
      <c r="D86" s="87"/>
      <c r="E86" s="79"/>
      <c r="F86" s="58"/>
      <c r="G86" s="58"/>
      <c r="H86" s="58"/>
      <c r="I86" s="58"/>
      <c r="J86" s="58"/>
      <c r="K86" s="56"/>
      <c r="L86" s="56"/>
      <c r="M86" s="56"/>
      <c r="N86" s="56"/>
      <c r="O86" s="56"/>
      <c r="P86" s="56"/>
      <c r="Q86" s="56"/>
      <c r="R86" s="56"/>
      <c r="S86" s="56"/>
      <c r="T86" s="56"/>
      <c r="U86" s="56"/>
      <c r="V86" s="56"/>
      <c r="W86" s="56"/>
      <c r="X86" s="56"/>
      <c r="Y86" s="56"/>
      <c r="Z86" s="56"/>
      <c r="AA86" s="56"/>
      <c r="AB86" s="56"/>
    </row>
    <row r="87">
      <c r="A87" s="56"/>
      <c r="B87" s="56"/>
      <c r="C87" s="58"/>
      <c r="D87" s="87"/>
      <c r="E87" s="79"/>
      <c r="F87" s="58"/>
      <c r="G87" s="58"/>
      <c r="H87" s="58"/>
      <c r="I87" s="58"/>
      <c r="J87" s="58"/>
      <c r="K87" s="56"/>
      <c r="L87" s="56"/>
      <c r="M87" s="56"/>
      <c r="N87" s="56"/>
      <c r="O87" s="56"/>
      <c r="P87" s="56"/>
      <c r="Q87" s="56"/>
      <c r="R87" s="56"/>
      <c r="S87" s="56"/>
      <c r="T87" s="56"/>
      <c r="U87" s="56"/>
      <c r="V87" s="56"/>
      <c r="W87" s="56"/>
      <c r="X87" s="56"/>
      <c r="Y87" s="56"/>
      <c r="Z87" s="56"/>
      <c r="AA87" s="56"/>
      <c r="AB87" s="56"/>
    </row>
    <row r="88">
      <c r="A88" s="56"/>
      <c r="B88" s="56"/>
      <c r="C88" s="58"/>
      <c r="D88" s="87"/>
      <c r="E88" s="79"/>
      <c r="F88" s="58"/>
      <c r="G88" s="58"/>
      <c r="H88" s="58"/>
      <c r="I88" s="58"/>
      <c r="J88" s="58"/>
      <c r="K88" s="56"/>
      <c r="L88" s="56"/>
      <c r="M88" s="56"/>
      <c r="N88" s="56"/>
      <c r="O88" s="56"/>
      <c r="P88" s="56"/>
      <c r="Q88" s="56"/>
      <c r="R88" s="56"/>
      <c r="S88" s="56"/>
      <c r="T88" s="56"/>
      <c r="U88" s="56"/>
      <c r="V88" s="56"/>
      <c r="W88" s="56"/>
      <c r="X88" s="56"/>
      <c r="Y88" s="56"/>
      <c r="Z88" s="56"/>
      <c r="AA88" s="56"/>
      <c r="AB88" s="56"/>
    </row>
    <row r="89">
      <c r="A89" s="56"/>
      <c r="B89" s="56"/>
      <c r="C89" s="58"/>
      <c r="D89" s="87"/>
      <c r="E89" s="79"/>
      <c r="F89" s="58"/>
      <c r="G89" s="58"/>
      <c r="H89" s="58"/>
      <c r="I89" s="58"/>
      <c r="J89" s="58"/>
      <c r="K89" s="56"/>
      <c r="L89" s="56"/>
      <c r="M89" s="56"/>
      <c r="N89" s="56"/>
      <c r="O89" s="56"/>
      <c r="P89" s="56"/>
      <c r="Q89" s="56"/>
      <c r="R89" s="56"/>
      <c r="S89" s="56"/>
      <c r="T89" s="56"/>
      <c r="U89" s="56"/>
      <c r="V89" s="56"/>
      <c r="W89" s="56"/>
      <c r="X89" s="56"/>
      <c r="Y89" s="56"/>
      <c r="Z89" s="56"/>
      <c r="AA89" s="56"/>
      <c r="AB89" s="56"/>
    </row>
    <row r="90">
      <c r="A90" s="56"/>
      <c r="B90" s="56"/>
      <c r="C90" s="58"/>
      <c r="D90" s="87"/>
      <c r="E90" s="79"/>
      <c r="F90" s="58"/>
      <c r="G90" s="58"/>
      <c r="H90" s="58"/>
      <c r="I90" s="58"/>
      <c r="J90" s="58"/>
      <c r="K90" s="56"/>
      <c r="L90" s="56"/>
      <c r="M90" s="56"/>
      <c r="N90" s="56"/>
      <c r="O90" s="56"/>
      <c r="P90" s="56"/>
      <c r="Q90" s="56"/>
      <c r="R90" s="56"/>
      <c r="S90" s="56"/>
      <c r="T90" s="56"/>
      <c r="U90" s="56"/>
      <c r="V90" s="56"/>
      <c r="W90" s="56"/>
      <c r="X90" s="56"/>
      <c r="Y90" s="56"/>
      <c r="Z90" s="56"/>
      <c r="AA90" s="56"/>
      <c r="AB90" s="56"/>
    </row>
    <row r="91">
      <c r="A91" s="56"/>
      <c r="B91" s="56"/>
      <c r="C91" s="58"/>
      <c r="D91" s="87"/>
      <c r="E91" s="79"/>
      <c r="F91" s="58"/>
      <c r="G91" s="58"/>
      <c r="H91" s="58"/>
      <c r="I91" s="58"/>
      <c r="J91" s="58"/>
      <c r="K91" s="56"/>
      <c r="L91" s="56"/>
      <c r="M91" s="56"/>
      <c r="N91" s="56"/>
      <c r="O91" s="56"/>
      <c r="P91" s="56"/>
      <c r="Q91" s="56"/>
      <c r="R91" s="56"/>
      <c r="S91" s="56"/>
      <c r="T91" s="56"/>
      <c r="U91" s="56"/>
      <c r="V91" s="56"/>
      <c r="W91" s="56"/>
      <c r="X91" s="56"/>
      <c r="Y91" s="56"/>
      <c r="Z91" s="56"/>
      <c r="AA91" s="56"/>
      <c r="AB91" s="56"/>
    </row>
    <row r="92">
      <c r="A92" s="56"/>
      <c r="B92" s="56"/>
      <c r="C92" s="58"/>
      <c r="D92" s="87"/>
      <c r="E92" s="79"/>
      <c r="F92" s="58"/>
      <c r="G92" s="58"/>
      <c r="H92" s="58"/>
      <c r="I92" s="58"/>
      <c r="J92" s="58"/>
      <c r="K92" s="56"/>
      <c r="L92" s="56"/>
      <c r="M92" s="56"/>
      <c r="N92" s="56"/>
      <c r="O92" s="56"/>
      <c r="P92" s="56"/>
      <c r="Q92" s="56"/>
      <c r="R92" s="56"/>
      <c r="S92" s="56"/>
      <c r="T92" s="56"/>
      <c r="U92" s="56"/>
      <c r="V92" s="56"/>
      <c r="W92" s="56"/>
      <c r="X92" s="56"/>
      <c r="Y92" s="56"/>
      <c r="Z92" s="56"/>
      <c r="AA92" s="56"/>
      <c r="AB92" s="56"/>
    </row>
    <row r="93">
      <c r="A93" s="56"/>
      <c r="B93" s="56"/>
      <c r="C93" s="58"/>
      <c r="D93" s="87"/>
      <c r="E93" s="79"/>
      <c r="F93" s="58"/>
      <c r="G93" s="58"/>
      <c r="H93" s="58"/>
      <c r="I93" s="58"/>
      <c r="J93" s="58"/>
      <c r="K93" s="56"/>
      <c r="L93" s="56"/>
      <c r="M93" s="56"/>
      <c r="N93" s="56"/>
      <c r="O93" s="56"/>
      <c r="P93" s="56"/>
      <c r="Q93" s="56"/>
      <c r="R93" s="56"/>
      <c r="S93" s="56"/>
      <c r="T93" s="56"/>
      <c r="U93" s="56"/>
      <c r="V93" s="56"/>
      <c r="W93" s="56"/>
      <c r="X93" s="56"/>
      <c r="Y93" s="56"/>
      <c r="Z93" s="56"/>
      <c r="AA93" s="56"/>
      <c r="AB93" s="56"/>
    </row>
    <row r="94">
      <c r="A94" s="56"/>
      <c r="B94" s="56"/>
      <c r="C94" s="58"/>
      <c r="D94" s="87"/>
      <c r="E94" s="79"/>
      <c r="F94" s="58"/>
      <c r="G94" s="58"/>
      <c r="H94" s="58"/>
      <c r="I94" s="58"/>
      <c r="J94" s="58"/>
      <c r="K94" s="56"/>
      <c r="L94" s="56"/>
      <c r="M94" s="56"/>
      <c r="N94" s="56"/>
      <c r="O94" s="56"/>
      <c r="P94" s="56"/>
      <c r="Q94" s="56"/>
      <c r="R94" s="56"/>
      <c r="S94" s="56"/>
      <c r="T94" s="56"/>
      <c r="U94" s="56"/>
      <c r="V94" s="56"/>
      <c r="W94" s="56"/>
      <c r="X94" s="56"/>
      <c r="Y94" s="56"/>
      <c r="Z94" s="56"/>
      <c r="AA94" s="56"/>
      <c r="AB94" s="56"/>
    </row>
    <row r="95">
      <c r="A95" s="56"/>
      <c r="B95" s="56"/>
      <c r="C95" s="58"/>
      <c r="D95" s="87"/>
      <c r="E95" s="79"/>
      <c r="F95" s="58"/>
      <c r="G95" s="58"/>
      <c r="H95" s="58"/>
      <c r="I95" s="58"/>
      <c r="J95" s="58"/>
      <c r="K95" s="56"/>
      <c r="L95" s="56"/>
      <c r="M95" s="56"/>
      <c r="N95" s="56"/>
      <c r="O95" s="56"/>
      <c r="P95" s="56"/>
      <c r="Q95" s="56"/>
      <c r="R95" s="56"/>
      <c r="S95" s="56"/>
      <c r="T95" s="56"/>
      <c r="U95" s="56"/>
      <c r="V95" s="56"/>
      <c r="W95" s="56"/>
      <c r="X95" s="56"/>
      <c r="Y95" s="56"/>
      <c r="Z95" s="56"/>
      <c r="AA95" s="56"/>
      <c r="AB95" s="56"/>
    </row>
    <row r="96">
      <c r="A96" s="56"/>
      <c r="B96" s="56"/>
      <c r="C96" s="58"/>
      <c r="D96" s="87"/>
      <c r="E96" s="79"/>
      <c r="F96" s="58"/>
      <c r="G96" s="58"/>
      <c r="H96" s="58"/>
      <c r="I96" s="58"/>
      <c r="J96" s="58"/>
      <c r="K96" s="56"/>
      <c r="L96" s="56"/>
      <c r="M96" s="56"/>
      <c r="N96" s="56"/>
      <c r="O96" s="56"/>
      <c r="P96" s="56"/>
      <c r="Q96" s="56"/>
      <c r="R96" s="56"/>
      <c r="S96" s="56"/>
      <c r="T96" s="56"/>
      <c r="U96" s="56"/>
      <c r="V96" s="56"/>
      <c r="W96" s="56"/>
      <c r="X96" s="56"/>
      <c r="Y96" s="56"/>
      <c r="Z96" s="56"/>
      <c r="AA96" s="56"/>
      <c r="AB96" s="56"/>
    </row>
    <row r="97">
      <c r="A97" s="56"/>
      <c r="B97" s="56"/>
      <c r="C97" s="58"/>
      <c r="D97" s="87"/>
      <c r="E97" s="79"/>
      <c r="F97" s="58"/>
      <c r="G97" s="58"/>
      <c r="H97" s="58"/>
      <c r="I97" s="58"/>
      <c r="J97" s="58"/>
      <c r="K97" s="56"/>
      <c r="L97" s="56"/>
      <c r="M97" s="56"/>
      <c r="N97" s="56"/>
      <c r="O97" s="56"/>
      <c r="P97" s="56"/>
      <c r="Q97" s="56"/>
      <c r="R97" s="56"/>
      <c r="S97" s="56"/>
      <c r="T97" s="56"/>
      <c r="U97" s="56"/>
      <c r="V97" s="56"/>
      <c r="W97" s="56"/>
      <c r="X97" s="56"/>
      <c r="Y97" s="56"/>
      <c r="Z97" s="56"/>
      <c r="AA97" s="56"/>
      <c r="AB97" s="56"/>
    </row>
    <row r="98">
      <c r="A98" s="56"/>
      <c r="B98" s="56"/>
      <c r="C98" s="58"/>
      <c r="D98" s="87"/>
      <c r="E98" s="79"/>
      <c r="F98" s="58"/>
      <c r="G98" s="58"/>
      <c r="H98" s="58"/>
      <c r="I98" s="58"/>
      <c r="J98" s="58"/>
      <c r="K98" s="56"/>
      <c r="L98" s="56"/>
      <c r="M98" s="56"/>
      <c r="N98" s="56"/>
      <c r="O98" s="56"/>
      <c r="P98" s="56"/>
      <c r="Q98" s="56"/>
      <c r="R98" s="56"/>
      <c r="S98" s="56"/>
      <c r="T98" s="56"/>
      <c r="U98" s="56"/>
      <c r="V98" s="56"/>
      <c r="W98" s="56"/>
      <c r="X98" s="56"/>
      <c r="Y98" s="56"/>
      <c r="Z98" s="56"/>
      <c r="AA98" s="56"/>
      <c r="AB98" s="56"/>
    </row>
    <row r="99">
      <c r="A99" s="56"/>
      <c r="B99" s="56"/>
      <c r="C99" s="58"/>
      <c r="D99" s="87"/>
      <c r="E99" s="79"/>
      <c r="F99" s="58"/>
      <c r="G99" s="58"/>
      <c r="H99" s="58"/>
      <c r="I99" s="58"/>
      <c r="J99" s="58"/>
      <c r="K99" s="56"/>
      <c r="L99" s="56"/>
      <c r="M99" s="56"/>
      <c r="N99" s="56"/>
      <c r="O99" s="56"/>
      <c r="P99" s="56"/>
      <c r="Q99" s="56"/>
      <c r="R99" s="56"/>
      <c r="S99" s="56"/>
      <c r="T99" s="56"/>
      <c r="U99" s="56"/>
      <c r="V99" s="56"/>
      <c r="W99" s="56"/>
      <c r="X99" s="56"/>
      <c r="Y99" s="56"/>
      <c r="Z99" s="56"/>
      <c r="AA99" s="56"/>
      <c r="AB99" s="56"/>
    </row>
    <row r="100">
      <c r="A100" s="56"/>
      <c r="B100" s="56"/>
      <c r="C100" s="58"/>
      <c r="D100" s="87"/>
      <c r="E100" s="79"/>
      <c r="F100" s="58"/>
      <c r="G100" s="58"/>
      <c r="H100" s="58"/>
      <c r="I100" s="58"/>
      <c r="J100" s="58"/>
      <c r="K100" s="56"/>
      <c r="L100" s="56"/>
      <c r="M100" s="56"/>
      <c r="N100" s="56"/>
      <c r="O100" s="56"/>
      <c r="P100" s="56"/>
      <c r="Q100" s="56"/>
      <c r="R100" s="56"/>
      <c r="S100" s="56"/>
      <c r="T100" s="56"/>
      <c r="U100" s="56"/>
      <c r="V100" s="56"/>
      <c r="W100" s="56"/>
      <c r="X100" s="56"/>
      <c r="Y100" s="56"/>
      <c r="Z100" s="56"/>
      <c r="AA100" s="56"/>
      <c r="AB100" s="56"/>
    </row>
    <row r="101">
      <c r="A101" s="56"/>
      <c r="B101" s="56"/>
      <c r="C101" s="58"/>
      <c r="D101" s="87"/>
      <c r="E101" s="79"/>
      <c r="F101" s="58"/>
      <c r="G101" s="58"/>
      <c r="H101" s="58"/>
      <c r="I101" s="58"/>
      <c r="J101" s="58"/>
      <c r="K101" s="56"/>
      <c r="L101" s="56"/>
      <c r="M101" s="56"/>
      <c r="N101" s="56"/>
      <c r="O101" s="56"/>
      <c r="P101" s="56"/>
      <c r="Q101" s="56"/>
      <c r="R101" s="56"/>
      <c r="S101" s="56"/>
      <c r="T101" s="56"/>
      <c r="U101" s="56"/>
      <c r="V101" s="56"/>
      <c r="W101" s="56"/>
      <c r="X101" s="56"/>
      <c r="Y101" s="56"/>
      <c r="Z101" s="56"/>
      <c r="AA101" s="56"/>
      <c r="AB101" s="56"/>
    </row>
    <row r="102">
      <c r="A102" s="56"/>
      <c r="B102" s="56"/>
      <c r="C102" s="58"/>
      <c r="D102" s="87"/>
      <c r="E102" s="79"/>
      <c r="F102" s="58"/>
      <c r="G102" s="58"/>
      <c r="H102" s="58"/>
      <c r="I102" s="58"/>
      <c r="J102" s="58"/>
      <c r="K102" s="56"/>
      <c r="L102" s="56"/>
      <c r="M102" s="56"/>
      <c r="N102" s="56"/>
      <c r="O102" s="56"/>
      <c r="P102" s="56"/>
      <c r="Q102" s="56"/>
      <c r="R102" s="56"/>
      <c r="S102" s="56"/>
      <c r="T102" s="56"/>
      <c r="U102" s="56"/>
      <c r="V102" s="56"/>
      <c r="W102" s="56"/>
      <c r="X102" s="56"/>
      <c r="Y102" s="56"/>
      <c r="Z102" s="56"/>
      <c r="AA102" s="56"/>
      <c r="AB102" s="56"/>
    </row>
    <row r="103">
      <c r="A103" s="56"/>
      <c r="B103" s="56"/>
      <c r="C103" s="58"/>
      <c r="D103" s="87"/>
      <c r="E103" s="79"/>
      <c r="F103" s="58"/>
      <c r="G103" s="58"/>
      <c r="H103" s="58"/>
      <c r="I103" s="58"/>
      <c r="J103" s="58"/>
      <c r="K103" s="56"/>
      <c r="L103" s="56"/>
      <c r="M103" s="56"/>
      <c r="N103" s="56"/>
      <c r="O103" s="56"/>
      <c r="P103" s="56"/>
      <c r="Q103" s="56"/>
      <c r="R103" s="56"/>
      <c r="S103" s="56"/>
      <c r="T103" s="56"/>
      <c r="U103" s="56"/>
      <c r="V103" s="56"/>
      <c r="W103" s="56"/>
      <c r="X103" s="56"/>
      <c r="Y103" s="56"/>
      <c r="Z103" s="56"/>
      <c r="AA103" s="56"/>
      <c r="AB103" s="56"/>
    </row>
    <row r="104">
      <c r="A104" s="56"/>
      <c r="B104" s="56"/>
      <c r="C104" s="58"/>
      <c r="D104" s="87"/>
      <c r="E104" s="79"/>
      <c r="F104" s="58"/>
      <c r="G104" s="58"/>
      <c r="H104" s="58"/>
      <c r="I104" s="58"/>
      <c r="J104" s="58"/>
      <c r="K104" s="56"/>
      <c r="L104" s="56"/>
      <c r="M104" s="56"/>
      <c r="N104" s="56"/>
      <c r="O104" s="56"/>
      <c r="P104" s="56"/>
      <c r="Q104" s="56"/>
      <c r="R104" s="56"/>
      <c r="S104" s="56"/>
      <c r="T104" s="56"/>
      <c r="U104" s="56"/>
      <c r="V104" s="56"/>
      <c r="W104" s="56"/>
      <c r="X104" s="56"/>
      <c r="Y104" s="56"/>
      <c r="Z104" s="56"/>
      <c r="AA104" s="56"/>
      <c r="AB104" s="56"/>
    </row>
    <row r="105">
      <c r="A105" s="56"/>
      <c r="B105" s="56"/>
      <c r="C105" s="58"/>
      <c r="D105" s="87"/>
      <c r="E105" s="79"/>
      <c r="F105" s="58"/>
      <c r="G105" s="58"/>
      <c r="H105" s="58"/>
      <c r="I105" s="58"/>
      <c r="J105" s="58"/>
      <c r="K105" s="56"/>
      <c r="L105" s="56"/>
      <c r="M105" s="56"/>
      <c r="N105" s="56"/>
      <c r="O105" s="56"/>
      <c r="P105" s="56"/>
      <c r="Q105" s="56"/>
      <c r="R105" s="56"/>
      <c r="S105" s="56"/>
      <c r="T105" s="56"/>
      <c r="U105" s="56"/>
      <c r="V105" s="56"/>
      <c r="W105" s="56"/>
      <c r="X105" s="56"/>
      <c r="Y105" s="56"/>
      <c r="Z105" s="56"/>
      <c r="AA105" s="56"/>
      <c r="AB105" s="56"/>
    </row>
    <row r="106">
      <c r="A106" s="56"/>
      <c r="B106" s="56"/>
      <c r="C106" s="58"/>
      <c r="D106" s="87"/>
      <c r="E106" s="79"/>
      <c r="F106" s="58"/>
      <c r="G106" s="58"/>
      <c r="H106" s="58"/>
      <c r="I106" s="58"/>
      <c r="J106" s="58"/>
      <c r="K106" s="56"/>
      <c r="L106" s="56"/>
      <c r="M106" s="56"/>
      <c r="N106" s="56"/>
      <c r="O106" s="56"/>
      <c r="P106" s="56"/>
      <c r="Q106" s="56"/>
      <c r="R106" s="56"/>
      <c r="S106" s="56"/>
      <c r="T106" s="56"/>
      <c r="U106" s="56"/>
      <c r="V106" s="56"/>
      <c r="W106" s="56"/>
      <c r="X106" s="56"/>
      <c r="Y106" s="56"/>
      <c r="Z106" s="56"/>
      <c r="AA106" s="56"/>
      <c r="AB106" s="56"/>
    </row>
    <row r="107">
      <c r="A107" s="56"/>
      <c r="B107" s="56"/>
      <c r="C107" s="58"/>
      <c r="D107" s="87"/>
      <c r="E107" s="79"/>
      <c r="F107" s="58"/>
      <c r="G107" s="58"/>
      <c r="H107" s="58"/>
      <c r="I107" s="58"/>
      <c r="J107" s="58"/>
      <c r="K107" s="56"/>
      <c r="L107" s="56"/>
      <c r="M107" s="56"/>
      <c r="N107" s="56"/>
      <c r="O107" s="56"/>
      <c r="P107" s="56"/>
      <c r="Q107" s="56"/>
      <c r="R107" s="56"/>
      <c r="S107" s="56"/>
      <c r="T107" s="56"/>
      <c r="U107" s="56"/>
      <c r="V107" s="56"/>
      <c r="W107" s="56"/>
      <c r="X107" s="56"/>
      <c r="Y107" s="56"/>
      <c r="Z107" s="56"/>
      <c r="AA107" s="56"/>
      <c r="AB107" s="56"/>
    </row>
    <row r="108">
      <c r="A108" s="56"/>
      <c r="B108" s="56"/>
      <c r="C108" s="58"/>
      <c r="D108" s="87"/>
      <c r="E108" s="79"/>
      <c r="F108" s="58"/>
      <c r="G108" s="58"/>
      <c r="H108" s="58"/>
      <c r="I108" s="58"/>
      <c r="J108" s="58"/>
      <c r="K108" s="56"/>
      <c r="L108" s="56"/>
      <c r="M108" s="56"/>
      <c r="N108" s="56"/>
      <c r="O108" s="56"/>
      <c r="P108" s="56"/>
      <c r="Q108" s="56"/>
      <c r="R108" s="56"/>
      <c r="S108" s="56"/>
      <c r="T108" s="56"/>
      <c r="U108" s="56"/>
      <c r="V108" s="56"/>
      <c r="W108" s="56"/>
      <c r="X108" s="56"/>
      <c r="Y108" s="56"/>
      <c r="Z108" s="56"/>
      <c r="AA108" s="56"/>
      <c r="AB108" s="56"/>
    </row>
    <row r="109">
      <c r="A109" s="56"/>
      <c r="B109" s="56"/>
      <c r="C109" s="58"/>
      <c r="D109" s="87"/>
      <c r="E109" s="79"/>
      <c r="F109" s="58"/>
      <c r="G109" s="58"/>
      <c r="H109" s="58"/>
      <c r="I109" s="58"/>
      <c r="J109" s="58"/>
      <c r="K109" s="56"/>
      <c r="L109" s="56"/>
      <c r="M109" s="56"/>
      <c r="N109" s="56"/>
      <c r="O109" s="56"/>
      <c r="P109" s="56"/>
      <c r="Q109" s="56"/>
      <c r="R109" s="56"/>
      <c r="S109" s="56"/>
      <c r="T109" s="56"/>
      <c r="U109" s="56"/>
      <c r="V109" s="56"/>
      <c r="W109" s="56"/>
      <c r="X109" s="56"/>
      <c r="Y109" s="56"/>
      <c r="Z109" s="56"/>
      <c r="AA109" s="56"/>
      <c r="AB109" s="56"/>
    </row>
    <row r="110">
      <c r="A110" s="56"/>
      <c r="B110" s="56"/>
      <c r="C110" s="58"/>
      <c r="D110" s="87"/>
      <c r="E110" s="79"/>
      <c r="F110" s="58"/>
      <c r="G110" s="58"/>
      <c r="H110" s="58"/>
      <c r="I110" s="58"/>
      <c r="J110" s="58"/>
      <c r="K110" s="56"/>
      <c r="L110" s="56"/>
      <c r="M110" s="56"/>
      <c r="N110" s="56"/>
      <c r="O110" s="56"/>
      <c r="P110" s="56"/>
      <c r="Q110" s="56"/>
      <c r="R110" s="56"/>
      <c r="S110" s="56"/>
      <c r="T110" s="56"/>
      <c r="U110" s="56"/>
      <c r="V110" s="56"/>
      <c r="W110" s="56"/>
      <c r="X110" s="56"/>
      <c r="Y110" s="56"/>
      <c r="Z110" s="56"/>
      <c r="AA110" s="56"/>
      <c r="AB110" s="56"/>
    </row>
    <row r="111">
      <c r="A111" s="56"/>
      <c r="B111" s="56"/>
      <c r="C111" s="58"/>
      <c r="D111" s="87"/>
      <c r="E111" s="79"/>
      <c r="F111" s="58"/>
      <c r="G111" s="58"/>
      <c r="H111" s="58"/>
      <c r="I111" s="58"/>
      <c r="J111" s="58"/>
      <c r="K111" s="56"/>
      <c r="L111" s="56"/>
      <c r="M111" s="56"/>
      <c r="N111" s="56"/>
      <c r="O111" s="56"/>
      <c r="P111" s="56"/>
      <c r="Q111" s="56"/>
      <c r="R111" s="56"/>
      <c r="S111" s="56"/>
      <c r="T111" s="56"/>
      <c r="U111" s="56"/>
      <c r="V111" s="56"/>
      <c r="W111" s="56"/>
      <c r="X111" s="56"/>
      <c r="Y111" s="56"/>
      <c r="Z111" s="56"/>
      <c r="AA111" s="56"/>
      <c r="AB111" s="56"/>
    </row>
    <row r="112">
      <c r="A112" s="56"/>
      <c r="B112" s="56"/>
      <c r="C112" s="58"/>
      <c r="D112" s="87"/>
      <c r="E112" s="79"/>
      <c r="F112" s="58"/>
      <c r="G112" s="58"/>
      <c r="H112" s="58"/>
      <c r="I112" s="58"/>
      <c r="J112" s="58"/>
      <c r="K112" s="56"/>
      <c r="L112" s="56"/>
      <c r="M112" s="56"/>
      <c r="N112" s="56"/>
      <c r="O112" s="56"/>
      <c r="P112" s="56"/>
      <c r="Q112" s="56"/>
      <c r="R112" s="56"/>
      <c r="S112" s="56"/>
      <c r="T112" s="56"/>
      <c r="U112" s="56"/>
      <c r="V112" s="56"/>
      <c r="W112" s="56"/>
      <c r="X112" s="56"/>
      <c r="Y112" s="56"/>
      <c r="Z112" s="56"/>
      <c r="AA112" s="56"/>
      <c r="AB112" s="56"/>
    </row>
    <row r="113">
      <c r="A113" s="56"/>
      <c r="B113" s="56"/>
      <c r="C113" s="58"/>
      <c r="D113" s="87"/>
      <c r="E113" s="79"/>
      <c r="F113" s="58"/>
      <c r="G113" s="58"/>
      <c r="H113" s="58"/>
      <c r="I113" s="58"/>
      <c r="J113" s="58"/>
      <c r="K113" s="56"/>
      <c r="L113" s="56"/>
      <c r="M113" s="56"/>
      <c r="N113" s="56"/>
      <c r="O113" s="56"/>
      <c r="P113" s="56"/>
      <c r="Q113" s="56"/>
      <c r="R113" s="56"/>
      <c r="S113" s="56"/>
      <c r="T113" s="56"/>
      <c r="U113" s="56"/>
      <c r="V113" s="56"/>
      <c r="W113" s="56"/>
      <c r="X113" s="56"/>
      <c r="Y113" s="56"/>
      <c r="Z113" s="56"/>
      <c r="AA113" s="56"/>
      <c r="AB113" s="56"/>
    </row>
    <row r="114">
      <c r="A114" s="56"/>
      <c r="B114" s="56"/>
      <c r="C114" s="58"/>
      <c r="D114" s="87"/>
      <c r="E114" s="79"/>
      <c r="F114" s="58"/>
      <c r="G114" s="58"/>
      <c r="H114" s="58"/>
      <c r="I114" s="58"/>
      <c r="J114" s="58"/>
      <c r="K114" s="56"/>
      <c r="L114" s="56"/>
      <c r="M114" s="56"/>
      <c r="N114" s="56"/>
      <c r="O114" s="56"/>
      <c r="P114" s="56"/>
      <c r="Q114" s="56"/>
      <c r="R114" s="56"/>
      <c r="S114" s="56"/>
      <c r="T114" s="56"/>
      <c r="U114" s="56"/>
      <c r="V114" s="56"/>
      <c r="W114" s="56"/>
      <c r="X114" s="56"/>
      <c r="Y114" s="56"/>
      <c r="Z114" s="56"/>
      <c r="AA114" s="56"/>
      <c r="AB114" s="56"/>
    </row>
    <row r="115">
      <c r="A115" s="56"/>
      <c r="B115" s="56"/>
      <c r="C115" s="58"/>
      <c r="D115" s="87"/>
      <c r="E115" s="79"/>
      <c r="F115" s="58"/>
      <c r="G115" s="58"/>
      <c r="H115" s="58"/>
      <c r="I115" s="58"/>
      <c r="J115" s="58"/>
      <c r="K115" s="56"/>
      <c r="L115" s="56"/>
      <c r="M115" s="56"/>
      <c r="N115" s="56"/>
      <c r="O115" s="56"/>
      <c r="P115" s="56"/>
      <c r="Q115" s="56"/>
      <c r="R115" s="56"/>
      <c r="S115" s="56"/>
      <c r="T115" s="56"/>
      <c r="U115" s="56"/>
      <c r="V115" s="56"/>
      <c r="W115" s="56"/>
      <c r="X115" s="56"/>
      <c r="Y115" s="56"/>
      <c r="Z115" s="56"/>
      <c r="AA115" s="56"/>
      <c r="AB115" s="56"/>
    </row>
    <row r="116">
      <c r="A116" s="56"/>
      <c r="B116" s="56"/>
      <c r="C116" s="58"/>
      <c r="D116" s="87"/>
      <c r="E116" s="79"/>
      <c r="F116" s="58"/>
      <c r="G116" s="58"/>
      <c r="H116" s="58"/>
      <c r="I116" s="58"/>
      <c r="J116" s="58"/>
      <c r="K116" s="56"/>
      <c r="L116" s="56"/>
      <c r="M116" s="56"/>
      <c r="N116" s="56"/>
      <c r="O116" s="56"/>
      <c r="P116" s="56"/>
      <c r="Q116" s="56"/>
      <c r="R116" s="56"/>
      <c r="S116" s="56"/>
      <c r="T116" s="56"/>
      <c r="U116" s="56"/>
      <c r="V116" s="56"/>
      <c r="W116" s="56"/>
      <c r="X116" s="56"/>
      <c r="Y116" s="56"/>
      <c r="Z116" s="56"/>
      <c r="AA116" s="56"/>
      <c r="AB116" s="56"/>
    </row>
    <row r="117">
      <c r="A117" s="56"/>
      <c r="B117" s="56"/>
      <c r="C117" s="58"/>
      <c r="D117" s="87"/>
      <c r="E117" s="79"/>
      <c r="F117" s="58"/>
      <c r="G117" s="58"/>
      <c r="H117" s="58"/>
      <c r="I117" s="58"/>
      <c r="J117" s="58"/>
      <c r="K117" s="56"/>
      <c r="L117" s="56"/>
      <c r="M117" s="56"/>
      <c r="N117" s="56"/>
      <c r="O117" s="56"/>
      <c r="P117" s="56"/>
      <c r="Q117" s="56"/>
      <c r="R117" s="56"/>
      <c r="S117" s="56"/>
      <c r="T117" s="56"/>
      <c r="U117" s="56"/>
      <c r="V117" s="56"/>
      <c r="W117" s="56"/>
      <c r="X117" s="56"/>
      <c r="Y117" s="56"/>
      <c r="Z117" s="56"/>
      <c r="AA117" s="56"/>
      <c r="AB117" s="56"/>
    </row>
    <row r="118">
      <c r="A118" s="56"/>
      <c r="B118" s="56"/>
      <c r="C118" s="58"/>
      <c r="D118" s="87"/>
      <c r="E118" s="79"/>
      <c r="F118" s="58"/>
      <c r="G118" s="58"/>
      <c r="H118" s="58"/>
      <c r="I118" s="58"/>
      <c r="J118" s="58"/>
      <c r="K118" s="56"/>
      <c r="L118" s="56"/>
      <c r="M118" s="56"/>
      <c r="N118" s="56"/>
      <c r="O118" s="56"/>
      <c r="P118" s="56"/>
      <c r="Q118" s="56"/>
      <c r="R118" s="56"/>
      <c r="S118" s="56"/>
      <c r="T118" s="56"/>
      <c r="U118" s="56"/>
      <c r="V118" s="56"/>
      <c r="W118" s="56"/>
      <c r="X118" s="56"/>
      <c r="Y118" s="56"/>
      <c r="Z118" s="56"/>
      <c r="AA118" s="56"/>
      <c r="AB118" s="56"/>
    </row>
    <row r="119">
      <c r="A119" s="56"/>
      <c r="B119" s="56"/>
      <c r="C119" s="58"/>
      <c r="D119" s="87"/>
      <c r="E119" s="79"/>
      <c r="F119" s="58"/>
      <c r="G119" s="58"/>
      <c r="H119" s="58"/>
      <c r="I119" s="58"/>
      <c r="J119" s="58"/>
      <c r="K119" s="56"/>
      <c r="L119" s="56"/>
      <c r="M119" s="56"/>
      <c r="N119" s="56"/>
      <c r="O119" s="56"/>
      <c r="P119" s="56"/>
      <c r="Q119" s="56"/>
      <c r="R119" s="56"/>
      <c r="S119" s="56"/>
      <c r="T119" s="56"/>
      <c r="U119" s="56"/>
      <c r="V119" s="56"/>
      <c r="W119" s="56"/>
      <c r="X119" s="56"/>
      <c r="Y119" s="56"/>
      <c r="Z119" s="56"/>
      <c r="AA119" s="56"/>
      <c r="AB119" s="56"/>
    </row>
    <row r="120">
      <c r="A120" s="56"/>
      <c r="B120" s="56"/>
      <c r="C120" s="58"/>
      <c r="D120" s="87"/>
      <c r="E120" s="79"/>
      <c r="F120" s="58"/>
      <c r="G120" s="58"/>
      <c r="H120" s="58"/>
      <c r="I120" s="58"/>
      <c r="J120" s="58"/>
      <c r="K120" s="56"/>
      <c r="L120" s="56"/>
      <c r="M120" s="56"/>
      <c r="N120" s="56"/>
      <c r="O120" s="56"/>
      <c r="P120" s="56"/>
      <c r="Q120" s="56"/>
      <c r="R120" s="56"/>
      <c r="S120" s="56"/>
      <c r="T120" s="56"/>
      <c r="U120" s="56"/>
      <c r="V120" s="56"/>
      <c r="W120" s="56"/>
      <c r="X120" s="56"/>
      <c r="Y120" s="56"/>
      <c r="Z120" s="56"/>
      <c r="AA120" s="56"/>
      <c r="AB120" s="56"/>
    </row>
    <row r="121">
      <c r="A121" s="56"/>
      <c r="B121" s="56"/>
      <c r="C121" s="58"/>
      <c r="D121" s="87"/>
      <c r="E121" s="79"/>
      <c r="F121" s="58"/>
      <c r="G121" s="58"/>
      <c r="H121" s="58"/>
      <c r="I121" s="58"/>
      <c r="J121" s="58"/>
      <c r="K121" s="56"/>
      <c r="L121" s="56"/>
      <c r="M121" s="56"/>
      <c r="N121" s="56"/>
      <c r="O121" s="56"/>
      <c r="P121" s="56"/>
      <c r="Q121" s="56"/>
      <c r="R121" s="56"/>
      <c r="S121" s="56"/>
      <c r="T121" s="56"/>
      <c r="U121" s="56"/>
      <c r="V121" s="56"/>
      <c r="W121" s="56"/>
      <c r="X121" s="56"/>
      <c r="Y121" s="56"/>
      <c r="Z121" s="56"/>
      <c r="AA121" s="56"/>
      <c r="AB121" s="56"/>
    </row>
    <row r="122">
      <c r="A122" s="56"/>
      <c r="B122" s="56"/>
      <c r="C122" s="58"/>
      <c r="D122" s="87"/>
      <c r="E122" s="79"/>
      <c r="F122" s="58"/>
      <c r="G122" s="58"/>
      <c r="H122" s="58"/>
      <c r="I122" s="58"/>
      <c r="J122" s="58"/>
      <c r="K122" s="56"/>
      <c r="L122" s="56"/>
      <c r="M122" s="56"/>
      <c r="N122" s="56"/>
      <c r="O122" s="56"/>
      <c r="P122" s="56"/>
      <c r="Q122" s="56"/>
      <c r="R122" s="56"/>
      <c r="S122" s="56"/>
      <c r="T122" s="56"/>
      <c r="U122" s="56"/>
      <c r="V122" s="56"/>
      <c r="W122" s="56"/>
      <c r="X122" s="56"/>
      <c r="Y122" s="56"/>
      <c r="Z122" s="56"/>
      <c r="AA122" s="56"/>
      <c r="AB122" s="56"/>
    </row>
    <row r="123">
      <c r="A123" s="56"/>
      <c r="B123" s="56"/>
      <c r="C123" s="58"/>
      <c r="D123" s="87"/>
      <c r="E123" s="79"/>
      <c r="F123" s="58"/>
      <c r="G123" s="58"/>
      <c r="H123" s="58"/>
      <c r="I123" s="58"/>
      <c r="J123" s="58"/>
      <c r="K123" s="56"/>
      <c r="L123" s="56"/>
      <c r="M123" s="56"/>
      <c r="N123" s="56"/>
      <c r="O123" s="56"/>
      <c r="P123" s="56"/>
      <c r="Q123" s="56"/>
      <c r="R123" s="56"/>
      <c r="S123" s="56"/>
      <c r="T123" s="56"/>
      <c r="U123" s="56"/>
      <c r="V123" s="56"/>
      <c r="W123" s="56"/>
      <c r="X123" s="56"/>
      <c r="Y123" s="56"/>
      <c r="Z123" s="56"/>
      <c r="AA123" s="56"/>
      <c r="AB123" s="56"/>
    </row>
    <row r="124">
      <c r="A124" s="56"/>
      <c r="B124" s="56"/>
      <c r="C124" s="58"/>
      <c r="D124" s="87"/>
      <c r="E124" s="79"/>
      <c r="F124" s="58"/>
      <c r="G124" s="58"/>
      <c r="H124" s="58"/>
      <c r="I124" s="58"/>
      <c r="J124" s="58"/>
      <c r="K124" s="56"/>
      <c r="L124" s="56"/>
      <c r="M124" s="56"/>
      <c r="N124" s="56"/>
      <c r="O124" s="56"/>
      <c r="P124" s="56"/>
      <c r="Q124" s="56"/>
      <c r="R124" s="56"/>
      <c r="S124" s="56"/>
      <c r="T124" s="56"/>
      <c r="U124" s="56"/>
      <c r="V124" s="56"/>
      <c r="W124" s="56"/>
      <c r="X124" s="56"/>
      <c r="Y124" s="56"/>
      <c r="Z124" s="56"/>
      <c r="AA124" s="56"/>
      <c r="AB124" s="56"/>
    </row>
    <row r="125">
      <c r="A125" s="56"/>
      <c r="B125" s="56"/>
      <c r="C125" s="58"/>
      <c r="D125" s="87"/>
      <c r="E125" s="79"/>
      <c r="F125" s="58"/>
      <c r="G125" s="58"/>
      <c r="H125" s="58"/>
      <c r="I125" s="58"/>
      <c r="J125" s="58"/>
      <c r="K125" s="56"/>
      <c r="L125" s="56"/>
      <c r="M125" s="56"/>
      <c r="N125" s="56"/>
      <c r="O125" s="56"/>
      <c r="P125" s="56"/>
      <c r="Q125" s="56"/>
      <c r="R125" s="56"/>
      <c r="S125" s="56"/>
      <c r="T125" s="56"/>
      <c r="U125" s="56"/>
      <c r="V125" s="56"/>
      <c r="W125" s="56"/>
      <c r="X125" s="56"/>
      <c r="Y125" s="56"/>
      <c r="Z125" s="56"/>
      <c r="AA125" s="56"/>
      <c r="AB125" s="56"/>
    </row>
    <row r="126">
      <c r="A126" s="56"/>
      <c r="B126" s="56"/>
      <c r="C126" s="58"/>
      <c r="D126" s="87"/>
      <c r="E126" s="79"/>
      <c r="F126" s="58"/>
      <c r="G126" s="58"/>
      <c r="H126" s="58"/>
      <c r="I126" s="58"/>
      <c r="J126" s="58"/>
      <c r="K126" s="56"/>
      <c r="L126" s="56"/>
      <c r="M126" s="56"/>
      <c r="N126" s="56"/>
      <c r="O126" s="56"/>
      <c r="P126" s="56"/>
      <c r="Q126" s="56"/>
      <c r="R126" s="56"/>
      <c r="S126" s="56"/>
      <c r="T126" s="56"/>
      <c r="U126" s="56"/>
      <c r="V126" s="56"/>
      <c r="W126" s="56"/>
      <c r="X126" s="56"/>
      <c r="Y126" s="56"/>
      <c r="Z126" s="56"/>
      <c r="AA126" s="56"/>
      <c r="AB126" s="56"/>
    </row>
    <row r="127">
      <c r="A127" s="56"/>
      <c r="B127" s="56"/>
      <c r="C127" s="58"/>
      <c r="D127" s="87"/>
      <c r="E127" s="79"/>
      <c r="F127" s="58"/>
      <c r="G127" s="58"/>
      <c r="H127" s="58"/>
      <c r="I127" s="58"/>
      <c r="J127" s="58"/>
      <c r="K127" s="56"/>
      <c r="L127" s="56"/>
      <c r="M127" s="56"/>
      <c r="N127" s="56"/>
      <c r="O127" s="56"/>
      <c r="P127" s="56"/>
      <c r="Q127" s="56"/>
      <c r="R127" s="56"/>
      <c r="S127" s="56"/>
      <c r="T127" s="56"/>
      <c r="U127" s="56"/>
      <c r="V127" s="56"/>
      <c r="W127" s="56"/>
      <c r="X127" s="56"/>
      <c r="Y127" s="56"/>
      <c r="Z127" s="56"/>
      <c r="AA127" s="56"/>
      <c r="AB127" s="56"/>
    </row>
    <row r="128">
      <c r="A128" s="56"/>
      <c r="B128" s="56"/>
      <c r="C128" s="58"/>
      <c r="D128" s="87"/>
      <c r="E128" s="79"/>
      <c r="F128" s="58"/>
      <c r="G128" s="58"/>
      <c r="H128" s="58"/>
      <c r="I128" s="58"/>
      <c r="J128" s="58"/>
      <c r="K128" s="56"/>
      <c r="L128" s="56"/>
      <c r="M128" s="56"/>
      <c r="N128" s="56"/>
      <c r="O128" s="56"/>
      <c r="P128" s="56"/>
      <c r="Q128" s="56"/>
      <c r="R128" s="56"/>
      <c r="S128" s="56"/>
      <c r="T128" s="56"/>
      <c r="U128" s="56"/>
      <c r="V128" s="56"/>
      <c r="W128" s="56"/>
      <c r="X128" s="56"/>
      <c r="Y128" s="56"/>
      <c r="Z128" s="56"/>
      <c r="AA128" s="56"/>
      <c r="AB128" s="56"/>
    </row>
    <row r="129">
      <c r="A129" s="56"/>
      <c r="B129" s="56"/>
      <c r="C129" s="58"/>
      <c r="D129" s="87"/>
      <c r="E129" s="79"/>
      <c r="F129" s="58"/>
      <c r="G129" s="58"/>
      <c r="H129" s="58"/>
      <c r="I129" s="58"/>
      <c r="J129" s="58"/>
      <c r="K129" s="56"/>
      <c r="L129" s="56"/>
      <c r="M129" s="56"/>
      <c r="N129" s="56"/>
      <c r="O129" s="56"/>
      <c r="P129" s="56"/>
      <c r="Q129" s="56"/>
      <c r="R129" s="56"/>
      <c r="S129" s="56"/>
      <c r="T129" s="56"/>
      <c r="U129" s="56"/>
      <c r="V129" s="56"/>
      <c r="W129" s="56"/>
      <c r="X129" s="56"/>
      <c r="Y129" s="56"/>
      <c r="Z129" s="56"/>
      <c r="AA129" s="56"/>
      <c r="AB129" s="56"/>
    </row>
    <row r="130">
      <c r="A130" s="56"/>
      <c r="B130" s="56"/>
      <c r="C130" s="58"/>
      <c r="D130" s="87"/>
      <c r="E130" s="79"/>
      <c r="F130" s="58"/>
      <c r="G130" s="58"/>
      <c r="H130" s="58"/>
      <c r="I130" s="58"/>
      <c r="J130" s="58"/>
      <c r="K130" s="56"/>
      <c r="L130" s="56"/>
      <c r="M130" s="56"/>
      <c r="N130" s="56"/>
      <c r="O130" s="56"/>
      <c r="P130" s="56"/>
      <c r="Q130" s="56"/>
      <c r="R130" s="56"/>
      <c r="S130" s="56"/>
      <c r="T130" s="56"/>
      <c r="U130" s="56"/>
      <c r="V130" s="56"/>
      <c r="W130" s="56"/>
      <c r="X130" s="56"/>
      <c r="Y130" s="56"/>
      <c r="Z130" s="56"/>
      <c r="AA130" s="56"/>
      <c r="AB130" s="56"/>
    </row>
    <row r="131">
      <c r="A131" s="56"/>
      <c r="B131" s="56"/>
      <c r="C131" s="58"/>
      <c r="D131" s="87"/>
      <c r="E131" s="79"/>
      <c r="F131" s="58"/>
      <c r="G131" s="58"/>
      <c r="H131" s="58"/>
      <c r="I131" s="58"/>
      <c r="J131" s="58"/>
      <c r="K131" s="56"/>
      <c r="L131" s="56"/>
      <c r="M131" s="56"/>
      <c r="N131" s="56"/>
      <c r="O131" s="56"/>
      <c r="P131" s="56"/>
      <c r="Q131" s="56"/>
      <c r="R131" s="56"/>
      <c r="S131" s="56"/>
      <c r="T131" s="56"/>
      <c r="U131" s="56"/>
      <c r="V131" s="56"/>
      <c r="W131" s="56"/>
      <c r="X131" s="56"/>
      <c r="Y131" s="56"/>
      <c r="Z131" s="56"/>
      <c r="AA131" s="56"/>
      <c r="AB131" s="56"/>
    </row>
    <row r="132">
      <c r="A132" s="56"/>
      <c r="B132" s="56"/>
      <c r="C132" s="58"/>
      <c r="D132" s="87"/>
      <c r="E132" s="79"/>
      <c r="F132" s="58"/>
      <c r="G132" s="58"/>
      <c r="H132" s="58"/>
      <c r="I132" s="58"/>
      <c r="J132" s="58"/>
      <c r="K132" s="56"/>
      <c r="L132" s="56"/>
      <c r="M132" s="56"/>
      <c r="N132" s="56"/>
      <c r="O132" s="56"/>
      <c r="P132" s="56"/>
      <c r="Q132" s="56"/>
      <c r="R132" s="56"/>
      <c r="S132" s="56"/>
      <c r="T132" s="56"/>
      <c r="U132" s="56"/>
      <c r="V132" s="56"/>
      <c r="W132" s="56"/>
      <c r="X132" s="56"/>
      <c r="Y132" s="56"/>
      <c r="Z132" s="56"/>
      <c r="AA132" s="56"/>
      <c r="AB132" s="56"/>
    </row>
    <row r="133">
      <c r="A133" s="56"/>
      <c r="B133" s="56"/>
      <c r="C133" s="58"/>
      <c r="D133" s="87"/>
      <c r="E133" s="79"/>
      <c r="F133" s="58"/>
      <c r="G133" s="58"/>
      <c r="H133" s="58"/>
      <c r="I133" s="58"/>
      <c r="J133" s="58"/>
      <c r="K133" s="56"/>
      <c r="L133" s="56"/>
      <c r="M133" s="56"/>
      <c r="N133" s="56"/>
      <c r="O133" s="56"/>
      <c r="P133" s="56"/>
      <c r="Q133" s="56"/>
      <c r="R133" s="56"/>
      <c r="S133" s="56"/>
      <c r="T133" s="56"/>
      <c r="U133" s="56"/>
      <c r="V133" s="56"/>
      <c r="W133" s="56"/>
      <c r="X133" s="56"/>
      <c r="Y133" s="56"/>
      <c r="Z133" s="56"/>
      <c r="AA133" s="56"/>
      <c r="AB133" s="56"/>
    </row>
    <row r="134">
      <c r="A134" s="56"/>
      <c r="B134" s="56"/>
      <c r="C134" s="58"/>
      <c r="D134" s="87"/>
      <c r="E134" s="79"/>
      <c r="F134" s="58"/>
      <c r="G134" s="58"/>
      <c r="H134" s="58"/>
      <c r="I134" s="58"/>
      <c r="J134" s="58"/>
      <c r="K134" s="56"/>
      <c r="L134" s="56"/>
      <c r="M134" s="56"/>
      <c r="N134" s="56"/>
      <c r="O134" s="56"/>
      <c r="P134" s="56"/>
      <c r="Q134" s="56"/>
      <c r="R134" s="56"/>
      <c r="S134" s="56"/>
      <c r="T134" s="56"/>
      <c r="U134" s="56"/>
      <c r="V134" s="56"/>
      <c r="W134" s="56"/>
      <c r="X134" s="56"/>
      <c r="Y134" s="56"/>
      <c r="Z134" s="56"/>
      <c r="AA134" s="56"/>
      <c r="AB134" s="56"/>
    </row>
    <row r="135">
      <c r="A135" s="56"/>
      <c r="B135" s="56"/>
      <c r="C135" s="58"/>
      <c r="D135" s="87"/>
      <c r="E135" s="79"/>
      <c r="F135" s="58"/>
      <c r="G135" s="58"/>
      <c r="H135" s="58"/>
      <c r="I135" s="58"/>
      <c r="J135" s="58"/>
      <c r="K135" s="56"/>
      <c r="L135" s="56"/>
      <c r="M135" s="56"/>
      <c r="N135" s="56"/>
      <c r="O135" s="56"/>
      <c r="P135" s="56"/>
      <c r="Q135" s="56"/>
      <c r="R135" s="56"/>
      <c r="S135" s="56"/>
      <c r="T135" s="56"/>
      <c r="U135" s="56"/>
      <c r="V135" s="56"/>
      <c r="W135" s="56"/>
      <c r="X135" s="56"/>
      <c r="Y135" s="56"/>
      <c r="Z135" s="56"/>
      <c r="AA135" s="56"/>
      <c r="AB135" s="56"/>
    </row>
    <row r="136">
      <c r="A136" s="56"/>
      <c r="B136" s="56"/>
      <c r="C136" s="58"/>
      <c r="D136" s="87"/>
      <c r="E136" s="79"/>
      <c r="F136" s="58"/>
      <c r="G136" s="58"/>
      <c r="H136" s="58"/>
      <c r="I136" s="58"/>
      <c r="J136" s="58"/>
      <c r="K136" s="56"/>
      <c r="L136" s="56"/>
      <c r="M136" s="56"/>
      <c r="N136" s="56"/>
      <c r="O136" s="56"/>
      <c r="P136" s="56"/>
      <c r="Q136" s="56"/>
      <c r="R136" s="56"/>
      <c r="S136" s="56"/>
      <c r="T136" s="56"/>
      <c r="U136" s="56"/>
      <c r="V136" s="56"/>
      <c r="W136" s="56"/>
      <c r="X136" s="56"/>
      <c r="Y136" s="56"/>
      <c r="Z136" s="56"/>
      <c r="AA136" s="56"/>
      <c r="AB136" s="56"/>
    </row>
    <row r="137">
      <c r="A137" s="56"/>
      <c r="B137" s="56"/>
      <c r="C137" s="58"/>
      <c r="D137" s="87"/>
      <c r="E137" s="79"/>
      <c r="F137" s="58"/>
      <c r="G137" s="58"/>
      <c r="H137" s="58"/>
      <c r="I137" s="58"/>
      <c r="J137" s="58"/>
      <c r="K137" s="56"/>
      <c r="L137" s="56"/>
      <c r="M137" s="56"/>
      <c r="N137" s="56"/>
      <c r="O137" s="56"/>
      <c r="P137" s="56"/>
      <c r="Q137" s="56"/>
      <c r="R137" s="56"/>
      <c r="S137" s="56"/>
      <c r="T137" s="56"/>
      <c r="U137" s="56"/>
      <c r="V137" s="56"/>
      <c r="W137" s="56"/>
      <c r="X137" s="56"/>
      <c r="Y137" s="56"/>
      <c r="Z137" s="56"/>
      <c r="AA137" s="56"/>
      <c r="AB137" s="56"/>
    </row>
    <row r="138">
      <c r="A138" s="56"/>
      <c r="B138" s="56"/>
      <c r="C138" s="58"/>
      <c r="D138" s="87"/>
      <c r="E138" s="79"/>
      <c r="F138" s="58"/>
      <c r="G138" s="58"/>
      <c r="H138" s="58"/>
      <c r="I138" s="58"/>
      <c r="J138" s="58"/>
      <c r="K138" s="56"/>
      <c r="L138" s="56"/>
      <c r="M138" s="56"/>
      <c r="N138" s="56"/>
      <c r="O138" s="56"/>
      <c r="P138" s="56"/>
      <c r="Q138" s="56"/>
      <c r="R138" s="56"/>
      <c r="S138" s="56"/>
      <c r="T138" s="56"/>
      <c r="U138" s="56"/>
      <c r="V138" s="56"/>
      <c r="W138" s="56"/>
      <c r="X138" s="56"/>
      <c r="Y138" s="56"/>
      <c r="Z138" s="56"/>
      <c r="AA138" s="56"/>
      <c r="AB138" s="56"/>
    </row>
    <row r="139">
      <c r="A139" s="56"/>
      <c r="B139" s="56"/>
      <c r="C139" s="58"/>
      <c r="D139" s="87"/>
      <c r="E139" s="79"/>
      <c r="F139" s="58"/>
      <c r="G139" s="58"/>
      <c r="H139" s="58"/>
      <c r="I139" s="58"/>
      <c r="J139" s="58"/>
      <c r="K139" s="56"/>
      <c r="L139" s="56"/>
      <c r="M139" s="56"/>
      <c r="N139" s="56"/>
      <c r="O139" s="56"/>
      <c r="P139" s="56"/>
      <c r="Q139" s="56"/>
      <c r="R139" s="56"/>
      <c r="S139" s="56"/>
      <c r="T139" s="56"/>
      <c r="U139" s="56"/>
      <c r="V139" s="56"/>
      <c r="W139" s="56"/>
      <c r="X139" s="56"/>
      <c r="Y139" s="56"/>
      <c r="Z139" s="56"/>
      <c r="AA139" s="56"/>
      <c r="AB139" s="56"/>
    </row>
    <row r="140">
      <c r="A140" s="56"/>
      <c r="B140" s="56"/>
      <c r="C140" s="58"/>
      <c r="D140" s="87"/>
      <c r="E140" s="79"/>
      <c r="F140" s="58"/>
      <c r="G140" s="58"/>
      <c r="H140" s="58"/>
      <c r="I140" s="58"/>
      <c r="J140" s="58"/>
      <c r="K140" s="56"/>
      <c r="L140" s="56"/>
      <c r="M140" s="56"/>
      <c r="N140" s="56"/>
      <c r="O140" s="56"/>
      <c r="P140" s="56"/>
      <c r="Q140" s="56"/>
      <c r="R140" s="56"/>
      <c r="S140" s="56"/>
      <c r="T140" s="56"/>
      <c r="U140" s="56"/>
      <c r="V140" s="56"/>
      <c r="W140" s="56"/>
      <c r="X140" s="56"/>
      <c r="Y140" s="56"/>
      <c r="Z140" s="56"/>
      <c r="AA140" s="56"/>
      <c r="AB140" s="56"/>
    </row>
    <row r="141">
      <c r="A141" s="56"/>
      <c r="B141" s="56"/>
      <c r="C141" s="58"/>
      <c r="D141" s="87"/>
      <c r="E141" s="79"/>
      <c r="F141" s="58"/>
      <c r="G141" s="58"/>
      <c r="H141" s="58"/>
      <c r="I141" s="58"/>
      <c r="J141" s="58"/>
      <c r="K141" s="56"/>
      <c r="L141" s="56"/>
      <c r="M141" s="56"/>
      <c r="N141" s="56"/>
      <c r="O141" s="56"/>
      <c r="P141" s="56"/>
      <c r="Q141" s="56"/>
      <c r="R141" s="56"/>
      <c r="S141" s="56"/>
      <c r="T141" s="56"/>
      <c r="U141" s="56"/>
      <c r="V141" s="56"/>
      <c r="W141" s="56"/>
      <c r="X141" s="56"/>
      <c r="Y141" s="56"/>
      <c r="Z141" s="56"/>
      <c r="AA141" s="56"/>
      <c r="AB141" s="56"/>
    </row>
    <row r="142">
      <c r="A142" s="56"/>
      <c r="B142" s="56"/>
      <c r="C142" s="58"/>
      <c r="D142" s="87"/>
      <c r="E142" s="79"/>
      <c r="F142" s="58"/>
      <c r="G142" s="58"/>
      <c r="H142" s="58"/>
      <c r="I142" s="58"/>
      <c r="J142" s="58"/>
      <c r="K142" s="56"/>
      <c r="L142" s="56"/>
      <c r="M142" s="56"/>
      <c r="N142" s="56"/>
      <c r="O142" s="56"/>
      <c r="P142" s="56"/>
      <c r="Q142" s="56"/>
      <c r="R142" s="56"/>
      <c r="S142" s="56"/>
      <c r="T142" s="56"/>
      <c r="U142" s="56"/>
      <c r="V142" s="56"/>
      <c r="W142" s="56"/>
      <c r="X142" s="56"/>
      <c r="Y142" s="56"/>
      <c r="Z142" s="56"/>
      <c r="AA142" s="56"/>
      <c r="AB142" s="56"/>
    </row>
    <row r="143">
      <c r="A143" s="56"/>
      <c r="B143" s="56"/>
      <c r="C143" s="58"/>
      <c r="D143" s="87"/>
      <c r="E143" s="79"/>
      <c r="F143" s="58"/>
      <c r="G143" s="58"/>
      <c r="H143" s="58"/>
      <c r="I143" s="58"/>
      <c r="J143" s="58"/>
      <c r="K143" s="56"/>
      <c r="L143" s="56"/>
      <c r="M143" s="56"/>
      <c r="N143" s="56"/>
      <c r="O143" s="56"/>
      <c r="P143" s="56"/>
      <c r="Q143" s="56"/>
      <c r="R143" s="56"/>
      <c r="S143" s="56"/>
      <c r="T143" s="56"/>
      <c r="U143" s="56"/>
      <c r="V143" s="56"/>
      <c r="W143" s="56"/>
      <c r="X143" s="56"/>
      <c r="Y143" s="56"/>
      <c r="Z143" s="56"/>
      <c r="AA143" s="56"/>
      <c r="AB143" s="56"/>
    </row>
    <row r="144">
      <c r="A144" s="56"/>
      <c r="B144" s="56"/>
      <c r="C144" s="58"/>
      <c r="D144" s="87"/>
      <c r="E144" s="79"/>
      <c r="F144" s="58"/>
      <c r="G144" s="58"/>
      <c r="H144" s="58"/>
      <c r="I144" s="58"/>
      <c r="J144" s="58"/>
      <c r="K144" s="56"/>
      <c r="L144" s="56"/>
      <c r="M144" s="56"/>
      <c r="N144" s="56"/>
      <c r="O144" s="56"/>
      <c r="P144" s="56"/>
      <c r="Q144" s="56"/>
      <c r="R144" s="56"/>
      <c r="S144" s="56"/>
      <c r="T144" s="56"/>
      <c r="U144" s="56"/>
      <c r="V144" s="56"/>
      <c r="W144" s="56"/>
      <c r="X144" s="56"/>
      <c r="Y144" s="56"/>
      <c r="Z144" s="56"/>
      <c r="AA144" s="56"/>
      <c r="AB144" s="56"/>
    </row>
    <row r="145">
      <c r="A145" s="56"/>
      <c r="B145" s="56"/>
      <c r="C145" s="58"/>
      <c r="D145" s="87"/>
      <c r="E145" s="79"/>
      <c r="F145" s="58"/>
      <c r="G145" s="58"/>
      <c r="H145" s="58"/>
      <c r="I145" s="58"/>
      <c r="J145" s="58"/>
      <c r="K145" s="56"/>
      <c r="L145" s="56"/>
      <c r="M145" s="56"/>
      <c r="N145" s="56"/>
      <c r="O145" s="56"/>
      <c r="P145" s="56"/>
      <c r="Q145" s="56"/>
      <c r="R145" s="56"/>
      <c r="S145" s="56"/>
      <c r="T145" s="56"/>
      <c r="U145" s="56"/>
      <c r="V145" s="56"/>
      <c r="W145" s="56"/>
      <c r="X145" s="56"/>
      <c r="Y145" s="56"/>
      <c r="Z145" s="56"/>
      <c r="AA145" s="56"/>
      <c r="AB145" s="56"/>
    </row>
    <row r="146">
      <c r="A146" s="56"/>
      <c r="B146" s="56"/>
      <c r="C146" s="58"/>
      <c r="D146" s="87"/>
      <c r="E146" s="79"/>
      <c r="F146" s="58"/>
      <c r="G146" s="58"/>
      <c r="H146" s="58"/>
      <c r="I146" s="58"/>
      <c r="J146" s="58"/>
      <c r="K146" s="56"/>
      <c r="L146" s="56"/>
      <c r="M146" s="56"/>
      <c r="N146" s="56"/>
      <c r="O146" s="56"/>
      <c r="P146" s="56"/>
      <c r="Q146" s="56"/>
      <c r="R146" s="56"/>
      <c r="S146" s="56"/>
      <c r="T146" s="56"/>
      <c r="U146" s="56"/>
      <c r="V146" s="56"/>
      <c r="W146" s="56"/>
      <c r="X146" s="56"/>
      <c r="Y146" s="56"/>
      <c r="Z146" s="56"/>
      <c r="AA146" s="56"/>
      <c r="AB146" s="56"/>
    </row>
    <row r="147">
      <c r="A147" s="56"/>
      <c r="B147" s="56"/>
      <c r="C147" s="58"/>
      <c r="D147" s="87"/>
      <c r="E147" s="79"/>
      <c r="F147" s="58"/>
      <c r="G147" s="58"/>
      <c r="H147" s="58"/>
      <c r="I147" s="58"/>
      <c r="J147" s="58"/>
      <c r="K147" s="56"/>
      <c r="L147" s="56"/>
      <c r="M147" s="56"/>
      <c r="N147" s="56"/>
      <c r="O147" s="56"/>
      <c r="P147" s="56"/>
      <c r="Q147" s="56"/>
      <c r="R147" s="56"/>
      <c r="S147" s="56"/>
      <c r="T147" s="56"/>
      <c r="U147" s="56"/>
      <c r="V147" s="56"/>
      <c r="W147" s="56"/>
      <c r="X147" s="56"/>
      <c r="Y147" s="56"/>
      <c r="Z147" s="56"/>
      <c r="AA147" s="56"/>
      <c r="AB147" s="56"/>
    </row>
    <row r="148">
      <c r="A148" s="56"/>
      <c r="B148" s="56"/>
      <c r="C148" s="58"/>
      <c r="D148" s="87"/>
      <c r="E148" s="79"/>
      <c r="F148" s="58"/>
      <c r="G148" s="58"/>
      <c r="H148" s="58"/>
      <c r="I148" s="58"/>
      <c r="J148" s="58"/>
      <c r="K148" s="56"/>
      <c r="L148" s="56"/>
      <c r="M148" s="56"/>
      <c r="N148" s="56"/>
      <c r="O148" s="56"/>
      <c r="P148" s="56"/>
      <c r="Q148" s="56"/>
      <c r="R148" s="56"/>
      <c r="S148" s="56"/>
      <c r="T148" s="56"/>
      <c r="U148" s="56"/>
      <c r="V148" s="56"/>
      <c r="W148" s="56"/>
      <c r="X148" s="56"/>
      <c r="Y148" s="56"/>
      <c r="Z148" s="56"/>
      <c r="AA148" s="56"/>
      <c r="AB148" s="56"/>
    </row>
    <row r="149">
      <c r="A149" s="56"/>
      <c r="B149" s="56"/>
      <c r="C149" s="58"/>
      <c r="D149" s="87"/>
      <c r="E149" s="79"/>
      <c r="F149" s="58"/>
      <c r="G149" s="58"/>
      <c r="H149" s="58"/>
      <c r="I149" s="58"/>
      <c r="J149" s="58"/>
      <c r="K149" s="56"/>
      <c r="L149" s="56"/>
      <c r="M149" s="56"/>
      <c r="N149" s="56"/>
      <c r="O149" s="56"/>
      <c r="P149" s="56"/>
      <c r="Q149" s="56"/>
      <c r="R149" s="56"/>
      <c r="S149" s="56"/>
      <c r="T149" s="56"/>
      <c r="U149" s="56"/>
      <c r="V149" s="56"/>
      <c r="W149" s="56"/>
      <c r="X149" s="56"/>
      <c r="Y149" s="56"/>
      <c r="Z149" s="56"/>
      <c r="AA149" s="56"/>
      <c r="AB149" s="56"/>
    </row>
    <row r="150">
      <c r="A150" s="56"/>
      <c r="B150" s="56"/>
      <c r="C150" s="58"/>
      <c r="D150" s="87"/>
      <c r="E150" s="79"/>
      <c r="F150" s="58"/>
      <c r="G150" s="58"/>
      <c r="H150" s="58"/>
      <c r="I150" s="58"/>
      <c r="J150" s="58"/>
      <c r="K150" s="56"/>
      <c r="L150" s="56"/>
      <c r="M150" s="56"/>
      <c r="N150" s="56"/>
      <c r="O150" s="56"/>
      <c r="P150" s="56"/>
      <c r="Q150" s="56"/>
      <c r="R150" s="56"/>
      <c r="S150" s="56"/>
      <c r="T150" s="56"/>
      <c r="U150" s="56"/>
      <c r="V150" s="56"/>
      <c r="W150" s="56"/>
      <c r="X150" s="56"/>
      <c r="Y150" s="56"/>
      <c r="Z150" s="56"/>
      <c r="AA150" s="56"/>
      <c r="AB150" s="56"/>
    </row>
    <row r="151">
      <c r="A151" s="56"/>
      <c r="B151" s="56"/>
      <c r="C151" s="58"/>
      <c r="D151" s="87"/>
      <c r="E151" s="79"/>
      <c r="F151" s="58"/>
      <c r="G151" s="58"/>
      <c r="H151" s="58"/>
      <c r="I151" s="58"/>
      <c r="J151" s="58"/>
      <c r="K151" s="56"/>
      <c r="L151" s="56"/>
      <c r="M151" s="56"/>
      <c r="N151" s="56"/>
      <c r="O151" s="56"/>
      <c r="P151" s="56"/>
      <c r="Q151" s="56"/>
      <c r="R151" s="56"/>
      <c r="S151" s="56"/>
      <c r="T151" s="56"/>
      <c r="U151" s="56"/>
      <c r="V151" s="56"/>
      <c r="W151" s="56"/>
      <c r="X151" s="56"/>
      <c r="Y151" s="56"/>
      <c r="Z151" s="56"/>
      <c r="AA151" s="56"/>
      <c r="AB151" s="56"/>
    </row>
    <row r="152">
      <c r="A152" s="56"/>
      <c r="B152" s="56"/>
      <c r="C152" s="58"/>
      <c r="D152" s="87"/>
      <c r="E152" s="79"/>
      <c r="F152" s="58"/>
      <c r="G152" s="58"/>
      <c r="H152" s="58"/>
      <c r="I152" s="58"/>
      <c r="J152" s="58"/>
      <c r="K152" s="56"/>
      <c r="L152" s="56"/>
      <c r="M152" s="56"/>
      <c r="N152" s="56"/>
      <c r="O152" s="56"/>
      <c r="P152" s="56"/>
      <c r="Q152" s="56"/>
      <c r="R152" s="56"/>
      <c r="S152" s="56"/>
      <c r="T152" s="56"/>
      <c r="U152" s="56"/>
      <c r="V152" s="56"/>
      <c r="W152" s="56"/>
      <c r="X152" s="56"/>
      <c r="Y152" s="56"/>
      <c r="Z152" s="56"/>
      <c r="AA152" s="56"/>
      <c r="AB152" s="56"/>
    </row>
    <row r="153">
      <c r="A153" s="56"/>
      <c r="B153" s="56"/>
      <c r="C153" s="58"/>
      <c r="D153" s="87"/>
      <c r="E153" s="79"/>
      <c r="F153" s="58"/>
      <c r="G153" s="58"/>
      <c r="H153" s="58"/>
      <c r="I153" s="58"/>
      <c r="J153" s="58"/>
      <c r="K153" s="56"/>
      <c r="L153" s="56"/>
      <c r="M153" s="56"/>
      <c r="N153" s="56"/>
      <c r="O153" s="56"/>
      <c r="P153" s="56"/>
      <c r="Q153" s="56"/>
      <c r="R153" s="56"/>
      <c r="S153" s="56"/>
      <c r="T153" s="56"/>
      <c r="U153" s="56"/>
      <c r="V153" s="56"/>
      <c r="W153" s="56"/>
      <c r="X153" s="56"/>
      <c r="Y153" s="56"/>
      <c r="Z153" s="56"/>
      <c r="AA153" s="56"/>
      <c r="AB153" s="56"/>
    </row>
    <row r="154">
      <c r="A154" s="56"/>
      <c r="B154" s="56"/>
      <c r="C154" s="58"/>
      <c r="D154" s="87"/>
      <c r="E154" s="79"/>
      <c r="F154" s="58"/>
      <c r="G154" s="58"/>
      <c r="H154" s="58"/>
      <c r="I154" s="58"/>
      <c r="J154" s="58"/>
      <c r="K154" s="56"/>
      <c r="L154" s="56"/>
      <c r="M154" s="56"/>
      <c r="N154" s="56"/>
      <c r="O154" s="56"/>
      <c r="P154" s="56"/>
      <c r="Q154" s="56"/>
      <c r="R154" s="56"/>
      <c r="S154" s="56"/>
      <c r="T154" s="56"/>
      <c r="U154" s="56"/>
      <c r="V154" s="56"/>
      <c r="W154" s="56"/>
      <c r="X154" s="56"/>
      <c r="Y154" s="56"/>
      <c r="Z154" s="56"/>
      <c r="AA154" s="56"/>
      <c r="AB154" s="56"/>
    </row>
    <row r="155">
      <c r="A155" s="56"/>
      <c r="B155" s="56"/>
      <c r="C155" s="58"/>
      <c r="D155" s="87"/>
      <c r="E155" s="79"/>
      <c r="F155" s="58"/>
      <c r="G155" s="58"/>
      <c r="H155" s="58"/>
      <c r="I155" s="58"/>
      <c r="J155" s="58"/>
      <c r="K155" s="56"/>
      <c r="L155" s="56"/>
      <c r="M155" s="56"/>
      <c r="N155" s="56"/>
      <c r="O155" s="56"/>
      <c r="P155" s="56"/>
      <c r="Q155" s="56"/>
      <c r="R155" s="56"/>
      <c r="S155" s="56"/>
      <c r="T155" s="56"/>
      <c r="U155" s="56"/>
      <c r="V155" s="56"/>
      <c r="W155" s="56"/>
      <c r="X155" s="56"/>
      <c r="Y155" s="56"/>
      <c r="Z155" s="56"/>
      <c r="AA155" s="56"/>
      <c r="AB155" s="56"/>
    </row>
    <row r="156">
      <c r="A156" s="56"/>
      <c r="B156" s="56"/>
      <c r="C156" s="58"/>
      <c r="D156" s="87"/>
      <c r="E156" s="79"/>
      <c r="F156" s="58"/>
      <c r="G156" s="58"/>
      <c r="H156" s="58"/>
      <c r="I156" s="58"/>
      <c r="J156" s="58"/>
      <c r="K156" s="56"/>
      <c r="L156" s="56"/>
      <c r="M156" s="56"/>
      <c r="N156" s="56"/>
      <c r="O156" s="56"/>
      <c r="P156" s="56"/>
      <c r="Q156" s="56"/>
      <c r="R156" s="56"/>
      <c r="S156" s="56"/>
      <c r="T156" s="56"/>
      <c r="U156" s="56"/>
      <c r="V156" s="56"/>
      <c r="W156" s="56"/>
      <c r="X156" s="56"/>
      <c r="Y156" s="56"/>
      <c r="Z156" s="56"/>
      <c r="AA156" s="56"/>
      <c r="AB156" s="56"/>
    </row>
    <row r="157">
      <c r="A157" s="56"/>
      <c r="B157" s="56"/>
      <c r="C157" s="58"/>
      <c r="D157" s="87"/>
      <c r="E157" s="79"/>
      <c r="F157" s="58"/>
      <c r="G157" s="58"/>
      <c r="H157" s="58"/>
      <c r="I157" s="58"/>
      <c r="J157" s="58"/>
      <c r="K157" s="56"/>
      <c r="L157" s="56"/>
      <c r="M157" s="56"/>
      <c r="N157" s="56"/>
      <c r="O157" s="56"/>
      <c r="P157" s="56"/>
      <c r="Q157" s="56"/>
      <c r="R157" s="56"/>
      <c r="S157" s="56"/>
      <c r="T157" s="56"/>
      <c r="U157" s="56"/>
      <c r="V157" s="56"/>
      <c r="W157" s="56"/>
      <c r="X157" s="56"/>
      <c r="Y157" s="56"/>
      <c r="Z157" s="56"/>
      <c r="AA157" s="56"/>
      <c r="AB157" s="56"/>
    </row>
    <row r="158">
      <c r="A158" s="56"/>
      <c r="B158" s="56"/>
      <c r="C158" s="58"/>
      <c r="D158" s="87"/>
      <c r="E158" s="79"/>
      <c r="F158" s="58"/>
      <c r="G158" s="58"/>
      <c r="H158" s="58"/>
      <c r="I158" s="58"/>
      <c r="J158" s="58"/>
      <c r="K158" s="56"/>
      <c r="L158" s="56"/>
      <c r="M158" s="56"/>
      <c r="N158" s="56"/>
      <c r="O158" s="56"/>
      <c r="P158" s="56"/>
      <c r="Q158" s="56"/>
      <c r="R158" s="56"/>
      <c r="S158" s="56"/>
      <c r="T158" s="56"/>
      <c r="U158" s="56"/>
      <c r="V158" s="56"/>
      <c r="W158" s="56"/>
      <c r="X158" s="56"/>
      <c r="Y158" s="56"/>
      <c r="Z158" s="56"/>
      <c r="AA158" s="56"/>
      <c r="AB158" s="56"/>
    </row>
    <row r="159">
      <c r="A159" s="56"/>
      <c r="B159" s="56"/>
      <c r="C159" s="58"/>
      <c r="D159" s="87"/>
      <c r="E159" s="79"/>
      <c r="F159" s="58"/>
      <c r="G159" s="58"/>
      <c r="H159" s="58"/>
      <c r="I159" s="58"/>
      <c r="J159" s="58"/>
      <c r="K159" s="56"/>
      <c r="L159" s="56"/>
      <c r="M159" s="56"/>
      <c r="N159" s="56"/>
      <c r="O159" s="56"/>
      <c r="P159" s="56"/>
      <c r="Q159" s="56"/>
      <c r="R159" s="56"/>
      <c r="S159" s="56"/>
      <c r="T159" s="56"/>
      <c r="U159" s="56"/>
      <c r="V159" s="56"/>
      <c r="W159" s="56"/>
      <c r="X159" s="56"/>
      <c r="Y159" s="56"/>
      <c r="Z159" s="56"/>
      <c r="AA159" s="56"/>
      <c r="AB159" s="56"/>
    </row>
    <row r="160">
      <c r="A160" s="56"/>
      <c r="B160" s="56"/>
      <c r="C160" s="58"/>
      <c r="D160" s="87"/>
      <c r="E160" s="79"/>
      <c r="F160" s="58"/>
      <c r="G160" s="58"/>
      <c r="H160" s="58"/>
      <c r="I160" s="58"/>
      <c r="J160" s="58"/>
      <c r="K160" s="56"/>
      <c r="L160" s="56"/>
      <c r="M160" s="56"/>
      <c r="N160" s="56"/>
      <c r="O160" s="56"/>
      <c r="P160" s="56"/>
      <c r="Q160" s="56"/>
      <c r="R160" s="56"/>
      <c r="S160" s="56"/>
      <c r="T160" s="56"/>
      <c r="U160" s="56"/>
      <c r="V160" s="56"/>
      <c r="W160" s="56"/>
      <c r="X160" s="56"/>
      <c r="Y160" s="56"/>
      <c r="Z160" s="56"/>
      <c r="AA160" s="56"/>
      <c r="AB160" s="56"/>
    </row>
    <row r="161">
      <c r="A161" s="56"/>
      <c r="B161" s="56"/>
      <c r="C161" s="58"/>
      <c r="D161" s="87"/>
      <c r="E161" s="79"/>
      <c r="F161" s="58"/>
      <c r="G161" s="58"/>
      <c r="H161" s="58"/>
      <c r="I161" s="58"/>
      <c r="J161" s="58"/>
      <c r="K161" s="56"/>
      <c r="L161" s="56"/>
      <c r="M161" s="56"/>
      <c r="N161" s="56"/>
      <c r="O161" s="56"/>
      <c r="P161" s="56"/>
      <c r="Q161" s="56"/>
      <c r="R161" s="56"/>
      <c r="S161" s="56"/>
      <c r="T161" s="56"/>
      <c r="U161" s="56"/>
      <c r="V161" s="56"/>
      <c r="W161" s="56"/>
      <c r="X161" s="56"/>
      <c r="Y161" s="56"/>
      <c r="Z161" s="56"/>
      <c r="AA161" s="56"/>
      <c r="AB161" s="56"/>
    </row>
    <row r="162">
      <c r="A162" s="56"/>
      <c r="B162" s="56"/>
      <c r="C162" s="58"/>
      <c r="D162" s="87"/>
      <c r="E162" s="79"/>
      <c r="F162" s="58"/>
      <c r="G162" s="58"/>
      <c r="H162" s="58"/>
      <c r="I162" s="58"/>
      <c r="J162" s="58"/>
      <c r="K162" s="56"/>
      <c r="L162" s="56"/>
      <c r="M162" s="56"/>
      <c r="N162" s="56"/>
      <c r="O162" s="56"/>
      <c r="P162" s="56"/>
      <c r="Q162" s="56"/>
      <c r="R162" s="56"/>
      <c r="S162" s="56"/>
      <c r="T162" s="56"/>
      <c r="U162" s="56"/>
      <c r="V162" s="56"/>
      <c r="W162" s="56"/>
      <c r="X162" s="56"/>
      <c r="Y162" s="56"/>
      <c r="Z162" s="56"/>
      <c r="AA162" s="56"/>
      <c r="AB162" s="56"/>
    </row>
    <row r="163">
      <c r="A163" s="56"/>
      <c r="B163" s="56"/>
      <c r="C163" s="58"/>
      <c r="D163" s="87"/>
      <c r="E163" s="79"/>
      <c r="F163" s="58"/>
      <c r="G163" s="58"/>
      <c r="H163" s="58"/>
      <c r="I163" s="58"/>
      <c r="J163" s="58"/>
      <c r="K163" s="56"/>
      <c r="L163" s="56"/>
      <c r="M163" s="56"/>
      <c r="N163" s="56"/>
      <c r="O163" s="56"/>
      <c r="P163" s="56"/>
      <c r="Q163" s="56"/>
      <c r="R163" s="56"/>
      <c r="S163" s="56"/>
      <c r="T163" s="56"/>
      <c r="U163" s="56"/>
      <c r="V163" s="56"/>
      <c r="W163" s="56"/>
      <c r="X163" s="56"/>
      <c r="Y163" s="56"/>
      <c r="Z163" s="56"/>
      <c r="AA163" s="56"/>
      <c r="AB163" s="56"/>
    </row>
    <row r="164">
      <c r="A164" s="56"/>
      <c r="B164" s="56"/>
      <c r="C164" s="58"/>
      <c r="D164" s="87"/>
      <c r="E164" s="79"/>
      <c r="F164" s="58"/>
      <c r="G164" s="58"/>
      <c r="H164" s="58"/>
      <c r="I164" s="58"/>
      <c r="J164" s="58"/>
      <c r="K164" s="56"/>
      <c r="L164" s="56"/>
      <c r="M164" s="56"/>
      <c r="N164" s="56"/>
      <c r="O164" s="56"/>
      <c r="P164" s="56"/>
      <c r="Q164" s="56"/>
      <c r="R164" s="56"/>
      <c r="S164" s="56"/>
      <c r="T164" s="56"/>
      <c r="U164" s="56"/>
      <c r="V164" s="56"/>
      <c r="W164" s="56"/>
      <c r="X164" s="56"/>
      <c r="Y164" s="56"/>
      <c r="Z164" s="56"/>
      <c r="AA164" s="56"/>
      <c r="AB164" s="56"/>
    </row>
    <row r="165">
      <c r="A165" s="56"/>
      <c r="B165" s="56"/>
      <c r="C165" s="58"/>
      <c r="D165" s="87"/>
      <c r="E165" s="79"/>
      <c r="F165" s="58"/>
      <c r="G165" s="58"/>
      <c r="H165" s="58"/>
      <c r="I165" s="58"/>
      <c r="J165" s="58"/>
      <c r="K165" s="56"/>
      <c r="L165" s="56"/>
      <c r="M165" s="56"/>
      <c r="N165" s="56"/>
      <c r="O165" s="56"/>
      <c r="P165" s="56"/>
      <c r="Q165" s="56"/>
      <c r="R165" s="56"/>
      <c r="S165" s="56"/>
      <c r="T165" s="56"/>
      <c r="U165" s="56"/>
      <c r="V165" s="56"/>
      <c r="W165" s="56"/>
      <c r="X165" s="56"/>
      <c r="Y165" s="56"/>
      <c r="Z165" s="56"/>
      <c r="AA165" s="56"/>
      <c r="AB165" s="56"/>
    </row>
    <row r="166">
      <c r="A166" s="56"/>
      <c r="B166" s="56"/>
      <c r="C166" s="58"/>
      <c r="D166" s="87"/>
      <c r="E166" s="79"/>
      <c r="F166" s="58"/>
      <c r="G166" s="58"/>
      <c r="H166" s="58"/>
      <c r="I166" s="58"/>
      <c r="J166" s="58"/>
      <c r="K166" s="56"/>
      <c r="L166" s="56"/>
      <c r="M166" s="56"/>
      <c r="N166" s="56"/>
      <c r="O166" s="56"/>
      <c r="P166" s="56"/>
      <c r="Q166" s="56"/>
      <c r="R166" s="56"/>
      <c r="S166" s="56"/>
      <c r="T166" s="56"/>
      <c r="U166" s="56"/>
      <c r="V166" s="56"/>
      <c r="W166" s="56"/>
      <c r="X166" s="56"/>
      <c r="Y166" s="56"/>
      <c r="Z166" s="56"/>
      <c r="AA166" s="56"/>
      <c r="AB166" s="56"/>
    </row>
    <row r="167">
      <c r="A167" s="56"/>
      <c r="B167" s="56"/>
      <c r="C167" s="58"/>
      <c r="D167" s="87"/>
      <c r="E167" s="79"/>
      <c r="F167" s="58"/>
      <c r="G167" s="58"/>
      <c r="H167" s="58"/>
      <c r="I167" s="58"/>
      <c r="J167" s="58"/>
      <c r="K167" s="56"/>
      <c r="L167" s="56"/>
      <c r="M167" s="56"/>
      <c r="N167" s="56"/>
      <c r="O167" s="56"/>
      <c r="P167" s="56"/>
      <c r="Q167" s="56"/>
      <c r="R167" s="56"/>
      <c r="S167" s="56"/>
      <c r="T167" s="56"/>
      <c r="U167" s="56"/>
      <c r="V167" s="56"/>
      <c r="W167" s="56"/>
      <c r="X167" s="56"/>
      <c r="Y167" s="56"/>
      <c r="Z167" s="56"/>
      <c r="AA167" s="56"/>
      <c r="AB167" s="56"/>
    </row>
    <row r="168">
      <c r="A168" s="56"/>
      <c r="B168" s="56"/>
      <c r="C168" s="58"/>
      <c r="D168" s="87"/>
      <c r="E168" s="79"/>
      <c r="F168" s="58"/>
      <c r="G168" s="58"/>
      <c r="H168" s="58"/>
      <c r="I168" s="58"/>
      <c r="J168" s="58"/>
      <c r="K168" s="56"/>
      <c r="L168" s="56"/>
      <c r="M168" s="56"/>
      <c r="N168" s="56"/>
      <c r="O168" s="56"/>
      <c r="P168" s="56"/>
      <c r="Q168" s="56"/>
      <c r="R168" s="56"/>
      <c r="S168" s="56"/>
      <c r="T168" s="56"/>
      <c r="U168" s="56"/>
      <c r="V168" s="56"/>
      <c r="W168" s="56"/>
      <c r="X168" s="56"/>
      <c r="Y168" s="56"/>
      <c r="Z168" s="56"/>
      <c r="AA168" s="56"/>
      <c r="AB168" s="56"/>
    </row>
    <row r="169">
      <c r="A169" s="56"/>
      <c r="B169" s="56"/>
      <c r="C169" s="58"/>
      <c r="D169" s="87"/>
      <c r="E169" s="79"/>
      <c r="F169" s="58"/>
      <c r="G169" s="58"/>
      <c r="H169" s="58"/>
      <c r="I169" s="58"/>
      <c r="J169" s="58"/>
      <c r="K169" s="56"/>
      <c r="L169" s="56"/>
      <c r="M169" s="56"/>
      <c r="N169" s="56"/>
      <c r="O169" s="56"/>
      <c r="P169" s="56"/>
      <c r="Q169" s="56"/>
      <c r="R169" s="56"/>
      <c r="S169" s="56"/>
      <c r="T169" s="56"/>
      <c r="U169" s="56"/>
      <c r="V169" s="56"/>
      <c r="W169" s="56"/>
      <c r="X169" s="56"/>
      <c r="Y169" s="56"/>
      <c r="Z169" s="56"/>
      <c r="AA169" s="56"/>
      <c r="AB169" s="56"/>
    </row>
    <row r="170">
      <c r="A170" s="56"/>
      <c r="B170" s="56"/>
      <c r="C170" s="58"/>
      <c r="D170" s="87"/>
      <c r="E170" s="79"/>
      <c r="F170" s="58"/>
      <c r="G170" s="58"/>
      <c r="H170" s="58"/>
      <c r="I170" s="58"/>
      <c r="J170" s="58"/>
      <c r="K170" s="56"/>
      <c r="L170" s="56"/>
      <c r="M170" s="56"/>
      <c r="N170" s="56"/>
      <c r="O170" s="56"/>
      <c r="P170" s="56"/>
      <c r="Q170" s="56"/>
      <c r="R170" s="56"/>
      <c r="S170" s="56"/>
      <c r="T170" s="56"/>
      <c r="U170" s="56"/>
      <c r="V170" s="56"/>
      <c r="W170" s="56"/>
      <c r="X170" s="56"/>
      <c r="Y170" s="56"/>
      <c r="Z170" s="56"/>
      <c r="AA170" s="56"/>
      <c r="AB170" s="56"/>
    </row>
    <row r="171">
      <c r="A171" s="56"/>
      <c r="B171" s="56"/>
      <c r="C171" s="58"/>
      <c r="D171" s="87"/>
      <c r="E171" s="79"/>
      <c r="F171" s="58"/>
      <c r="G171" s="58"/>
      <c r="H171" s="58"/>
      <c r="I171" s="58"/>
      <c r="J171" s="58"/>
      <c r="K171" s="56"/>
      <c r="L171" s="56"/>
      <c r="M171" s="56"/>
      <c r="N171" s="56"/>
      <c r="O171" s="56"/>
      <c r="P171" s="56"/>
      <c r="Q171" s="56"/>
      <c r="R171" s="56"/>
      <c r="S171" s="56"/>
      <c r="T171" s="56"/>
      <c r="U171" s="56"/>
      <c r="V171" s="56"/>
      <c r="W171" s="56"/>
      <c r="X171" s="56"/>
      <c r="Y171" s="56"/>
      <c r="Z171" s="56"/>
      <c r="AA171" s="56"/>
      <c r="AB171" s="56"/>
    </row>
    <row r="172">
      <c r="A172" s="56"/>
      <c r="B172" s="56"/>
      <c r="C172" s="58"/>
      <c r="D172" s="87"/>
      <c r="E172" s="79"/>
      <c r="F172" s="58"/>
      <c r="G172" s="58"/>
      <c r="H172" s="58"/>
      <c r="I172" s="58"/>
      <c r="J172" s="58"/>
      <c r="K172" s="56"/>
      <c r="L172" s="56"/>
      <c r="M172" s="56"/>
      <c r="N172" s="56"/>
      <c r="O172" s="56"/>
      <c r="P172" s="56"/>
      <c r="Q172" s="56"/>
      <c r="R172" s="56"/>
      <c r="S172" s="56"/>
      <c r="T172" s="56"/>
      <c r="U172" s="56"/>
      <c r="V172" s="56"/>
      <c r="W172" s="56"/>
      <c r="X172" s="56"/>
      <c r="Y172" s="56"/>
      <c r="Z172" s="56"/>
      <c r="AA172" s="56"/>
      <c r="AB172" s="56"/>
    </row>
    <row r="173">
      <c r="A173" s="56"/>
      <c r="B173" s="56"/>
      <c r="C173" s="58"/>
      <c r="D173" s="87"/>
      <c r="E173" s="79"/>
      <c r="F173" s="58"/>
      <c r="G173" s="58"/>
      <c r="H173" s="58"/>
      <c r="I173" s="58"/>
      <c r="J173" s="58"/>
      <c r="K173" s="56"/>
      <c r="L173" s="56"/>
      <c r="M173" s="56"/>
      <c r="N173" s="56"/>
      <c r="O173" s="56"/>
      <c r="P173" s="56"/>
      <c r="Q173" s="56"/>
      <c r="R173" s="56"/>
      <c r="S173" s="56"/>
      <c r="T173" s="56"/>
      <c r="U173" s="56"/>
      <c r="V173" s="56"/>
      <c r="W173" s="56"/>
      <c r="X173" s="56"/>
      <c r="Y173" s="56"/>
      <c r="Z173" s="56"/>
      <c r="AA173" s="56"/>
      <c r="AB173" s="56"/>
    </row>
    <row r="174">
      <c r="A174" s="56"/>
      <c r="B174" s="56"/>
      <c r="C174" s="58"/>
      <c r="D174" s="87"/>
      <c r="E174" s="79"/>
      <c r="F174" s="58"/>
      <c r="G174" s="58"/>
      <c r="H174" s="58"/>
      <c r="I174" s="58"/>
      <c r="J174" s="58"/>
      <c r="K174" s="56"/>
      <c r="L174" s="56"/>
      <c r="M174" s="56"/>
      <c r="N174" s="56"/>
      <c r="O174" s="56"/>
      <c r="P174" s="56"/>
      <c r="Q174" s="56"/>
      <c r="R174" s="56"/>
      <c r="S174" s="56"/>
      <c r="T174" s="56"/>
      <c r="U174" s="56"/>
      <c r="V174" s="56"/>
      <c r="W174" s="56"/>
      <c r="X174" s="56"/>
      <c r="Y174" s="56"/>
      <c r="Z174" s="56"/>
      <c r="AA174" s="56"/>
      <c r="AB174" s="56"/>
    </row>
    <row r="175">
      <c r="A175" s="56"/>
      <c r="B175" s="56"/>
      <c r="C175" s="58"/>
      <c r="D175" s="87"/>
      <c r="E175" s="79"/>
      <c r="F175" s="58"/>
      <c r="G175" s="58"/>
      <c r="H175" s="58"/>
      <c r="I175" s="58"/>
      <c r="J175" s="58"/>
      <c r="K175" s="56"/>
      <c r="L175" s="56"/>
      <c r="M175" s="56"/>
      <c r="N175" s="56"/>
      <c r="O175" s="56"/>
      <c r="P175" s="56"/>
      <c r="Q175" s="56"/>
      <c r="R175" s="56"/>
      <c r="S175" s="56"/>
      <c r="T175" s="56"/>
      <c r="U175" s="56"/>
      <c r="V175" s="56"/>
      <c r="W175" s="56"/>
      <c r="X175" s="56"/>
      <c r="Y175" s="56"/>
      <c r="Z175" s="56"/>
      <c r="AA175" s="56"/>
      <c r="AB175" s="56"/>
    </row>
    <row r="176">
      <c r="A176" s="56"/>
      <c r="B176" s="56"/>
      <c r="C176" s="58"/>
      <c r="D176" s="87"/>
      <c r="E176" s="79"/>
      <c r="F176" s="58"/>
      <c r="G176" s="58"/>
      <c r="H176" s="58"/>
      <c r="I176" s="58"/>
      <c r="J176" s="58"/>
      <c r="K176" s="56"/>
      <c r="L176" s="56"/>
      <c r="M176" s="56"/>
      <c r="N176" s="56"/>
      <c r="O176" s="56"/>
      <c r="P176" s="56"/>
      <c r="Q176" s="56"/>
      <c r="R176" s="56"/>
      <c r="S176" s="56"/>
      <c r="T176" s="56"/>
      <c r="U176" s="56"/>
      <c r="V176" s="56"/>
      <c r="W176" s="56"/>
      <c r="X176" s="56"/>
      <c r="Y176" s="56"/>
      <c r="Z176" s="56"/>
      <c r="AA176" s="56"/>
      <c r="AB176" s="56"/>
    </row>
    <row r="177">
      <c r="A177" s="56"/>
      <c r="B177" s="56"/>
      <c r="C177" s="58"/>
      <c r="D177" s="87"/>
      <c r="E177" s="79"/>
      <c r="F177" s="58"/>
      <c r="G177" s="58"/>
      <c r="H177" s="58"/>
      <c r="I177" s="58"/>
      <c r="J177" s="58"/>
      <c r="K177" s="56"/>
      <c r="L177" s="56"/>
      <c r="M177" s="56"/>
      <c r="N177" s="56"/>
      <c r="O177" s="56"/>
      <c r="P177" s="56"/>
      <c r="Q177" s="56"/>
      <c r="R177" s="56"/>
      <c r="S177" s="56"/>
      <c r="T177" s="56"/>
      <c r="U177" s="56"/>
      <c r="V177" s="56"/>
      <c r="W177" s="56"/>
      <c r="X177" s="56"/>
      <c r="Y177" s="56"/>
      <c r="Z177" s="56"/>
      <c r="AA177" s="56"/>
      <c r="AB177" s="56"/>
    </row>
    <row r="178">
      <c r="A178" s="56"/>
      <c r="B178" s="56"/>
      <c r="C178" s="58"/>
      <c r="D178" s="87"/>
      <c r="E178" s="79"/>
      <c r="F178" s="58"/>
      <c r="G178" s="58"/>
      <c r="H178" s="58"/>
      <c r="I178" s="58"/>
      <c r="J178" s="58"/>
      <c r="K178" s="56"/>
      <c r="L178" s="56"/>
      <c r="M178" s="56"/>
      <c r="N178" s="56"/>
      <c r="O178" s="56"/>
      <c r="P178" s="56"/>
      <c r="Q178" s="56"/>
      <c r="R178" s="56"/>
      <c r="S178" s="56"/>
      <c r="T178" s="56"/>
      <c r="U178" s="56"/>
      <c r="V178" s="56"/>
      <c r="W178" s="56"/>
      <c r="X178" s="56"/>
      <c r="Y178" s="56"/>
      <c r="Z178" s="56"/>
      <c r="AA178" s="56"/>
      <c r="AB178" s="56"/>
    </row>
    <row r="179">
      <c r="A179" s="56"/>
      <c r="B179" s="56"/>
      <c r="C179" s="58"/>
      <c r="D179" s="87"/>
      <c r="E179" s="79"/>
      <c r="F179" s="58"/>
      <c r="G179" s="58"/>
      <c r="H179" s="58"/>
      <c r="I179" s="58"/>
      <c r="J179" s="58"/>
      <c r="K179" s="56"/>
      <c r="L179" s="56"/>
      <c r="M179" s="56"/>
      <c r="N179" s="56"/>
      <c r="O179" s="56"/>
      <c r="P179" s="56"/>
      <c r="Q179" s="56"/>
      <c r="R179" s="56"/>
      <c r="S179" s="56"/>
      <c r="T179" s="56"/>
      <c r="U179" s="56"/>
      <c r="V179" s="56"/>
      <c r="W179" s="56"/>
      <c r="X179" s="56"/>
      <c r="Y179" s="56"/>
      <c r="Z179" s="56"/>
      <c r="AA179" s="56"/>
      <c r="AB179" s="56"/>
    </row>
    <row r="180">
      <c r="A180" s="56"/>
      <c r="B180" s="56"/>
      <c r="C180" s="58"/>
      <c r="D180" s="87"/>
      <c r="E180" s="79"/>
      <c r="F180" s="58"/>
      <c r="G180" s="58"/>
      <c r="H180" s="58"/>
      <c r="I180" s="58"/>
      <c r="J180" s="58"/>
      <c r="K180" s="56"/>
      <c r="L180" s="56"/>
      <c r="M180" s="56"/>
      <c r="N180" s="56"/>
      <c r="O180" s="56"/>
      <c r="P180" s="56"/>
      <c r="Q180" s="56"/>
      <c r="R180" s="56"/>
      <c r="S180" s="56"/>
      <c r="T180" s="56"/>
      <c r="U180" s="56"/>
      <c r="V180" s="56"/>
      <c r="W180" s="56"/>
      <c r="X180" s="56"/>
      <c r="Y180" s="56"/>
      <c r="Z180" s="56"/>
      <c r="AA180" s="56"/>
      <c r="AB180" s="56"/>
    </row>
    <row r="181">
      <c r="A181" s="56"/>
      <c r="B181" s="56"/>
      <c r="C181" s="58"/>
      <c r="D181" s="87"/>
      <c r="E181" s="79"/>
      <c r="F181" s="58"/>
      <c r="G181" s="58"/>
      <c r="H181" s="58"/>
      <c r="I181" s="58"/>
      <c r="J181" s="58"/>
      <c r="K181" s="56"/>
      <c r="L181" s="56"/>
      <c r="M181" s="56"/>
      <c r="N181" s="56"/>
      <c r="O181" s="56"/>
      <c r="P181" s="56"/>
      <c r="Q181" s="56"/>
      <c r="R181" s="56"/>
      <c r="S181" s="56"/>
      <c r="T181" s="56"/>
      <c r="U181" s="56"/>
      <c r="V181" s="56"/>
      <c r="W181" s="56"/>
      <c r="X181" s="56"/>
      <c r="Y181" s="56"/>
      <c r="Z181" s="56"/>
      <c r="AA181" s="56"/>
      <c r="AB181" s="56"/>
    </row>
    <row r="182">
      <c r="A182" s="56"/>
      <c r="B182" s="56"/>
      <c r="C182" s="58"/>
      <c r="D182" s="87"/>
      <c r="E182" s="79"/>
      <c r="F182" s="58"/>
      <c r="G182" s="58"/>
      <c r="H182" s="58"/>
      <c r="I182" s="58"/>
      <c r="J182" s="58"/>
      <c r="K182" s="56"/>
      <c r="L182" s="56"/>
      <c r="M182" s="56"/>
      <c r="N182" s="56"/>
      <c r="O182" s="56"/>
      <c r="P182" s="56"/>
      <c r="Q182" s="56"/>
      <c r="R182" s="56"/>
      <c r="S182" s="56"/>
      <c r="T182" s="56"/>
      <c r="U182" s="56"/>
      <c r="V182" s="56"/>
      <c r="W182" s="56"/>
      <c r="X182" s="56"/>
      <c r="Y182" s="56"/>
      <c r="Z182" s="56"/>
      <c r="AA182" s="56"/>
      <c r="AB182" s="56"/>
    </row>
    <row r="183">
      <c r="A183" s="56"/>
      <c r="B183" s="56"/>
      <c r="C183" s="58"/>
      <c r="D183" s="87"/>
      <c r="E183" s="79"/>
      <c r="F183" s="58"/>
      <c r="G183" s="58"/>
      <c r="H183" s="58"/>
      <c r="I183" s="58"/>
      <c r="J183" s="58"/>
      <c r="K183" s="56"/>
      <c r="L183" s="56"/>
      <c r="M183" s="56"/>
      <c r="N183" s="56"/>
      <c r="O183" s="56"/>
      <c r="P183" s="56"/>
      <c r="Q183" s="56"/>
      <c r="R183" s="56"/>
      <c r="S183" s="56"/>
      <c r="T183" s="56"/>
      <c r="U183" s="56"/>
      <c r="V183" s="56"/>
      <c r="W183" s="56"/>
      <c r="X183" s="56"/>
      <c r="Y183" s="56"/>
      <c r="Z183" s="56"/>
      <c r="AA183" s="56"/>
      <c r="AB183" s="56"/>
    </row>
    <row r="184">
      <c r="A184" s="56"/>
      <c r="B184" s="56"/>
      <c r="C184" s="58"/>
      <c r="D184" s="87"/>
      <c r="E184" s="79"/>
      <c r="F184" s="58"/>
      <c r="G184" s="58"/>
      <c r="H184" s="58"/>
      <c r="I184" s="58"/>
      <c r="J184" s="58"/>
      <c r="K184" s="56"/>
      <c r="L184" s="56"/>
      <c r="M184" s="56"/>
      <c r="N184" s="56"/>
      <c r="O184" s="56"/>
      <c r="P184" s="56"/>
      <c r="Q184" s="56"/>
      <c r="R184" s="56"/>
      <c r="S184" s="56"/>
      <c r="T184" s="56"/>
      <c r="U184" s="56"/>
      <c r="V184" s="56"/>
      <c r="W184" s="56"/>
      <c r="X184" s="56"/>
      <c r="Y184" s="56"/>
      <c r="Z184" s="56"/>
      <c r="AA184" s="56"/>
      <c r="AB184" s="56"/>
    </row>
    <row r="185">
      <c r="A185" s="56"/>
      <c r="B185" s="56"/>
      <c r="C185" s="58"/>
      <c r="D185" s="87"/>
      <c r="E185" s="79"/>
      <c r="F185" s="58"/>
      <c r="G185" s="58"/>
      <c r="H185" s="58"/>
      <c r="I185" s="58"/>
      <c r="J185" s="58"/>
      <c r="K185" s="56"/>
      <c r="L185" s="56"/>
      <c r="M185" s="56"/>
      <c r="N185" s="56"/>
      <c r="O185" s="56"/>
      <c r="P185" s="56"/>
      <c r="Q185" s="56"/>
      <c r="R185" s="56"/>
      <c r="S185" s="56"/>
      <c r="T185" s="56"/>
      <c r="U185" s="56"/>
      <c r="V185" s="56"/>
      <c r="W185" s="56"/>
      <c r="X185" s="56"/>
      <c r="Y185" s="56"/>
      <c r="Z185" s="56"/>
      <c r="AA185" s="56"/>
      <c r="AB185" s="56"/>
    </row>
    <row r="186">
      <c r="A186" s="56"/>
      <c r="B186" s="56"/>
      <c r="C186" s="58"/>
      <c r="D186" s="87"/>
      <c r="E186" s="79"/>
      <c r="F186" s="58"/>
      <c r="G186" s="58"/>
      <c r="H186" s="58"/>
      <c r="I186" s="58"/>
      <c r="J186" s="58"/>
      <c r="K186" s="56"/>
      <c r="L186" s="56"/>
      <c r="M186" s="56"/>
      <c r="N186" s="56"/>
      <c r="O186" s="56"/>
      <c r="P186" s="56"/>
      <c r="Q186" s="56"/>
      <c r="R186" s="56"/>
      <c r="S186" s="56"/>
      <c r="T186" s="56"/>
      <c r="U186" s="56"/>
      <c r="V186" s="56"/>
      <c r="W186" s="56"/>
      <c r="X186" s="56"/>
      <c r="Y186" s="56"/>
      <c r="Z186" s="56"/>
      <c r="AA186" s="56"/>
      <c r="AB186" s="56"/>
    </row>
    <row r="187">
      <c r="A187" s="56"/>
      <c r="B187" s="56"/>
      <c r="C187" s="58"/>
      <c r="D187" s="87"/>
      <c r="E187" s="79"/>
      <c r="F187" s="58"/>
      <c r="G187" s="58"/>
      <c r="H187" s="58"/>
      <c r="I187" s="58"/>
      <c r="J187" s="58"/>
      <c r="K187" s="56"/>
      <c r="L187" s="56"/>
      <c r="M187" s="56"/>
      <c r="N187" s="56"/>
      <c r="O187" s="56"/>
      <c r="P187" s="56"/>
      <c r="Q187" s="56"/>
      <c r="R187" s="56"/>
      <c r="S187" s="56"/>
      <c r="T187" s="56"/>
      <c r="U187" s="56"/>
      <c r="V187" s="56"/>
      <c r="W187" s="56"/>
      <c r="X187" s="56"/>
      <c r="Y187" s="56"/>
      <c r="Z187" s="56"/>
      <c r="AA187" s="56"/>
      <c r="AB187" s="56"/>
    </row>
    <row r="188">
      <c r="A188" s="56"/>
      <c r="B188" s="56"/>
      <c r="C188" s="58"/>
      <c r="D188" s="87"/>
      <c r="E188" s="79"/>
      <c r="F188" s="58"/>
      <c r="G188" s="58"/>
      <c r="H188" s="58"/>
      <c r="I188" s="58"/>
      <c r="J188" s="58"/>
      <c r="K188" s="56"/>
      <c r="L188" s="56"/>
      <c r="M188" s="56"/>
      <c r="N188" s="56"/>
      <c r="O188" s="56"/>
      <c r="P188" s="56"/>
      <c r="Q188" s="56"/>
      <c r="R188" s="56"/>
      <c r="S188" s="56"/>
      <c r="T188" s="56"/>
      <c r="U188" s="56"/>
      <c r="V188" s="56"/>
      <c r="W188" s="56"/>
      <c r="X188" s="56"/>
      <c r="Y188" s="56"/>
      <c r="Z188" s="56"/>
      <c r="AA188" s="56"/>
      <c r="AB188" s="56"/>
    </row>
    <row r="189">
      <c r="A189" s="56"/>
      <c r="B189" s="56"/>
      <c r="C189" s="58"/>
      <c r="D189" s="87"/>
      <c r="E189" s="79"/>
      <c r="F189" s="58"/>
      <c r="G189" s="58"/>
      <c r="H189" s="58"/>
      <c r="I189" s="58"/>
      <c r="J189" s="58"/>
      <c r="K189" s="56"/>
      <c r="L189" s="56"/>
      <c r="M189" s="56"/>
      <c r="N189" s="56"/>
      <c r="O189" s="56"/>
      <c r="P189" s="56"/>
      <c r="Q189" s="56"/>
      <c r="R189" s="56"/>
      <c r="S189" s="56"/>
      <c r="T189" s="56"/>
      <c r="U189" s="56"/>
      <c r="V189" s="56"/>
      <c r="W189" s="56"/>
      <c r="X189" s="56"/>
      <c r="Y189" s="56"/>
      <c r="Z189" s="56"/>
      <c r="AA189" s="56"/>
      <c r="AB189" s="56"/>
    </row>
    <row r="190">
      <c r="A190" s="56"/>
      <c r="B190" s="56"/>
      <c r="C190" s="58"/>
      <c r="D190" s="87"/>
      <c r="E190" s="79"/>
      <c r="F190" s="58"/>
      <c r="G190" s="58"/>
      <c r="H190" s="58"/>
      <c r="I190" s="58"/>
      <c r="J190" s="58"/>
      <c r="K190" s="56"/>
      <c r="L190" s="56"/>
      <c r="M190" s="56"/>
      <c r="N190" s="56"/>
      <c r="O190" s="56"/>
      <c r="P190" s="56"/>
      <c r="Q190" s="56"/>
      <c r="R190" s="56"/>
      <c r="S190" s="56"/>
      <c r="T190" s="56"/>
      <c r="U190" s="56"/>
      <c r="V190" s="56"/>
      <c r="W190" s="56"/>
      <c r="X190" s="56"/>
      <c r="Y190" s="56"/>
      <c r="Z190" s="56"/>
      <c r="AA190" s="56"/>
      <c r="AB190" s="56"/>
    </row>
    <row r="191">
      <c r="A191" s="56"/>
      <c r="B191" s="56"/>
      <c r="C191" s="58"/>
      <c r="D191" s="87"/>
      <c r="E191" s="79"/>
      <c r="F191" s="58"/>
      <c r="G191" s="58"/>
      <c r="H191" s="58"/>
      <c r="I191" s="58"/>
      <c r="J191" s="58"/>
      <c r="K191" s="56"/>
      <c r="L191" s="56"/>
      <c r="M191" s="56"/>
      <c r="N191" s="56"/>
      <c r="O191" s="56"/>
      <c r="P191" s="56"/>
      <c r="Q191" s="56"/>
      <c r="R191" s="56"/>
      <c r="S191" s="56"/>
      <c r="T191" s="56"/>
      <c r="U191" s="56"/>
      <c r="V191" s="56"/>
      <c r="W191" s="56"/>
      <c r="X191" s="56"/>
      <c r="Y191" s="56"/>
      <c r="Z191" s="56"/>
      <c r="AA191" s="56"/>
      <c r="AB191" s="56"/>
    </row>
    <row r="192">
      <c r="A192" s="56"/>
      <c r="B192" s="56"/>
      <c r="C192" s="58"/>
      <c r="D192" s="87"/>
      <c r="E192" s="79"/>
      <c r="F192" s="58"/>
      <c r="G192" s="58"/>
      <c r="H192" s="58"/>
      <c r="I192" s="58"/>
      <c r="J192" s="58"/>
      <c r="K192" s="56"/>
      <c r="L192" s="56"/>
      <c r="M192" s="56"/>
      <c r="N192" s="56"/>
      <c r="O192" s="56"/>
      <c r="P192" s="56"/>
      <c r="Q192" s="56"/>
      <c r="R192" s="56"/>
      <c r="S192" s="56"/>
      <c r="T192" s="56"/>
      <c r="U192" s="56"/>
      <c r="V192" s="56"/>
      <c r="W192" s="56"/>
      <c r="X192" s="56"/>
      <c r="Y192" s="56"/>
      <c r="Z192" s="56"/>
      <c r="AA192" s="56"/>
      <c r="AB192" s="56"/>
    </row>
    <row r="193">
      <c r="A193" s="56"/>
      <c r="B193" s="56"/>
      <c r="C193" s="58"/>
      <c r="D193" s="87"/>
      <c r="E193" s="79"/>
      <c r="F193" s="58"/>
      <c r="G193" s="58"/>
      <c r="H193" s="58"/>
      <c r="I193" s="58"/>
      <c r="J193" s="58"/>
      <c r="K193" s="56"/>
      <c r="L193" s="56"/>
      <c r="M193" s="56"/>
      <c r="N193" s="56"/>
      <c r="O193" s="56"/>
      <c r="P193" s="56"/>
      <c r="Q193" s="56"/>
      <c r="R193" s="56"/>
      <c r="S193" s="56"/>
      <c r="T193" s="56"/>
      <c r="U193" s="56"/>
      <c r="V193" s="56"/>
      <c r="W193" s="56"/>
      <c r="X193" s="56"/>
      <c r="Y193" s="56"/>
      <c r="Z193" s="56"/>
      <c r="AA193" s="56"/>
      <c r="AB193" s="56"/>
    </row>
    <row r="194">
      <c r="A194" s="56"/>
      <c r="B194" s="56"/>
      <c r="C194" s="58"/>
      <c r="D194" s="87"/>
      <c r="E194" s="79"/>
      <c r="F194" s="58"/>
      <c r="G194" s="58"/>
      <c r="H194" s="58"/>
      <c r="I194" s="58"/>
      <c r="J194" s="58"/>
      <c r="K194" s="56"/>
      <c r="L194" s="56"/>
      <c r="M194" s="56"/>
      <c r="N194" s="56"/>
      <c r="O194" s="56"/>
      <c r="P194" s="56"/>
      <c r="Q194" s="56"/>
      <c r="R194" s="56"/>
      <c r="S194" s="56"/>
      <c r="T194" s="56"/>
      <c r="U194" s="56"/>
      <c r="V194" s="56"/>
      <c r="W194" s="56"/>
      <c r="X194" s="56"/>
      <c r="Y194" s="56"/>
      <c r="Z194" s="56"/>
      <c r="AA194" s="56"/>
      <c r="AB194" s="56"/>
    </row>
    <row r="195">
      <c r="A195" s="56"/>
      <c r="B195" s="56"/>
      <c r="C195" s="58"/>
      <c r="D195" s="87"/>
      <c r="E195" s="79"/>
      <c r="F195" s="58"/>
      <c r="G195" s="58"/>
      <c r="H195" s="58"/>
      <c r="I195" s="58"/>
      <c r="J195" s="58"/>
      <c r="K195" s="56"/>
      <c r="L195" s="56"/>
      <c r="M195" s="56"/>
      <c r="N195" s="56"/>
      <c r="O195" s="56"/>
      <c r="P195" s="56"/>
      <c r="Q195" s="56"/>
      <c r="R195" s="56"/>
      <c r="S195" s="56"/>
      <c r="T195" s="56"/>
      <c r="U195" s="56"/>
      <c r="V195" s="56"/>
      <c r="W195" s="56"/>
      <c r="X195" s="56"/>
      <c r="Y195" s="56"/>
      <c r="Z195" s="56"/>
      <c r="AA195" s="56"/>
      <c r="AB195" s="56"/>
    </row>
    <row r="196">
      <c r="A196" s="56"/>
      <c r="B196" s="56"/>
      <c r="C196" s="58"/>
      <c r="D196" s="87"/>
      <c r="E196" s="79"/>
      <c r="F196" s="58"/>
      <c r="G196" s="58"/>
      <c r="H196" s="58"/>
      <c r="I196" s="58"/>
      <c r="J196" s="58"/>
      <c r="K196" s="56"/>
      <c r="L196" s="56"/>
      <c r="M196" s="56"/>
      <c r="N196" s="56"/>
      <c r="O196" s="56"/>
      <c r="P196" s="56"/>
      <c r="Q196" s="56"/>
      <c r="R196" s="56"/>
      <c r="S196" s="56"/>
      <c r="T196" s="56"/>
      <c r="U196" s="56"/>
      <c r="V196" s="56"/>
      <c r="W196" s="56"/>
      <c r="X196" s="56"/>
      <c r="Y196" s="56"/>
      <c r="Z196" s="56"/>
      <c r="AA196" s="56"/>
      <c r="AB196" s="56"/>
    </row>
    <row r="197">
      <c r="A197" s="56"/>
      <c r="B197" s="56"/>
      <c r="C197" s="58"/>
      <c r="D197" s="87"/>
      <c r="E197" s="79"/>
      <c r="F197" s="58"/>
      <c r="G197" s="58"/>
      <c r="H197" s="58"/>
      <c r="I197" s="58"/>
      <c r="J197" s="58"/>
      <c r="K197" s="56"/>
      <c r="L197" s="56"/>
      <c r="M197" s="56"/>
      <c r="N197" s="56"/>
      <c r="O197" s="56"/>
      <c r="P197" s="56"/>
      <c r="Q197" s="56"/>
      <c r="R197" s="56"/>
      <c r="S197" s="56"/>
      <c r="T197" s="56"/>
      <c r="U197" s="56"/>
      <c r="V197" s="56"/>
      <c r="W197" s="56"/>
      <c r="X197" s="56"/>
      <c r="Y197" s="56"/>
      <c r="Z197" s="56"/>
      <c r="AA197" s="56"/>
      <c r="AB197" s="56"/>
    </row>
    <row r="198">
      <c r="A198" s="56"/>
      <c r="B198" s="56"/>
      <c r="C198" s="58"/>
      <c r="D198" s="87"/>
      <c r="E198" s="79"/>
      <c r="F198" s="58"/>
      <c r="G198" s="58"/>
      <c r="H198" s="58"/>
      <c r="I198" s="58"/>
      <c r="J198" s="58"/>
      <c r="K198" s="56"/>
      <c r="L198" s="56"/>
      <c r="M198" s="56"/>
      <c r="N198" s="56"/>
      <c r="O198" s="56"/>
      <c r="P198" s="56"/>
      <c r="Q198" s="56"/>
      <c r="R198" s="56"/>
      <c r="S198" s="56"/>
      <c r="T198" s="56"/>
      <c r="U198" s="56"/>
      <c r="V198" s="56"/>
      <c r="W198" s="56"/>
      <c r="X198" s="56"/>
      <c r="Y198" s="56"/>
      <c r="Z198" s="56"/>
      <c r="AA198" s="56"/>
      <c r="AB198" s="56"/>
    </row>
    <row r="199">
      <c r="A199" s="56"/>
      <c r="B199" s="56"/>
      <c r="C199" s="58"/>
      <c r="D199" s="87"/>
      <c r="E199" s="79"/>
      <c r="F199" s="58"/>
      <c r="G199" s="58"/>
      <c r="H199" s="58"/>
      <c r="I199" s="58"/>
      <c r="J199" s="58"/>
      <c r="K199" s="56"/>
      <c r="L199" s="56"/>
      <c r="M199" s="56"/>
      <c r="N199" s="56"/>
      <c r="O199" s="56"/>
      <c r="P199" s="56"/>
      <c r="Q199" s="56"/>
      <c r="R199" s="56"/>
      <c r="S199" s="56"/>
      <c r="T199" s="56"/>
      <c r="U199" s="56"/>
      <c r="V199" s="56"/>
      <c r="W199" s="56"/>
      <c r="X199" s="56"/>
      <c r="Y199" s="56"/>
      <c r="Z199" s="56"/>
      <c r="AA199" s="56"/>
      <c r="AB199" s="56"/>
    </row>
    <row r="200">
      <c r="A200" s="56"/>
      <c r="B200" s="56"/>
      <c r="C200" s="58"/>
      <c r="D200" s="87"/>
      <c r="E200" s="79"/>
      <c r="F200" s="58"/>
      <c r="G200" s="58"/>
      <c r="H200" s="58"/>
      <c r="I200" s="58"/>
      <c r="J200" s="58"/>
      <c r="K200" s="56"/>
      <c r="L200" s="56"/>
      <c r="M200" s="56"/>
      <c r="N200" s="56"/>
      <c r="O200" s="56"/>
      <c r="P200" s="56"/>
      <c r="Q200" s="56"/>
      <c r="R200" s="56"/>
      <c r="S200" s="56"/>
      <c r="T200" s="56"/>
      <c r="U200" s="56"/>
      <c r="V200" s="56"/>
      <c r="W200" s="56"/>
      <c r="X200" s="56"/>
      <c r="Y200" s="56"/>
      <c r="Z200" s="56"/>
      <c r="AA200" s="56"/>
      <c r="AB200" s="56"/>
    </row>
    <row r="201">
      <c r="A201" s="56"/>
      <c r="B201" s="56"/>
      <c r="C201" s="58"/>
      <c r="D201" s="87"/>
      <c r="E201" s="79"/>
      <c r="F201" s="58"/>
      <c r="G201" s="58"/>
      <c r="H201" s="58"/>
      <c r="I201" s="58"/>
      <c r="J201" s="58"/>
      <c r="K201" s="56"/>
      <c r="L201" s="56"/>
      <c r="M201" s="56"/>
      <c r="N201" s="56"/>
      <c r="O201" s="56"/>
      <c r="P201" s="56"/>
      <c r="Q201" s="56"/>
      <c r="R201" s="56"/>
      <c r="S201" s="56"/>
      <c r="T201" s="56"/>
      <c r="U201" s="56"/>
      <c r="V201" s="56"/>
      <c r="W201" s="56"/>
      <c r="X201" s="56"/>
      <c r="Y201" s="56"/>
      <c r="Z201" s="56"/>
      <c r="AA201" s="56"/>
      <c r="AB201" s="56"/>
    </row>
    <row r="202">
      <c r="A202" s="56"/>
      <c r="B202" s="56"/>
      <c r="C202" s="58"/>
      <c r="D202" s="87"/>
      <c r="E202" s="79"/>
      <c r="F202" s="58"/>
      <c r="G202" s="58"/>
      <c r="H202" s="58"/>
      <c r="I202" s="58"/>
      <c r="J202" s="58"/>
      <c r="K202" s="56"/>
      <c r="L202" s="56"/>
      <c r="M202" s="56"/>
      <c r="N202" s="56"/>
      <c r="O202" s="56"/>
      <c r="P202" s="56"/>
      <c r="Q202" s="56"/>
      <c r="R202" s="56"/>
      <c r="S202" s="56"/>
      <c r="T202" s="56"/>
      <c r="U202" s="56"/>
      <c r="V202" s="56"/>
      <c r="W202" s="56"/>
      <c r="X202" s="56"/>
      <c r="Y202" s="56"/>
      <c r="Z202" s="56"/>
      <c r="AA202" s="56"/>
      <c r="AB202" s="56"/>
    </row>
    <row r="203">
      <c r="A203" s="56"/>
      <c r="B203" s="56"/>
      <c r="C203" s="58"/>
      <c r="D203" s="87"/>
      <c r="E203" s="79"/>
      <c r="F203" s="58"/>
      <c r="G203" s="58"/>
      <c r="H203" s="58"/>
      <c r="I203" s="58"/>
      <c r="J203" s="58"/>
      <c r="K203" s="56"/>
      <c r="L203" s="56"/>
      <c r="M203" s="56"/>
      <c r="N203" s="56"/>
      <c r="O203" s="56"/>
      <c r="P203" s="56"/>
      <c r="Q203" s="56"/>
      <c r="R203" s="56"/>
      <c r="S203" s="56"/>
      <c r="T203" s="56"/>
      <c r="U203" s="56"/>
      <c r="V203" s="56"/>
      <c r="W203" s="56"/>
      <c r="X203" s="56"/>
      <c r="Y203" s="56"/>
      <c r="Z203" s="56"/>
      <c r="AA203" s="56"/>
      <c r="AB203" s="56"/>
    </row>
    <row r="204">
      <c r="A204" s="56"/>
      <c r="B204" s="56"/>
      <c r="C204" s="58"/>
      <c r="D204" s="87"/>
      <c r="E204" s="79"/>
      <c r="F204" s="58"/>
      <c r="G204" s="58"/>
      <c r="H204" s="58"/>
      <c r="I204" s="58"/>
      <c r="J204" s="58"/>
      <c r="K204" s="56"/>
      <c r="L204" s="56"/>
      <c r="M204" s="56"/>
      <c r="N204" s="56"/>
      <c r="O204" s="56"/>
      <c r="P204" s="56"/>
      <c r="Q204" s="56"/>
      <c r="R204" s="56"/>
      <c r="S204" s="56"/>
      <c r="T204" s="56"/>
      <c r="U204" s="56"/>
      <c r="V204" s="56"/>
      <c r="W204" s="56"/>
      <c r="X204" s="56"/>
      <c r="Y204" s="56"/>
      <c r="Z204" s="56"/>
      <c r="AA204" s="56"/>
      <c r="AB204" s="56"/>
    </row>
    <row r="205">
      <c r="A205" s="56"/>
      <c r="B205" s="56"/>
      <c r="C205" s="58"/>
      <c r="D205" s="87"/>
      <c r="E205" s="79"/>
      <c r="F205" s="58"/>
      <c r="G205" s="58"/>
      <c r="H205" s="58"/>
      <c r="I205" s="58"/>
      <c r="J205" s="58"/>
      <c r="K205" s="56"/>
      <c r="L205" s="56"/>
      <c r="M205" s="56"/>
      <c r="N205" s="56"/>
      <c r="O205" s="56"/>
      <c r="P205" s="56"/>
      <c r="Q205" s="56"/>
      <c r="R205" s="56"/>
      <c r="S205" s="56"/>
      <c r="T205" s="56"/>
      <c r="U205" s="56"/>
      <c r="V205" s="56"/>
      <c r="W205" s="56"/>
      <c r="X205" s="56"/>
      <c r="Y205" s="56"/>
      <c r="Z205" s="56"/>
      <c r="AA205" s="56"/>
      <c r="AB205" s="56"/>
    </row>
    <row r="206">
      <c r="A206" s="56"/>
      <c r="B206" s="56"/>
      <c r="C206" s="58"/>
      <c r="D206" s="87"/>
      <c r="E206" s="79"/>
      <c r="F206" s="58"/>
      <c r="G206" s="58"/>
      <c r="H206" s="58"/>
      <c r="I206" s="58"/>
      <c r="J206" s="58"/>
      <c r="K206" s="56"/>
      <c r="L206" s="56"/>
      <c r="M206" s="56"/>
      <c r="N206" s="56"/>
      <c r="O206" s="56"/>
      <c r="P206" s="56"/>
      <c r="Q206" s="56"/>
      <c r="R206" s="56"/>
      <c r="S206" s="56"/>
      <c r="T206" s="56"/>
      <c r="U206" s="56"/>
      <c r="V206" s="56"/>
      <c r="W206" s="56"/>
      <c r="X206" s="56"/>
      <c r="Y206" s="56"/>
      <c r="Z206" s="56"/>
      <c r="AA206" s="56"/>
      <c r="AB206" s="56"/>
    </row>
    <row r="207">
      <c r="A207" s="56"/>
      <c r="B207" s="56"/>
      <c r="C207" s="58"/>
      <c r="D207" s="87"/>
      <c r="E207" s="79"/>
      <c r="F207" s="58"/>
      <c r="G207" s="58"/>
      <c r="H207" s="58"/>
      <c r="I207" s="58"/>
      <c r="J207" s="58"/>
      <c r="K207" s="56"/>
      <c r="L207" s="56"/>
      <c r="M207" s="56"/>
      <c r="N207" s="56"/>
      <c r="O207" s="56"/>
      <c r="P207" s="56"/>
      <c r="Q207" s="56"/>
      <c r="R207" s="56"/>
      <c r="S207" s="56"/>
      <c r="T207" s="56"/>
      <c r="U207" s="56"/>
      <c r="V207" s="56"/>
      <c r="W207" s="56"/>
      <c r="X207" s="56"/>
      <c r="Y207" s="56"/>
      <c r="Z207" s="56"/>
      <c r="AA207" s="56"/>
      <c r="AB207" s="56"/>
    </row>
    <row r="208">
      <c r="A208" s="56"/>
      <c r="B208" s="56"/>
      <c r="C208" s="58"/>
      <c r="D208" s="87"/>
      <c r="E208" s="79"/>
      <c r="F208" s="58"/>
      <c r="G208" s="58"/>
      <c r="H208" s="58"/>
      <c r="I208" s="58"/>
      <c r="J208" s="58"/>
      <c r="K208" s="56"/>
      <c r="L208" s="56"/>
      <c r="M208" s="56"/>
      <c r="N208" s="56"/>
      <c r="O208" s="56"/>
      <c r="P208" s="56"/>
      <c r="Q208" s="56"/>
      <c r="R208" s="56"/>
      <c r="S208" s="56"/>
      <c r="T208" s="56"/>
      <c r="U208" s="56"/>
      <c r="V208" s="56"/>
      <c r="W208" s="56"/>
      <c r="X208" s="56"/>
      <c r="Y208" s="56"/>
      <c r="Z208" s="56"/>
      <c r="AA208" s="56"/>
      <c r="AB208" s="56"/>
    </row>
    <row r="209">
      <c r="A209" s="56"/>
      <c r="B209" s="56"/>
      <c r="C209" s="58"/>
      <c r="D209" s="87"/>
      <c r="E209" s="79"/>
      <c r="F209" s="58"/>
      <c r="G209" s="58"/>
      <c r="H209" s="58"/>
      <c r="I209" s="58"/>
      <c r="J209" s="58"/>
      <c r="K209" s="56"/>
      <c r="L209" s="56"/>
      <c r="M209" s="56"/>
      <c r="N209" s="56"/>
      <c r="O209" s="56"/>
      <c r="P209" s="56"/>
      <c r="Q209" s="56"/>
      <c r="R209" s="56"/>
      <c r="S209" s="56"/>
      <c r="T209" s="56"/>
      <c r="U209" s="56"/>
      <c r="V209" s="56"/>
      <c r="W209" s="56"/>
      <c r="X209" s="56"/>
      <c r="Y209" s="56"/>
      <c r="Z209" s="56"/>
      <c r="AA209" s="56"/>
      <c r="AB209" s="56"/>
    </row>
    <row r="210">
      <c r="A210" s="56"/>
      <c r="B210" s="56"/>
      <c r="C210" s="58"/>
      <c r="D210" s="87"/>
      <c r="E210" s="79"/>
      <c r="F210" s="58"/>
      <c r="G210" s="58"/>
      <c r="H210" s="58"/>
      <c r="I210" s="58"/>
      <c r="J210" s="58"/>
      <c r="K210" s="56"/>
      <c r="L210" s="56"/>
      <c r="M210" s="56"/>
      <c r="N210" s="56"/>
      <c r="O210" s="56"/>
      <c r="P210" s="56"/>
      <c r="Q210" s="56"/>
      <c r="R210" s="56"/>
      <c r="S210" s="56"/>
      <c r="T210" s="56"/>
      <c r="U210" s="56"/>
      <c r="V210" s="56"/>
      <c r="W210" s="56"/>
      <c r="X210" s="56"/>
      <c r="Y210" s="56"/>
      <c r="Z210" s="56"/>
      <c r="AA210" s="56"/>
      <c r="AB210" s="56"/>
    </row>
    <row r="211">
      <c r="A211" s="56"/>
      <c r="B211" s="56"/>
      <c r="C211" s="58"/>
      <c r="D211" s="87"/>
      <c r="E211" s="79"/>
      <c r="F211" s="58"/>
      <c r="G211" s="58"/>
      <c r="H211" s="58"/>
      <c r="I211" s="58"/>
      <c r="J211" s="58"/>
      <c r="K211" s="56"/>
      <c r="L211" s="56"/>
      <c r="M211" s="56"/>
      <c r="N211" s="56"/>
      <c r="O211" s="56"/>
      <c r="P211" s="56"/>
      <c r="Q211" s="56"/>
      <c r="R211" s="56"/>
      <c r="S211" s="56"/>
      <c r="T211" s="56"/>
      <c r="U211" s="56"/>
      <c r="V211" s="56"/>
      <c r="W211" s="56"/>
      <c r="X211" s="56"/>
      <c r="Y211" s="56"/>
      <c r="Z211" s="56"/>
      <c r="AA211" s="56"/>
      <c r="AB211" s="56"/>
    </row>
    <row r="212">
      <c r="A212" s="56"/>
      <c r="B212" s="56"/>
      <c r="C212" s="58"/>
      <c r="D212" s="87"/>
      <c r="E212" s="79"/>
      <c r="F212" s="58"/>
      <c r="G212" s="58"/>
      <c r="H212" s="58"/>
      <c r="I212" s="58"/>
      <c r="J212" s="58"/>
      <c r="K212" s="56"/>
      <c r="L212" s="56"/>
      <c r="M212" s="56"/>
      <c r="N212" s="56"/>
      <c r="O212" s="56"/>
      <c r="P212" s="56"/>
      <c r="Q212" s="56"/>
      <c r="R212" s="56"/>
      <c r="S212" s="56"/>
      <c r="T212" s="56"/>
      <c r="U212" s="56"/>
      <c r="V212" s="56"/>
      <c r="W212" s="56"/>
      <c r="X212" s="56"/>
      <c r="Y212" s="56"/>
      <c r="Z212" s="56"/>
      <c r="AA212" s="56"/>
      <c r="AB212" s="56"/>
    </row>
    <row r="213">
      <c r="A213" s="56"/>
      <c r="B213" s="56"/>
      <c r="C213" s="58"/>
      <c r="D213" s="87"/>
      <c r="E213" s="79"/>
      <c r="F213" s="58"/>
      <c r="G213" s="58"/>
      <c r="H213" s="58"/>
      <c r="I213" s="58"/>
      <c r="J213" s="58"/>
      <c r="K213" s="56"/>
      <c r="L213" s="56"/>
      <c r="M213" s="56"/>
      <c r="N213" s="56"/>
      <c r="O213" s="56"/>
      <c r="P213" s="56"/>
      <c r="Q213" s="56"/>
      <c r="R213" s="56"/>
      <c r="S213" s="56"/>
      <c r="T213" s="56"/>
      <c r="U213" s="56"/>
      <c r="V213" s="56"/>
      <c r="W213" s="56"/>
      <c r="X213" s="56"/>
      <c r="Y213" s="56"/>
      <c r="Z213" s="56"/>
      <c r="AA213" s="56"/>
      <c r="AB213" s="56"/>
    </row>
    <row r="214">
      <c r="A214" s="56"/>
      <c r="B214" s="56"/>
      <c r="C214" s="58"/>
      <c r="D214" s="87"/>
      <c r="E214" s="79"/>
      <c r="F214" s="58"/>
      <c r="G214" s="58"/>
      <c r="H214" s="58"/>
      <c r="I214" s="58"/>
      <c r="J214" s="58"/>
      <c r="K214" s="56"/>
      <c r="L214" s="56"/>
      <c r="M214" s="56"/>
      <c r="N214" s="56"/>
      <c r="O214" s="56"/>
      <c r="P214" s="56"/>
      <c r="Q214" s="56"/>
      <c r="R214" s="56"/>
      <c r="S214" s="56"/>
      <c r="T214" s="56"/>
      <c r="U214" s="56"/>
      <c r="V214" s="56"/>
      <c r="W214" s="56"/>
      <c r="X214" s="56"/>
      <c r="Y214" s="56"/>
      <c r="Z214" s="56"/>
      <c r="AA214" s="56"/>
      <c r="AB214" s="56"/>
    </row>
    <row r="215">
      <c r="A215" s="56"/>
      <c r="B215" s="56"/>
      <c r="C215" s="58"/>
      <c r="D215" s="87"/>
      <c r="E215" s="79"/>
      <c r="F215" s="58"/>
      <c r="G215" s="58"/>
      <c r="H215" s="58"/>
      <c r="I215" s="58"/>
      <c r="J215" s="58"/>
      <c r="K215" s="56"/>
      <c r="L215" s="56"/>
      <c r="M215" s="56"/>
      <c r="N215" s="56"/>
      <c r="O215" s="56"/>
      <c r="P215" s="56"/>
      <c r="Q215" s="56"/>
      <c r="R215" s="56"/>
      <c r="S215" s="56"/>
      <c r="T215" s="56"/>
      <c r="U215" s="56"/>
      <c r="V215" s="56"/>
      <c r="W215" s="56"/>
      <c r="X215" s="56"/>
      <c r="Y215" s="56"/>
      <c r="Z215" s="56"/>
      <c r="AA215" s="56"/>
      <c r="AB215" s="56"/>
    </row>
    <row r="216">
      <c r="A216" s="56"/>
      <c r="B216" s="56"/>
      <c r="C216" s="58"/>
      <c r="D216" s="87"/>
      <c r="E216" s="79"/>
      <c r="F216" s="58"/>
      <c r="G216" s="58"/>
      <c r="H216" s="58"/>
      <c r="I216" s="58"/>
      <c r="J216" s="58"/>
      <c r="K216" s="56"/>
      <c r="L216" s="56"/>
      <c r="M216" s="56"/>
      <c r="N216" s="56"/>
      <c r="O216" s="56"/>
      <c r="P216" s="56"/>
      <c r="Q216" s="56"/>
      <c r="R216" s="56"/>
      <c r="S216" s="56"/>
      <c r="T216" s="56"/>
      <c r="U216" s="56"/>
      <c r="V216" s="56"/>
      <c r="W216" s="56"/>
      <c r="X216" s="56"/>
      <c r="Y216" s="56"/>
      <c r="Z216" s="56"/>
      <c r="AA216" s="56"/>
      <c r="AB216" s="56"/>
    </row>
    <row r="217">
      <c r="A217" s="56"/>
      <c r="B217" s="56"/>
      <c r="C217" s="58"/>
      <c r="D217" s="87"/>
      <c r="E217" s="79"/>
      <c r="F217" s="58"/>
      <c r="G217" s="58"/>
      <c r="H217" s="58"/>
      <c r="I217" s="58"/>
      <c r="J217" s="58"/>
      <c r="K217" s="56"/>
      <c r="L217" s="56"/>
      <c r="M217" s="56"/>
      <c r="N217" s="56"/>
      <c r="O217" s="56"/>
      <c r="P217" s="56"/>
      <c r="Q217" s="56"/>
      <c r="R217" s="56"/>
      <c r="S217" s="56"/>
      <c r="T217" s="56"/>
      <c r="U217" s="56"/>
      <c r="V217" s="56"/>
      <c r="W217" s="56"/>
      <c r="X217" s="56"/>
      <c r="Y217" s="56"/>
      <c r="Z217" s="56"/>
      <c r="AA217" s="56"/>
      <c r="AB217" s="56"/>
    </row>
    <row r="218">
      <c r="A218" s="56"/>
      <c r="B218" s="56"/>
      <c r="C218" s="58"/>
      <c r="D218" s="87"/>
      <c r="E218" s="79"/>
      <c r="F218" s="58"/>
      <c r="G218" s="58"/>
      <c r="H218" s="58"/>
      <c r="I218" s="58"/>
      <c r="J218" s="58"/>
      <c r="K218" s="56"/>
      <c r="L218" s="56"/>
      <c r="M218" s="56"/>
      <c r="N218" s="56"/>
      <c r="O218" s="56"/>
      <c r="P218" s="56"/>
      <c r="Q218" s="56"/>
      <c r="R218" s="56"/>
      <c r="S218" s="56"/>
      <c r="T218" s="56"/>
      <c r="U218" s="56"/>
      <c r="V218" s="56"/>
      <c r="W218" s="56"/>
      <c r="X218" s="56"/>
      <c r="Y218" s="56"/>
      <c r="Z218" s="56"/>
      <c r="AA218" s="56"/>
      <c r="AB218" s="56"/>
    </row>
    <row r="219">
      <c r="A219" s="56"/>
      <c r="B219" s="56"/>
      <c r="C219" s="58"/>
      <c r="D219" s="87"/>
      <c r="E219" s="79"/>
      <c r="F219" s="58"/>
      <c r="G219" s="58"/>
      <c r="H219" s="58"/>
      <c r="I219" s="58"/>
      <c r="J219" s="58"/>
      <c r="K219" s="56"/>
      <c r="L219" s="56"/>
      <c r="M219" s="56"/>
      <c r="N219" s="56"/>
      <c r="O219" s="56"/>
      <c r="P219" s="56"/>
      <c r="Q219" s="56"/>
      <c r="R219" s="56"/>
      <c r="S219" s="56"/>
      <c r="T219" s="56"/>
      <c r="U219" s="56"/>
      <c r="V219" s="56"/>
      <c r="W219" s="56"/>
      <c r="X219" s="56"/>
      <c r="Y219" s="56"/>
      <c r="Z219" s="56"/>
      <c r="AA219" s="56"/>
      <c r="AB219" s="56"/>
    </row>
    <row r="220">
      <c r="A220" s="56"/>
      <c r="B220" s="56"/>
      <c r="C220" s="58"/>
      <c r="D220" s="87"/>
      <c r="E220" s="79"/>
      <c r="F220" s="58"/>
      <c r="G220" s="58"/>
      <c r="H220" s="58"/>
      <c r="I220" s="58"/>
      <c r="J220" s="58"/>
      <c r="K220" s="56"/>
      <c r="L220" s="56"/>
      <c r="M220" s="56"/>
      <c r="N220" s="56"/>
      <c r="O220" s="56"/>
      <c r="P220" s="56"/>
      <c r="Q220" s="56"/>
      <c r="R220" s="56"/>
      <c r="S220" s="56"/>
      <c r="T220" s="56"/>
      <c r="U220" s="56"/>
      <c r="V220" s="56"/>
      <c r="W220" s="56"/>
      <c r="X220" s="56"/>
      <c r="Y220" s="56"/>
      <c r="Z220" s="56"/>
      <c r="AA220" s="56"/>
      <c r="AB220" s="56"/>
    </row>
    <row r="221">
      <c r="A221" s="56"/>
      <c r="B221" s="56"/>
      <c r="C221" s="58"/>
      <c r="D221" s="87"/>
      <c r="E221" s="79"/>
      <c r="F221" s="58"/>
      <c r="G221" s="58"/>
      <c r="H221" s="58"/>
      <c r="I221" s="58"/>
      <c r="J221" s="58"/>
      <c r="K221" s="56"/>
      <c r="L221" s="56"/>
      <c r="M221" s="56"/>
      <c r="N221" s="56"/>
      <c r="O221" s="56"/>
      <c r="P221" s="56"/>
      <c r="Q221" s="56"/>
      <c r="R221" s="56"/>
      <c r="S221" s="56"/>
      <c r="T221" s="56"/>
      <c r="U221" s="56"/>
      <c r="V221" s="56"/>
      <c r="W221" s="56"/>
      <c r="X221" s="56"/>
      <c r="Y221" s="56"/>
      <c r="Z221" s="56"/>
      <c r="AA221" s="56"/>
      <c r="AB221" s="56"/>
    </row>
    <row r="222">
      <c r="A222" s="56"/>
      <c r="B222" s="56"/>
      <c r="C222" s="58"/>
      <c r="D222" s="87"/>
      <c r="E222" s="79"/>
      <c r="F222" s="58"/>
      <c r="G222" s="58"/>
      <c r="H222" s="58"/>
      <c r="I222" s="58"/>
      <c r="J222" s="58"/>
      <c r="K222" s="56"/>
      <c r="L222" s="56"/>
      <c r="M222" s="56"/>
      <c r="N222" s="56"/>
      <c r="O222" s="56"/>
      <c r="P222" s="56"/>
      <c r="Q222" s="56"/>
      <c r="R222" s="56"/>
      <c r="S222" s="56"/>
      <c r="T222" s="56"/>
      <c r="U222" s="56"/>
      <c r="V222" s="56"/>
      <c r="W222" s="56"/>
      <c r="X222" s="56"/>
      <c r="Y222" s="56"/>
      <c r="Z222" s="56"/>
      <c r="AA222" s="56"/>
      <c r="AB222" s="56"/>
    </row>
    <row r="223">
      <c r="A223" s="56"/>
      <c r="B223" s="56"/>
      <c r="C223" s="58"/>
      <c r="D223" s="87"/>
      <c r="E223" s="79"/>
      <c r="F223" s="58"/>
      <c r="G223" s="58"/>
      <c r="H223" s="58"/>
      <c r="I223" s="58"/>
      <c r="J223" s="58"/>
      <c r="K223" s="56"/>
      <c r="L223" s="56"/>
      <c r="M223" s="56"/>
      <c r="N223" s="56"/>
      <c r="O223" s="56"/>
      <c r="P223" s="56"/>
      <c r="Q223" s="56"/>
      <c r="R223" s="56"/>
      <c r="S223" s="56"/>
      <c r="T223" s="56"/>
      <c r="U223" s="56"/>
      <c r="V223" s="56"/>
      <c r="W223" s="56"/>
      <c r="X223" s="56"/>
      <c r="Y223" s="56"/>
      <c r="Z223" s="56"/>
      <c r="AA223" s="56"/>
      <c r="AB223" s="56"/>
    </row>
    <row r="224">
      <c r="A224" s="56"/>
      <c r="B224" s="56"/>
      <c r="C224" s="58"/>
      <c r="D224" s="87"/>
      <c r="E224" s="79"/>
      <c r="F224" s="58"/>
      <c r="G224" s="58"/>
      <c r="H224" s="58"/>
      <c r="I224" s="58"/>
      <c r="J224" s="58"/>
      <c r="K224" s="56"/>
      <c r="L224" s="56"/>
      <c r="M224" s="56"/>
      <c r="N224" s="56"/>
      <c r="O224" s="56"/>
      <c r="P224" s="56"/>
      <c r="Q224" s="56"/>
      <c r="R224" s="56"/>
      <c r="S224" s="56"/>
      <c r="T224" s="56"/>
      <c r="U224" s="56"/>
      <c r="V224" s="56"/>
      <c r="W224" s="56"/>
      <c r="X224" s="56"/>
      <c r="Y224" s="56"/>
      <c r="Z224" s="56"/>
      <c r="AA224" s="56"/>
      <c r="AB224" s="56"/>
    </row>
    <row r="225">
      <c r="A225" s="56"/>
      <c r="B225" s="56"/>
      <c r="C225" s="58"/>
      <c r="D225" s="87"/>
      <c r="E225" s="79"/>
      <c r="F225" s="58"/>
      <c r="G225" s="58"/>
      <c r="H225" s="58"/>
      <c r="I225" s="58"/>
      <c r="J225" s="58"/>
      <c r="K225" s="56"/>
      <c r="L225" s="56"/>
      <c r="M225" s="56"/>
      <c r="N225" s="56"/>
      <c r="O225" s="56"/>
      <c r="P225" s="56"/>
      <c r="Q225" s="56"/>
      <c r="R225" s="56"/>
      <c r="S225" s="56"/>
      <c r="T225" s="56"/>
      <c r="U225" s="56"/>
      <c r="V225" s="56"/>
      <c r="W225" s="56"/>
      <c r="X225" s="56"/>
      <c r="Y225" s="56"/>
      <c r="Z225" s="56"/>
      <c r="AA225" s="56"/>
      <c r="AB225" s="56"/>
    </row>
    <row r="226">
      <c r="A226" s="56"/>
      <c r="B226" s="56"/>
      <c r="C226" s="58"/>
      <c r="D226" s="87"/>
      <c r="E226" s="79"/>
      <c r="F226" s="58"/>
      <c r="G226" s="58"/>
      <c r="H226" s="58"/>
      <c r="I226" s="58"/>
      <c r="J226" s="58"/>
      <c r="K226" s="56"/>
      <c r="L226" s="56"/>
      <c r="M226" s="56"/>
      <c r="N226" s="56"/>
      <c r="O226" s="56"/>
      <c r="P226" s="56"/>
      <c r="Q226" s="56"/>
      <c r="R226" s="56"/>
      <c r="S226" s="56"/>
      <c r="T226" s="56"/>
      <c r="U226" s="56"/>
      <c r="V226" s="56"/>
      <c r="W226" s="56"/>
      <c r="X226" s="56"/>
      <c r="Y226" s="56"/>
      <c r="Z226" s="56"/>
      <c r="AA226" s="56"/>
      <c r="AB226" s="56"/>
    </row>
    <row r="227">
      <c r="A227" s="56"/>
      <c r="B227" s="56"/>
      <c r="C227" s="58"/>
      <c r="D227" s="87"/>
      <c r="E227" s="79"/>
      <c r="F227" s="58"/>
      <c r="G227" s="58"/>
      <c r="H227" s="58"/>
      <c r="I227" s="58"/>
      <c r="J227" s="58"/>
      <c r="K227" s="56"/>
      <c r="L227" s="56"/>
      <c r="M227" s="56"/>
      <c r="N227" s="56"/>
      <c r="O227" s="56"/>
      <c r="P227" s="56"/>
      <c r="Q227" s="56"/>
      <c r="R227" s="56"/>
      <c r="S227" s="56"/>
      <c r="T227" s="56"/>
      <c r="U227" s="56"/>
      <c r="V227" s="56"/>
      <c r="W227" s="56"/>
      <c r="X227" s="56"/>
      <c r="Y227" s="56"/>
      <c r="Z227" s="56"/>
      <c r="AA227" s="56"/>
      <c r="AB227" s="56"/>
    </row>
    <row r="228">
      <c r="A228" s="56"/>
      <c r="B228" s="56"/>
      <c r="C228" s="58"/>
      <c r="D228" s="87"/>
      <c r="E228" s="79"/>
      <c r="F228" s="58"/>
      <c r="G228" s="58"/>
      <c r="H228" s="58"/>
      <c r="I228" s="58"/>
      <c r="J228" s="58"/>
      <c r="K228" s="56"/>
      <c r="L228" s="56"/>
      <c r="M228" s="56"/>
      <c r="N228" s="56"/>
      <c r="O228" s="56"/>
      <c r="P228" s="56"/>
      <c r="Q228" s="56"/>
      <c r="R228" s="56"/>
      <c r="S228" s="56"/>
      <c r="T228" s="56"/>
      <c r="U228" s="56"/>
      <c r="V228" s="56"/>
      <c r="W228" s="56"/>
      <c r="X228" s="56"/>
      <c r="Y228" s="56"/>
      <c r="Z228" s="56"/>
      <c r="AA228" s="56"/>
      <c r="AB228" s="56"/>
    </row>
    <row r="229">
      <c r="A229" s="56"/>
      <c r="B229" s="56"/>
      <c r="C229" s="58"/>
      <c r="D229" s="87"/>
      <c r="E229" s="79"/>
      <c r="F229" s="58"/>
      <c r="G229" s="58"/>
      <c r="H229" s="58"/>
      <c r="I229" s="58"/>
      <c r="J229" s="58"/>
      <c r="K229" s="56"/>
      <c r="L229" s="56"/>
      <c r="M229" s="56"/>
      <c r="N229" s="56"/>
      <c r="O229" s="56"/>
      <c r="P229" s="56"/>
      <c r="Q229" s="56"/>
      <c r="R229" s="56"/>
      <c r="S229" s="56"/>
      <c r="T229" s="56"/>
      <c r="U229" s="56"/>
      <c r="V229" s="56"/>
      <c r="W229" s="56"/>
      <c r="X229" s="56"/>
      <c r="Y229" s="56"/>
      <c r="Z229" s="56"/>
      <c r="AA229" s="56"/>
      <c r="AB229" s="56"/>
    </row>
    <row r="230">
      <c r="A230" s="56"/>
      <c r="B230" s="56"/>
      <c r="C230" s="58"/>
      <c r="D230" s="87"/>
      <c r="E230" s="79"/>
      <c r="F230" s="58"/>
      <c r="G230" s="58"/>
      <c r="H230" s="58"/>
      <c r="I230" s="58"/>
      <c r="J230" s="58"/>
      <c r="K230" s="56"/>
      <c r="L230" s="56"/>
      <c r="M230" s="56"/>
      <c r="N230" s="56"/>
      <c r="O230" s="56"/>
      <c r="P230" s="56"/>
      <c r="Q230" s="56"/>
      <c r="R230" s="56"/>
      <c r="S230" s="56"/>
      <c r="T230" s="56"/>
      <c r="U230" s="56"/>
      <c r="V230" s="56"/>
      <c r="W230" s="56"/>
      <c r="X230" s="56"/>
      <c r="Y230" s="56"/>
      <c r="Z230" s="56"/>
      <c r="AA230" s="56"/>
      <c r="AB230" s="56"/>
    </row>
    <row r="231">
      <c r="A231" s="56"/>
      <c r="B231" s="56"/>
      <c r="C231" s="58"/>
      <c r="D231" s="87"/>
      <c r="E231" s="79"/>
      <c r="F231" s="58"/>
      <c r="G231" s="58"/>
      <c r="H231" s="58"/>
      <c r="I231" s="58"/>
      <c r="J231" s="58"/>
      <c r="K231" s="56"/>
      <c r="L231" s="56"/>
      <c r="M231" s="56"/>
      <c r="N231" s="56"/>
      <c r="O231" s="56"/>
      <c r="P231" s="56"/>
      <c r="Q231" s="56"/>
      <c r="R231" s="56"/>
      <c r="S231" s="56"/>
      <c r="T231" s="56"/>
      <c r="U231" s="56"/>
      <c r="V231" s="56"/>
      <c r="W231" s="56"/>
      <c r="X231" s="56"/>
      <c r="Y231" s="56"/>
      <c r="Z231" s="56"/>
      <c r="AA231" s="56"/>
      <c r="AB231" s="56"/>
    </row>
    <row r="232">
      <c r="A232" s="56"/>
      <c r="B232" s="56"/>
      <c r="C232" s="58"/>
      <c r="D232" s="87"/>
      <c r="E232" s="79"/>
      <c r="F232" s="58"/>
      <c r="G232" s="58"/>
      <c r="H232" s="58"/>
      <c r="I232" s="58"/>
      <c r="J232" s="58"/>
      <c r="K232" s="56"/>
      <c r="L232" s="56"/>
      <c r="M232" s="56"/>
      <c r="N232" s="56"/>
      <c r="O232" s="56"/>
      <c r="P232" s="56"/>
      <c r="Q232" s="56"/>
      <c r="R232" s="56"/>
      <c r="S232" s="56"/>
      <c r="T232" s="56"/>
      <c r="U232" s="56"/>
      <c r="V232" s="56"/>
      <c r="W232" s="56"/>
      <c r="X232" s="56"/>
      <c r="Y232" s="56"/>
      <c r="Z232" s="56"/>
      <c r="AA232" s="56"/>
      <c r="AB232" s="56"/>
    </row>
    <row r="233">
      <c r="A233" s="56"/>
      <c r="B233" s="56"/>
      <c r="C233" s="58"/>
      <c r="D233" s="87"/>
      <c r="E233" s="79"/>
      <c r="F233" s="58"/>
      <c r="G233" s="58"/>
      <c r="H233" s="58"/>
      <c r="I233" s="58"/>
      <c r="J233" s="58"/>
      <c r="K233" s="56"/>
      <c r="L233" s="56"/>
      <c r="M233" s="56"/>
      <c r="N233" s="56"/>
      <c r="O233" s="56"/>
      <c r="P233" s="56"/>
      <c r="Q233" s="56"/>
      <c r="R233" s="56"/>
      <c r="S233" s="56"/>
      <c r="T233" s="56"/>
      <c r="U233" s="56"/>
      <c r="V233" s="56"/>
      <c r="W233" s="56"/>
      <c r="X233" s="56"/>
      <c r="Y233" s="56"/>
      <c r="Z233" s="56"/>
      <c r="AA233" s="56"/>
      <c r="AB233" s="56"/>
    </row>
    <row r="234">
      <c r="A234" s="56"/>
      <c r="B234" s="56"/>
      <c r="C234" s="58"/>
      <c r="D234" s="87"/>
      <c r="E234" s="79"/>
      <c r="F234" s="58"/>
      <c r="G234" s="58"/>
      <c r="H234" s="58"/>
      <c r="I234" s="58"/>
      <c r="J234" s="58"/>
      <c r="K234" s="56"/>
      <c r="L234" s="56"/>
      <c r="M234" s="56"/>
      <c r="N234" s="56"/>
      <c r="O234" s="56"/>
      <c r="P234" s="56"/>
      <c r="Q234" s="56"/>
      <c r="R234" s="56"/>
      <c r="S234" s="56"/>
      <c r="T234" s="56"/>
      <c r="U234" s="56"/>
      <c r="V234" s="56"/>
      <c r="W234" s="56"/>
      <c r="X234" s="56"/>
      <c r="Y234" s="56"/>
      <c r="Z234" s="56"/>
      <c r="AA234" s="56"/>
      <c r="AB234" s="56"/>
    </row>
    <row r="235">
      <c r="A235" s="56"/>
      <c r="B235" s="56"/>
      <c r="C235" s="58"/>
      <c r="D235" s="87"/>
      <c r="E235" s="79"/>
      <c r="F235" s="58"/>
      <c r="G235" s="58"/>
      <c r="H235" s="58"/>
      <c r="I235" s="58"/>
      <c r="J235" s="58"/>
      <c r="K235" s="56"/>
      <c r="L235" s="56"/>
      <c r="M235" s="56"/>
      <c r="N235" s="56"/>
      <c r="O235" s="56"/>
      <c r="P235" s="56"/>
      <c r="Q235" s="56"/>
      <c r="R235" s="56"/>
      <c r="S235" s="56"/>
      <c r="T235" s="56"/>
      <c r="U235" s="56"/>
      <c r="V235" s="56"/>
      <c r="W235" s="56"/>
      <c r="X235" s="56"/>
      <c r="Y235" s="56"/>
      <c r="Z235" s="56"/>
      <c r="AA235" s="56"/>
      <c r="AB235" s="56"/>
    </row>
    <row r="236">
      <c r="A236" s="56"/>
      <c r="B236" s="56"/>
      <c r="C236" s="58"/>
      <c r="D236" s="87"/>
      <c r="E236" s="79"/>
      <c r="F236" s="58"/>
      <c r="G236" s="58"/>
      <c r="H236" s="58"/>
      <c r="I236" s="58"/>
      <c r="J236" s="58"/>
      <c r="K236" s="56"/>
      <c r="L236" s="56"/>
      <c r="M236" s="56"/>
      <c r="N236" s="56"/>
      <c r="O236" s="56"/>
      <c r="P236" s="56"/>
      <c r="Q236" s="56"/>
      <c r="R236" s="56"/>
      <c r="S236" s="56"/>
      <c r="T236" s="56"/>
      <c r="U236" s="56"/>
      <c r="V236" s="56"/>
      <c r="W236" s="56"/>
      <c r="X236" s="56"/>
      <c r="Y236" s="56"/>
      <c r="Z236" s="56"/>
      <c r="AA236" s="56"/>
      <c r="AB236" s="56"/>
    </row>
    <row r="237">
      <c r="A237" s="56"/>
      <c r="B237" s="56"/>
      <c r="C237" s="58"/>
      <c r="D237" s="87"/>
      <c r="E237" s="79"/>
      <c r="F237" s="58"/>
      <c r="G237" s="58"/>
      <c r="H237" s="58"/>
      <c r="I237" s="58"/>
      <c r="J237" s="58"/>
      <c r="K237" s="56"/>
      <c r="L237" s="56"/>
      <c r="M237" s="56"/>
      <c r="N237" s="56"/>
      <c r="O237" s="56"/>
      <c r="P237" s="56"/>
      <c r="Q237" s="56"/>
      <c r="R237" s="56"/>
      <c r="S237" s="56"/>
      <c r="T237" s="56"/>
      <c r="U237" s="56"/>
      <c r="V237" s="56"/>
      <c r="W237" s="56"/>
      <c r="X237" s="56"/>
      <c r="Y237" s="56"/>
      <c r="Z237" s="56"/>
      <c r="AA237" s="56"/>
      <c r="AB237" s="56"/>
    </row>
    <row r="238">
      <c r="A238" s="56"/>
      <c r="B238" s="56"/>
      <c r="C238" s="58"/>
      <c r="D238" s="87"/>
      <c r="E238" s="79"/>
      <c r="F238" s="58"/>
      <c r="G238" s="58"/>
      <c r="H238" s="58"/>
      <c r="I238" s="58"/>
      <c r="J238" s="58"/>
      <c r="K238" s="56"/>
      <c r="L238" s="56"/>
      <c r="M238" s="56"/>
      <c r="N238" s="56"/>
      <c r="O238" s="56"/>
      <c r="P238" s="56"/>
      <c r="Q238" s="56"/>
      <c r="R238" s="56"/>
      <c r="S238" s="56"/>
      <c r="T238" s="56"/>
      <c r="U238" s="56"/>
      <c r="V238" s="56"/>
      <c r="W238" s="56"/>
      <c r="X238" s="56"/>
      <c r="Y238" s="56"/>
      <c r="Z238" s="56"/>
      <c r="AA238" s="56"/>
      <c r="AB238" s="56"/>
    </row>
    <row r="239">
      <c r="A239" s="56"/>
      <c r="B239" s="56"/>
      <c r="C239" s="58"/>
      <c r="D239" s="87"/>
      <c r="E239" s="79"/>
      <c r="F239" s="58"/>
      <c r="G239" s="58"/>
      <c r="H239" s="58"/>
      <c r="I239" s="58"/>
      <c r="J239" s="58"/>
      <c r="K239" s="56"/>
      <c r="L239" s="56"/>
      <c r="M239" s="56"/>
      <c r="N239" s="56"/>
      <c r="O239" s="56"/>
      <c r="P239" s="56"/>
      <c r="Q239" s="56"/>
      <c r="R239" s="56"/>
      <c r="S239" s="56"/>
      <c r="T239" s="56"/>
      <c r="U239" s="56"/>
      <c r="V239" s="56"/>
      <c r="W239" s="56"/>
      <c r="X239" s="56"/>
      <c r="Y239" s="56"/>
      <c r="Z239" s="56"/>
      <c r="AA239" s="56"/>
      <c r="AB239" s="56"/>
    </row>
    <row r="240">
      <c r="A240" s="56"/>
      <c r="B240" s="56"/>
      <c r="C240" s="58"/>
      <c r="D240" s="87"/>
      <c r="E240" s="79"/>
      <c r="F240" s="58"/>
      <c r="G240" s="58"/>
      <c r="H240" s="58"/>
      <c r="I240" s="58"/>
      <c r="J240" s="58"/>
      <c r="K240" s="56"/>
      <c r="L240" s="56"/>
      <c r="M240" s="56"/>
      <c r="N240" s="56"/>
      <c r="O240" s="56"/>
      <c r="P240" s="56"/>
      <c r="Q240" s="56"/>
      <c r="R240" s="56"/>
      <c r="S240" s="56"/>
      <c r="T240" s="56"/>
      <c r="U240" s="56"/>
      <c r="V240" s="56"/>
      <c r="W240" s="56"/>
      <c r="X240" s="56"/>
      <c r="Y240" s="56"/>
      <c r="Z240" s="56"/>
      <c r="AA240" s="56"/>
      <c r="AB240" s="56"/>
    </row>
    <row r="241">
      <c r="A241" s="56"/>
      <c r="B241" s="56"/>
      <c r="C241" s="58"/>
      <c r="D241" s="87"/>
      <c r="E241" s="79"/>
      <c r="F241" s="58"/>
      <c r="G241" s="58"/>
      <c r="H241" s="58"/>
      <c r="I241" s="58"/>
      <c r="J241" s="58"/>
      <c r="K241" s="56"/>
      <c r="L241" s="56"/>
      <c r="M241" s="56"/>
      <c r="N241" s="56"/>
      <c r="O241" s="56"/>
      <c r="P241" s="56"/>
      <c r="Q241" s="56"/>
      <c r="R241" s="56"/>
      <c r="S241" s="56"/>
      <c r="T241" s="56"/>
      <c r="U241" s="56"/>
      <c r="V241" s="56"/>
      <c r="W241" s="56"/>
      <c r="X241" s="56"/>
      <c r="Y241" s="56"/>
      <c r="Z241" s="56"/>
      <c r="AA241" s="56"/>
      <c r="AB241" s="56"/>
    </row>
    <row r="242">
      <c r="A242" s="56"/>
      <c r="B242" s="56"/>
      <c r="C242" s="58"/>
      <c r="D242" s="87"/>
      <c r="E242" s="79"/>
      <c r="F242" s="58"/>
      <c r="G242" s="58"/>
      <c r="H242" s="58"/>
      <c r="I242" s="58"/>
      <c r="J242" s="58"/>
      <c r="K242" s="56"/>
      <c r="L242" s="56"/>
      <c r="M242" s="56"/>
      <c r="N242" s="56"/>
      <c r="O242" s="56"/>
      <c r="P242" s="56"/>
      <c r="Q242" s="56"/>
      <c r="R242" s="56"/>
      <c r="S242" s="56"/>
      <c r="T242" s="56"/>
      <c r="U242" s="56"/>
      <c r="V242" s="56"/>
      <c r="W242" s="56"/>
      <c r="X242" s="56"/>
      <c r="Y242" s="56"/>
      <c r="Z242" s="56"/>
      <c r="AA242" s="56"/>
      <c r="AB242" s="56"/>
    </row>
    <row r="243">
      <c r="A243" s="56"/>
      <c r="B243" s="56"/>
      <c r="C243" s="58"/>
      <c r="D243" s="87"/>
      <c r="E243" s="79"/>
      <c r="F243" s="58"/>
      <c r="G243" s="58"/>
      <c r="H243" s="58"/>
      <c r="I243" s="58"/>
      <c r="J243" s="58"/>
      <c r="K243" s="56"/>
      <c r="L243" s="56"/>
      <c r="M243" s="56"/>
      <c r="N243" s="56"/>
      <c r="O243" s="56"/>
      <c r="P243" s="56"/>
      <c r="Q243" s="56"/>
      <c r="R243" s="56"/>
      <c r="S243" s="56"/>
      <c r="T243" s="56"/>
      <c r="U243" s="56"/>
      <c r="V243" s="56"/>
      <c r="W243" s="56"/>
      <c r="X243" s="56"/>
      <c r="Y243" s="56"/>
      <c r="Z243" s="56"/>
      <c r="AA243" s="56"/>
      <c r="AB243" s="56"/>
    </row>
    <row r="244">
      <c r="A244" s="56"/>
      <c r="B244" s="56"/>
      <c r="C244" s="58"/>
      <c r="D244" s="87"/>
      <c r="E244" s="79"/>
      <c r="F244" s="58"/>
      <c r="G244" s="58"/>
      <c r="H244" s="58"/>
      <c r="I244" s="58"/>
      <c r="J244" s="58"/>
      <c r="K244" s="56"/>
      <c r="L244" s="56"/>
      <c r="M244" s="56"/>
      <c r="N244" s="56"/>
      <c r="O244" s="56"/>
      <c r="P244" s="56"/>
      <c r="Q244" s="56"/>
      <c r="R244" s="56"/>
      <c r="S244" s="56"/>
      <c r="T244" s="56"/>
      <c r="U244" s="56"/>
      <c r="V244" s="56"/>
      <c r="W244" s="56"/>
      <c r="X244" s="56"/>
      <c r="Y244" s="56"/>
      <c r="Z244" s="56"/>
      <c r="AA244" s="56"/>
      <c r="AB244" s="56"/>
    </row>
    <row r="245">
      <c r="A245" s="56"/>
      <c r="B245" s="56"/>
      <c r="C245" s="58"/>
      <c r="D245" s="87"/>
      <c r="E245" s="79"/>
      <c r="F245" s="58"/>
      <c r="G245" s="58"/>
      <c r="H245" s="58"/>
      <c r="I245" s="58"/>
      <c r="J245" s="58"/>
      <c r="K245" s="56"/>
      <c r="L245" s="56"/>
      <c r="M245" s="56"/>
      <c r="N245" s="56"/>
      <c r="O245" s="56"/>
      <c r="P245" s="56"/>
      <c r="Q245" s="56"/>
      <c r="R245" s="56"/>
      <c r="S245" s="56"/>
      <c r="T245" s="56"/>
      <c r="U245" s="56"/>
      <c r="V245" s="56"/>
      <c r="W245" s="56"/>
      <c r="X245" s="56"/>
      <c r="Y245" s="56"/>
      <c r="Z245" s="56"/>
      <c r="AA245" s="56"/>
      <c r="AB245" s="56"/>
    </row>
    <row r="246">
      <c r="A246" s="56"/>
      <c r="B246" s="56"/>
      <c r="C246" s="58"/>
      <c r="D246" s="87"/>
      <c r="E246" s="79"/>
      <c r="F246" s="58"/>
      <c r="G246" s="58"/>
      <c r="H246" s="58"/>
      <c r="I246" s="58"/>
      <c r="J246" s="58"/>
      <c r="K246" s="56"/>
      <c r="L246" s="56"/>
      <c r="M246" s="56"/>
      <c r="N246" s="56"/>
      <c r="O246" s="56"/>
      <c r="P246" s="56"/>
      <c r="Q246" s="56"/>
      <c r="R246" s="56"/>
      <c r="S246" s="56"/>
      <c r="T246" s="56"/>
      <c r="U246" s="56"/>
      <c r="V246" s="56"/>
      <c r="W246" s="56"/>
      <c r="X246" s="56"/>
      <c r="Y246" s="56"/>
      <c r="Z246" s="56"/>
      <c r="AA246" s="56"/>
      <c r="AB246" s="56"/>
    </row>
    <row r="247">
      <c r="A247" s="56"/>
      <c r="B247" s="56"/>
      <c r="C247" s="58"/>
      <c r="D247" s="87"/>
      <c r="E247" s="79"/>
      <c r="F247" s="58"/>
      <c r="G247" s="58"/>
      <c r="H247" s="58"/>
      <c r="I247" s="58"/>
      <c r="J247" s="58"/>
      <c r="K247" s="56"/>
      <c r="L247" s="56"/>
      <c r="M247" s="56"/>
      <c r="N247" s="56"/>
      <c r="O247" s="56"/>
      <c r="P247" s="56"/>
      <c r="Q247" s="56"/>
      <c r="R247" s="56"/>
      <c r="S247" s="56"/>
      <c r="T247" s="56"/>
      <c r="U247" s="56"/>
      <c r="V247" s="56"/>
      <c r="W247" s="56"/>
      <c r="X247" s="56"/>
      <c r="Y247" s="56"/>
      <c r="Z247" s="56"/>
      <c r="AA247" s="56"/>
      <c r="AB247" s="56"/>
    </row>
    <row r="248">
      <c r="A248" s="56"/>
      <c r="B248" s="56"/>
      <c r="C248" s="58"/>
      <c r="D248" s="87"/>
      <c r="E248" s="79"/>
      <c r="F248" s="58"/>
      <c r="G248" s="58"/>
      <c r="H248" s="58"/>
      <c r="I248" s="58"/>
      <c r="J248" s="58"/>
      <c r="K248" s="56"/>
      <c r="L248" s="56"/>
      <c r="M248" s="56"/>
      <c r="N248" s="56"/>
      <c r="O248" s="56"/>
      <c r="P248" s="56"/>
      <c r="Q248" s="56"/>
      <c r="R248" s="56"/>
      <c r="S248" s="56"/>
      <c r="T248" s="56"/>
      <c r="U248" s="56"/>
      <c r="V248" s="56"/>
      <c r="W248" s="56"/>
      <c r="X248" s="56"/>
      <c r="Y248" s="56"/>
      <c r="Z248" s="56"/>
      <c r="AA248" s="56"/>
      <c r="AB248" s="56"/>
    </row>
    <row r="249">
      <c r="A249" s="56"/>
      <c r="B249" s="56"/>
      <c r="C249" s="58"/>
      <c r="D249" s="87"/>
      <c r="E249" s="79"/>
      <c r="F249" s="58"/>
      <c r="G249" s="58"/>
      <c r="H249" s="58"/>
      <c r="I249" s="58"/>
      <c r="J249" s="58"/>
      <c r="K249" s="56"/>
      <c r="L249" s="56"/>
      <c r="M249" s="56"/>
      <c r="N249" s="56"/>
      <c r="O249" s="56"/>
      <c r="P249" s="56"/>
      <c r="Q249" s="56"/>
      <c r="R249" s="56"/>
      <c r="S249" s="56"/>
      <c r="T249" s="56"/>
      <c r="U249" s="56"/>
      <c r="V249" s="56"/>
      <c r="W249" s="56"/>
      <c r="X249" s="56"/>
      <c r="Y249" s="56"/>
      <c r="Z249" s="56"/>
      <c r="AA249" s="56"/>
      <c r="AB249" s="56"/>
    </row>
    <row r="250">
      <c r="A250" s="56"/>
      <c r="B250" s="56"/>
      <c r="C250" s="58"/>
      <c r="D250" s="87"/>
      <c r="E250" s="79"/>
      <c r="F250" s="58"/>
      <c r="G250" s="58"/>
      <c r="H250" s="58"/>
      <c r="I250" s="58"/>
      <c r="J250" s="58"/>
      <c r="K250" s="56"/>
      <c r="L250" s="56"/>
      <c r="M250" s="56"/>
      <c r="N250" s="56"/>
      <c r="O250" s="56"/>
      <c r="P250" s="56"/>
      <c r="Q250" s="56"/>
      <c r="R250" s="56"/>
      <c r="S250" s="56"/>
      <c r="T250" s="56"/>
      <c r="U250" s="56"/>
      <c r="V250" s="56"/>
      <c r="W250" s="56"/>
      <c r="X250" s="56"/>
      <c r="Y250" s="56"/>
      <c r="Z250" s="56"/>
      <c r="AA250" s="56"/>
      <c r="AB250" s="56"/>
    </row>
    <row r="251">
      <c r="A251" s="56"/>
      <c r="B251" s="56"/>
      <c r="C251" s="58"/>
      <c r="D251" s="87"/>
      <c r="E251" s="79"/>
      <c r="F251" s="58"/>
      <c r="G251" s="58"/>
      <c r="H251" s="58"/>
      <c r="I251" s="58"/>
      <c r="J251" s="58"/>
      <c r="K251" s="56"/>
      <c r="L251" s="56"/>
      <c r="M251" s="56"/>
      <c r="N251" s="56"/>
      <c r="O251" s="56"/>
      <c r="P251" s="56"/>
      <c r="Q251" s="56"/>
      <c r="R251" s="56"/>
      <c r="S251" s="56"/>
      <c r="T251" s="56"/>
      <c r="U251" s="56"/>
      <c r="V251" s="56"/>
      <c r="W251" s="56"/>
      <c r="X251" s="56"/>
      <c r="Y251" s="56"/>
      <c r="Z251" s="56"/>
      <c r="AA251" s="56"/>
      <c r="AB251" s="56"/>
    </row>
    <row r="252">
      <c r="A252" s="56"/>
      <c r="B252" s="56"/>
      <c r="C252" s="58"/>
      <c r="D252" s="87"/>
      <c r="E252" s="79"/>
      <c r="F252" s="58"/>
      <c r="G252" s="58"/>
      <c r="H252" s="58"/>
      <c r="I252" s="58"/>
      <c r="J252" s="58"/>
      <c r="K252" s="56"/>
      <c r="L252" s="56"/>
      <c r="M252" s="56"/>
      <c r="N252" s="56"/>
      <c r="O252" s="56"/>
      <c r="P252" s="56"/>
      <c r="Q252" s="56"/>
      <c r="R252" s="56"/>
      <c r="S252" s="56"/>
      <c r="T252" s="56"/>
      <c r="U252" s="56"/>
      <c r="V252" s="56"/>
      <c r="W252" s="56"/>
      <c r="X252" s="56"/>
      <c r="Y252" s="56"/>
      <c r="Z252" s="56"/>
      <c r="AA252" s="56"/>
      <c r="AB252" s="56"/>
    </row>
    <row r="253">
      <c r="A253" s="56"/>
      <c r="B253" s="56"/>
      <c r="C253" s="58"/>
      <c r="D253" s="87"/>
      <c r="E253" s="79"/>
      <c r="F253" s="58"/>
      <c r="G253" s="58"/>
      <c r="H253" s="58"/>
      <c r="I253" s="58"/>
      <c r="J253" s="58"/>
      <c r="K253" s="56"/>
      <c r="L253" s="56"/>
      <c r="M253" s="56"/>
      <c r="N253" s="56"/>
      <c r="O253" s="56"/>
      <c r="P253" s="56"/>
      <c r="Q253" s="56"/>
      <c r="R253" s="56"/>
      <c r="S253" s="56"/>
      <c r="T253" s="56"/>
      <c r="U253" s="56"/>
      <c r="V253" s="56"/>
      <c r="W253" s="56"/>
      <c r="X253" s="56"/>
      <c r="Y253" s="56"/>
      <c r="Z253" s="56"/>
      <c r="AA253" s="56"/>
      <c r="AB253" s="56"/>
    </row>
    <row r="254">
      <c r="A254" s="56"/>
      <c r="B254" s="56"/>
      <c r="C254" s="58"/>
      <c r="D254" s="87"/>
      <c r="E254" s="79"/>
      <c r="F254" s="58"/>
      <c r="G254" s="58"/>
      <c r="H254" s="58"/>
      <c r="I254" s="58"/>
      <c r="J254" s="58"/>
      <c r="K254" s="56"/>
      <c r="L254" s="56"/>
      <c r="M254" s="56"/>
      <c r="N254" s="56"/>
      <c r="O254" s="56"/>
      <c r="P254" s="56"/>
      <c r="Q254" s="56"/>
      <c r="R254" s="56"/>
      <c r="S254" s="56"/>
      <c r="T254" s="56"/>
      <c r="U254" s="56"/>
      <c r="V254" s="56"/>
      <c r="W254" s="56"/>
      <c r="X254" s="56"/>
      <c r="Y254" s="56"/>
      <c r="Z254" s="56"/>
      <c r="AA254" s="56"/>
      <c r="AB254" s="56"/>
    </row>
    <row r="255">
      <c r="A255" s="56"/>
      <c r="B255" s="56"/>
      <c r="C255" s="58"/>
      <c r="D255" s="87"/>
      <c r="E255" s="79"/>
      <c r="F255" s="58"/>
      <c r="G255" s="58"/>
      <c r="H255" s="58"/>
      <c r="I255" s="58"/>
      <c r="J255" s="58"/>
      <c r="K255" s="56"/>
      <c r="L255" s="56"/>
      <c r="M255" s="56"/>
      <c r="N255" s="56"/>
      <c r="O255" s="56"/>
      <c r="P255" s="56"/>
      <c r="Q255" s="56"/>
      <c r="R255" s="56"/>
      <c r="S255" s="56"/>
      <c r="T255" s="56"/>
      <c r="U255" s="56"/>
      <c r="V255" s="56"/>
      <c r="W255" s="56"/>
      <c r="X255" s="56"/>
      <c r="Y255" s="56"/>
      <c r="Z255" s="56"/>
      <c r="AA255" s="56"/>
      <c r="AB255" s="56"/>
    </row>
    <row r="256">
      <c r="A256" s="56"/>
      <c r="B256" s="56"/>
      <c r="C256" s="58"/>
      <c r="D256" s="87"/>
      <c r="E256" s="79"/>
      <c r="F256" s="58"/>
      <c r="G256" s="58"/>
      <c r="H256" s="58"/>
      <c r="I256" s="58"/>
      <c r="J256" s="58"/>
      <c r="K256" s="56"/>
      <c r="L256" s="56"/>
      <c r="M256" s="56"/>
      <c r="N256" s="56"/>
      <c r="O256" s="56"/>
      <c r="P256" s="56"/>
      <c r="Q256" s="56"/>
      <c r="R256" s="56"/>
      <c r="S256" s="56"/>
      <c r="T256" s="56"/>
      <c r="U256" s="56"/>
      <c r="V256" s="56"/>
      <c r="W256" s="56"/>
      <c r="X256" s="56"/>
      <c r="Y256" s="56"/>
      <c r="Z256" s="56"/>
      <c r="AA256" s="56"/>
      <c r="AB256" s="56"/>
    </row>
    <row r="257">
      <c r="A257" s="56"/>
      <c r="B257" s="56"/>
      <c r="C257" s="58"/>
      <c r="D257" s="87"/>
      <c r="E257" s="79"/>
      <c r="F257" s="58"/>
      <c r="G257" s="58"/>
      <c r="H257" s="58"/>
      <c r="I257" s="58"/>
      <c r="J257" s="58"/>
      <c r="K257" s="56"/>
      <c r="L257" s="56"/>
      <c r="M257" s="56"/>
      <c r="N257" s="56"/>
      <c r="O257" s="56"/>
      <c r="P257" s="56"/>
      <c r="Q257" s="56"/>
      <c r="R257" s="56"/>
      <c r="S257" s="56"/>
      <c r="T257" s="56"/>
      <c r="U257" s="56"/>
      <c r="V257" s="56"/>
      <c r="W257" s="56"/>
      <c r="X257" s="56"/>
      <c r="Y257" s="56"/>
      <c r="Z257" s="56"/>
      <c r="AA257" s="56"/>
      <c r="AB257" s="56"/>
    </row>
    <row r="258">
      <c r="A258" s="56"/>
      <c r="B258" s="56"/>
      <c r="C258" s="58"/>
      <c r="D258" s="87"/>
      <c r="E258" s="79"/>
      <c r="F258" s="58"/>
      <c r="G258" s="58"/>
      <c r="H258" s="58"/>
      <c r="I258" s="58"/>
      <c r="J258" s="58"/>
      <c r="K258" s="56"/>
      <c r="L258" s="56"/>
      <c r="M258" s="56"/>
      <c r="N258" s="56"/>
      <c r="O258" s="56"/>
      <c r="P258" s="56"/>
      <c r="Q258" s="56"/>
      <c r="R258" s="56"/>
      <c r="S258" s="56"/>
      <c r="T258" s="56"/>
      <c r="U258" s="56"/>
      <c r="V258" s="56"/>
      <c r="W258" s="56"/>
      <c r="X258" s="56"/>
      <c r="Y258" s="56"/>
      <c r="Z258" s="56"/>
      <c r="AA258" s="56"/>
      <c r="AB258" s="56"/>
    </row>
    <row r="259">
      <c r="A259" s="56"/>
      <c r="B259" s="56"/>
      <c r="C259" s="58"/>
      <c r="D259" s="87"/>
      <c r="E259" s="79"/>
      <c r="F259" s="58"/>
      <c r="G259" s="58"/>
      <c r="H259" s="58"/>
      <c r="I259" s="58"/>
      <c r="J259" s="58"/>
      <c r="K259" s="56"/>
      <c r="L259" s="56"/>
      <c r="M259" s="56"/>
      <c r="N259" s="56"/>
      <c r="O259" s="56"/>
      <c r="P259" s="56"/>
      <c r="Q259" s="56"/>
      <c r="R259" s="56"/>
      <c r="S259" s="56"/>
      <c r="T259" s="56"/>
      <c r="U259" s="56"/>
      <c r="V259" s="56"/>
      <c r="W259" s="56"/>
      <c r="X259" s="56"/>
      <c r="Y259" s="56"/>
      <c r="Z259" s="56"/>
      <c r="AA259" s="56"/>
      <c r="AB259" s="56"/>
    </row>
    <row r="260">
      <c r="A260" s="56"/>
      <c r="B260" s="56"/>
      <c r="C260" s="58"/>
      <c r="D260" s="87"/>
      <c r="E260" s="79"/>
      <c r="F260" s="58"/>
      <c r="G260" s="58"/>
      <c r="H260" s="58"/>
      <c r="I260" s="58"/>
      <c r="J260" s="58"/>
      <c r="K260" s="56"/>
      <c r="L260" s="56"/>
      <c r="M260" s="56"/>
      <c r="N260" s="56"/>
      <c r="O260" s="56"/>
      <c r="P260" s="56"/>
      <c r="Q260" s="56"/>
      <c r="R260" s="56"/>
      <c r="S260" s="56"/>
      <c r="T260" s="56"/>
      <c r="U260" s="56"/>
      <c r="V260" s="56"/>
      <c r="W260" s="56"/>
      <c r="X260" s="56"/>
      <c r="Y260" s="56"/>
      <c r="Z260" s="56"/>
      <c r="AA260" s="56"/>
      <c r="AB260" s="56"/>
    </row>
    <row r="261">
      <c r="A261" s="56"/>
      <c r="B261" s="56"/>
      <c r="C261" s="58"/>
      <c r="D261" s="87"/>
      <c r="E261" s="79"/>
      <c r="F261" s="58"/>
      <c r="G261" s="58"/>
      <c r="H261" s="58"/>
      <c r="I261" s="58"/>
      <c r="J261" s="58"/>
      <c r="K261" s="56"/>
      <c r="L261" s="56"/>
      <c r="M261" s="56"/>
      <c r="N261" s="56"/>
      <c r="O261" s="56"/>
      <c r="P261" s="56"/>
      <c r="Q261" s="56"/>
      <c r="R261" s="56"/>
      <c r="S261" s="56"/>
      <c r="T261" s="56"/>
      <c r="U261" s="56"/>
      <c r="V261" s="56"/>
      <c r="W261" s="56"/>
      <c r="X261" s="56"/>
      <c r="Y261" s="56"/>
      <c r="Z261" s="56"/>
      <c r="AA261" s="56"/>
      <c r="AB261" s="56"/>
    </row>
    <row r="262">
      <c r="A262" s="56"/>
      <c r="B262" s="56"/>
      <c r="C262" s="58"/>
      <c r="D262" s="87"/>
      <c r="E262" s="79"/>
      <c r="F262" s="58"/>
      <c r="G262" s="58"/>
      <c r="H262" s="58"/>
      <c r="I262" s="58"/>
      <c r="J262" s="58"/>
      <c r="K262" s="56"/>
      <c r="L262" s="56"/>
      <c r="M262" s="56"/>
      <c r="N262" s="56"/>
      <c r="O262" s="56"/>
      <c r="P262" s="56"/>
      <c r="Q262" s="56"/>
      <c r="R262" s="56"/>
      <c r="S262" s="56"/>
      <c r="T262" s="56"/>
      <c r="U262" s="56"/>
      <c r="V262" s="56"/>
      <c r="W262" s="56"/>
      <c r="X262" s="56"/>
      <c r="Y262" s="56"/>
      <c r="Z262" s="56"/>
      <c r="AA262" s="56"/>
      <c r="AB262" s="56"/>
    </row>
    <row r="263">
      <c r="A263" s="56"/>
      <c r="B263" s="56"/>
      <c r="C263" s="58"/>
      <c r="D263" s="87"/>
      <c r="E263" s="79"/>
      <c r="F263" s="58"/>
      <c r="G263" s="58"/>
      <c r="H263" s="58"/>
      <c r="I263" s="58"/>
      <c r="J263" s="58"/>
      <c r="K263" s="56"/>
      <c r="L263" s="56"/>
      <c r="M263" s="56"/>
      <c r="N263" s="56"/>
      <c r="O263" s="56"/>
      <c r="P263" s="56"/>
      <c r="Q263" s="56"/>
      <c r="R263" s="56"/>
      <c r="S263" s="56"/>
      <c r="T263" s="56"/>
      <c r="U263" s="56"/>
      <c r="V263" s="56"/>
      <c r="W263" s="56"/>
      <c r="X263" s="56"/>
      <c r="Y263" s="56"/>
      <c r="Z263" s="56"/>
      <c r="AA263" s="56"/>
      <c r="AB263" s="56"/>
    </row>
    <row r="264">
      <c r="A264" s="56"/>
      <c r="B264" s="56"/>
      <c r="C264" s="58"/>
      <c r="D264" s="87"/>
      <c r="E264" s="79"/>
      <c r="F264" s="58"/>
      <c r="G264" s="58"/>
      <c r="H264" s="58"/>
      <c r="I264" s="58"/>
      <c r="J264" s="58"/>
      <c r="K264" s="56"/>
      <c r="L264" s="56"/>
      <c r="M264" s="56"/>
      <c r="N264" s="56"/>
      <c r="O264" s="56"/>
      <c r="P264" s="56"/>
      <c r="Q264" s="56"/>
      <c r="R264" s="56"/>
      <c r="S264" s="56"/>
      <c r="T264" s="56"/>
      <c r="U264" s="56"/>
      <c r="V264" s="56"/>
      <c r="W264" s="56"/>
      <c r="X264" s="56"/>
      <c r="Y264" s="56"/>
      <c r="Z264" s="56"/>
      <c r="AA264" s="56"/>
      <c r="AB264" s="56"/>
    </row>
    <row r="265">
      <c r="A265" s="56"/>
      <c r="B265" s="56"/>
      <c r="C265" s="58"/>
      <c r="D265" s="87"/>
      <c r="E265" s="79"/>
      <c r="F265" s="58"/>
      <c r="G265" s="58"/>
      <c r="H265" s="58"/>
      <c r="I265" s="58"/>
      <c r="J265" s="58"/>
      <c r="K265" s="56"/>
      <c r="L265" s="56"/>
      <c r="M265" s="56"/>
      <c r="N265" s="56"/>
      <c r="O265" s="56"/>
      <c r="P265" s="56"/>
      <c r="Q265" s="56"/>
      <c r="R265" s="56"/>
      <c r="S265" s="56"/>
      <c r="T265" s="56"/>
      <c r="U265" s="56"/>
      <c r="V265" s="56"/>
      <c r="W265" s="56"/>
      <c r="X265" s="56"/>
      <c r="Y265" s="56"/>
      <c r="Z265" s="56"/>
      <c r="AA265" s="56"/>
      <c r="AB265" s="56"/>
    </row>
    <row r="266">
      <c r="A266" s="56"/>
      <c r="B266" s="56"/>
      <c r="C266" s="58"/>
      <c r="D266" s="87"/>
      <c r="E266" s="79"/>
      <c r="F266" s="58"/>
      <c r="G266" s="58"/>
      <c r="H266" s="58"/>
      <c r="I266" s="58"/>
      <c r="J266" s="58"/>
      <c r="K266" s="56"/>
      <c r="L266" s="56"/>
      <c r="M266" s="56"/>
      <c r="N266" s="56"/>
      <c r="O266" s="56"/>
      <c r="P266" s="56"/>
      <c r="Q266" s="56"/>
      <c r="R266" s="56"/>
      <c r="S266" s="56"/>
      <c r="T266" s="56"/>
      <c r="U266" s="56"/>
      <c r="V266" s="56"/>
      <c r="W266" s="56"/>
      <c r="X266" s="56"/>
      <c r="Y266" s="56"/>
      <c r="Z266" s="56"/>
      <c r="AA266" s="56"/>
      <c r="AB266" s="56"/>
    </row>
    <row r="267">
      <c r="A267" s="56"/>
      <c r="B267" s="56"/>
      <c r="C267" s="58"/>
      <c r="D267" s="87"/>
      <c r="E267" s="79"/>
      <c r="F267" s="58"/>
      <c r="G267" s="58"/>
      <c r="H267" s="58"/>
      <c r="I267" s="58"/>
      <c r="J267" s="58"/>
      <c r="K267" s="56"/>
      <c r="L267" s="56"/>
      <c r="M267" s="56"/>
      <c r="N267" s="56"/>
      <c r="O267" s="56"/>
      <c r="P267" s="56"/>
      <c r="Q267" s="56"/>
      <c r="R267" s="56"/>
      <c r="S267" s="56"/>
      <c r="T267" s="56"/>
      <c r="U267" s="56"/>
      <c r="V267" s="56"/>
      <c r="W267" s="56"/>
      <c r="X267" s="56"/>
      <c r="Y267" s="56"/>
      <c r="Z267" s="56"/>
      <c r="AA267" s="56"/>
      <c r="AB267" s="56"/>
    </row>
    <row r="268">
      <c r="A268" s="56"/>
      <c r="B268" s="56"/>
      <c r="C268" s="58"/>
      <c r="D268" s="87"/>
      <c r="E268" s="79"/>
      <c r="F268" s="58"/>
      <c r="G268" s="58"/>
      <c r="H268" s="58"/>
      <c r="I268" s="58"/>
      <c r="J268" s="58"/>
      <c r="K268" s="56"/>
      <c r="L268" s="56"/>
      <c r="M268" s="56"/>
      <c r="N268" s="56"/>
      <c r="O268" s="56"/>
      <c r="P268" s="56"/>
      <c r="Q268" s="56"/>
      <c r="R268" s="56"/>
      <c r="S268" s="56"/>
      <c r="T268" s="56"/>
      <c r="U268" s="56"/>
      <c r="V268" s="56"/>
      <c r="W268" s="56"/>
      <c r="X268" s="56"/>
      <c r="Y268" s="56"/>
      <c r="Z268" s="56"/>
      <c r="AA268" s="56"/>
      <c r="AB268" s="56"/>
    </row>
    <row r="269">
      <c r="A269" s="56"/>
      <c r="B269" s="56"/>
      <c r="C269" s="58"/>
      <c r="D269" s="87"/>
      <c r="E269" s="79"/>
      <c r="F269" s="58"/>
      <c r="G269" s="58"/>
      <c r="H269" s="58"/>
      <c r="I269" s="58"/>
      <c r="J269" s="58"/>
      <c r="K269" s="56"/>
      <c r="L269" s="56"/>
      <c r="M269" s="56"/>
      <c r="N269" s="56"/>
      <c r="O269" s="56"/>
      <c r="P269" s="56"/>
      <c r="Q269" s="56"/>
      <c r="R269" s="56"/>
      <c r="S269" s="56"/>
      <c r="T269" s="56"/>
      <c r="U269" s="56"/>
      <c r="V269" s="56"/>
      <c r="W269" s="56"/>
      <c r="X269" s="56"/>
      <c r="Y269" s="56"/>
      <c r="Z269" s="56"/>
      <c r="AA269" s="56"/>
      <c r="AB269" s="56"/>
    </row>
    <row r="270">
      <c r="A270" s="56"/>
      <c r="B270" s="56"/>
      <c r="C270" s="58"/>
      <c r="D270" s="87"/>
      <c r="E270" s="79"/>
      <c r="F270" s="58"/>
      <c r="G270" s="58"/>
      <c r="H270" s="58"/>
      <c r="I270" s="58"/>
      <c r="J270" s="58"/>
      <c r="K270" s="56"/>
      <c r="L270" s="56"/>
      <c r="M270" s="56"/>
      <c r="N270" s="56"/>
      <c r="O270" s="56"/>
      <c r="P270" s="56"/>
      <c r="Q270" s="56"/>
      <c r="R270" s="56"/>
      <c r="S270" s="56"/>
      <c r="T270" s="56"/>
      <c r="U270" s="56"/>
      <c r="V270" s="56"/>
      <c r="W270" s="56"/>
      <c r="X270" s="56"/>
      <c r="Y270" s="56"/>
      <c r="Z270" s="56"/>
      <c r="AA270" s="56"/>
      <c r="AB270" s="56"/>
    </row>
    <row r="271">
      <c r="A271" s="56"/>
      <c r="B271" s="56"/>
      <c r="C271" s="58"/>
      <c r="D271" s="87"/>
      <c r="E271" s="79"/>
      <c r="F271" s="58"/>
      <c r="G271" s="58"/>
      <c r="H271" s="58"/>
      <c r="I271" s="58"/>
      <c r="J271" s="58"/>
      <c r="K271" s="56"/>
      <c r="L271" s="56"/>
      <c r="M271" s="56"/>
      <c r="N271" s="56"/>
      <c r="O271" s="56"/>
      <c r="P271" s="56"/>
      <c r="Q271" s="56"/>
      <c r="R271" s="56"/>
      <c r="S271" s="56"/>
      <c r="T271" s="56"/>
      <c r="U271" s="56"/>
      <c r="V271" s="56"/>
      <c r="W271" s="56"/>
      <c r="X271" s="56"/>
      <c r="Y271" s="56"/>
      <c r="Z271" s="56"/>
      <c r="AA271" s="56"/>
      <c r="AB271" s="56"/>
    </row>
    <row r="272">
      <c r="A272" s="56"/>
      <c r="B272" s="56"/>
      <c r="C272" s="58"/>
      <c r="D272" s="87"/>
      <c r="E272" s="79"/>
      <c r="F272" s="58"/>
      <c r="G272" s="58"/>
      <c r="H272" s="58"/>
      <c r="I272" s="58"/>
      <c r="J272" s="58"/>
      <c r="K272" s="56"/>
      <c r="L272" s="56"/>
      <c r="M272" s="56"/>
      <c r="N272" s="56"/>
      <c r="O272" s="56"/>
      <c r="P272" s="56"/>
      <c r="Q272" s="56"/>
      <c r="R272" s="56"/>
      <c r="S272" s="56"/>
      <c r="T272" s="56"/>
      <c r="U272" s="56"/>
      <c r="V272" s="56"/>
      <c r="W272" s="56"/>
      <c r="X272" s="56"/>
      <c r="Y272" s="56"/>
      <c r="Z272" s="56"/>
      <c r="AA272" s="56"/>
      <c r="AB272" s="56"/>
    </row>
    <row r="273">
      <c r="A273" s="56"/>
      <c r="B273" s="56"/>
      <c r="C273" s="58"/>
      <c r="D273" s="87"/>
      <c r="E273" s="79"/>
      <c r="F273" s="58"/>
      <c r="G273" s="58"/>
      <c r="H273" s="58"/>
      <c r="I273" s="58"/>
      <c r="J273" s="58"/>
      <c r="K273" s="56"/>
      <c r="L273" s="56"/>
      <c r="M273" s="56"/>
      <c r="N273" s="56"/>
      <c r="O273" s="56"/>
      <c r="P273" s="56"/>
      <c r="Q273" s="56"/>
      <c r="R273" s="56"/>
      <c r="S273" s="56"/>
      <c r="T273" s="56"/>
      <c r="U273" s="56"/>
      <c r="V273" s="56"/>
      <c r="W273" s="56"/>
      <c r="X273" s="56"/>
      <c r="Y273" s="56"/>
      <c r="Z273" s="56"/>
      <c r="AA273" s="56"/>
      <c r="AB273" s="56"/>
    </row>
    <row r="274">
      <c r="A274" s="56"/>
      <c r="B274" s="56"/>
      <c r="C274" s="58"/>
      <c r="D274" s="87"/>
      <c r="E274" s="79"/>
      <c r="F274" s="58"/>
      <c r="G274" s="58"/>
      <c r="H274" s="58"/>
      <c r="I274" s="58"/>
      <c r="J274" s="58"/>
      <c r="K274" s="56"/>
      <c r="L274" s="56"/>
      <c r="M274" s="56"/>
      <c r="N274" s="56"/>
      <c r="O274" s="56"/>
      <c r="P274" s="56"/>
      <c r="Q274" s="56"/>
      <c r="R274" s="56"/>
      <c r="S274" s="56"/>
      <c r="T274" s="56"/>
      <c r="U274" s="56"/>
      <c r="V274" s="56"/>
      <c r="W274" s="56"/>
      <c r="X274" s="56"/>
      <c r="Y274" s="56"/>
      <c r="Z274" s="56"/>
      <c r="AA274" s="56"/>
      <c r="AB274" s="56"/>
    </row>
    <row r="275">
      <c r="A275" s="56"/>
      <c r="B275" s="56"/>
      <c r="C275" s="58"/>
      <c r="D275" s="87"/>
      <c r="E275" s="79"/>
      <c r="F275" s="58"/>
      <c r="G275" s="58"/>
      <c r="H275" s="58"/>
      <c r="I275" s="58"/>
      <c r="J275" s="58"/>
      <c r="K275" s="56"/>
      <c r="L275" s="56"/>
      <c r="M275" s="56"/>
      <c r="N275" s="56"/>
      <c r="O275" s="56"/>
      <c r="P275" s="56"/>
      <c r="Q275" s="56"/>
      <c r="R275" s="56"/>
      <c r="S275" s="56"/>
      <c r="T275" s="56"/>
      <c r="U275" s="56"/>
      <c r="V275" s="56"/>
      <c r="W275" s="56"/>
      <c r="X275" s="56"/>
      <c r="Y275" s="56"/>
      <c r="Z275" s="56"/>
      <c r="AA275" s="56"/>
      <c r="AB275" s="56"/>
    </row>
    <row r="276">
      <c r="A276" s="56"/>
      <c r="B276" s="56"/>
      <c r="C276" s="58"/>
      <c r="D276" s="87"/>
      <c r="E276" s="79"/>
      <c r="F276" s="58"/>
      <c r="G276" s="58"/>
      <c r="H276" s="58"/>
      <c r="I276" s="58"/>
      <c r="J276" s="58"/>
      <c r="K276" s="56"/>
      <c r="L276" s="56"/>
      <c r="M276" s="56"/>
      <c r="N276" s="56"/>
      <c r="O276" s="56"/>
      <c r="P276" s="56"/>
      <c r="Q276" s="56"/>
      <c r="R276" s="56"/>
      <c r="S276" s="56"/>
      <c r="T276" s="56"/>
      <c r="U276" s="56"/>
      <c r="V276" s="56"/>
      <c r="W276" s="56"/>
      <c r="X276" s="56"/>
      <c r="Y276" s="56"/>
      <c r="Z276" s="56"/>
      <c r="AA276" s="56"/>
      <c r="AB276" s="56"/>
    </row>
    <row r="277">
      <c r="A277" s="56"/>
      <c r="B277" s="56"/>
      <c r="C277" s="58"/>
      <c r="D277" s="87"/>
      <c r="E277" s="79"/>
      <c r="F277" s="58"/>
      <c r="G277" s="58"/>
      <c r="H277" s="58"/>
      <c r="I277" s="58"/>
      <c r="J277" s="58"/>
      <c r="K277" s="56"/>
      <c r="L277" s="56"/>
      <c r="M277" s="56"/>
      <c r="N277" s="56"/>
      <c r="O277" s="56"/>
      <c r="P277" s="56"/>
      <c r="Q277" s="56"/>
      <c r="R277" s="56"/>
      <c r="S277" s="56"/>
      <c r="T277" s="56"/>
      <c r="U277" s="56"/>
      <c r="V277" s="56"/>
      <c r="W277" s="56"/>
      <c r="X277" s="56"/>
      <c r="Y277" s="56"/>
      <c r="Z277" s="56"/>
      <c r="AA277" s="56"/>
      <c r="AB277" s="56"/>
    </row>
    <row r="278">
      <c r="A278" s="56"/>
      <c r="B278" s="56"/>
      <c r="C278" s="58"/>
      <c r="D278" s="87"/>
      <c r="E278" s="79"/>
      <c r="F278" s="58"/>
      <c r="G278" s="58"/>
      <c r="H278" s="58"/>
      <c r="I278" s="58"/>
      <c r="J278" s="58"/>
      <c r="K278" s="56"/>
      <c r="L278" s="56"/>
      <c r="M278" s="56"/>
      <c r="N278" s="56"/>
      <c r="O278" s="56"/>
      <c r="P278" s="56"/>
      <c r="Q278" s="56"/>
      <c r="R278" s="56"/>
      <c r="S278" s="56"/>
      <c r="T278" s="56"/>
      <c r="U278" s="56"/>
      <c r="V278" s="56"/>
      <c r="W278" s="56"/>
      <c r="X278" s="56"/>
      <c r="Y278" s="56"/>
      <c r="Z278" s="56"/>
      <c r="AA278" s="56"/>
      <c r="AB278" s="56"/>
    </row>
    <row r="279">
      <c r="A279" s="56"/>
      <c r="B279" s="56"/>
      <c r="C279" s="58"/>
      <c r="D279" s="87"/>
      <c r="E279" s="79"/>
      <c r="F279" s="58"/>
      <c r="G279" s="58"/>
      <c r="H279" s="58"/>
      <c r="I279" s="58"/>
      <c r="J279" s="58"/>
      <c r="K279" s="56"/>
      <c r="L279" s="56"/>
      <c r="M279" s="56"/>
      <c r="N279" s="56"/>
      <c r="O279" s="56"/>
      <c r="P279" s="56"/>
      <c r="Q279" s="56"/>
      <c r="R279" s="56"/>
      <c r="S279" s="56"/>
      <c r="T279" s="56"/>
      <c r="U279" s="56"/>
      <c r="V279" s="56"/>
      <c r="W279" s="56"/>
      <c r="X279" s="56"/>
      <c r="Y279" s="56"/>
      <c r="Z279" s="56"/>
      <c r="AA279" s="56"/>
      <c r="AB279" s="56"/>
    </row>
    <row r="280">
      <c r="A280" s="56"/>
      <c r="B280" s="56"/>
      <c r="C280" s="58"/>
      <c r="D280" s="87"/>
      <c r="E280" s="79"/>
      <c r="F280" s="58"/>
      <c r="G280" s="58"/>
      <c r="H280" s="58"/>
      <c r="I280" s="58"/>
      <c r="J280" s="58"/>
      <c r="K280" s="56"/>
      <c r="L280" s="56"/>
      <c r="M280" s="56"/>
      <c r="N280" s="56"/>
      <c r="O280" s="56"/>
      <c r="P280" s="56"/>
      <c r="Q280" s="56"/>
      <c r="R280" s="56"/>
      <c r="S280" s="56"/>
      <c r="T280" s="56"/>
      <c r="U280" s="56"/>
      <c r="V280" s="56"/>
      <c r="W280" s="56"/>
      <c r="X280" s="56"/>
      <c r="Y280" s="56"/>
      <c r="Z280" s="56"/>
      <c r="AA280" s="56"/>
      <c r="AB280" s="56"/>
    </row>
    <row r="281">
      <c r="A281" s="56"/>
      <c r="B281" s="56"/>
      <c r="C281" s="58"/>
      <c r="D281" s="87"/>
      <c r="E281" s="79"/>
      <c r="F281" s="58"/>
      <c r="G281" s="58"/>
      <c r="H281" s="58"/>
      <c r="I281" s="58"/>
      <c r="J281" s="58"/>
      <c r="K281" s="56"/>
      <c r="L281" s="56"/>
      <c r="M281" s="56"/>
      <c r="N281" s="56"/>
      <c r="O281" s="56"/>
      <c r="P281" s="56"/>
      <c r="Q281" s="56"/>
      <c r="R281" s="56"/>
      <c r="S281" s="56"/>
      <c r="T281" s="56"/>
      <c r="U281" s="56"/>
      <c r="V281" s="56"/>
      <c r="W281" s="56"/>
      <c r="X281" s="56"/>
      <c r="Y281" s="56"/>
      <c r="Z281" s="56"/>
      <c r="AA281" s="56"/>
      <c r="AB281" s="56"/>
    </row>
    <row r="282">
      <c r="A282" s="56"/>
      <c r="B282" s="56"/>
      <c r="C282" s="58"/>
      <c r="D282" s="87"/>
      <c r="E282" s="79"/>
      <c r="F282" s="58"/>
      <c r="G282" s="58"/>
      <c r="H282" s="58"/>
      <c r="I282" s="58"/>
      <c r="J282" s="58"/>
      <c r="K282" s="56"/>
      <c r="L282" s="56"/>
      <c r="M282" s="56"/>
      <c r="N282" s="56"/>
      <c r="O282" s="56"/>
      <c r="P282" s="56"/>
      <c r="Q282" s="56"/>
      <c r="R282" s="56"/>
      <c r="S282" s="56"/>
      <c r="T282" s="56"/>
      <c r="U282" s="56"/>
      <c r="V282" s="56"/>
      <c r="W282" s="56"/>
      <c r="X282" s="56"/>
      <c r="Y282" s="56"/>
      <c r="Z282" s="56"/>
      <c r="AA282" s="56"/>
      <c r="AB282" s="56"/>
    </row>
    <row r="283">
      <c r="A283" s="56"/>
      <c r="B283" s="56"/>
      <c r="C283" s="58"/>
      <c r="D283" s="87"/>
      <c r="E283" s="79"/>
      <c r="F283" s="58"/>
      <c r="G283" s="58"/>
      <c r="H283" s="58"/>
      <c r="I283" s="58"/>
      <c r="J283" s="58"/>
      <c r="K283" s="56"/>
      <c r="L283" s="56"/>
      <c r="M283" s="56"/>
      <c r="N283" s="56"/>
      <c r="O283" s="56"/>
      <c r="P283" s="56"/>
      <c r="Q283" s="56"/>
      <c r="R283" s="56"/>
      <c r="S283" s="56"/>
      <c r="T283" s="56"/>
      <c r="U283" s="56"/>
      <c r="V283" s="56"/>
      <c r="W283" s="56"/>
      <c r="X283" s="56"/>
      <c r="Y283" s="56"/>
      <c r="Z283" s="56"/>
      <c r="AA283" s="56"/>
      <c r="AB283" s="56"/>
    </row>
    <row r="284">
      <c r="A284" s="56"/>
      <c r="B284" s="56"/>
      <c r="C284" s="58"/>
      <c r="D284" s="87"/>
      <c r="E284" s="79"/>
      <c r="F284" s="58"/>
      <c r="G284" s="58"/>
      <c r="H284" s="58"/>
      <c r="I284" s="58"/>
      <c r="J284" s="58"/>
      <c r="K284" s="56"/>
      <c r="L284" s="56"/>
      <c r="M284" s="56"/>
      <c r="N284" s="56"/>
      <c r="O284" s="56"/>
      <c r="P284" s="56"/>
      <c r="Q284" s="56"/>
      <c r="R284" s="56"/>
      <c r="S284" s="56"/>
      <c r="T284" s="56"/>
      <c r="U284" s="56"/>
      <c r="V284" s="56"/>
      <c r="W284" s="56"/>
      <c r="X284" s="56"/>
      <c r="Y284" s="56"/>
      <c r="Z284" s="56"/>
      <c r="AA284" s="56"/>
      <c r="AB284" s="56"/>
    </row>
    <row r="285">
      <c r="A285" s="56"/>
      <c r="B285" s="56"/>
      <c r="C285" s="58"/>
      <c r="D285" s="87"/>
      <c r="E285" s="79"/>
      <c r="F285" s="58"/>
      <c r="G285" s="58"/>
      <c r="H285" s="58"/>
      <c r="I285" s="58"/>
      <c r="J285" s="58"/>
      <c r="K285" s="56"/>
      <c r="L285" s="56"/>
      <c r="M285" s="56"/>
      <c r="N285" s="56"/>
      <c r="O285" s="56"/>
      <c r="P285" s="56"/>
      <c r="Q285" s="56"/>
      <c r="R285" s="56"/>
      <c r="S285" s="56"/>
      <c r="T285" s="56"/>
      <c r="U285" s="56"/>
      <c r="V285" s="56"/>
      <c r="W285" s="56"/>
      <c r="X285" s="56"/>
      <c r="Y285" s="56"/>
      <c r="Z285" s="56"/>
      <c r="AA285" s="56"/>
      <c r="AB285" s="56"/>
    </row>
    <row r="286">
      <c r="A286" s="56"/>
      <c r="B286" s="56"/>
      <c r="C286" s="58"/>
      <c r="D286" s="87"/>
      <c r="E286" s="79"/>
      <c r="F286" s="58"/>
      <c r="G286" s="58"/>
      <c r="H286" s="58"/>
      <c r="I286" s="58"/>
      <c r="J286" s="58"/>
      <c r="K286" s="56"/>
      <c r="L286" s="56"/>
      <c r="M286" s="56"/>
      <c r="N286" s="56"/>
      <c r="O286" s="56"/>
      <c r="P286" s="56"/>
      <c r="Q286" s="56"/>
      <c r="R286" s="56"/>
      <c r="S286" s="56"/>
      <c r="T286" s="56"/>
      <c r="U286" s="56"/>
      <c r="V286" s="56"/>
      <c r="W286" s="56"/>
      <c r="X286" s="56"/>
      <c r="Y286" s="56"/>
      <c r="Z286" s="56"/>
      <c r="AA286" s="56"/>
      <c r="AB286" s="56"/>
    </row>
    <row r="287">
      <c r="A287" s="56"/>
      <c r="B287" s="56"/>
      <c r="C287" s="58"/>
      <c r="D287" s="87"/>
      <c r="E287" s="79"/>
      <c r="F287" s="58"/>
      <c r="G287" s="58"/>
      <c r="H287" s="58"/>
      <c r="I287" s="58"/>
      <c r="J287" s="58"/>
      <c r="K287" s="56"/>
      <c r="L287" s="56"/>
      <c r="M287" s="56"/>
      <c r="N287" s="56"/>
      <c r="O287" s="56"/>
      <c r="P287" s="56"/>
      <c r="Q287" s="56"/>
      <c r="R287" s="56"/>
      <c r="S287" s="56"/>
      <c r="T287" s="56"/>
      <c r="U287" s="56"/>
      <c r="V287" s="56"/>
      <c r="W287" s="56"/>
      <c r="X287" s="56"/>
      <c r="Y287" s="56"/>
      <c r="Z287" s="56"/>
      <c r="AA287" s="56"/>
      <c r="AB287" s="56"/>
    </row>
    <row r="288">
      <c r="A288" s="56"/>
      <c r="B288" s="56"/>
      <c r="C288" s="58"/>
      <c r="D288" s="87"/>
      <c r="E288" s="79"/>
      <c r="F288" s="58"/>
      <c r="G288" s="58"/>
      <c r="H288" s="58"/>
      <c r="I288" s="58"/>
      <c r="J288" s="58"/>
      <c r="K288" s="56"/>
      <c r="L288" s="56"/>
      <c r="M288" s="56"/>
      <c r="N288" s="56"/>
      <c r="O288" s="56"/>
      <c r="P288" s="56"/>
      <c r="Q288" s="56"/>
      <c r="R288" s="56"/>
      <c r="S288" s="56"/>
      <c r="T288" s="56"/>
      <c r="U288" s="56"/>
      <c r="V288" s="56"/>
      <c r="W288" s="56"/>
      <c r="X288" s="56"/>
      <c r="Y288" s="56"/>
      <c r="Z288" s="56"/>
      <c r="AA288" s="56"/>
      <c r="AB288" s="56"/>
    </row>
    <row r="289">
      <c r="A289" s="56"/>
      <c r="B289" s="56"/>
      <c r="C289" s="58"/>
      <c r="D289" s="87"/>
      <c r="E289" s="79"/>
      <c r="F289" s="58"/>
      <c r="G289" s="58"/>
      <c r="H289" s="58"/>
      <c r="I289" s="58"/>
      <c r="J289" s="58"/>
      <c r="K289" s="56"/>
      <c r="L289" s="56"/>
      <c r="M289" s="56"/>
      <c r="N289" s="56"/>
      <c r="O289" s="56"/>
      <c r="P289" s="56"/>
      <c r="Q289" s="56"/>
      <c r="R289" s="56"/>
      <c r="S289" s="56"/>
      <c r="T289" s="56"/>
      <c r="U289" s="56"/>
      <c r="V289" s="56"/>
      <c r="W289" s="56"/>
      <c r="X289" s="56"/>
      <c r="Y289" s="56"/>
      <c r="Z289" s="56"/>
      <c r="AA289" s="56"/>
      <c r="AB289" s="56"/>
    </row>
    <row r="290">
      <c r="A290" s="56"/>
      <c r="B290" s="56"/>
      <c r="C290" s="58"/>
      <c r="D290" s="87"/>
      <c r="E290" s="79"/>
      <c r="F290" s="58"/>
      <c r="G290" s="58"/>
      <c r="H290" s="58"/>
      <c r="I290" s="58"/>
      <c r="J290" s="58"/>
      <c r="K290" s="56"/>
      <c r="L290" s="56"/>
      <c r="M290" s="56"/>
      <c r="N290" s="56"/>
      <c r="O290" s="56"/>
      <c r="P290" s="56"/>
      <c r="Q290" s="56"/>
      <c r="R290" s="56"/>
      <c r="S290" s="56"/>
      <c r="T290" s="56"/>
      <c r="U290" s="56"/>
      <c r="V290" s="56"/>
      <c r="W290" s="56"/>
      <c r="X290" s="56"/>
      <c r="Y290" s="56"/>
      <c r="Z290" s="56"/>
      <c r="AA290" s="56"/>
      <c r="AB290" s="56"/>
    </row>
    <row r="291">
      <c r="A291" s="56"/>
      <c r="B291" s="56"/>
      <c r="C291" s="58"/>
      <c r="D291" s="87"/>
      <c r="E291" s="79"/>
      <c r="F291" s="58"/>
      <c r="G291" s="58"/>
      <c r="H291" s="58"/>
      <c r="I291" s="58"/>
      <c r="J291" s="58"/>
      <c r="K291" s="56"/>
      <c r="L291" s="56"/>
      <c r="M291" s="56"/>
      <c r="N291" s="56"/>
      <c r="O291" s="56"/>
      <c r="P291" s="56"/>
      <c r="Q291" s="56"/>
      <c r="R291" s="56"/>
      <c r="S291" s="56"/>
      <c r="T291" s="56"/>
      <c r="U291" s="56"/>
      <c r="V291" s="56"/>
      <c r="W291" s="56"/>
      <c r="X291" s="56"/>
      <c r="Y291" s="56"/>
      <c r="Z291" s="56"/>
      <c r="AA291" s="56"/>
      <c r="AB291" s="56"/>
    </row>
    <row r="292">
      <c r="A292" s="56"/>
      <c r="B292" s="56"/>
      <c r="C292" s="58"/>
      <c r="D292" s="87"/>
      <c r="E292" s="79"/>
      <c r="F292" s="58"/>
      <c r="G292" s="58"/>
      <c r="H292" s="58"/>
      <c r="I292" s="58"/>
      <c r="J292" s="58"/>
      <c r="K292" s="56"/>
      <c r="L292" s="56"/>
      <c r="M292" s="56"/>
      <c r="N292" s="56"/>
      <c r="O292" s="56"/>
      <c r="P292" s="56"/>
      <c r="Q292" s="56"/>
      <c r="R292" s="56"/>
      <c r="S292" s="56"/>
      <c r="T292" s="56"/>
      <c r="U292" s="56"/>
      <c r="V292" s="56"/>
      <c r="W292" s="56"/>
      <c r="X292" s="56"/>
      <c r="Y292" s="56"/>
      <c r="Z292" s="56"/>
      <c r="AA292" s="56"/>
      <c r="AB292" s="56"/>
    </row>
    <row r="293">
      <c r="A293" s="56"/>
      <c r="B293" s="56"/>
      <c r="C293" s="58"/>
      <c r="D293" s="87"/>
      <c r="E293" s="79"/>
      <c r="F293" s="58"/>
      <c r="G293" s="58"/>
      <c r="H293" s="58"/>
      <c r="I293" s="58"/>
      <c r="J293" s="58"/>
      <c r="K293" s="56"/>
      <c r="L293" s="56"/>
      <c r="M293" s="56"/>
      <c r="N293" s="56"/>
      <c r="O293" s="56"/>
      <c r="P293" s="56"/>
      <c r="Q293" s="56"/>
      <c r="R293" s="56"/>
      <c r="S293" s="56"/>
      <c r="T293" s="56"/>
      <c r="U293" s="56"/>
      <c r="V293" s="56"/>
      <c r="W293" s="56"/>
      <c r="X293" s="56"/>
      <c r="Y293" s="56"/>
      <c r="Z293" s="56"/>
      <c r="AA293" s="56"/>
      <c r="AB293" s="56"/>
    </row>
    <row r="294">
      <c r="A294" s="56"/>
      <c r="B294" s="56"/>
      <c r="C294" s="58"/>
      <c r="D294" s="87"/>
      <c r="E294" s="79"/>
      <c r="F294" s="58"/>
      <c r="G294" s="58"/>
      <c r="H294" s="58"/>
      <c r="I294" s="58"/>
      <c r="J294" s="58"/>
      <c r="K294" s="56"/>
      <c r="L294" s="56"/>
      <c r="M294" s="56"/>
      <c r="N294" s="56"/>
      <c r="O294" s="56"/>
      <c r="P294" s="56"/>
      <c r="Q294" s="56"/>
      <c r="R294" s="56"/>
      <c r="S294" s="56"/>
      <c r="T294" s="56"/>
      <c r="U294" s="56"/>
      <c r="V294" s="56"/>
      <c r="W294" s="56"/>
      <c r="X294" s="56"/>
      <c r="Y294" s="56"/>
      <c r="Z294" s="56"/>
      <c r="AA294" s="56"/>
      <c r="AB294" s="56"/>
    </row>
    <row r="295">
      <c r="A295" s="56"/>
      <c r="B295" s="56"/>
      <c r="C295" s="58"/>
      <c r="D295" s="87"/>
      <c r="E295" s="79"/>
      <c r="F295" s="58"/>
      <c r="G295" s="58"/>
      <c r="H295" s="58"/>
      <c r="I295" s="58"/>
      <c r="J295" s="58"/>
      <c r="K295" s="56"/>
      <c r="L295" s="56"/>
      <c r="M295" s="56"/>
      <c r="N295" s="56"/>
      <c r="O295" s="56"/>
      <c r="P295" s="56"/>
      <c r="Q295" s="56"/>
      <c r="R295" s="56"/>
      <c r="S295" s="56"/>
      <c r="T295" s="56"/>
      <c r="U295" s="56"/>
      <c r="V295" s="56"/>
      <c r="W295" s="56"/>
      <c r="X295" s="56"/>
      <c r="Y295" s="56"/>
      <c r="Z295" s="56"/>
      <c r="AA295" s="56"/>
      <c r="AB295" s="56"/>
    </row>
    <row r="296">
      <c r="A296" s="56"/>
      <c r="B296" s="56"/>
      <c r="C296" s="58"/>
      <c r="D296" s="87"/>
      <c r="E296" s="79"/>
      <c r="F296" s="58"/>
      <c r="G296" s="58"/>
      <c r="H296" s="58"/>
      <c r="I296" s="58"/>
      <c r="J296" s="58"/>
      <c r="K296" s="56"/>
      <c r="L296" s="56"/>
      <c r="M296" s="56"/>
      <c r="N296" s="56"/>
      <c r="O296" s="56"/>
      <c r="P296" s="56"/>
      <c r="Q296" s="56"/>
      <c r="R296" s="56"/>
      <c r="S296" s="56"/>
      <c r="T296" s="56"/>
      <c r="U296" s="56"/>
      <c r="V296" s="56"/>
      <c r="W296" s="56"/>
      <c r="X296" s="56"/>
      <c r="Y296" s="56"/>
      <c r="Z296" s="56"/>
      <c r="AA296" s="56"/>
      <c r="AB296" s="56"/>
    </row>
    <row r="297">
      <c r="A297" s="56"/>
      <c r="B297" s="56"/>
      <c r="C297" s="58"/>
      <c r="D297" s="87"/>
      <c r="E297" s="79"/>
      <c r="F297" s="58"/>
      <c r="G297" s="58"/>
      <c r="H297" s="58"/>
      <c r="I297" s="58"/>
      <c r="J297" s="58"/>
      <c r="K297" s="56"/>
      <c r="L297" s="56"/>
      <c r="M297" s="56"/>
      <c r="N297" s="56"/>
      <c r="O297" s="56"/>
      <c r="P297" s="56"/>
      <c r="Q297" s="56"/>
      <c r="R297" s="56"/>
      <c r="S297" s="56"/>
      <c r="T297" s="56"/>
      <c r="U297" s="56"/>
      <c r="V297" s="56"/>
      <c r="W297" s="56"/>
      <c r="X297" s="56"/>
      <c r="Y297" s="56"/>
      <c r="Z297" s="56"/>
      <c r="AA297" s="56"/>
      <c r="AB297" s="56"/>
    </row>
    <row r="298">
      <c r="A298" s="56"/>
      <c r="B298" s="56"/>
      <c r="C298" s="58"/>
      <c r="D298" s="87"/>
      <c r="E298" s="79"/>
      <c r="F298" s="58"/>
      <c r="G298" s="58"/>
      <c r="H298" s="58"/>
      <c r="I298" s="58"/>
      <c r="J298" s="58"/>
      <c r="K298" s="56"/>
      <c r="L298" s="56"/>
      <c r="M298" s="56"/>
      <c r="N298" s="56"/>
      <c r="O298" s="56"/>
      <c r="P298" s="56"/>
      <c r="Q298" s="56"/>
      <c r="R298" s="56"/>
      <c r="S298" s="56"/>
      <c r="T298" s="56"/>
      <c r="U298" s="56"/>
      <c r="V298" s="56"/>
      <c r="W298" s="56"/>
      <c r="X298" s="56"/>
      <c r="Y298" s="56"/>
      <c r="Z298" s="56"/>
      <c r="AA298" s="56"/>
      <c r="AB298" s="56"/>
    </row>
    <row r="299">
      <c r="A299" s="56"/>
      <c r="B299" s="56"/>
      <c r="C299" s="58"/>
      <c r="D299" s="87"/>
      <c r="E299" s="79"/>
      <c r="F299" s="58"/>
      <c r="G299" s="58"/>
      <c r="H299" s="58"/>
      <c r="I299" s="58"/>
      <c r="J299" s="58"/>
      <c r="K299" s="56"/>
      <c r="L299" s="56"/>
      <c r="M299" s="56"/>
      <c r="N299" s="56"/>
      <c r="O299" s="56"/>
      <c r="P299" s="56"/>
      <c r="Q299" s="56"/>
      <c r="R299" s="56"/>
      <c r="S299" s="56"/>
      <c r="T299" s="56"/>
      <c r="U299" s="56"/>
      <c r="V299" s="56"/>
      <c r="W299" s="56"/>
      <c r="X299" s="56"/>
      <c r="Y299" s="56"/>
      <c r="Z299" s="56"/>
      <c r="AA299" s="56"/>
      <c r="AB299" s="56"/>
    </row>
    <row r="300">
      <c r="A300" s="56"/>
      <c r="B300" s="56"/>
      <c r="C300" s="58"/>
      <c r="D300" s="87"/>
      <c r="E300" s="79"/>
      <c r="F300" s="58"/>
      <c r="G300" s="58"/>
      <c r="H300" s="58"/>
      <c r="I300" s="58"/>
      <c r="J300" s="58"/>
      <c r="K300" s="56"/>
      <c r="L300" s="56"/>
      <c r="M300" s="56"/>
      <c r="N300" s="56"/>
      <c r="O300" s="56"/>
      <c r="P300" s="56"/>
      <c r="Q300" s="56"/>
      <c r="R300" s="56"/>
      <c r="S300" s="56"/>
      <c r="T300" s="56"/>
      <c r="U300" s="56"/>
      <c r="V300" s="56"/>
      <c r="W300" s="56"/>
      <c r="X300" s="56"/>
      <c r="Y300" s="56"/>
      <c r="Z300" s="56"/>
      <c r="AA300" s="56"/>
      <c r="AB300" s="56"/>
    </row>
    <row r="301">
      <c r="A301" s="56"/>
      <c r="B301" s="56"/>
      <c r="C301" s="58"/>
      <c r="D301" s="87"/>
      <c r="E301" s="79"/>
      <c r="F301" s="58"/>
      <c r="G301" s="58"/>
      <c r="H301" s="58"/>
      <c r="I301" s="58"/>
      <c r="J301" s="58"/>
      <c r="K301" s="56"/>
      <c r="L301" s="56"/>
      <c r="M301" s="56"/>
      <c r="N301" s="56"/>
      <c r="O301" s="56"/>
      <c r="P301" s="56"/>
      <c r="Q301" s="56"/>
      <c r="R301" s="56"/>
      <c r="S301" s="56"/>
      <c r="T301" s="56"/>
      <c r="U301" s="56"/>
      <c r="V301" s="56"/>
      <c r="W301" s="56"/>
      <c r="X301" s="56"/>
      <c r="Y301" s="56"/>
      <c r="Z301" s="56"/>
      <c r="AA301" s="56"/>
      <c r="AB301" s="56"/>
    </row>
    <row r="302">
      <c r="A302" s="56"/>
      <c r="B302" s="56"/>
      <c r="C302" s="58"/>
      <c r="D302" s="87"/>
      <c r="E302" s="79"/>
      <c r="F302" s="58"/>
      <c r="G302" s="58"/>
      <c r="H302" s="58"/>
      <c r="I302" s="58"/>
      <c r="J302" s="58"/>
      <c r="K302" s="56"/>
      <c r="L302" s="56"/>
      <c r="M302" s="56"/>
      <c r="N302" s="56"/>
      <c r="O302" s="56"/>
      <c r="P302" s="56"/>
      <c r="Q302" s="56"/>
      <c r="R302" s="56"/>
      <c r="S302" s="56"/>
      <c r="T302" s="56"/>
      <c r="U302" s="56"/>
      <c r="V302" s="56"/>
      <c r="W302" s="56"/>
      <c r="X302" s="56"/>
      <c r="Y302" s="56"/>
      <c r="Z302" s="56"/>
      <c r="AA302" s="56"/>
      <c r="AB302" s="56"/>
    </row>
    <row r="303">
      <c r="A303" s="56"/>
      <c r="B303" s="56"/>
      <c r="C303" s="58"/>
      <c r="D303" s="87"/>
      <c r="E303" s="79"/>
      <c r="F303" s="58"/>
      <c r="G303" s="58"/>
      <c r="H303" s="58"/>
      <c r="I303" s="58"/>
      <c r="J303" s="58"/>
      <c r="K303" s="56"/>
      <c r="L303" s="56"/>
      <c r="M303" s="56"/>
      <c r="N303" s="56"/>
      <c r="O303" s="56"/>
      <c r="P303" s="56"/>
      <c r="Q303" s="56"/>
      <c r="R303" s="56"/>
      <c r="S303" s="56"/>
      <c r="T303" s="56"/>
      <c r="U303" s="56"/>
      <c r="V303" s="56"/>
      <c r="W303" s="56"/>
      <c r="X303" s="56"/>
      <c r="Y303" s="56"/>
      <c r="Z303" s="56"/>
      <c r="AA303" s="56"/>
      <c r="AB303" s="56"/>
    </row>
    <row r="304">
      <c r="A304" s="56"/>
      <c r="B304" s="56"/>
      <c r="C304" s="58"/>
      <c r="D304" s="87"/>
      <c r="E304" s="79"/>
      <c r="F304" s="58"/>
      <c r="G304" s="58"/>
      <c r="H304" s="58"/>
      <c r="I304" s="58"/>
      <c r="J304" s="58"/>
      <c r="K304" s="56"/>
      <c r="L304" s="56"/>
      <c r="M304" s="56"/>
      <c r="N304" s="56"/>
      <c r="O304" s="56"/>
      <c r="P304" s="56"/>
      <c r="Q304" s="56"/>
      <c r="R304" s="56"/>
      <c r="S304" s="56"/>
      <c r="T304" s="56"/>
      <c r="U304" s="56"/>
      <c r="V304" s="56"/>
      <c r="W304" s="56"/>
      <c r="X304" s="56"/>
      <c r="Y304" s="56"/>
      <c r="Z304" s="56"/>
      <c r="AA304" s="56"/>
      <c r="AB304" s="56"/>
    </row>
    <row r="305">
      <c r="A305" s="56"/>
      <c r="B305" s="56"/>
      <c r="C305" s="58"/>
      <c r="D305" s="87"/>
      <c r="E305" s="79"/>
      <c r="F305" s="58"/>
      <c r="G305" s="58"/>
      <c r="H305" s="58"/>
      <c r="I305" s="58"/>
      <c r="J305" s="58"/>
      <c r="K305" s="56"/>
      <c r="L305" s="56"/>
      <c r="M305" s="56"/>
      <c r="N305" s="56"/>
      <c r="O305" s="56"/>
      <c r="P305" s="56"/>
      <c r="Q305" s="56"/>
      <c r="R305" s="56"/>
      <c r="S305" s="56"/>
      <c r="T305" s="56"/>
      <c r="U305" s="56"/>
      <c r="V305" s="56"/>
      <c r="W305" s="56"/>
      <c r="X305" s="56"/>
      <c r="Y305" s="56"/>
      <c r="Z305" s="56"/>
      <c r="AA305" s="56"/>
      <c r="AB305" s="56"/>
    </row>
    <row r="306">
      <c r="A306" s="56"/>
      <c r="B306" s="56"/>
      <c r="C306" s="58"/>
      <c r="D306" s="87"/>
      <c r="E306" s="79"/>
      <c r="F306" s="58"/>
      <c r="G306" s="58"/>
      <c r="H306" s="58"/>
      <c r="I306" s="58"/>
      <c r="J306" s="58"/>
      <c r="K306" s="56"/>
      <c r="L306" s="56"/>
      <c r="M306" s="56"/>
      <c r="N306" s="56"/>
      <c r="O306" s="56"/>
      <c r="P306" s="56"/>
      <c r="Q306" s="56"/>
      <c r="R306" s="56"/>
      <c r="S306" s="56"/>
      <c r="T306" s="56"/>
      <c r="U306" s="56"/>
      <c r="V306" s="56"/>
      <c r="W306" s="56"/>
      <c r="X306" s="56"/>
      <c r="Y306" s="56"/>
      <c r="Z306" s="56"/>
      <c r="AA306" s="56"/>
      <c r="AB306" s="56"/>
    </row>
    <row r="307">
      <c r="A307" s="56"/>
      <c r="B307" s="56"/>
      <c r="C307" s="58"/>
      <c r="D307" s="87"/>
      <c r="E307" s="79"/>
      <c r="F307" s="58"/>
      <c r="G307" s="58"/>
      <c r="H307" s="58"/>
      <c r="I307" s="58"/>
      <c r="J307" s="58"/>
      <c r="K307" s="56"/>
      <c r="L307" s="56"/>
      <c r="M307" s="56"/>
      <c r="N307" s="56"/>
      <c r="O307" s="56"/>
      <c r="P307" s="56"/>
      <c r="Q307" s="56"/>
      <c r="R307" s="56"/>
      <c r="S307" s="56"/>
      <c r="T307" s="56"/>
      <c r="U307" s="56"/>
      <c r="V307" s="56"/>
      <c r="W307" s="56"/>
      <c r="X307" s="56"/>
      <c r="Y307" s="56"/>
      <c r="Z307" s="56"/>
      <c r="AA307" s="56"/>
      <c r="AB307" s="56"/>
    </row>
    <row r="308">
      <c r="A308" s="56"/>
      <c r="B308" s="56"/>
      <c r="C308" s="58"/>
      <c r="D308" s="87"/>
      <c r="E308" s="79"/>
      <c r="F308" s="58"/>
      <c r="G308" s="58"/>
      <c r="H308" s="58"/>
      <c r="I308" s="58"/>
      <c r="J308" s="58"/>
      <c r="K308" s="56"/>
      <c r="L308" s="56"/>
      <c r="M308" s="56"/>
      <c r="N308" s="56"/>
      <c r="O308" s="56"/>
      <c r="P308" s="56"/>
      <c r="Q308" s="56"/>
      <c r="R308" s="56"/>
      <c r="S308" s="56"/>
      <c r="T308" s="56"/>
      <c r="U308" s="56"/>
      <c r="V308" s="56"/>
      <c r="W308" s="56"/>
      <c r="X308" s="56"/>
      <c r="Y308" s="56"/>
      <c r="Z308" s="56"/>
      <c r="AA308" s="56"/>
      <c r="AB308" s="56"/>
    </row>
    <row r="309">
      <c r="A309" s="56"/>
      <c r="B309" s="56"/>
      <c r="C309" s="58"/>
      <c r="D309" s="87"/>
      <c r="E309" s="79"/>
      <c r="F309" s="58"/>
      <c r="G309" s="58"/>
      <c r="H309" s="58"/>
      <c r="I309" s="58"/>
      <c r="J309" s="58"/>
      <c r="K309" s="56"/>
      <c r="L309" s="56"/>
      <c r="M309" s="56"/>
      <c r="N309" s="56"/>
      <c r="O309" s="56"/>
      <c r="P309" s="56"/>
      <c r="Q309" s="56"/>
      <c r="R309" s="56"/>
      <c r="S309" s="56"/>
      <c r="T309" s="56"/>
      <c r="U309" s="56"/>
      <c r="V309" s="56"/>
      <c r="W309" s="56"/>
      <c r="X309" s="56"/>
      <c r="Y309" s="56"/>
      <c r="Z309" s="56"/>
      <c r="AA309" s="56"/>
      <c r="AB309" s="56"/>
    </row>
    <row r="310">
      <c r="A310" s="56"/>
      <c r="B310" s="56"/>
      <c r="C310" s="58"/>
      <c r="D310" s="87"/>
      <c r="E310" s="79"/>
      <c r="F310" s="58"/>
      <c r="G310" s="58"/>
      <c r="H310" s="58"/>
      <c r="I310" s="58"/>
      <c r="J310" s="58"/>
      <c r="K310" s="56"/>
      <c r="L310" s="56"/>
      <c r="M310" s="56"/>
      <c r="N310" s="56"/>
      <c r="O310" s="56"/>
      <c r="P310" s="56"/>
      <c r="Q310" s="56"/>
      <c r="R310" s="56"/>
      <c r="S310" s="56"/>
      <c r="T310" s="56"/>
      <c r="U310" s="56"/>
      <c r="V310" s="56"/>
      <c r="W310" s="56"/>
      <c r="X310" s="56"/>
      <c r="Y310" s="56"/>
      <c r="Z310" s="56"/>
      <c r="AA310" s="56"/>
      <c r="AB310" s="56"/>
    </row>
    <row r="311">
      <c r="A311" s="56"/>
      <c r="B311" s="56"/>
      <c r="C311" s="58"/>
      <c r="D311" s="87"/>
      <c r="E311" s="79"/>
      <c r="F311" s="58"/>
      <c r="G311" s="58"/>
      <c r="H311" s="58"/>
      <c r="I311" s="58"/>
      <c r="J311" s="58"/>
      <c r="K311" s="56"/>
      <c r="L311" s="56"/>
      <c r="M311" s="56"/>
      <c r="N311" s="56"/>
      <c r="O311" s="56"/>
      <c r="P311" s="56"/>
      <c r="Q311" s="56"/>
      <c r="R311" s="56"/>
      <c r="S311" s="56"/>
      <c r="T311" s="56"/>
      <c r="U311" s="56"/>
      <c r="V311" s="56"/>
      <c r="W311" s="56"/>
      <c r="X311" s="56"/>
      <c r="Y311" s="56"/>
      <c r="Z311" s="56"/>
      <c r="AA311" s="56"/>
      <c r="AB311" s="56"/>
    </row>
    <row r="312">
      <c r="A312" s="56"/>
      <c r="B312" s="56"/>
      <c r="C312" s="58"/>
      <c r="D312" s="87"/>
      <c r="E312" s="79"/>
      <c r="F312" s="58"/>
      <c r="G312" s="58"/>
      <c r="H312" s="58"/>
      <c r="I312" s="58"/>
      <c r="J312" s="58"/>
      <c r="K312" s="56"/>
      <c r="L312" s="56"/>
      <c r="M312" s="56"/>
      <c r="N312" s="56"/>
      <c r="O312" s="56"/>
      <c r="P312" s="56"/>
      <c r="Q312" s="56"/>
      <c r="R312" s="56"/>
      <c r="S312" s="56"/>
      <c r="T312" s="56"/>
      <c r="U312" s="56"/>
      <c r="V312" s="56"/>
      <c r="W312" s="56"/>
      <c r="X312" s="56"/>
      <c r="Y312" s="56"/>
      <c r="Z312" s="56"/>
      <c r="AA312" s="56"/>
      <c r="AB312" s="56"/>
    </row>
    <row r="313">
      <c r="A313" s="56"/>
      <c r="B313" s="56"/>
      <c r="C313" s="58"/>
      <c r="D313" s="87"/>
      <c r="E313" s="79"/>
      <c r="F313" s="58"/>
      <c r="G313" s="58"/>
      <c r="H313" s="58"/>
      <c r="I313" s="58"/>
      <c r="J313" s="58"/>
      <c r="K313" s="56"/>
      <c r="L313" s="56"/>
      <c r="M313" s="56"/>
      <c r="N313" s="56"/>
      <c r="O313" s="56"/>
      <c r="P313" s="56"/>
      <c r="Q313" s="56"/>
      <c r="R313" s="56"/>
      <c r="S313" s="56"/>
      <c r="T313" s="56"/>
      <c r="U313" s="56"/>
      <c r="V313" s="56"/>
      <c r="W313" s="56"/>
      <c r="X313" s="56"/>
      <c r="Y313" s="56"/>
      <c r="Z313" s="56"/>
      <c r="AA313" s="56"/>
      <c r="AB313" s="56"/>
    </row>
    <row r="314">
      <c r="A314" s="56"/>
      <c r="B314" s="56"/>
      <c r="C314" s="58"/>
      <c r="D314" s="87"/>
      <c r="E314" s="79"/>
      <c r="F314" s="58"/>
      <c r="G314" s="58"/>
      <c r="H314" s="58"/>
      <c r="I314" s="58"/>
      <c r="J314" s="58"/>
      <c r="K314" s="56"/>
      <c r="L314" s="56"/>
      <c r="M314" s="56"/>
      <c r="N314" s="56"/>
      <c r="O314" s="56"/>
      <c r="P314" s="56"/>
      <c r="Q314" s="56"/>
      <c r="R314" s="56"/>
      <c r="S314" s="56"/>
      <c r="T314" s="56"/>
      <c r="U314" s="56"/>
      <c r="V314" s="56"/>
      <c r="W314" s="56"/>
      <c r="X314" s="56"/>
      <c r="Y314" s="56"/>
      <c r="Z314" s="56"/>
      <c r="AA314" s="56"/>
      <c r="AB314" s="56"/>
    </row>
    <row r="315">
      <c r="A315" s="56"/>
      <c r="B315" s="56"/>
      <c r="C315" s="58"/>
      <c r="D315" s="87"/>
      <c r="E315" s="79"/>
      <c r="F315" s="58"/>
      <c r="G315" s="58"/>
      <c r="H315" s="58"/>
      <c r="I315" s="58"/>
      <c r="J315" s="58"/>
      <c r="K315" s="56"/>
      <c r="L315" s="56"/>
      <c r="M315" s="56"/>
      <c r="N315" s="56"/>
      <c r="O315" s="56"/>
      <c r="P315" s="56"/>
      <c r="Q315" s="56"/>
      <c r="R315" s="56"/>
      <c r="S315" s="56"/>
      <c r="T315" s="56"/>
      <c r="U315" s="56"/>
      <c r="V315" s="56"/>
      <c r="W315" s="56"/>
      <c r="X315" s="56"/>
      <c r="Y315" s="56"/>
      <c r="Z315" s="56"/>
      <c r="AA315" s="56"/>
      <c r="AB315" s="56"/>
    </row>
    <row r="316">
      <c r="A316" s="56"/>
      <c r="B316" s="56"/>
      <c r="C316" s="58"/>
      <c r="D316" s="87"/>
      <c r="E316" s="79"/>
      <c r="F316" s="58"/>
      <c r="G316" s="58"/>
      <c r="H316" s="58"/>
      <c r="I316" s="58"/>
      <c r="J316" s="58"/>
      <c r="K316" s="56"/>
      <c r="L316" s="56"/>
      <c r="M316" s="56"/>
      <c r="N316" s="56"/>
      <c r="O316" s="56"/>
      <c r="P316" s="56"/>
      <c r="Q316" s="56"/>
      <c r="R316" s="56"/>
      <c r="S316" s="56"/>
      <c r="T316" s="56"/>
      <c r="U316" s="56"/>
      <c r="V316" s="56"/>
      <c r="W316" s="56"/>
      <c r="X316" s="56"/>
      <c r="Y316" s="56"/>
      <c r="Z316" s="56"/>
      <c r="AA316" s="56"/>
      <c r="AB316" s="56"/>
    </row>
    <row r="317">
      <c r="A317" s="56"/>
      <c r="B317" s="56"/>
      <c r="C317" s="58"/>
      <c r="D317" s="87"/>
      <c r="E317" s="79"/>
      <c r="F317" s="58"/>
      <c r="G317" s="58"/>
      <c r="H317" s="58"/>
      <c r="I317" s="58"/>
      <c r="J317" s="58"/>
      <c r="K317" s="56"/>
      <c r="L317" s="56"/>
      <c r="M317" s="56"/>
      <c r="N317" s="56"/>
      <c r="O317" s="56"/>
      <c r="P317" s="56"/>
      <c r="Q317" s="56"/>
      <c r="R317" s="56"/>
      <c r="S317" s="56"/>
      <c r="T317" s="56"/>
      <c r="U317" s="56"/>
      <c r="V317" s="56"/>
      <c r="W317" s="56"/>
      <c r="X317" s="56"/>
      <c r="Y317" s="56"/>
      <c r="Z317" s="56"/>
      <c r="AA317" s="56"/>
      <c r="AB317" s="56"/>
    </row>
    <row r="318">
      <c r="A318" s="56"/>
      <c r="B318" s="56"/>
      <c r="C318" s="58"/>
      <c r="D318" s="87"/>
      <c r="E318" s="79"/>
      <c r="F318" s="58"/>
      <c r="G318" s="58"/>
      <c r="H318" s="58"/>
      <c r="I318" s="58"/>
      <c r="J318" s="58"/>
      <c r="K318" s="56"/>
      <c r="L318" s="56"/>
      <c r="M318" s="56"/>
      <c r="N318" s="56"/>
      <c r="O318" s="56"/>
      <c r="P318" s="56"/>
      <c r="Q318" s="56"/>
      <c r="R318" s="56"/>
      <c r="S318" s="56"/>
      <c r="T318" s="56"/>
      <c r="U318" s="56"/>
      <c r="V318" s="56"/>
      <c r="W318" s="56"/>
      <c r="X318" s="56"/>
      <c r="Y318" s="56"/>
      <c r="Z318" s="56"/>
      <c r="AA318" s="56"/>
      <c r="AB318" s="56"/>
    </row>
    <row r="319">
      <c r="A319" s="56"/>
      <c r="B319" s="56"/>
      <c r="C319" s="58"/>
      <c r="D319" s="87"/>
      <c r="E319" s="79"/>
      <c r="F319" s="58"/>
      <c r="G319" s="58"/>
      <c r="H319" s="58"/>
      <c r="I319" s="58"/>
      <c r="J319" s="58"/>
      <c r="K319" s="56"/>
      <c r="L319" s="56"/>
      <c r="M319" s="56"/>
      <c r="N319" s="56"/>
      <c r="O319" s="56"/>
      <c r="P319" s="56"/>
      <c r="Q319" s="56"/>
      <c r="R319" s="56"/>
      <c r="S319" s="56"/>
      <c r="T319" s="56"/>
      <c r="U319" s="56"/>
      <c r="V319" s="56"/>
      <c r="W319" s="56"/>
      <c r="X319" s="56"/>
      <c r="Y319" s="56"/>
      <c r="Z319" s="56"/>
      <c r="AA319" s="56"/>
      <c r="AB319" s="56"/>
    </row>
    <row r="320">
      <c r="A320" s="56"/>
      <c r="B320" s="56"/>
      <c r="C320" s="58"/>
      <c r="D320" s="87"/>
      <c r="E320" s="79"/>
      <c r="F320" s="58"/>
      <c r="G320" s="58"/>
      <c r="H320" s="58"/>
      <c r="I320" s="58"/>
      <c r="J320" s="58"/>
      <c r="K320" s="56"/>
      <c r="L320" s="56"/>
      <c r="M320" s="56"/>
      <c r="N320" s="56"/>
      <c r="O320" s="56"/>
      <c r="P320" s="56"/>
      <c r="Q320" s="56"/>
      <c r="R320" s="56"/>
      <c r="S320" s="56"/>
      <c r="T320" s="56"/>
      <c r="U320" s="56"/>
      <c r="V320" s="56"/>
      <c r="W320" s="56"/>
      <c r="X320" s="56"/>
      <c r="Y320" s="56"/>
      <c r="Z320" s="56"/>
      <c r="AA320" s="56"/>
      <c r="AB320" s="56"/>
    </row>
    <row r="321">
      <c r="A321" s="56"/>
      <c r="B321" s="56"/>
      <c r="C321" s="58"/>
      <c r="D321" s="87"/>
      <c r="E321" s="79"/>
      <c r="F321" s="58"/>
      <c r="G321" s="58"/>
      <c r="H321" s="58"/>
      <c r="I321" s="58"/>
      <c r="J321" s="58"/>
      <c r="K321" s="56"/>
      <c r="L321" s="56"/>
      <c r="M321" s="56"/>
      <c r="N321" s="56"/>
      <c r="O321" s="56"/>
      <c r="P321" s="56"/>
      <c r="Q321" s="56"/>
      <c r="R321" s="56"/>
      <c r="S321" s="56"/>
      <c r="T321" s="56"/>
      <c r="U321" s="56"/>
      <c r="V321" s="56"/>
      <c r="W321" s="56"/>
      <c r="X321" s="56"/>
      <c r="Y321" s="56"/>
      <c r="Z321" s="56"/>
      <c r="AA321" s="56"/>
      <c r="AB321" s="56"/>
    </row>
    <row r="322">
      <c r="A322" s="56"/>
      <c r="B322" s="56"/>
      <c r="C322" s="58"/>
      <c r="D322" s="87"/>
      <c r="E322" s="79"/>
      <c r="F322" s="58"/>
      <c r="G322" s="58"/>
      <c r="H322" s="58"/>
      <c r="I322" s="58"/>
      <c r="J322" s="58"/>
      <c r="K322" s="56"/>
      <c r="L322" s="56"/>
      <c r="M322" s="56"/>
      <c r="N322" s="56"/>
      <c r="O322" s="56"/>
      <c r="P322" s="56"/>
      <c r="Q322" s="56"/>
      <c r="R322" s="56"/>
      <c r="S322" s="56"/>
      <c r="T322" s="56"/>
      <c r="U322" s="56"/>
      <c r="V322" s="56"/>
      <c r="W322" s="56"/>
      <c r="X322" s="56"/>
      <c r="Y322" s="56"/>
      <c r="Z322" s="56"/>
      <c r="AA322" s="56"/>
      <c r="AB322" s="56"/>
    </row>
    <row r="323">
      <c r="A323" s="56"/>
      <c r="B323" s="56"/>
      <c r="C323" s="58"/>
      <c r="D323" s="87"/>
      <c r="E323" s="79"/>
      <c r="F323" s="58"/>
      <c r="G323" s="58"/>
      <c r="H323" s="58"/>
      <c r="I323" s="58"/>
      <c r="J323" s="58"/>
      <c r="K323" s="56"/>
      <c r="L323" s="56"/>
      <c r="M323" s="56"/>
      <c r="N323" s="56"/>
      <c r="O323" s="56"/>
      <c r="P323" s="56"/>
      <c r="Q323" s="56"/>
      <c r="R323" s="56"/>
      <c r="S323" s="56"/>
      <c r="T323" s="56"/>
      <c r="U323" s="56"/>
      <c r="V323" s="56"/>
      <c r="W323" s="56"/>
      <c r="X323" s="56"/>
      <c r="Y323" s="56"/>
      <c r="Z323" s="56"/>
      <c r="AA323" s="56"/>
      <c r="AB323" s="56"/>
    </row>
    <row r="324">
      <c r="A324" s="56"/>
      <c r="B324" s="56"/>
      <c r="C324" s="58"/>
      <c r="D324" s="87"/>
      <c r="E324" s="79"/>
      <c r="F324" s="58"/>
      <c r="G324" s="58"/>
      <c r="H324" s="58"/>
      <c r="I324" s="58"/>
      <c r="J324" s="58"/>
      <c r="K324" s="56"/>
      <c r="L324" s="56"/>
      <c r="M324" s="56"/>
      <c r="N324" s="56"/>
      <c r="O324" s="56"/>
      <c r="P324" s="56"/>
      <c r="Q324" s="56"/>
      <c r="R324" s="56"/>
      <c r="S324" s="56"/>
      <c r="T324" s="56"/>
      <c r="U324" s="56"/>
      <c r="V324" s="56"/>
      <c r="W324" s="56"/>
      <c r="X324" s="56"/>
      <c r="Y324" s="56"/>
      <c r="Z324" s="56"/>
      <c r="AA324" s="56"/>
      <c r="AB324" s="56"/>
    </row>
    <row r="325">
      <c r="A325" s="56"/>
      <c r="B325" s="56"/>
      <c r="C325" s="58"/>
      <c r="D325" s="87"/>
      <c r="E325" s="79"/>
      <c r="F325" s="58"/>
      <c r="G325" s="58"/>
      <c r="H325" s="58"/>
      <c r="I325" s="58"/>
      <c r="J325" s="58"/>
      <c r="K325" s="56"/>
      <c r="L325" s="56"/>
      <c r="M325" s="56"/>
      <c r="N325" s="56"/>
      <c r="O325" s="56"/>
      <c r="P325" s="56"/>
      <c r="Q325" s="56"/>
      <c r="R325" s="56"/>
      <c r="S325" s="56"/>
      <c r="T325" s="56"/>
      <c r="U325" s="56"/>
      <c r="V325" s="56"/>
      <c r="W325" s="56"/>
      <c r="X325" s="56"/>
      <c r="Y325" s="56"/>
      <c r="Z325" s="56"/>
      <c r="AA325" s="56"/>
      <c r="AB325" s="56"/>
    </row>
    <row r="326">
      <c r="A326" s="56"/>
      <c r="B326" s="56"/>
      <c r="C326" s="58"/>
      <c r="D326" s="87"/>
      <c r="E326" s="79"/>
      <c r="F326" s="58"/>
      <c r="G326" s="58"/>
      <c r="H326" s="58"/>
      <c r="I326" s="58"/>
      <c r="J326" s="58"/>
      <c r="K326" s="56"/>
      <c r="L326" s="56"/>
      <c r="M326" s="56"/>
      <c r="N326" s="56"/>
      <c r="O326" s="56"/>
      <c r="P326" s="56"/>
      <c r="Q326" s="56"/>
      <c r="R326" s="56"/>
      <c r="S326" s="56"/>
      <c r="T326" s="56"/>
      <c r="U326" s="56"/>
      <c r="V326" s="56"/>
      <c r="W326" s="56"/>
      <c r="X326" s="56"/>
      <c r="Y326" s="56"/>
      <c r="Z326" s="56"/>
      <c r="AA326" s="56"/>
      <c r="AB326" s="56"/>
    </row>
    <row r="327">
      <c r="A327" s="56"/>
      <c r="B327" s="56"/>
      <c r="C327" s="58"/>
      <c r="D327" s="87"/>
      <c r="E327" s="79"/>
      <c r="F327" s="58"/>
      <c r="G327" s="58"/>
      <c r="H327" s="58"/>
      <c r="I327" s="58"/>
      <c r="J327" s="58"/>
      <c r="K327" s="56"/>
      <c r="L327" s="56"/>
      <c r="M327" s="56"/>
      <c r="N327" s="56"/>
      <c r="O327" s="56"/>
      <c r="P327" s="56"/>
      <c r="Q327" s="56"/>
      <c r="R327" s="56"/>
      <c r="S327" s="56"/>
      <c r="T327" s="56"/>
      <c r="U327" s="56"/>
      <c r="V327" s="56"/>
      <c r="W327" s="56"/>
      <c r="X327" s="56"/>
      <c r="Y327" s="56"/>
      <c r="Z327" s="56"/>
      <c r="AA327" s="56"/>
      <c r="AB327" s="56"/>
    </row>
    <row r="328">
      <c r="A328" s="56"/>
      <c r="B328" s="56"/>
      <c r="C328" s="58"/>
      <c r="D328" s="87"/>
      <c r="E328" s="79"/>
      <c r="F328" s="58"/>
      <c r="G328" s="58"/>
      <c r="H328" s="58"/>
      <c r="I328" s="58"/>
      <c r="J328" s="58"/>
      <c r="K328" s="56"/>
      <c r="L328" s="56"/>
      <c r="M328" s="56"/>
      <c r="N328" s="56"/>
      <c r="O328" s="56"/>
      <c r="P328" s="56"/>
      <c r="Q328" s="56"/>
      <c r="R328" s="56"/>
      <c r="S328" s="56"/>
      <c r="T328" s="56"/>
      <c r="U328" s="56"/>
      <c r="V328" s="56"/>
      <c r="W328" s="56"/>
      <c r="X328" s="56"/>
      <c r="Y328" s="56"/>
      <c r="Z328" s="56"/>
      <c r="AA328" s="56"/>
      <c r="AB328" s="56"/>
    </row>
    <row r="329">
      <c r="A329" s="56"/>
      <c r="B329" s="56"/>
      <c r="C329" s="58"/>
      <c r="D329" s="87"/>
      <c r="E329" s="79"/>
      <c r="F329" s="58"/>
      <c r="G329" s="58"/>
      <c r="H329" s="58"/>
      <c r="I329" s="58"/>
      <c r="J329" s="58"/>
      <c r="K329" s="56"/>
      <c r="L329" s="56"/>
      <c r="M329" s="56"/>
      <c r="N329" s="56"/>
      <c r="O329" s="56"/>
      <c r="P329" s="56"/>
      <c r="Q329" s="56"/>
      <c r="R329" s="56"/>
      <c r="S329" s="56"/>
      <c r="T329" s="56"/>
      <c r="U329" s="56"/>
      <c r="V329" s="56"/>
      <c r="W329" s="56"/>
      <c r="X329" s="56"/>
      <c r="Y329" s="56"/>
      <c r="Z329" s="56"/>
      <c r="AA329" s="56"/>
      <c r="AB329" s="56"/>
    </row>
    <row r="330">
      <c r="A330" s="56"/>
      <c r="B330" s="56"/>
      <c r="C330" s="58"/>
      <c r="D330" s="87"/>
      <c r="E330" s="79"/>
      <c r="F330" s="58"/>
      <c r="G330" s="58"/>
      <c r="H330" s="58"/>
      <c r="I330" s="58"/>
      <c r="J330" s="58"/>
      <c r="K330" s="56"/>
      <c r="L330" s="56"/>
      <c r="M330" s="56"/>
      <c r="N330" s="56"/>
      <c r="O330" s="56"/>
      <c r="P330" s="56"/>
      <c r="Q330" s="56"/>
      <c r="R330" s="56"/>
      <c r="S330" s="56"/>
      <c r="T330" s="56"/>
      <c r="U330" s="56"/>
      <c r="V330" s="56"/>
      <c r="W330" s="56"/>
      <c r="X330" s="56"/>
      <c r="Y330" s="56"/>
      <c r="Z330" s="56"/>
      <c r="AA330" s="56"/>
      <c r="AB330" s="56"/>
    </row>
    <row r="331">
      <c r="A331" s="56"/>
      <c r="B331" s="56"/>
      <c r="C331" s="58"/>
      <c r="D331" s="87"/>
      <c r="E331" s="79"/>
      <c r="F331" s="58"/>
      <c r="G331" s="58"/>
      <c r="H331" s="58"/>
      <c r="I331" s="58"/>
      <c r="J331" s="58"/>
      <c r="K331" s="56"/>
      <c r="L331" s="56"/>
      <c r="M331" s="56"/>
      <c r="N331" s="56"/>
      <c r="O331" s="56"/>
      <c r="P331" s="56"/>
      <c r="Q331" s="56"/>
      <c r="R331" s="56"/>
      <c r="S331" s="56"/>
      <c r="T331" s="56"/>
      <c r="U331" s="56"/>
      <c r="V331" s="56"/>
      <c r="W331" s="56"/>
      <c r="X331" s="56"/>
      <c r="Y331" s="56"/>
      <c r="Z331" s="56"/>
      <c r="AA331" s="56"/>
      <c r="AB331" s="56"/>
    </row>
    <row r="332">
      <c r="A332" s="56"/>
      <c r="B332" s="56"/>
      <c r="C332" s="58"/>
      <c r="D332" s="87"/>
      <c r="E332" s="79"/>
      <c r="F332" s="58"/>
      <c r="G332" s="58"/>
      <c r="H332" s="58"/>
      <c r="I332" s="58"/>
      <c r="J332" s="58"/>
      <c r="K332" s="56"/>
      <c r="L332" s="56"/>
      <c r="M332" s="56"/>
      <c r="N332" s="56"/>
      <c r="O332" s="56"/>
      <c r="P332" s="56"/>
      <c r="Q332" s="56"/>
      <c r="R332" s="56"/>
      <c r="S332" s="56"/>
      <c r="T332" s="56"/>
      <c r="U332" s="56"/>
      <c r="V332" s="56"/>
      <c r="W332" s="56"/>
      <c r="X332" s="56"/>
      <c r="Y332" s="56"/>
      <c r="Z332" s="56"/>
      <c r="AA332" s="56"/>
      <c r="AB332" s="56"/>
    </row>
    <row r="333">
      <c r="A333" s="56"/>
      <c r="B333" s="56"/>
      <c r="C333" s="58"/>
      <c r="D333" s="87"/>
      <c r="E333" s="79"/>
      <c r="F333" s="58"/>
      <c r="G333" s="58"/>
      <c r="H333" s="58"/>
      <c r="I333" s="58"/>
      <c r="J333" s="58"/>
      <c r="K333" s="56"/>
      <c r="L333" s="56"/>
      <c r="M333" s="56"/>
      <c r="N333" s="56"/>
      <c r="O333" s="56"/>
      <c r="P333" s="56"/>
      <c r="Q333" s="56"/>
      <c r="R333" s="56"/>
      <c r="S333" s="56"/>
      <c r="T333" s="56"/>
      <c r="U333" s="56"/>
      <c r="V333" s="56"/>
      <c r="W333" s="56"/>
      <c r="X333" s="56"/>
      <c r="Y333" s="56"/>
      <c r="Z333" s="56"/>
      <c r="AA333" s="56"/>
      <c r="AB333" s="56"/>
    </row>
    <row r="334">
      <c r="A334" s="56"/>
      <c r="B334" s="56"/>
      <c r="C334" s="58"/>
      <c r="D334" s="87"/>
      <c r="E334" s="79"/>
      <c r="F334" s="58"/>
      <c r="G334" s="58"/>
      <c r="H334" s="58"/>
      <c r="I334" s="58"/>
      <c r="J334" s="58"/>
      <c r="K334" s="56"/>
      <c r="L334" s="56"/>
      <c r="M334" s="56"/>
      <c r="N334" s="56"/>
      <c r="O334" s="56"/>
      <c r="P334" s="56"/>
      <c r="Q334" s="56"/>
      <c r="R334" s="56"/>
      <c r="S334" s="56"/>
      <c r="T334" s="56"/>
      <c r="U334" s="56"/>
      <c r="V334" s="56"/>
      <c r="W334" s="56"/>
      <c r="X334" s="56"/>
      <c r="Y334" s="56"/>
      <c r="Z334" s="56"/>
      <c r="AA334" s="56"/>
      <c r="AB334" s="56"/>
    </row>
    <row r="335">
      <c r="A335" s="56"/>
      <c r="B335" s="56"/>
      <c r="C335" s="58"/>
      <c r="D335" s="87"/>
      <c r="E335" s="79"/>
      <c r="F335" s="58"/>
      <c r="G335" s="58"/>
      <c r="H335" s="58"/>
      <c r="I335" s="58"/>
      <c r="J335" s="58"/>
      <c r="K335" s="56"/>
      <c r="L335" s="56"/>
      <c r="M335" s="56"/>
      <c r="N335" s="56"/>
      <c r="O335" s="56"/>
      <c r="P335" s="56"/>
      <c r="Q335" s="56"/>
      <c r="R335" s="56"/>
      <c r="S335" s="56"/>
      <c r="T335" s="56"/>
      <c r="U335" s="56"/>
      <c r="V335" s="56"/>
      <c r="W335" s="56"/>
      <c r="X335" s="56"/>
      <c r="Y335" s="56"/>
      <c r="Z335" s="56"/>
      <c r="AA335" s="56"/>
      <c r="AB335" s="56"/>
    </row>
    <row r="336">
      <c r="A336" s="56"/>
      <c r="B336" s="56"/>
      <c r="C336" s="58"/>
      <c r="D336" s="87"/>
      <c r="E336" s="79"/>
      <c r="F336" s="58"/>
      <c r="G336" s="58"/>
      <c r="H336" s="58"/>
      <c r="I336" s="58"/>
      <c r="J336" s="58"/>
      <c r="K336" s="56"/>
      <c r="L336" s="56"/>
      <c r="M336" s="56"/>
      <c r="N336" s="56"/>
      <c r="O336" s="56"/>
      <c r="P336" s="56"/>
      <c r="Q336" s="56"/>
      <c r="R336" s="56"/>
      <c r="S336" s="56"/>
      <c r="T336" s="56"/>
      <c r="U336" s="56"/>
      <c r="V336" s="56"/>
      <c r="W336" s="56"/>
      <c r="X336" s="56"/>
      <c r="Y336" s="56"/>
      <c r="Z336" s="56"/>
      <c r="AA336" s="56"/>
      <c r="AB336" s="56"/>
    </row>
    <row r="337">
      <c r="A337" s="56"/>
      <c r="B337" s="56"/>
      <c r="C337" s="58"/>
      <c r="D337" s="87"/>
      <c r="E337" s="79"/>
      <c r="F337" s="58"/>
      <c r="G337" s="58"/>
      <c r="H337" s="58"/>
      <c r="I337" s="58"/>
      <c r="J337" s="58"/>
      <c r="K337" s="56"/>
      <c r="L337" s="56"/>
      <c r="M337" s="56"/>
      <c r="N337" s="56"/>
      <c r="O337" s="56"/>
      <c r="P337" s="56"/>
      <c r="Q337" s="56"/>
      <c r="R337" s="56"/>
      <c r="S337" s="56"/>
      <c r="T337" s="56"/>
      <c r="U337" s="56"/>
      <c r="V337" s="56"/>
      <c r="W337" s="56"/>
      <c r="X337" s="56"/>
      <c r="Y337" s="56"/>
      <c r="Z337" s="56"/>
      <c r="AA337" s="56"/>
      <c r="AB337" s="56"/>
    </row>
    <row r="338">
      <c r="A338" s="56"/>
      <c r="B338" s="56"/>
      <c r="C338" s="58"/>
      <c r="D338" s="87"/>
      <c r="E338" s="79"/>
      <c r="F338" s="58"/>
      <c r="G338" s="58"/>
      <c r="H338" s="58"/>
      <c r="I338" s="58"/>
      <c r="J338" s="58"/>
      <c r="K338" s="56"/>
      <c r="L338" s="56"/>
      <c r="M338" s="56"/>
      <c r="N338" s="56"/>
      <c r="O338" s="56"/>
      <c r="P338" s="56"/>
      <c r="Q338" s="56"/>
      <c r="R338" s="56"/>
      <c r="S338" s="56"/>
      <c r="T338" s="56"/>
      <c r="U338" s="56"/>
      <c r="V338" s="56"/>
      <c r="W338" s="56"/>
      <c r="X338" s="56"/>
      <c r="Y338" s="56"/>
      <c r="Z338" s="56"/>
      <c r="AA338" s="56"/>
      <c r="AB338" s="56"/>
    </row>
    <row r="339">
      <c r="A339" s="56"/>
      <c r="B339" s="56"/>
      <c r="C339" s="58"/>
      <c r="D339" s="87"/>
      <c r="E339" s="79"/>
      <c r="F339" s="58"/>
      <c r="G339" s="58"/>
      <c r="H339" s="58"/>
      <c r="I339" s="58"/>
      <c r="J339" s="58"/>
      <c r="K339" s="56"/>
      <c r="L339" s="56"/>
      <c r="M339" s="56"/>
      <c r="N339" s="56"/>
      <c r="O339" s="56"/>
      <c r="P339" s="56"/>
      <c r="Q339" s="56"/>
      <c r="R339" s="56"/>
      <c r="S339" s="56"/>
      <c r="T339" s="56"/>
      <c r="U339" s="56"/>
      <c r="V339" s="56"/>
      <c r="W339" s="56"/>
      <c r="X339" s="56"/>
      <c r="Y339" s="56"/>
      <c r="Z339" s="56"/>
      <c r="AA339" s="56"/>
      <c r="AB339" s="56"/>
    </row>
    <row r="340">
      <c r="A340" s="56"/>
      <c r="B340" s="56"/>
      <c r="C340" s="58"/>
      <c r="D340" s="87"/>
      <c r="E340" s="79"/>
      <c r="F340" s="58"/>
      <c r="G340" s="58"/>
      <c r="H340" s="58"/>
      <c r="I340" s="58"/>
      <c r="J340" s="58"/>
      <c r="K340" s="56"/>
      <c r="L340" s="56"/>
      <c r="M340" s="56"/>
      <c r="N340" s="56"/>
      <c r="O340" s="56"/>
      <c r="P340" s="56"/>
      <c r="Q340" s="56"/>
      <c r="R340" s="56"/>
      <c r="S340" s="56"/>
      <c r="T340" s="56"/>
      <c r="U340" s="56"/>
      <c r="V340" s="56"/>
      <c r="W340" s="56"/>
      <c r="X340" s="56"/>
      <c r="Y340" s="56"/>
      <c r="Z340" s="56"/>
      <c r="AA340" s="56"/>
      <c r="AB340" s="56"/>
    </row>
    <row r="341">
      <c r="A341" s="56"/>
      <c r="B341" s="56"/>
      <c r="C341" s="58"/>
      <c r="D341" s="87"/>
      <c r="E341" s="79"/>
      <c r="F341" s="58"/>
      <c r="G341" s="58"/>
      <c r="H341" s="58"/>
      <c r="I341" s="58"/>
      <c r="J341" s="58"/>
      <c r="K341" s="56"/>
      <c r="L341" s="56"/>
      <c r="M341" s="56"/>
      <c r="N341" s="56"/>
      <c r="O341" s="56"/>
      <c r="P341" s="56"/>
      <c r="Q341" s="56"/>
      <c r="R341" s="56"/>
      <c r="S341" s="56"/>
      <c r="T341" s="56"/>
      <c r="U341" s="56"/>
      <c r="V341" s="56"/>
      <c r="W341" s="56"/>
      <c r="X341" s="56"/>
      <c r="Y341" s="56"/>
      <c r="Z341" s="56"/>
      <c r="AA341" s="56"/>
      <c r="AB341" s="56"/>
    </row>
    <row r="342">
      <c r="A342" s="56"/>
      <c r="B342" s="56"/>
      <c r="C342" s="58"/>
      <c r="D342" s="87"/>
      <c r="E342" s="79"/>
      <c r="F342" s="58"/>
      <c r="G342" s="58"/>
      <c r="H342" s="58"/>
      <c r="I342" s="58"/>
      <c r="J342" s="58"/>
      <c r="K342" s="56"/>
      <c r="L342" s="56"/>
      <c r="M342" s="56"/>
      <c r="N342" s="56"/>
      <c r="O342" s="56"/>
      <c r="P342" s="56"/>
      <c r="Q342" s="56"/>
      <c r="R342" s="56"/>
      <c r="S342" s="56"/>
      <c r="T342" s="56"/>
      <c r="U342" s="56"/>
      <c r="V342" s="56"/>
      <c r="W342" s="56"/>
      <c r="X342" s="56"/>
      <c r="Y342" s="56"/>
      <c r="Z342" s="56"/>
      <c r="AA342" s="56"/>
      <c r="AB342" s="56"/>
    </row>
    <row r="343">
      <c r="A343" s="56"/>
      <c r="B343" s="56"/>
      <c r="C343" s="58"/>
      <c r="D343" s="87"/>
      <c r="E343" s="79"/>
      <c r="F343" s="58"/>
      <c r="G343" s="58"/>
      <c r="H343" s="58"/>
      <c r="I343" s="58"/>
      <c r="J343" s="58"/>
      <c r="K343" s="56"/>
      <c r="L343" s="56"/>
      <c r="M343" s="56"/>
      <c r="N343" s="56"/>
      <c r="O343" s="56"/>
      <c r="P343" s="56"/>
      <c r="Q343" s="56"/>
      <c r="R343" s="56"/>
      <c r="S343" s="56"/>
      <c r="T343" s="56"/>
      <c r="U343" s="56"/>
      <c r="V343" s="56"/>
      <c r="W343" s="56"/>
      <c r="X343" s="56"/>
      <c r="Y343" s="56"/>
      <c r="Z343" s="56"/>
      <c r="AA343" s="56"/>
      <c r="AB343" s="56"/>
    </row>
    <row r="344">
      <c r="A344" s="56"/>
      <c r="B344" s="56"/>
      <c r="C344" s="58"/>
      <c r="D344" s="87"/>
      <c r="E344" s="79"/>
      <c r="F344" s="58"/>
      <c r="G344" s="58"/>
      <c r="H344" s="58"/>
      <c r="I344" s="58"/>
      <c r="J344" s="58"/>
      <c r="K344" s="56"/>
      <c r="L344" s="56"/>
      <c r="M344" s="56"/>
      <c r="N344" s="56"/>
      <c r="O344" s="56"/>
      <c r="P344" s="56"/>
      <c r="Q344" s="56"/>
      <c r="R344" s="56"/>
      <c r="S344" s="56"/>
      <c r="T344" s="56"/>
      <c r="U344" s="56"/>
      <c r="V344" s="56"/>
      <c r="W344" s="56"/>
      <c r="X344" s="56"/>
      <c r="Y344" s="56"/>
      <c r="Z344" s="56"/>
      <c r="AA344" s="56"/>
      <c r="AB344" s="56"/>
    </row>
    <row r="345">
      <c r="A345" s="56"/>
      <c r="B345" s="56"/>
      <c r="C345" s="58"/>
      <c r="D345" s="87"/>
      <c r="E345" s="79"/>
      <c r="F345" s="58"/>
      <c r="G345" s="58"/>
      <c r="H345" s="58"/>
      <c r="I345" s="58"/>
      <c r="J345" s="58"/>
      <c r="K345" s="56"/>
      <c r="L345" s="56"/>
      <c r="M345" s="56"/>
      <c r="N345" s="56"/>
      <c r="O345" s="56"/>
      <c r="P345" s="56"/>
      <c r="Q345" s="56"/>
      <c r="R345" s="56"/>
      <c r="S345" s="56"/>
      <c r="T345" s="56"/>
      <c r="U345" s="56"/>
      <c r="V345" s="56"/>
      <c r="W345" s="56"/>
      <c r="X345" s="56"/>
      <c r="Y345" s="56"/>
      <c r="Z345" s="56"/>
      <c r="AA345" s="56"/>
      <c r="AB345" s="56"/>
    </row>
    <row r="346">
      <c r="A346" s="56"/>
      <c r="B346" s="56"/>
      <c r="C346" s="58"/>
      <c r="D346" s="87"/>
      <c r="E346" s="79"/>
      <c r="F346" s="58"/>
      <c r="G346" s="58"/>
      <c r="H346" s="58"/>
      <c r="I346" s="58"/>
      <c r="J346" s="58"/>
      <c r="K346" s="56"/>
      <c r="L346" s="56"/>
      <c r="M346" s="56"/>
      <c r="N346" s="56"/>
      <c r="O346" s="56"/>
      <c r="P346" s="56"/>
      <c r="Q346" s="56"/>
      <c r="R346" s="56"/>
      <c r="S346" s="56"/>
      <c r="T346" s="56"/>
      <c r="U346" s="56"/>
      <c r="V346" s="56"/>
      <c r="W346" s="56"/>
      <c r="X346" s="56"/>
      <c r="Y346" s="56"/>
      <c r="Z346" s="56"/>
      <c r="AA346" s="56"/>
      <c r="AB346" s="56"/>
    </row>
    <row r="347">
      <c r="A347" s="56"/>
      <c r="B347" s="56"/>
      <c r="C347" s="58"/>
      <c r="D347" s="87"/>
      <c r="E347" s="79"/>
      <c r="F347" s="58"/>
      <c r="G347" s="58"/>
      <c r="H347" s="58"/>
      <c r="I347" s="58"/>
      <c r="J347" s="58"/>
      <c r="K347" s="56"/>
      <c r="L347" s="56"/>
      <c r="M347" s="56"/>
      <c r="N347" s="56"/>
      <c r="O347" s="56"/>
      <c r="P347" s="56"/>
      <c r="Q347" s="56"/>
      <c r="R347" s="56"/>
      <c r="S347" s="56"/>
      <c r="T347" s="56"/>
      <c r="U347" s="56"/>
      <c r="V347" s="56"/>
      <c r="W347" s="56"/>
      <c r="X347" s="56"/>
      <c r="Y347" s="56"/>
      <c r="Z347" s="56"/>
      <c r="AA347" s="56"/>
      <c r="AB347" s="56"/>
    </row>
    <row r="348">
      <c r="A348" s="56"/>
      <c r="B348" s="56"/>
      <c r="C348" s="58"/>
      <c r="D348" s="87"/>
      <c r="E348" s="79"/>
      <c r="F348" s="58"/>
      <c r="G348" s="58"/>
      <c r="H348" s="58"/>
      <c r="I348" s="58"/>
      <c r="J348" s="58"/>
      <c r="K348" s="56"/>
      <c r="L348" s="56"/>
      <c r="M348" s="56"/>
      <c r="N348" s="56"/>
      <c r="O348" s="56"/>
      <c r="P348" s="56"/>
      <c r="Q348" s="56"/>
      <c r="R348" s="56"/>
      <c r="S348" s="56"/>
      <c r="T348" s="56"/>
      <c r="U348" s="56"/>
      <c r="V348" s="56"/>
      <c r="W348" s="56"/>
      <c r="X348" s="56"/>
      <c r="Y348" s="56"/>
      <c r="Z348" s="56"/>
      <c r="AA348" s="56"/>
      <c r="AB348" s="56"/>
    </row>
    <row r="349">
      <c r="A349" s="56"/>
      <c r="B349" s="56"/>
      <c r="C349" s="58"/>
      <c r="D349" s="87"/>
      <c r="E349" s="79"/>
      <c r="F349" s="58"/>
      <c r="G349" s="58"/>
      <c r="H349" s="58"/>
      <c r="I349" s="58"/>
      <c r="J349" s="58"/>
      <c r="K349" s="56"/>
      <c r="L349" s="56"/>
      <c r="M349" s="56"/>
      <c r="N349" s="56"/>
      <c r="O349" s="56"/>
      <c r="P349" s="56"/>
      <c r="Q349" s="56"/>
      <c r="R349" s="56"/>
      <c r="S349" s="56"/>
      <c r="T349" s="56"/>
      <c r="U349" s="56"/>
      <c r="V349" s="56"/>
      <c r="W349" s="56"/>
      <c r="X349" s="56"/>
      <c r="Y349" s="56"/>
      <c r="Z349" s="56"/>
      <c r="AA349" s="56"/>
      <c r="AB349" s="56"/>
    </row>
    <row r="350">
      <c r="A350" s="56"/>
      <c r="B350" s="56"/>
      <c r="C350" s="58"/>
      <c r="D350" s="87"/>
      <c r="E350" s="79"/>
      <c r="F350" s="58"/>
      <c r="G350" s="58"/>
      <c r="H350" s="58"/>
      <c r="I350" s="58"/>
      <c r="J350" s="58"/>
      <c r="K350" s="56"/>
      <c r="L350" s="56"/>
      <c r="M350" s="56"/>
      <c r="N350" s="56"/>
      <c r="O350" s="56"/>
      <c r="P350" s="56"/>
      <c r="Q350" s="56"/>
      <c r="R350" s="56"/>
      <c r="S350" s="56"/>
      <c r="T350" s="56"/>
      <c r="U350" s="56"/>
      <c r="V350" s="56"/>
      <c r="W350" s="56"/>
      <c r="X350" s="56"/>
      <c r="Y350" s="56"/>
      <c r="Z350" s="56"/>
      <c r="AA350" s="56"/>
      <c r="AB350" s="56"/>
    </row>
    <row r="351">
      <c r="A351" s="56"/>
      <c r="B351" s="56"/>
      <c r="C351" s="58"/>
      <c r="D351" s="87"/>
      <c r="E351" s="79"/>
      <c r="F351" s="58"/>
      <c r="G351" s="58"/>
      <c r="H351" s="58"/>
      <c r="I351" s="58"/>
      <c r="J351" s="58"/>
      <c r="K351" s="56"/>
      <c r="L351" s="56"/>
      <c r="M351" s="56"/>
      <c r="N351" s="56"/>
      <c r="O351" s="56"/>
      <c r="P351" s="56"/>
      <c r="Q351" s="56"/>
      <c r="R351" s="56"/>
      <c r="S351" s="56"/>
      <c r="T351" s="56"/>
      <c r="U351" s="56"/>
      <c r="V351" s="56"/>
      <c r="W351" s="56"/>
      <c r="X351" s="56"/>
      <c r="Y351" s="56"/>
      <c r="Z351" s="56"/>
      <c r="AA351" s="56"/>
      <c r="AB351" s="56"/>
    </row>
    <row r="352">
      <c r="A352" s="56"/>
      <c r="B352" s="56"/>
      <c r="C352" s="58"/>
      <c r="D352" s="87"/>
      <c r="E352" s="79"/>
      <c r="F352" s="58"/>
      <c r="G352" s="58"/>
      <c r="H352" s="58"/>
      <c r="I352" s="58"/>
      <c r="J352" s="58"/>
      <c r="K352" s="56"/>
      <c r="L352" s="56"/>
      <c r="M352" s="56"/>
      <c r="N352" s="56"/>
      <c r="O352" s="56"/>
      <c r="P352" s="56"/>
      <c r="Q352" s="56"/>
      <c r="R352" s="56"/>
      <c r="S352" s="56"/>
      <c r="T352" s="56"/>
      <c r="U352" s="56"/>
      <c r="V352" s="56"/>
      <c r="W352" s="56"/>
      <c r="X352" s="56"/>
      <c r="Y352" s="56"/>
      <c r="Z352" s="56"/>
      <c r="AA352" s="56"/>
      <c r="AB352" s="56"/>
    </row>
    <row r="353">
      <c r="A353" s="56"/>
      <c r="B353" s="56"/>
      <c r="C353" s="58"/>
      <c r="D353" s="87"/>
      <c r="E353" s="79"/>
      <c r="F353" s="58"/>
      <c r="G353" s="58"/>
      <c r="H353" s="58"/>
      <c r="I353" s="58"/>
      <c r="J353" s="58"/>
      <c r="K353" s="56"/>
      <c r="L353" s="56"/>
      <c r="M353" s="56"/>
      <c r="N353" s="56"/>
      <c r="O353" s="56"/>
      <c r="P353" s="56"/>
      <c r="Q353" s="56"/>
      <c r="R353" s="56"/>
      <c r="S353" s="56"/>
      <c r="T353" s="56"/>
      <c r="U353" s="56"/>
      <c r="V353" s="56"/>
      <c r="W353" s="56"/>
      <c r="X353" s="56"/>
      <c r="Y353" s="56"/>
      <c r="Z353" s="56"/>
      <c r="AA353" s="56"/>
      <c r="AB353" s="56"/>
    </row>
    <row r="354">
      <c r="A354" s="56"/>
      <c r="B354" s="56"/>
      <c r="C354" s="58"/>
      <c r="D354" s="87"/>
      <c r="E354" s="79"/>
      <c r="F354" s="58"/>
      <c r="G354" s="58"/>
      <c r="H354" s="58"/>
      <c r="I354" s="58"/>
      <c r="J354" s="58"/>
      <c r="K354" s="56"/>
      <c r="L354" s="56"/>
      <c r="M354" s="56"/>
      <c r="N354" s="56"/>
      <c r="O354" s="56"/>
      <c r="P354" s="56"/>
      <c r="Q354" s="56"/>
      <c r="R354" s="56"/>
      <c r="S354" s="56"/>
      <c r="T354" s="56"/>
      <c r="U354" s="56"/>
      <c r="V354" s="56"/>
      <c r="W354" s="56"/>
      <c r="X354" s="56"/>
      <c r="Y354" s="56"/>
      <c r="Z354" s="56"/>
      <c r="AA354" s="56"/>
      <c r="AB354" s="56"/>
    </row>
    <row r="355">
      <c r="A355" s="56"/>
      <c r="B355" s="56"/>
      <c r="C355" s="58"/>
      <c r="D355" s="87"/>
      <c r="E355" s="79"/>
      <c r="F355" s="58"/>
      <c r="G355" s="58"/>
      <c r="H355" s="58"/>
      <c r="I355" s="58"/>
      <c r="J355" s="58"/>
      <c r="K355" s="56"/>
      <c r="L355" s="56"/>
      <c r="M355" s="56"/>
      <c r="N355" s="56"/>
      <c r="O355" s="56"/>
      <c r="P355" s="56"/>
      <c r="Q355" s="56"/>
      <c r="R355" s="56"/>
      <c r="S355" s="56"/>
      <c r="T355" s="56"/>
      <c r="U355" s="56"/>
      <c r="V355" s="56"/>
      <c r="W355" s="56"/>
      <c r="X355" s="56"/>
      <c r="Y355" s="56"/>
      <c r="Z355" s="56"/>
      <c r="AA355" s="56"/>
      <c r="AB355" s="56"/>
    </row>
    <row r="356">
      <c r="A356" s="56"/>
      <c r="B356" s="56"/>
      <c r="C356" s="58"/>
      <c r="D356" s="87"/>
      <c r="E356" s="79"/>
      <c r="F356" s="58"/>
      <c r="G356" s="58"/>
      <c r="H356" s="58"/>
      <c r="I356" s="58"/>
      <c r="J356" s="58"/>
      <c r="K356" s="56"/>
      <c r="L356" s="56"/>
      <c r="M356" s="56"/>
      <c r="N356" s="56"/>
      <c r="O356" s="56"/>
      <c r="P356" s="56"/>
      <c r="Q356" s="56"/>
      <c r="R356" s="56"/>
      <c r="S356" s="56"/>
      <c r="T356" s="56"/>
      <c r="U356" s="56"/>
      <c r="V356" s="56"/>
      <c r="W356" s="56"/>
      <c r="X356" s="56"/>
      <c r="Y356" s="56"/>
      <c r="Z356" s="56"/>
      <c r="AA356" s="56"/>
      <c r="AB356" s="56"/>
    </row>
    <row r="357">
      <c r="A357" s="56"/>
      <c r="B357" s="56"/>
      <c r="C357" s="58"/>
      <c r="D357" s="87"/>
      <c r="E357" s="79"/>
      <c r="F357" s="58"/>
      <c r="G357" s="58"/>
      <c r="H357" s="58"/>
      <c r="I357" s="58"/>
      <c r="J357" s="58"/>
      <c r="K357" s="56"/>
      <c r="L357" s="56"/>
      <c r="M357" s="56"/>
      <c r="N357" s="56"/>
      <c r="O357" s="56"/>
      <c r="P357" s="56"/>
      <c r="Q357" s="56"/>
      <c r="R357" s="56"/>
      <c r="S357" s="56"/>
      <c r="T357" s="56"/>
      <c r="U357" s="56"/>
      <c r="V357" s="56"/>
      <c r="W357" s="56"/>
      <c r="X357" s="56"/>
      <c r="Y357" s="56"/>
      <c r="Z357" s="56"/>
      <c r="AA357" s="56"/>
      <c r="AB357" s="56"/>
    </row>
    <row r="358">
      <c r="A358" s="56"/>
      <c r="B358" s="56"/>
      <c r="C358" s="58"/>
      <c r="D358" s="87"/>
      <c r="E358" s="79"/>
      <c r="F358" s="58"/>
      <c r="G358" s="58"/>
      <c r="H358" s="58"/>
      <c r="I358" s="58"/>
      <c r="J358" s="58"/>
      <c r="K358" s="56"/>
      <c r="L358" s="56"/>
      <c r="M358" s="56"/>
      <c r="N358" s="56"/>
      <c r="O358" s="56"/>
      <c r="P358" s="56"/>
      <c r="Q358" s="56"/>
      <c r="R358" s="56"/>
      <c r="S358" s="56"/>
      <c r="T358" s="56"/>
      <c r="U358" s="56"/>
      <c r="V358" s="56"/>
      <c r="W358" s="56"/>
      <c r="X358" s="56"/>
      <c r="Y358" s="56"/>
      <c r="Z358" s="56"/>
      <c r="AA358" s="56"/>
      <c r="AB358" s="56"/>
    </row>
    <row r="359">
      <c r="A359" s="56"/>
      <c r="B359" s="56"/>
      <c r="C359" s="58"/>
      <c r="D359" s="87"/>
      <c r="E359" s="79"/>
      <c r="F359" s="58"/>
      <c r="G359" s="58"/>
      <c r="H359" s="58"/>
      <c r="I359" s="58"/>
      <c r="J359" s="58"/>
      <c r="K359" s="56"/>
      <c r="L359" s="56"/>
      <c r="M359" s="56"/>
      <c r="N359" s="56"/>
      <c r="O359" s="56"/>
      <c r="P359" s="56"/>
      <c r="Q359" s="56"/>
      <c r="R359" s="56"/>
      <c r="S359" s="56"/>
      <c r="T359" s="56"/>
      <c r="U359" s="56"/>
      <c r="V359" s="56"/>
      <c r="W359" s="56"/>
      <c r="X359" s="56"/>
      <c r="Y359" s="56"/>
      <c r="Z359" s="56"/>
      <c r="AA359" s="56"/>
      <c r="AB359" s="56"/>
    </row>
    <row r="360">
      <c r="A360" s="56"/>
      <c r="B360" s="56"/>
      <c r="C360" s="58"/>
      <c r="D360" s="87"/>
      <c r="E360" s="79"/>
      <c r="F360" s="58"/>
      <c r="G360" s="58"/>
      <c r="H360" s="58"/>
      <c r="I360" s="58"/>
      <c r="J360" s="58"/>
      <c r="K360" s="56"/>
      <c r="L360" s="56"/>
      <c r="M360" s="56"/>
      <c r="N360" s="56"/>
      <c r="O360" s="56"/>
      <c r="P360" s="56"/>
      <c r="Q360" s="56"/>
      <c r="R360" s="56"/>
      <c r="S360" s="56"/>
      <c r="T360" s="56"/>
      <c r="U360" s="56"/>
      <c r="V360" s="56"/>
      <c r="W360" s="56"/>
      <c r="X360" s="56"/>
      <c r="Y360" s="56"/>
      <c r="Z360" s="56"/>
      <c r="AA360" s="56"/>
      <c r="AB360" s="56"/>
    </row>
    <row r="361">
      <c r="A361" s="56"/>
      <c r="B361" s="56"/>
      <c r="C361" s="58"/>
      <c r="D361" s="87"/>
      <c r="E361" s="79"/>
      <c r="F361" s="58"/>
      <c r="G361" s="58"/>
      <c r="H361" s="58"/>
      <c r="I361" s="58"/>
      <c r="J361" s="58"/>
      <c r="K361" s="56"/>
      <c r="L361" s="56"/>
      <c r="M361" s="56"/>
      <c r="N361" s="56"/>
      <c r="O361" s="56"/>
      <c r="P361" s="56"/>
      <c r="Q361" s="56"/>
      <c r="R361" s="56"/>
      <c r="S361" s="56"/>
      <c r="T361" s="56"/>
      <c r="U361" s="56"/>
      <c r="V361" s="56"/>
      <c r="W361" s="56"/>
      <c r="X361" s="56"/>
      <c r="Y361" s="56"/>
      <c r="Z361" s="56"/>
      <c r="AA361" s="56"/>
      <c r="AB361" s="56"/>
    </row>
    <row r="362">
      <c r="A362" s="56"/>
      <c r="B362" s="56"/>
      <c r="C362" s="58"/>
      <c r="D362" s="87"/>
      <c r="E362" s="79"/>
      <c r="F362" s="58"/>
      <c r="G362" s="58"/>
      <c r="H362" s="58"/>
      <c r="I362" s="58"/>
      <c r="J362" s="58"/>
      <c r="K362" s="56"/>
      <c r="L362" s="56"/>
      <c r="M362" s="56"/>
      <c r="N362" s="56"/>
      <c r="O362" s="56"/>
      <c r="P362" s="56"/>
      <c r="Q362" s="56"/>
      <c r="R362" s="56"/>
      <c r="S362" s="56"/>
      <c r="T362" s="56"/>
      <c r="U362" s="56"/>
      <c r="V362" s="56"/>
      <c r="W362" s="56"/>
      <c r="X362" s="56"/>
      <c r="Y362" s="56"/>
      <c r="Z362" s="56"/>
      <c r="AA362" s="56"/>
      <c r="AB362" s="56"/>
    </row>
    <row r="363">
      <c r="A363" s="56"/>
      <c r="B363" s="56"/>
      <c r="C363" s="58"/>
      <c r="D363" s="87"/>
      <c r="E363" s="79"/>
      <c r="F363" s="58"/>
      <c r="G363" s="58"/>
      <c r="H363" s="58"/>
      <c r="I363" s="58"/>
      <c r="J363" s="58"/>
      <c r="K363" s="56"/>
      <c r="L363" s="56"/>
      <c r="M363" s="56"/>
      <c r="N363" s="56"/>
      <c r="O363" s="56"/>
      <c r="P363" s="56"/>
      <c r="Q363" s="56"/>
      <c r="R363" s="56"/>
      <c r="S363" s="56"/>
      <c r="T363" s="56"/>
      <c r="U363" s="56"/>
      <c r="V363" s="56"/>
      <c r="W363" s="56"/>
      <c r="X363" s="56"/>
      <c r="Y363" s="56"/>
      <c r="Z363" s="56"/>
      <c r="AA363" s="56"/>
      <c r="AB363" s="56"/>
    </row>
    <row r="364">
      <c r="A364" s="56"/>
      <c r="B364" s="56"/>
      <c r="C364" s="58"/>
      <c r="D364" s="87"/>
      <c r="E364" s="79"/>
      <c r="F364" s="58"/>
      <c r="G364" s="58"/>
      <c r="H364" s="58"/>
      <c r="I364" s="58"/>
      <c r="J364" s="58"/>
      <c r="K364" s="56"/>
      <c r="L364" s="56"/>
      <c r="M364" s="56"/>
      <c r="N364" s="56"/>
      <c r="O364" s="56"/>
      <c r="P364" s="56"/>
      <c r="Q364" s="56"/>
      <c r="R364" s="56"/>
      <c r="S364" s="56"/>
      <c r="T364" s="56"/>
      <c r="U364" s="56"/>
      <c r="V364" s="56"/>
      <c r="W364" s="56"/>
      <c r="X364" s="56"/>
      <c r="Y364" s="56"/>
      <c r="Z364" s="56"/>
      <c r="AA364" s="56"/>
      <c r="AB364" s="56"/>
    </row>
    <row r="365">
      <c r="A365" s="56"/>
      <c r="B365" s="56"/>
      <c r="C365" s="58"/>
      <c r="D365" s="87"/>
      <c r="E365" s="79"/>
      <c r="F365" s="58"/>
      <c r="G365" s="58"/>
      <c r="H365" s="58"/>
      <c r="I365" s="58"/>
      <c r="J365" s="58"/>
      <c r="K365" s="56"/>
      <c r="L365" s="56"/>
      <c r="M365" s="56"/>
      <c r="N365" s="56"/>
      <c r="O365" s="56"/>
      <c r="P365" s="56"/>
      <c r="Q365" s="56"/>
      <c r="R365" s="56"/>
      <c r="S365" s="56"/>
      <c r="T365" s="56"/>
      <c r="U365" s="56"/>
      <c r="V365" s="56"/>
      <c r="W365" s="56"/>
      <c r="X365" s="56"/>
      <c r="Y365" s="56"/>
      <c r="Z365" s="56"/>
      <c r="AA365" s="56"/>
      <c r="AB365" s="56"/>
    </row>
    <row r="366">
      <c r="A366" s="56"/>
      <c r="B366" s="56"/>
      <c r="C366" s="58"/>
      <c r="D366" s="87"/>
      <c r="E366" s="79"/>
      <c r="F366" s="58"/>
      <c r="G366" s="58"/>
      <c r="H366" s="58"/>
      <c r="I366" s="58"/>
      <c r="J366" s="58"/>
      <c r="K366" s="56"/>
      <c r="L366" s="56"/>
      <c r="M366" s="56"/>
      <c r="N366" s="56"/>
      <c r="O366" s="56"/>
      <c r="P366" s="56"/>
      <c r="Q366" s="56"/>
      <c r="R366" s="56"/>
      <c r="S366" s="56"/>
      <c r="T366" s="56"/>
      <c r="U366" s="56"/>
      <c r="V366" s="56"/>
      <c r="W366" s="56"/>
      <c r="X366" s="56"/>
      <c r="Y366" s="56"/>
      <c r="Z366" s="56"/>
      <c r="AA366" s="56"/>
      <c r="AB366" s="56"/>
    </row>
    <row r="367">
      <c r="A367" s="56"/>
      <c r="B367" s="56"/>
      <c r="C367" s="58"/>
      <c r="D367" s="87"/>
      <c r="E367" s="79"/>
      <c r="F367" s="58"/>
      <c r="G367" s="58"/>
      <c r="H367" s="58"/>
      <c r="I367" s="58"/>
      <c r="J367" s="58"/>
      <c r="K367" s="56"/>
      <c r="L367" s="56"/>
      <c r="M367" s="56"/>
      <c r="N367" s="56"/>
      <c r="O367" s="56"/>
      <c r="P367" s="56"/>
      <c r="Q367" s="56"/>
      <c r="R367" s="56"/>
      <c r="S367" s="56"/>
      <c r="T367" s="56"/>
      <c r="U367" s="56"/>
      <c r="V367" s="56"/>
      <c r="W367" s="56"/>
      <c r="X367" s="56"/>
      <c r="Y367" s="56"/>
      <c r="Z367" s="56"/>
      <c r="AA367" s="56"/>
      <c r="AB367" s="56"/>
    </row>
    <row r="368">
      <c r="A368" s="56"/>
      <c r="B368" s="56"/>
      <c r="C368" s="58"/>
      <c r="D368" s="87"/>
      <c r="E368" s="79"/>
      <c r="F368" s="58"/>
      <c r="G368" s="58"/>
      <c r="H368" s="58"/>
      <c r="I368" s="58"/>
      <c r="J368" s="58"/>
      <c r="K368" s="56"/>
      <c r="L368" s="56"/>
      <c r="M368" s="56"/>
      <c r="N368" s="56"/>
      <c r="O368" s="56"/>
      <c r="P368" s="56"/>
      <c r="Q368" s="56"/>
      <c r="R368" s="56"/>
      <c r="S368" s="56"/>
      <c r="T368" s="56"/>
      <c r="U368" s="56"/>
      <c r="V368" s="56"/>
      <c r="W368" s="56"/>
      <c r="X368" s="56"/>
      <c r="Y368" s="56"/>
      <c r="Z368" s="56"/>
      <c r="AA368" s="56"/>
      <c r="AB368" s="56"/>
    </row>
    <row r="369">
      <c r="A369" s="56"/>
      <c r="B369" s="56"/>
      <c r="C369" s="58"/>
      <c r="D369" s="87"/>
      <c r="E369" s="79"/>
      <c r="F369" s="58"/>
      <c r="G369" s="58"/>
      <c r="H369" s="58"/>
      <c r="I369" s="58"/>
      <c r="J369" s="58"/>
      <c r="K369" s="56"/>
      <c r="L369" s="56"/>
      <c r="M369" s="56"/>
      <c r="N369" s="56"/>
      <c r="O369" s="56"/>
      <c r="P369" s="56"/>
      <c r="Q369" s="56"/>
      <c r="R369" s="56"/>
      <c r="S369" s="56"/>
      <c r="T369" s="56"/>
      <c r="U369" s="56"/>
      <c r="V369" s="56"/>
      <c r="W369" s="56"/>
      <c r="X369" s="56"/>
      <c r="Y369" s="56"/>
      <c r="Z369" s="56"/>
      <c r="AA369" s="56"/>
      <c r="AB369" s="56"/>
    </row>
    <row r="370">
      <c r="A370" s="56"/>
      <c r="B370" s="56"/>
      <c r="C370" s="58"/>
      <c r="D370" s="87"/>
      <c r="E370" s="79"/>
      <c r="F370" s="58"/>
      <c r="G370" s="58"/>
      <c r="H370" s="58"/>
      <c r="I370" s="58"/>
      <c r="J370" s="58"/>
      <c r="K370" s="56"/>
      <c r="L370" s="56"/>
      <c r="M370" s="56"/>
      <c r="N370" s="56"/>
      <c r="O370" s="56"/>
      <c r="P370" s="56"/>
      <c r="Q370" s="56"/>
      <c r="R370" s="56"/>
      <c r="S370" s="56"/>
      <c r="T370" s="56"/>
      <c r="U370" s="56"/>
      <c r="V370" s="56"/>
      <c r="W370" s="56"/>
      <c r="X370" s="56"/>
      <c r="Y370" s="56"/>
      <c r="Z370" s="56"/>
      <c r="AA370" s="56"/>
      <c r="AB370" s="56"/>
    </row>
    <row r="371">
      <c r="A371" s="56"/>
      <c r="B371" s="56"/>
      <c r="C371" s="58"/>
      <c r="D371" s="87"/>
      <c r="E371" s="79"/>
      <c r="F371" s="58"/>
      <c r="G371" s="58"/>
      <c r="H371" s="58"/>
      <c r="I371" s="58"/>
      <c r="J371" s="58"/>
      <c r="K371" s="56"/>
      <c r="L371" s="56"/>
      <c r="M371" s="56"/>
      <c r="N371" s="56"/>
      <c r="O371" s="56"/>
      <c r="P371" s="56"/>
      <c r="Q371" s="56"/>
      <c r="R371" s="56"/>
      <c r="S371" s="56"/>
      <c r="T371" s="56"/>
      <c r="U371" s="56"/>
      <c r="V371" s="56"/>
      <c r="W371" s="56"/>
      <c r="X371" s="56"/>
      <c r="Y371" s="56"/>
      <c r="Z371" s="56"/>
      <c r="AA371" s="56"/>
      <c r="AB371" s="56"/>
    </row>
    <row r="372">
      <c r="A372" s="56"/>
      <c r="B372" s="56"/>
      <c r="C372" s="58"/>
      <c r="D372" s="87"/>
      <c r="E372" s="79"/>
      <c r="F372" s="58"/>
      <c r="G372" s="58"/>
      <c r="H372" s="58"/>
      <c r="I372" s="58"/>
      <c r="J372" s="58"/>
      <c r="K372" s="56"/>
      <c r="L372" s="56"/>
      <c r="M372" s="56"/>
      <c r="N372" s="56"/>
      <c r="O372" s="56"/>
      <c r="P372" s="56"/>
      <c r="Q372" s="56"/>
      <c r="R372" s="56"/>
      <c r="S372" s="56"/>
      <c r="T372" s="56"/>
      <c r="U372" s="56"/>
      <c r="V372" s="56"/>
      <c r="W372" s="56"/>
      <c r="X372" s="56"/>
      <c r="Y372" s="56"/>
      <c r="Z372" s="56"/>
      <c r="AA372" s="56"/>
      <c r="AB372" s="56"/>
    </row>
    <row r="373">
      <c r="A373" s="56"/>
      <c r="B373" s="56"/>
      <c r="C373" s="58"/>
      <c r="D373" s="87"/>
      <c r="E373" s="79"/>
      <c r="F373" s="58"/>
      <c r="G373" s="58"/>
      <c r="H373" s="58"/>
      <c r="I373" s="58"/>
      <c r="J373" s="58"/>
      <c r="K373" s="56"/>
      <c r="L373" s="56"/>
      <c r="M373" s="56"/>
      <c r="N373" s="56"/>
      <c r="O373" s="56"/>
      <c r="P373" s="56"/>
      <c r="Q373" s="56"/>
      <c r="R373" s="56"/>
      <c r="S373" s="56"/>
      <c r="T373" s="56"/>
      <c r="U373" s="56"/>
      <c r="V373" s="56"/>
      <c r="W373" s="56"/>
      <c r="X373" s="56"/>
      <c r="Y373" s="56"/>
      <c r="Z373" s="56"/>
      <c r="AA373" s="56"/>
      <c r="AB373" s="56"/>
    </row>
    <row r="374">
      <c r="A374" s="56"/>
      <c r="B374" s="56"/>
      <c r="C374" s="58"/>
      <c r="D374" s="87"/>
      <c r="E374" s="79"/>
      <c r="F374" s="58"/>
      <c r="G374" s="58"/>
      <c r="H374" s="58"/>
      <c r="I374" s="58"/>
      <c r="J374" s="58"/>
      <c r="K374" s="56"/>
      <c r="L374" s="56"/>
      <c r="M374" s="56"/>
      <c r="N374" s="56"/>
      <c r="O374" s="56"/>
      <c r="P374" s="56"/>
      <c r="Q374" s="56"/>
      <c r="R374" s="56"/>
      <c r="S374" s="56"/>
      <c r="T374" s="56"/>
      <c r="U374" s="56"/>
      <c r="V374" s="56"/>
      <c r="W374" s="56"/>
      <c r="X374" s="56"/>
      <c r="Y374" s="56"/>
      <c r="Z374" s="56"/>
      <c r="AA374" s="56"/>
      <c r="AB374" s="56"/>
    </row>
    <row r="375">
      <c r="A375" s="56"/>
      <c r="B375" s="56"/>
      <c r="C375" s="58"/>
      <c r="D375" s="87"/>
      <c r="E375" s="79"/>
      <c r="F375" s="58"/>
      <c r="G375" s="58"/>
      <c r="H375" s="58"/>
      <c r="I375" s="58"/>
      <c r="J375" s="58"/>
      <c r="K375" s="56"/>
      <c r="L375" s="56"/>
      <c r="M375" s="56"/>
      <c r="N375" s="56"/>
      <c r="O375" s="56"/>
      <c r="P375" s="56"/>
      <c r="Q375" s="56"/>
      <c r="R375" s="56"/>
      <c r="S375" s="56"/>
      <c r="T375" s="56"/>
      <c r="U375" s="56"/>
      <c r="V375" s="56"/>
      <c r="W375" s="56"/>
      <c r="X375" s="56"/>
      <c r="Y375" s="56"/>
      <c r="Z375" s="56"/>
      <c r="AA375" s="56"/>
      <c r="AB375" s="56"/>
    </row>
    <row r="376">
      <c r="A376" s="56"/>
      <c r="B376" s="56"/>
      <c r="C376" s="58"/>
      <c r="D376" s="87"/>
      <c r="E376" s="79"/>
      <c r="F376" s="58"/>
      <c r="G376" s="58"/>
      <c r="H376" s="58"/>
      <c r="I376" s="58"/>
      <c r="J376" s="58"/>
      <c r="K376" s="56"/>
      <c r="L376" s="56"/>
      <c r="M376" s="56"/>
      <c r="N376" s="56"/>
      <c r="O376" s="56"/>
      <c r="P376" s="56"/>
      <c r="Q376" s="56"/>
      <c r="R376" s="56"/>
      <c r="S376" s="56"/>
      <c r="T376" s="56"/>
      <c r="U376" s="56"/>
      <c r="V376" s="56"/>
      <c r="W376" s="56"/>
      <c r="X376" s="56"/>
      <c r="Y376" s="56"/>
      <c r="Z376" s="56"/>
      <c r="AA376" s="56"/>
      <c r="AB376" s="56"/>
    </row>
    <row r="377">
      <c r="A377" s="56"/>
      <c r="B377" s="56"/>
      <c r="C377" s="58"/>
      <c r="D377" s="87"/>
      <c r="E377" s="79"/>
      <c r="F377" s="58"/>
      <c r="G377" s="58"/>
      <c r="H377" s="58"/>
      <c r="I377" s="58"/>
      <c r="J377" s="58"/>
      <c r="K377" s="56"/>
      <c r="L377" s="56"/>
      <c r="M377" s="56"/>
      <c r="N377" s="56"/>
      <c r="O377" s="56"/>
      <c r="P377" s="56"/>
      <c r="Q377" s="56"/>
      <c r="R377" s="56"/>
      <c r="S377" s="56"/>
      <c r="T377" s="56"/>
      <c r="U377" s="56"/>
      <c r="V377" s="56"/>
      <c r="W377" s="56"/>
      <c r="X377" s="56"/>
      <c r="Y377" s="56"/>
      <c r="Z377" s="56"/>
      <c r="AA377" s="56"/>
      <c r="AB377" s="56"/>
    </row>
    <row r="378">
      <c r="A378" s="56"/>
      <c r="B378" s="56"/>
      <c r="C378" s="58"/>
      <c r="D378" s="87"/>
      <c r="E378" s="79"/>
      <c r="F378" s="58"/>
      <c r="G378" s="58"/>
      <c r="H378" s="58"/>
      <c r="I378" s="58"/>
      <c r="J378" s="58"/>
      <c r="K378" s="56"/>
      <c r="L378" s="56"/>
      <c r="M378" s="56"/>
      <c r="N378" s="56"/>
      <c r="O378" s="56"/>
      <c r="P378" s="56"/>
      <c r="Q378" s="56"/>
      <c r="R378" s="56"/>
      <c r="S378" s="56"/>
      <c r="T378" s="56"/>
      <c r="U378" s="56"/>
      <c r="V378" s="56"/>
      <c r="W378" s="56"/>
      <c r="X378" s="56"/>
      <c r="Y378" s="56"/>
      <c r="Z378" s="56"/>
      <c r="AA378" s="56"/>
      <c r="AB378" s="56"/>
    </row>
    <row r="379">
      <c r="A379" s="56"/>
      <c r="B379" s="56"/>
      <c r="C379" s="58"/>
      <c r="D379" s="87"/>
      <c r="E379" s="79"/>
      <c r="F379" s="58"/>
      <c r="G379" s="58"/>
      <c r="H379" s="58"/>
      <c r="I379" s="58"/>
      <c r="J379" s="58"/>
      <c r="K379" s="56"/>
      <c r="L379" s="56"/>
      <c r="M379" s="56"/>
      <c r="N379" s="56"/>
      <c r="O379" s="56"/>
      <c r="P379" s="56"/>
      <c r="Q379" s="56"/>
      <c r="R379" s="56"/>
      <c r="S379" s="56"/>
      <c r="T379" s="56"/>
      <c r="U379" s="56"/>
      <c r="V379" s="56"/>
      <c r="W379" s="56"/>
      <c r="X379" s="56"/>
      <c r="Y379" s="56"/>
      <c r="Z379" s="56"/>
      <c r="AA379" s="56"/>
      <c r="AB379" s="56"/>
    </row>
    <row r="380">
      <c r="A380" s="56"/>
      <c r="B380" s="56"/>
      <c r="C380" s="58"/>
      <c r="D380" s="87"/>
      <c r="E380" s="79"/>
      <c r="F380" s="58"/>
      <c r="G380" s="58"/>
      <c r="H380" s="58"/>
      <c r="I380" s="58"/>
      <c r="J380" s="58"/>
      <c r="K380" s="56"/>
      <c r="L380" s="56"/>
      <c r="M380" s="56"/>
      <c r="N380" s="56"/>
      <c r="O380" s="56"/>
      <c r="P380" s="56"/>
      <c r="Q380" s="56"/>
      <c r="R380" s="56"/>
      <c r="S380" s="56"/>
      <c r="T380" s="56"/>
      <c r="U380" s="56"/>
      <c r="V380" s="56"/>
      <c r="W380" s="56"/>
      <c r="X380" s="56"/>
      <c r="Y380" s="56"/>
      <c r="Z380" s="56"/>
      <c r="AA380" s="56"/>
      <c r="AB380" s="56"/>
    </row>
    <row r="381">
      <c r="A381" s="56"/>
      <c r="B381" s="56"/>
      <c r="C381" s="58"/>
      <c r="D381" s="87"/>
      <c r="E381" s="79"/>
      <c r="F381" s="58"/>
      <c r="G381" s="58"/>
      <c r="H381" s="58"/>
      <c r="I381" s="58"/>
      <c r="J381" s="58"/>
      <c r="K381" s="56"/>
      <c r="L381" s="56"/>
      <c r="M381" s="56"/>
      <c r="N381" s="56"/>
      <c r="O381" s="56"/>
      <c r="P381" s="56"/>
      <c r="Q381" s="56"/>
      <c r="R381" s="56"/>
      <c r="S381" s="56"/>
      <c r="T381" s="56"/>
      <c r="U381" s="56"/>
      <c r="V381" s="56"/>
      <c r="W381" s="56"/>
      <c r="X381" s="56"/>
      <c r="Y381" s="56"/>
      <c r="Z381" s="56"/>
      <c r="AA381" s="56"/>
      <c r="AB381" s="56"/>
    </row>
    <row r="382">
      <c r="A382" s="56"/>
      <c r="B382" s="56"/>
      <c r="C382" s="58"/>
      <c r="D382" s="87"/>
      <c r="E382" s="79"/>
      <c r="F382" s="58"/>
      <c r="G382" s="58"/>
      <c r="H382" s="58"/>
      <c r="I382" s="58"/>
      <c r="J382" s="58"/>
      <c r="K382" s="56"/>
      <c r="L382" s="56"/>
      <c r="M382" s="56"/>
      <c r="N382" s="56"/>
      <c r="O382" s="56"/>
      <c r="P382" s="56"/>
      <c r="Q382" s="56"/>
      <c r="R382" s="56"/>
      <c r="S382" s="56"/>
      <c r="T382" s="56"/>
      <c r="U382" s="56"/>
      <c r="V382" s="56"/>
      <c r="W382" s="56"/>
      <c r="X382" s="56"/>
      <c r="Y382" s="56"/>
      <c r="Z382" s="56"/>
      <c r="AA382" s="56"/>
      <c r="AB382" s="56"/>
    </row>
    <row r="383">
      <c r="A383" s="56"/>
      <c r="B383" s="56"/>
      <c r="C383" s="58"/>
      <c r="D383" s="87"/>
      <c r="E383" s="79"/>
      <c r="F383" s="58"/>
      <c r="G383" s="58"/>
      <c r="H383" s="58"/>
      <c r="I383" s="58"/>
      <c r="J383" s="58"/>
      <c r="K383" s="56"/>
      <c r="L383" s="56"/>
      <c r="M383" s="56"/>
      <c r="N383" s="56"/>
      <c r="O383" s="56"/>
      <c r="P383" s="56"/>
      <c r="Q383" s="56"/>
      <c r="R383" s="56"/>
      <c r="S383" s="56"/>
      <c r="T383" s="56"/>
      <c r="U383" s="56"/>
      <c r="V383" s="56"/>
      <c r="W383" s="56"/>
      <c r="X383" s="56"/>
      <c r="Y383" s="56"/>
      <c r="Z383" s="56"/>
      <c r="AA383" s="56"/>
      <c r="AB383" s="56"/>
    </row>
    <row r="384">
      <c r="A384" s="56"/>
      <c r="B384" s="56"/>
      <c r="C384" s="58"/>
      <c r="D384" s="87"/>
      <c r="E384" s="79"/>
      <c r="F384" s="58"/>
      <c r="G384" s="58"/>
      <c r="H384" s="58"/>
      <c r="I384" s="58"/>
      <c r="J384" s="58"/>
      <c r="K384" s="56"/>
      <c r="L384" s="56"/>
      <c r="M384" s="56"/>
      <c r="N384" s="56"/>
      <c r="O384" s="56"/>
      <c r="P384" s="56"/>
      <c r="Q384" s="56"/>
      <c r="R384" s="56"/>
      <c r="S384" s="56"/>
      <c r="T384" s="56"/>
      <c r="U384" s="56"/>
      <c r="V384" s="56"/>
      <c r="W384" s="56"/>
      <c r="X384" s="56"/>
      <c r="Y384" s="56"/>
      <c r="Z384" s="56"/>
      <c r="AA384" s="56"/>
      <c r="AB384" s="56"/>
    </row>
    <row r="385">
      <c r="A385" s="56"/>
      <c r="B385" s="56"/>
      <c r="C385" s="58"/>
      <c r="D385" s="87"/>
      <c r="E385" s="79"/>
      <c r="F385" s="58"/>
      <c r="G385" s="58"/>
      <c r="H385" s="58"/>
      <c r="I385" s="58"/>
      <c r="J385" s="58"/>
      <c r="K385" s="56"/>
      <c r="L385" s="56"/>
      <c r="M385" s="56"/>
      <c r="N385" s="56"/>
      <c r="O385" s="56"/>
      <c r="P385" s="56"/>
      <c r="Q385" s="56"/>
      <c r="R385" s="56"/>
      <c r="S385" s="56"/>
      <c r="T385" s="56"/>
      <c r="U385" s="56"/>
      <c r="V385" s="56"/>
      <c r="W385" s="56"/>
      <c r="X385" s="56"/>
      <c r="Y385" s="56"/>
      <c r="Z385" s="56"/>
      <c r="AA385" s="56"/>
      <c r="AB385" s="56"/>
    </row>
    <row r="386">
      <c r="A386" s="56"/>
      <c r="B386" s="56"/>
      <c r="C386" s="58"/>
      <c r="D386" s="87"/>
      <c r="E386" s="79"/>
      <c r="F386" s="58"/>
      <c r="G386" s="58"/>
      <c r="H386" s="58"/>
      <c r="I386" s="58"/>
      <c r="J386" s="58"/>
      <c r="K386" s="56"/>
      <c r="L386" s="56"/>
      <c r="M386" s="56"/>
      <c r="N386" s="56"/>
      <c r="O386" s="56"/>
      <c r="P386" s="56"/>
      <c r="Q386" s="56"/>
      <c r="R386" s="56"/>
      <c r="S386" s="56"/>
      <c r="T386" s="56"/>
      <c r="U386" s="56"/>
      <c r="V386" s="56"/>
      <c r="W386" s="56"/>
      <c r="X386" s="56"/>
      <c r="Y386" s="56"/>
      <c r="Z386" s="56"/>
      <c r="AA386" s="56"/>
      <c r="AB386" s="56"/>
    </row>
    <row r="387">
      <c r="A387" s="56"/>
      <c r="B387" s="56"/>
      <c r="C387" s="58"/>
      <c r="D387" s="87"/>
      <c r="E387" s="79"/>
      <c r="F387" s="58"/>
      <c r="G387" s="58"/>
      <c r="H387" s="58"/>
      <c r="I387" s="58"/>
      <c r="J387" s="58"/>
      <c r="K387" s="56"/>
      <c r="L387" s="56"/>
      <c r="M387" s="56"/>
      <c r="N387" s="56"/>
      <c r="O387" s="56"/>
      <c r="P387" s="56"/>
      <c r="Q387" s="56"/>
      <c r="R387" s="56"/>
      <c r="S387" s="56"/>
      <c r="T387" s="56"/>
      <c r="U387" s="56"/>
      <c r="V387" s="56"/>
      <c r="W387" s="56"/>
      <c r="X387" s="56"/>
      <c r="Y387" s="56"/>
      <c r="Z387" s="56"/>
      <c r="AA387" s="56"/>
      <c r="AB387" s="56"/>
    </row>
    <row r="388">
      <c r="A388" s="56"/>
      <c r="B388" s="56"/>
      <c r="C388" s="58"/>
      <c r="D388" s="87"/>
      <c r="E388" s="79"/>
      <c r="F388" s="58"/>
      <c r="G388" s="58"/>
      <c r="H388" s="58"/>
      <c r="I388" s="58"/>
      <c r="J388" s="58"/>
      <c r="K388" s="56"/>
      <c r="L388" s="56"/>
      <c r="M388" s="56"/>
      <c r="N388" s="56"/>
      <c r="O388" s="56"/>
      <c r="P388" s="56"/>
      <c r="Q388" s="56"/>
      <c r="R388" s="56"/>
      <c r="S388" s="56"/>
      <c r="T388" s="56"/>
      <c r="U388" s="56"/>
      <c r="V388" s="56"/>
      <c r="W388" s="56"/>
      <c r="X388" s="56"/>
      <c r="Y388" s="56"/>
      <c r="Z388" s="56"/>
      <c r="AA388" s="56"/>
      <c r="AB388" s="56"/>
    </row>
    <row r="389">
      <c r="A389" s="56"/>
      <c r="B389" s="56"/>
      <c r="C389" s="58"/>
      <c r="D389" s="87"/>
      <c r="E389" s="79"/>
      <c r="F389" s="58"/>
      <c r="G389" s="58"/>
      <c r="H389" s="58"/>
      <c r="I389" s="58"/>
      <c r="J389" s="58"/>
      <c r="K389" s="56"/>
      <c r="L389" s="56"/>
      <c r="M389" s="56"/>
      <c r="N389" s="56"/>
      <c r="O389" s="56"/>
      <c r="P389" s="56"/>
      <c r="Q389" s="56"/>
      <c r="R389" s="56"/>
      <c r="S389" s="56"/>
      <c r="T389" s="56"/>
      <c r="U389" s="56"/>
      <c r="V389" s="56"/>
      <c r="W389" s="56"/>
      <c r="X389" s="56"/>
      <c r="Y389" s="56"/>
      <c r="Z389" s="56"/>
      <c r="AA389" s="56"/>
      <c r="AB389" s="56"/>
    </row>
    <row r="390">
      <c r="A390" s="56"/>
      <c r="B390" s="56"/>
      <c r="C390" s="58"/>
      <c r="D390" s="87"/>
      <c r="E390" s="79"/>
      <c r="F390" s="58"/>
      <c r="G390" s="58"/>
      <c r="H390" s="58"/>
      <c r="I390" s="58"/>
      <c r="J390" s="58"/>
      <c r="K390" s="56"/>
      <c r="L390" s="56"/>
      <c r="M390" s="56"/>
      <c r="N390" s="56"/>
      <c r="O390" s="56"/>
      <c r="P390" s="56"/>
      <c r="Q390" s="56"/>
      <c r="R390" s="56"/>
      <c r="S390" s="56"/>
      <c r="T390" s="56"/>
      <c r="U390" s="56"/>
      <c r="V390" s="56"/>
      <c r="W390" s="56"/>
      <c r="X390" s="56"/>
      <c r="Y390" s="56"/>
      <c r="Z390" s="56"/>
      <c r="AA390" s="56"/>
      <c r="AB390" s="56"/>
    </row>
    <row r="391">
      <c r="A391" s="56"/>
      <c r="B391" s="56"/>
      <c r="C391" s="58"/>
      <c r="D391" s="87"/>
      <c r="E391" s="79"/>
      <c r="F391" s="58"/>
      <c r="G391" s="58"/>
      <c r="H391" s="58"/>
      <c r="I391" s="58"/>
      <c r="J391" s="58"/>
      <c r="K391" s="56"/>
      <c r="L391" s="56"/>
      <c r="M391" s="56"/>
      <c r="N391" s="56"/>
      <c r="O391" s="56"/>
      <c r="P391" s="56"/>
      <c r="Q391" s="56"/>
      <c r="R391" s="56"/>
      <c r="S391" s="56"/>
      <c r="T391" s="56"/>
      <c r="U391" s="56"/>
      <c r="V391" s="56"/>
      <c r="W391" s="56"/>
      <c r="X391" s="56"/>
      <c r="Y391" s="56"/>
      <c r="Z391" s="56"/>
      <c r="AA391" s="56"/>
      <c r="AB391" s="56"/>
    </row>
    <row r="392">
      <c r="A392" s="56"/>
      <c r="B392" s="56"/>
      <c r="C392" s="58"/>
      <c r="D392" s="87"/>
      <c r="E392" s="79"/>
      <c r="F392" s="58"/>
      <c r="G392" s="58"/>
      <c r="H392" s="58"/>
      <c r="I392" s="58"/>
      <c r="J392" s="58"/>
      <c r="K392" s="56"/>
      <c r="L392" s="56"/>
      <c r="M392" s="56"/>
      <c r="N392" s="56"/>
      <c r="O392" s="56"/>
      <c r="P392" s="56"/>
      <c r="Q392" s="56"/>
      <c r="R392" s="56"/>
      <c r="S392" s="56"/>
      <c r="T392" s="56"/>
      <c r="U392" s="56"/>
      <c r="V392" s="56"/>
      <c r="W392" s="56"/>
      <c r="X392" s="56"/>
      <c r="Y392" s="56"/>
      <c r="Z392" s="56"/>
      <c r="AA392" s="56"/>
      <c r="AB392" s="56"/>
    </row>
    <row r="393">
      <c r="A393" s="56"/>
      <c r="B393" s="56"/>
      <c r="C393" s="58"/>
      <c r="D393" s="87"/>
      <c r="E393" s="79"/>
      <c r="F393" s="58"/>
      <c r="G393" s="58"/>
      <c r="H393" s="58"/>
      <c r="I393" s="58"/>
      <c r="J393" s="58"/>
      <c r="K393" s="56"/>
      <c r="L393" s="56"/>
      <c r="M393" s="56"/>
      <c r="N393" s="56"/>
      <c r="O393" s="56"/>
      <c r="P393" s="56"/>
      <c r="Q393" s="56"/>
      <c r="R393" s="56"/>
      <c r="S393" s="56"/>
      <c r="T393" s="56"/>
      <c r="U393" s="56"/>
      <c r="V393" s="56"/>
      <c r="W393" s="56"/>
      <c r="X393" s="56"/>
      <c r="Y393" s="56"/>
      <c r="Z393" s="56"/>
      <c r="AA393" s="56"/>
      <c r="AB393" s="56"/>
    </row>
    <row r="394">
      <c r="A394" s="56"/>
      <c r="B394" s="56"/>
      <c r="C394" s="58"/>
      <c r="D394" s="87"/>
      <c r="E394" s="79"/>
      <c r="F394" s="58"/>
      <c r="G394" s="58"/>
      <c r="H394" s="58"/>
      <c r="I394" s="58"/>
      <c r="J394" s="58"/>
      <c r="K394" s="56"/>
      <c r="L394" s="56"/>
      <c r="M394" s="56"/>
      <c r="N394" s="56"/>
      <c r="O394" s="56"/>
      <c r="P394" s="56"/>
      <c r="Q394" s="56"/>
      <c r="R394" s="56"/>
      <c r="S394" s="56"/>
      <c r="T394" s="56"/>
      <c r="U394" s="56"/>
      <c r="V394" s="56"/>
      <c r="W394" s="56"/>
      <c r="X394" s="56"/>
      <c r="Y394" s="56"/>
      <c r="Z394" s="56"/>
      <c r="AA394" s="56"/>
      <c r="AB394" s="56"/>
    </row>
    <row r="395">
      <c r="A395" s="56"/>
      <c r="B395" s="56"/>
      <c r="C395" s="58"/>
      <c r="D395" s="87"/>
      <c r="E395" s="79"/>
      <c r="F395" s="58"/>
      <c r="G395" s="58"/>
      <c r="H395" s="58"/>
      <c r="I395" s="58"/>
      <c r="J395" s="58"/>
      <c r="K395" s="56"/>
      <c r="L395" s="56"/>
      <c r="M395" s="56"/>
      <c r="N395" s="56"/>
      <c r="O395" s="56"/>
      <c r="P395" s="56"/>
      <c r="Q395" s="56"/>
      <c r="R395" s="56"/>
      <c r="S395" s="56"/>
      <c r="T395" s="56"/>
      <c r="U395" s="56"/>
      <c r="V395" s="56"/>
      <c r="W395" s="56"/>
      <c r="X395" s="56"/>
      <c r="Y395" s="56"/>
      <c r="Z395" s="56"/>
      <c r="AA395" s="56"/>
      <c r="AB395" s="56"/>
    </row>
    <row r="396">
      <c r="A396" s="56"/>
      <c r="B396" s="56"/>
      <c r="C396" s="58"/>
      <c r="D396" s="87"/>
      <c r="E396" s="79"/>
      <c r="F396" s="58"/>
      <c r="G396" s="58"/>
      <c r="H396" s="58"/>
      <c r="I396" s="58"/>
      <c r="J396" s="58"/>
      <c r="K396" s="56"/>
      <c r="L396" s="56"/>
      <c r="M396" s="56"/>
      <c r="N396" s="56"/>
      <c r="O396" s="56"/>
      <c r="P396" s="56"/>
      <c r="Q396" s="56"/>
      <c r="R396" s="56"/>
      <c r="S396" s="56"/>
      <c r="T396" s="56"/>
      <c r="U396" s="56"/>
      <c r="V396" s="56"/>
      <c r="W396" s="56"/>
      <c r="X396" s="56"/>
      <c r="Y396" s="56"/>
      <c r="Z396" s="56"/>
      <c r="AA396" s="56"/>
      <c r="AB396" s="56"/>
    </row>
    <row r="397">
      <c r="A397" s="56"/>
      <c r="B397" s="56"/>
      <c r="C397" s="58"/>
      <c r="D397" s="87"/>
      <c r="E397" s="79"/>
      <c r="F397" s="58"/>
      <c r="G397" s="58"/>
      <c r="H397" s="58"/>
      <c r="I397" s="58"/>
      <c r="J397" s="58"/>
      <c r="K397" s="56"/>
      <c r="L397" s="56"/>
      <c r="M397" s="56"/>
      <c r="N397" s="56"/>
      <c r="O397" s="56"/>
      <c r="P397" s="56"/>
      <c r="Q397" s="56"/>
      <c r="R397" s="56"/>
      <c r="S397" s="56"/>
      <c r="T397" s="56"/>
      <c r="U397" s="56"/>
      <c r="V397" s="56"/>
      <c r="W397" s="56"/>
      <c r="X397" s="56"/>
      <c r="Y397" s="56"/>
      <c r="Z397" s="56"/>
      <c r="AA397" s="56"/>
      <c r="AB397" s="56"/>
    </row>
    <row r="398">
      <c r="A398" s="56"/>
      <c r="B398" s="56"/>
      <c r="C398" s="58"/>
      <c r="D398" s="87"/>
      <c r="E398" s="79"/>
      <c r="F398" s="58"/>
      <c r="G398" s="58"/>
      <c r="H398" s="58"/>
      <c r="I398" s="58"/>
      <c r="J398" s="58"/>
      <c r="K398" s="56"/>
      <c r="L398" s="56"/>
      <c r="M398" s="56"/>
      <c r="N398" s="56"/>
      <c r="O398" s="56"/>
      <c r="P398" s="56"/>
      <c r="Q398" s="56"/>
      <c r="R398" s="56"/>
      <c r="S398" s="56"/>
      <c r="T398" s="56"/>
      <c r="U398" s="56"/>
      <c r="V398" s="56"/>
      <c r="W398" s="56"/>
      <c r="X398" s="56"/>
      <c r="Y398" s="56"/>
      <c r="Z398" s="56"/>
      <c r="AA398" s="56"/>
      <c r="AB398" s="56"/>
    </row>
    <row r="399">
      <c r="A399" s="56"/>
      <c r="B399" s="56"/>
      <c r="C399" s="58"/>
      <c r="D399" s="87"/>
      <c r="E399" s="79"/>
      <c r="F399" s="58"/>
      <c r="G399" s="58"/>
      <c r="H399" s="58"/>
      <c r="I399" s="58"/>
      <c r="J399" s="58"/>
      <c r="K399" s="56"/>
      <c r="L399" s="56"/>
      <c r="M399" s="56"/>
      <c r="N399" s="56"/>
      <c r="O399" s="56"/>
      <c r="P399" s="56"/>
      <c r="Q399" s="56"/>
      <c r="R399" s="56"/>
      <c r="S399" s="56"/>
      <c r="T399" s="56"/>
      <c r="U399" s="56"/>
      <c r="V399" s="56"/>
      <c r="W399" s="56"/>
      <c r="X399" s="56"/>
      <c r="Y399" s="56"/>
      <c r="Z399" s="56"/>
      <c r="AA399" s="56"/>
      <c r="AB399" s="56"/>
    </row>
    <row r="400">
      <c r="A400" s="56"/>
      <c r="B400" s="56"/>
      <c r="C400" s="58"/>
      <c r="D400" s="87"/>
      <c r="E400" s="79"/>
      <c r="F400" s="58"/>
      <c r="G400" s="58"/>
      <c r="H400" s="58"/>
      <c r="I400" s="58"/>
      <c r="J400" s="58"/>
      <c r="K400" s="56"/>
      <c r="L400" s="56"/>
      <c r="M400" s="56"/>
      <c r="N400" s="56"/>
      <c r="O400" s="56"/>
      <c r="P400" s="56"/>
      <c r="Q400" s="56"/>
      <c r="R400" s="56"/>
      <c r="S400" s="56"/>
      <c r="T400" s="56"/>
      <c r="U400" s="56"/>
      <c r="V400" s="56"/>
      <c r="W400" s="56"/>
      <c r="X400" s="56"/>
      <c r="Y400" s="56"/>
      <c r="Z400" s="56"/>
      <c r="AA400" s="56"/>
      <c r="AB400" s="56"/>
    </row>
    <row r="401">
      <c r="A401" s="56"/>
      <c r="B401" s="56"/>
      <c r="C401" s="58"/>
      <c r="D401" s="87"/>
      <c r="E401" s="79"/>
      <c r="F401" s="58"/>
      <c r="G401" s="58"/>
      <c r="H401" s="58"/>
      <c r="I401" s="58"/>
      <c r="J401" s="58"/>
      <c r="K401" s="56"/>
      <c r="L401" s="56"/>
      <c r="M401" s="56"/>
      <c r="N401" s="56"/>
      <c r="O401" s="56"/>
      <c r="P401" s="56"/>
      <c r="Q401" s="56"/>
      <c r="R401" s="56"/>
      <c r="S401" s="56"/>
      <c r="T401" s="56"/>
      <c r="U401" s="56"/>
      <c r="V401" s="56"/>
      <c r="W401" s="56"/>
      <c r="X401" s="56"/>
      <c r="Y401" s="56"/>
      <c r="Z401" s="56"/>
      <c r="AA401" s="56"/>
      <c r="AB401" s="56"/>
    </row>
    <row r="402">
      <c r="A402" s="56"/>
      <c r="B402" s="56"/>
      <c r="C402" s="58"/>
      <c r="D402" s="87"/>
      <c r="E402" s="79"/>
      <c r="F402" s="58"/>
      <c r="G402" s="58"/>
      <c r="H402" s="58"/>
      <c r="I402" s="58"/>
      <c r="J402" s="58"/>
      <c r="K402" s="56"/>
      <c r="L402" s="56"/>
      <c r="M402" s="56"/>
      <c r="N402" s="56"/>
      <c r="O402" s="56"/>
      <c r="P402" s="56"/>
      <c r="Q402" s="56"/>
      <c r="R402" s="56"/>
      <c r="S402" s="56"/>
      <c r="T402" s="56"/>
      <c r="U402" s="56"/>
      <c r="V402" s="56"/>
      <c r="W402" s="56"/>
      <c r="X402" s="56"/>
      <c r="Y402" s="56"/>
      <c r="Z402" s="56"/>
      <c r="AA402" s="56"/>
      <c r="AB402" s="56"/>
    </row>
    <row r="403">
      <c r="A403" s="56"/>
      <c r="B403" s="56"/>
      <c r="C403" s="58"/>
      <c r="D403" s="87"/>
      <c r="E403" s="79"/>
      <c r="F403" s="58"/>
      <c r="G403" s="58"/>
      <c r="H403" s="58"/>
      <c r="I403" s="58"/>
      <c r="J403" s="58"/>
      <c r="K403" s="56"/>
      <c r="L403" s="56"/>
      <c r="M403" s="56"/>
      <c r="N403" s="56"/>
      <c r="O403" s="56"/>
      <c r="P403" s="56"/>
      <c r="Q403" s="56"/>
      <c r="R403" s="56"/>
      <c r="S403" s="56"/>
      <c r="T403" s="56"/>
      <c r="U403" s="56"/>
      <c r="V403" s="56"/>
      <c r="W403" s="56"/>
      <c r="X403" s="56"/>
      <c r="Y403" s="56"/>
      <c r="Z403" s="56"/>
      <c r="AA403" s="56"/>
      <c r="AB403" s="56"/>
    </row>
    <row r="404">
      <c r="A404" s="56"/>
      <c r="B404" s="56"/>
      <c r="C404" s="58"/>
      <c r="D404" s="87"/>
      <c r="E404" s="79"/>
      <c r="F404" s="58"/>
      <c r="G404" s="58"/>
      <c r="H404" s="58"/>
      <c r="I404" s="58"/>
      <c r="J404" s="58"/>
      <c r="K404" s="56"/>
      <c r="L404" s="56"/>
      <c r="M404" s="56"/>
      <c r="N404" s="56"/>
      <c r="O404" s="56"/>
      <c r="P404" s="56"/>
      <c r="Q404" s="56"/>
      <c r="R404" s="56"/>
      <c r="S404" s="56"/>
      <c r="T404" s="56"/>
      <c r="U404" s="56"/>
      <c r="V404" s="56"/>
      <c r="W404" s="56"/>
      <c r="X404" s="56"/>
      <c r="Y404" s="56"/>
      <c r="Z404" s="56"/>
      <c r="AA404" s="56"/>
      <c r="AB404" s="56"/>
    </row>
    <row r="405">
      <c r="A405" s="56"/>
      <c r="B405" s="56"/>
      <c r="C405" s="58"/>
      <c r="D405" s="87"/>
      <c r="E405" s="79"/>
      <c r="F405" s="58"/>
      <c r="G405" s="58"/>
      <c r="H405" s="58"/>
      <c r="I405" s="58"/>
      <c r="J405" s="58"/>
      <c r="K405" s="56"/>
      <c r="L405" s="56"/>
      <c r="M405" s="56"/>
      <c r="N405" s="56"/>
      <c r="O405" s="56"/>
      <c r="P405" s="56"/>
      <c r="Q405" s="56"/>
      <c r="R405" s="56"/>
      <c r="S405" s="56"/>
      <c r="T405" s="56"/>
      <c r="U405" s="56"/>
      <c r="V405" s="56"/>
      <c r="W405" s="56"/>
      <c r="X405" s="56"/>
      <c r="Y405" s="56"/>
      <c r="Z405" s="56"/>
      <c r="AA405" s="56"/>
      <c r="AB405" s="56"/>
    </row>
    <row r="406">
      <c r="A406" s="56"/>
      <c r="B406" s="56"/>
      <c r="C406" s="58"/>
      <c r="D406" s="87"/>
      <c r="E406" s="79"/>
      <c r="F406" s="58"/>
      <c r="G406" s="58"/>
      <c r="H406" s="58"/>
      <c r="I406" s="58"/>
      <c r="J406" s="58"/>
      <c r="K406" s="56"/>
      <c r="L406" s="56"/>
      <c r="M406" s="56"/>
      <c r="N406" s="56"/>
      <c r="O406" s="56"/>
      <c r="P406" s="56"/>
      <c r="Q406" s="56"/>
      <c r="R406" s="56"/>
      <c r="S406" s="56"/>
      <c r="T406" s="56"/>
      <c r="U406" s="56"/>
      <c r="V406" s="56"/>
      <c r="W406" s="56"/>
      <c r="X406" s="56"/>
      <c r="Y406" s="56"/>
      <c r="Z406" s="56"/>
      <c r="AA406" s="56"/>
      <c r="AB406" s="56"/>
    </row>
    <row r="407">
      <c r="A407" s="56"/>
      <c r="B407" s="56"/>
      <c r="C407" s="58"/>
      <c r="D407" s="87"/>
      <c r="E407" s="79"/>
      <c r="F407" s="58"/>
      <c r="G407" s="58"/>
      <c r="H407" s="58"/>
      <c r="I407" s="58"/>
      <c r="J407" s="58"/>
      <c r="K407" s="56"/>
      <c r="L407" s="56"/>
      <c r="M407" s="56"/>
      <c r="N407" s="56"/>
      <c r="O407" s="56"/>
      <c r="P407" s="56"/>
      <c r="Q407" s="56"/>
      <c r="R407" s="56"/>
      <c r="S407" s="56"/>
      <c r="T407" s="56"/>
      <c r="U407" s="56"/>
      <c r="V407" s="56"/>
      <c r="W407" s="56"/>
      <c r="X407" s="56"/>
      <c r="Y407" s="56"/>
      <c r="Z407" s="56"/>
      <c r="AA407" s="56"/>
      <c r="AB407" s="56"/>
    </row>
    <row r="408">
      <c r="A408" s="56"/>
      <c r="B408" s="56"/>
      <c r="C408" s="58"/>
      <c r="D408" s="87"/>
      <c r="E408" s="79"/>
      <c r="F408" s="58"/>
      <c r="G408" s="58"/>
      <c r="H408" s="58"/>
      <c r="I408" s="58"/>
      <c r="J408" s="58"/>
      <c r="K408" s="56"/>
      <c r="L408" s="56"/>
      <c r="M408" s="56"/>
      <c r="N408" s="56"/>
      <c r="O408" s="56"/>
      <c r="P408" s="56"/>
      <c r="Q408" s="56"/>
      <c r="R408" s="56"/>
      <c r="S408" s="56"/>
      <c r="T408" s="56"/>
      <c r="U408" s="56"/>
      <c r="V408" s="56"/>
      <c r="W408" s="56"/>
      <c r="X408" s="56"/>
      <c r="Y408" s="56"/>
      <c r="Z408" s="56"/>
      <c r="AA408" s="56"/>
      <c r="AB408" s="56"/>
    </row>
    <row r="409">
      <c r="A409" s="56"/>
      <c r="B409" s="56"/>
      <c r="C409" s="58"/>
      <c r="D409" s="87"/>
      <c r="E409" s="79"/>
      <c r="F409" s="58"/>
      <c r="G409" s="58"/>
      <c r="H409" s="58"/>
      <c r="I409" s="58"/>
      <c r="J409" s="58"/>
      <c r="K409" s="56"/>
      <c r="L409" s="56"/>
      <c r="M409" s="56"/>
      <c r="N409" s="56"/>
      <c r="O409" s="56"/>
      <c r="P409" s="56"/>
      <c r="Q409" s="56"/>
      <c r="R409" s="56"/>
      <c r="S409" s="56"/>
      <c r="T409" s="56"/>
      <c r="U409" s="56"/>
      <c r="V409" s="56"/>
      <c r="W409" s="56"/>
      <c r="X409" s="56"/>
      <c r="Y409" s="56"/>
      <c r="Z409" s="56"/>
      <c r="AA409" s="56"/>
      <c r="AB409" s="56"/>
    </row>
    <row r="410">
      <c r="A410" s="56"/>
      <c r="B410" s="56"/>
      <c r="C410" s="58"/>
      <c r="D410" s="87"/>
      <c r="E410" s="79"/>
      <c r="F410" s="58"/>
      <c r="G410" s="58"/>
      <c r="H410" s="58"/>
      <c r="I410" s="58"/>
      <c r="J410" s="58"/>
      <c r="K410" s="56"/>
      <c r="L410" s="56"/>
      <c r="M410" s="56"/>
      <c r="N410" s="56"/>
      <c r="O410" s="56"/>
      <c r="P410" s="56"/>
      <c r="Q410" s="56"/>
      <c r="R410" s="56"/>
      <c r="S410" s="56"/>
      <c r="T410" s="56"/>
      <c r="U410" s="56"/>
      <c r="V410" s="56"/>
      <c r="W410" s="56"/>
      <c r="X410" s="56"/>
      <c r="Y410" s="56"/>
      <c r="Z410" s="56"/>
      <c r="AA410" s="56"/>
      <c r="AB410" s="56"/>
    </row>
    <row r="411">
      <c r="A411" s="56"/>
      <c r="B411" s="56"/>
      <c r="C411" s="58"/>
      <c r="D411" s="87"/>
      <c r="E411" s="79"/>
      <c r="F411" s="58"/>
      <c r="G411" s="58"/>
      <c r="H411" s="58"/>
      <c r="I411" s="58"/>
      <c r="J411" s="58"/>
      <c r="K411" s="56"/>
      <c r="L411" s="56"/>
      <c r="M411" s="56"/>
      <c r="N411" s="56"/>
      <c r="O411" s="56"/>
      <c r="P411" s="56"/>
      <c r="Q411" s="56"/>
      <c r="R411" s="56"/>
      <c r="S411" s="56"/>
      <c r="T411" s="56"/>
      <c r="U411" s="56"/>
      <c r="V411" s="56"/>
      <c r="W411" s="56"/>
      <c r="X411" s="56"/>
      <c r="Y411" s="56"/>
      <c r="Z411" s="56"/>
      <c r="AA411" s="56"/>
      <c r="AB411" s="56"/>
    </row>
    <row r="412">
      <c r="A412" s="56"/>
      <c r="B412" s="56"/>
      <c r="C412" s="58"/>
      <c r="D412" s="87"/>
      <c r="E412" s="79"/>
      <c r="F412" s="58"/>
      <c r="G412" s="58"/>
      <c r="H412" s="58"/>
      <c r="I412" s="58"/>
      <c r="J412" s="58"/>
      <c r="K412" s="56"/>
      <c r="L412" s="56"/>
      <c r="M412" s="56"/>
      <c r="N412" s="56"/>
      <c r="O412" s="56"/>
      <c r="P412" s="56"/>
      <c r="Q412" s="56"/>
      <c r="R412" s="56"/>
      <c r="S412" s="56"/>
      <c r="T412" s="56"/>
      <c r="U412" s="56"/>
      <c r="V412" s="56"/>
      <c r="W412" s="56"/>
      <c r="X412" s="56"/>
      <c r="Y412" s="56"/>
      <c r="Z412" s="56"/>
      <c r="AA412" s="56"/>
      <c r="AB412" s="56"/>
    </row>
    <row r="413">
      <c r="A413" s="56"/>
      <c r="B413" s="56"/>
      <c r="C413" s="58"/>
      <c r="D413" s="87"/>
      <c r="E413" s="79"/>
      <c r="F413" s="58"/>
      <c r="G413" s="58"/>
      <c r="H413" s="58"/>
      <c r="I413" s="58"/>
      <c r="J413" s="58"/>
      <c r="K413" s="56"/>
      <c r="L413" s="56"/>
      <c r="M413" s="56"/>
      <c r="N413" s="56"/>
      <c r="O413" s="56"/>
      <c r="P413" s="56"/>
      <c r="Q413" s="56"/>
      <c r="R413" s="56"/>
      <c r="S413" s="56"/>
      <c r="T413" s="56"/>
      <c r="U413" s="56"/>
      <c r="V413" s="56"/>
      <c r="W413" s="56"/>
      <c r="X413" s="56"/>
      <c r="Y413" s="56"/>
      <c r="Z413" s="56"/>
      <c r="AA413" s="56"/>
      <c r="AB413" s="56"/>
    </row>
    <row r="414">
      <c r="A414" s="56"/>
      <c r="B414" s="56"/>
      <c r="C414" s="58"/>
      <c r="D414" s="87"/>
      <c r="E414" s="79"/>
      <c r="F414" s="58"/>
      <c r="G414" s="58"/>
      <c r="H414" s="58"/>
      <c r="I414" s="58"/>
      <c r="J414" s="58"/>
      <c r="K414" s="56"/>
      <c r="L414" s="56"/>
      <c r="M414" s="56"/>
      <c r="N414" s="56"/>
      <c r="O414" s="56"/>
      <c r="P414" s="56"/>
      <c r="Q414" s="56"/>
      <c r="R414" s="56"/>
      <c r="S414" s="56"/>
      <c r="T414" s="56"/>
      <c r="U414" s="56"/>
      <c r="V414" s="56"/>
      <c r="W414" s="56"/>
      <c r="X414" s="56"/>
      <c r="Y414" s="56"/>
      <c r="Z414" s="56"/>
      <c r="AA414" s="56"/>
      <c r="AB414" s="56"/>
    </row>
    <row r="415">
      <c r="A415" s="56"/>
      <c r="B415" s="56"/>
      <c r="C415" s="58"/>
      <c r="D415" s="87"/>
      <c r="E415" s="79"/>
      <c r="F415" s="58"/>
      <c r="G415" s="58"/>
      <c r="H415" s="58"/>
      <c r="I415" s="58"/>
      <c r="J415" s="58"/>
      <c r="K415" s="56"/>
      <c r="L415" s="56"/>
      <c r="M415" s="56"/>
      <c r="N415" s="56"/>
      <c r="O415" s="56"/>
      <c r="P415" s="56"/>
      <c r="Q415" s="56"/>
      <c r="R415" s="56"/>
      <c r="S415" s="56"/>
      <c r="T415" s="56"/>
      <c r="U415" s="56"/>
      <c r="V415" s="56"/>
      <c r="W415" s="56"/>
      <c r="X415" s="56"/>
      <c r="Y415" s="56"/>
      <c r="Z415" s="56"/>
      <c r="AA415" s="56"/>
      <c r="AB415" s="56"/>
    </row>
    <row r="416">
      <c r="A416" s="56"/>
      <c r="B416" s="56"/>
      <c r="C416" s="58"/>
      <c r="D416" s="87"/>
      <c r="E416" s="79"/>
      <c r="F416" s="58"/>
      <c r="G416" s="58"/>
      <c r="H416" s="58"/>
      <c r="I416" s="58"/>
      <c r="J416" s="58"/>
      <c r="K416" s="56"/>
      <c r="L416" s="56"/>
      <c r="M416" s="56"/>
      <c r="N416" s="56"/>
      <c r="O416" s="56"/>
      <c r="P416" s="56"/>
      <c r="Q416" s="56"/>
      <c r="R416" s="56"/>
      <c r="S416" s="56"/>
      <c r="T416" s="56"/>
      <c r="U416" s="56"/>
      <c r="V416" s="56"/>
      <c r="W416" s="56"/>
      <c r="X416" s="56"/>
      <c r="Y416" s="56"/>
      <c r="Z416" s="56"/>
      <c r="AA416" s="56"/>
      <c r="AB416" s="56"/>
    </row>
    <row r="417">
      <c r="A417" s="56"/>
      <c r="B417" s="56"/>
      <c r="C417" s="58"/>
      <c r="D417" s="87"/>
      <c r="E417" s="79"/>
      <c r="F417" s="58"/>
      <c r="G417" s="58"/>
      <c r="H417" s="58"/>
      <c r="I417" s="58"/>
      <c r="J417" s="58"/>
      <c r="K417" s="56"/>
      <c r="L417" s="56"/>
      <c r="M417" s="56"/>
      <c r="N417" s="56"/>
      <c r="O417" s="56"/>
      <c r="P417" s="56"/>
      <c r="Q417" s="56"/>
      <c r="R417" s="56"/>
      <c r="S417" s="56"/>
      <c r="T417" s="56"/>
      <c r="U417" s="56"/>
      <c r="V417" s="56"/>
      <c r="W417" s="56"/>
      <c r="X417" s="56"/>
      <c r="Y417" s="56"/>
      <c r="Z417" s="56"/>
      <c r="AA417" s="56"/>
      <c r="AB417" s="56"/>
    </row>
    <row r="418">
      <c r="A418" s="56"/>
      <c r="B418" s="56"/>
      <c r="C418" s="58"/>
      <c r="D418" s="87"/>
      <c r="E418" s="79"/>
      <c r="F418" s="58"/>
      <c r="G418" s="58"/>
      <c r="H418" s="58"/>
      <c r="I418" s="58"/>
      <c r="J418" s="58"/>
      <c r="K418" s="56"/>
      <c r="L418" s="56"/>
      <c r="M418" s="56"/>
      <c r="N418" s="56"/>
      <c r="O418" s="56"/>
      <c r="P418" s="56"/>
      <c r="Q418" s="56"/>
      <c r="R418" s="56"/>
      <c r="S418" s="56"/>
      <c r="T418" s="56"/>
      <c r="U418" s="56"/>
      <c r="V418" s="56"/>
      <c r="W418" s="56"/>
      <c r="X418" s="56"/>
      <c r="Y418" s="56"/>
      <c r="Z418" s="56"/>
      <c r="AA418" s="56"/>
      <c r="AB418" s="56"/>
    </row>
    <row r="419">
      <c r="A419" s="56"/>
      <c r="B419" s="56"/>
      <c r="C419" s="58"/>
      <c r="D419" s="87"/>
      <c r="E419" s="79"/>
      <c r="F419" s="58"/>
      <c r="G419" s="58"/>
      <c r="H419" s="58"/>
      <c r="I419" s="58"/>
      <c r="J419" s="58"/>
      <c r="K419" s="56"/>
      <c r="L419" s="56"/>
      <c r="M419" s="56"/>
      <c r="N419" s="56"/>
      <c r="O419" s="56"/>
      <c r="P419" s="56"/>
      <c r="Q419" s="56"/>
      <c r="R419" s="56"/>
      <c r="S419" s="56"/>
      <c r="T419" s="56"/>
      <c r="U419" s="56"/>
      <c r="V419" s="56"/>
      <c r="W419" s="56"/>
      <c r="X419" s="56"/>
      <c r="Y419" s="56"/>
      <c r="Z419" s="56"/>
      <c r="AA419" s="56"/>
      <c r="AB419" s="56"/>
    </row>
    <row r="420">
      <c r="A420" s="56"/>
      <c r="B420" s="56"/>
      <c r="C420" s="58"/>
      <c r="D420" s="87"/>
      <c r="E420" s="79"/>
      <c r="F420" s="58"/>
      <c r="G420" s="58"/>
      <c r="H420" s="58"/>
      <c r="I420" s="58"/>
      <c r="J420" s="58"/>
      <c r="K420" s="56"/>
      <c r="L420" s="56"/>
      <c r="M420" s="56"/>
      <c r="N420" s="56"/>
      <c r="O420" s="56"/>
      <c r="P420" s="56"/>
      <c r="Q420" s="56"/>
      <c r="R420" s="56"/>
      <c r="S420" s="56"/>
      <c r="T420" s="56"/>
      <c r="U420" s="56"/>
      <c r="V420" s="56"/>
      <c r="W420" s="56"/>
      <c r="X420" s="56"/>
      <c r="Y420" s="56"/>
      <c r="Z420" s="56"/>
      <c r="AA420" s="56"/>
      <c r="AB420" s="56"/>
    </row>
    <row r="421">
      <c r="A421" s="56"/>
      <c r="B421" s="56"/>
      <c r="C421" s="58"/>
      <c r="D421" s="87"/>
      <c r="E421" s="79"/>
      <c r="F421" s="58"/>
      <c r="G421" s="58"/>
      <c r="H421" s="58"/>
      <c r="I421" s="58"/>
      <c r="J421" s="58"/>
      <c r="K421" s="56"/>
      <c r="L421" s="56"/>
      <c r="M421" s="56"/>
      <c r="N421" s="56"/>
      <c r="O421" s="56"/>
      <c r="P421" s="56"/>
      <c r="Q421" s="56"/>
      <c r="R421" s="56"/>
      <c r="S421" s="56"/>
      <c r="T421" s="56"/>
      <c r="U421" s="56"/>
      <c r="V421" s="56"/>
      <c r="W421" s="56"/>
      <c r="X421" s="56"/>
      <c r="Y421" s="56"/>
      <c r="Z421" s="56"/>
      <c r="AA421" s="56"/>
      <c r="AB421" s="56"/>
    </row>
    <row r="422">
      <c r="A422" s="56"/>
      <c r="B422" s="56"/>
      <c r="C422" s="58"/>
      <c r="D422" s="87"/>
      <c r="E422" s="79"/>
      <c r="F422" s="58"/>
      <c r="G422" s="58"/>
      <c r="H422" s="58"/>
      <c r="I422" s="58"/>
      <c r="J422" s="58"/>
      <c r="K422" s="56"/>
      <c r="L422" s="56"/>
      <c r="M422" s="56"/>
      <c r="N422" s="56"/>
      <c r="O422" s="56"/>
      <c r="P422" s="56"/>
      <c r="Q422" s="56"/>
      <c r="R422" s="56"/>
      <c r="S422" s="56"/>
      <c r="T422" s="56"/>
      <c r="U422" s="56"/>
      <c r="V422" s="56"/>
      <c r="W422" s="56"/>
      <c r="X422" s="56"/>
      <c r="Y422" s="56"/>
      <c r="Z422" s="56"/>
      <c r="AA422" s="56"/>
      <c r="AB422" s="56"/>
    </row>
    <row r="423">
      <c r="A423" s="56"/>
      <c r="B423" s="56"/>
      <c r="C423" s="58"/>
      <c r="D423" s="87"/>
      <c r="E423" s="79"/>
      <c r="F423" s="58"/>
      <c r="G423" s="58"/>
      <c r="H423" s="58"/>
      <c r="I423" s="58"/>
      <c r="J423" s="58"/>
      <c r="K423" s="56"/>
      <c r="L423" s="56"/>
      <c r="M423" s="56"/>
      <c r="N423" s="56"/>
      <c r="O423" s="56"/>
      <c r="P423" s="56"/>
      <c r="Q423" s="56"/>
      <c r="R423" s="56"/>
      <c r="S423" s="56"/>
      <c r="T423" s="56"/>
      <c r="U423" s="56"/>
      <c r="V423" s="56"/>
      <c r="W423" s="56"/>
      <c r="X423" s="56"/>
      <c r="Y423" s="56"/>
      <c r="Z423" s="56"/>
      <c r="AA423" s="56"/>
      <c r="AB423" s="56"/>
    </row>
    <row r="424">
      <c r="A424" s="56"/>
      <c r="B424" s="56"/>
      <c r="C424" s="58"/>
      <c r="D424" s="87"/>
      <c r="E424" s="79"/>
      <c r="F424" s="58"/>
      <c r="G424" s="58"/>
      <c r="H424" s="58"/>
      <c r="I424" s="58"/>
      <c r="J424" s="58"/>
      <c r="K424" s="56"/>
      <c r="L424" s="56"/>
      <c r="M424" s="56"/>
      <c r="N424" s="56"/>
      <c r="O424" s="56"/>
      <c r="P424" s="56"/>
      <c r="Q424" s="56"/>
      <c r="R424" s="56"/>
      <c r="S424" s="56"/>
      <c r="T424" s="56"/>
      <c r="U424" s="56"/>
      <c r="V424" s="56"/>
      <c r="W424" s="56"/>
      <c r="X424" s="56"/>
      <c r="Y424" s="56"/>
      <c r="Z424" s="56"/>
      <c r="AA424" s="56"/>
      <c r="AB424" s="56"/>
    </row>
    <row r="425">
      <c r="A425" s="56"/>
      <c r="B425" s="56"/>
      <c r="C425" s="58"/>
      <c r="D425" s="87"/>
      <c r="E425" s="79"/>
      <c r="F425" s="58"/>
      <c r="G425" s="58"/>
      <c r="H425" s="58"/>
      <c r="I425" s="58"/>
      <c r="J425" s="58"/>
      <c r="K425" s="56"/>
      <c r="L425" s="56"/>
      <c r="M425" s="56"/>
      <c r="N425" s="56"/>
      <c r="O425" s="56"/>
      <c r="P425" s="56"/>
      <c r="Q425" s="56"/>
      <c r="R425" s="56"/>
      <c r="S425" s="56"/>
      <c r="T425" s="56"/>
      <c r="U425" s="56"/>
      <c r="V425" s="56"/>
      <c r="W425" s="56"/>
      <c r="X425" s="56"/>
      <c r="Y425" s="56"/>
      <c r="Z425" s="56"/>
      <c r="AA425" s="56"/>
      <c r="AB425" s="56"/>
    </row>
    <row r="426">
      <c r="A426" s="56"/>
      <c r="B426" s="56"/>
      <c r="C426" s="58"/>
      <c r="D426" s="87"/>
      <c r="E426" s="79"/>
      <c r="F426" s="58"/>
      <c r="G426" s="58"/>
      <c r="H426" s="58"/>
      <c r="I426" s="58"/>
      <c r="J426" s="58"/>
      <c r="K426" s="56"/>
      <c r="L426" s="56"/>
      <c r="M426" s="56"/>
      <c r="N426" s="56"/>
      <c r="O426" s="56"/>
      <c r="P426" s="56"/>
      <c r="Q426" s="56"/>
      <c r="R426" s="56"/>
      <c r="S426" s="56"/>
      <c r="T426" s="56"/>
      <c r="U426" s="56"/>
      <c r="V426" s="56"/>
      <c r="W426" s="56"/>
      <c r="X426" s="56"/>
      <c r="Y426" s="56"/>
      <c r="Z426" s="56"/>
      <c r="AA426" s="56"/>
      <c r="AB426" s="56"/>
    </row>
    <row r="427">
      <c r="A427" s="56"/>
      <c r="B427" s="56"/>
      <c r="C427" s="58"/>
      <c r="D427" s="87"/>
      <c r="E427" s="79"/>
      <c r="F427" s="58"/>
      <c r="G427" s="58"/>
      <c r="H427" s="58"/>
      <c r="I427" s="58"/>
      <c r="J427" s="58"/>
      <c r="K427" s="56"/>
      <c r="L427" s="56"/>
      <c r="M427" s="56"/>
      <c r="N427" s="56"/>
      <c r="O427" s="56"/>
      <c r="P427" s="56"/>
      <c r="Q427" s="56"/>
      <c r="R427" s="56"/>
      <c r="S427" s="56"/>
      <c r="T427" s="56"/>
      <c r="U427" s="56"/>
      <c r="V427" s="56"/>
      <c r="W427" s="56"/>
      <c r="X427" s="56"/>
      <c r="Y427" s="56"/>
      <c r="Z427" s="56"/>
      <c r="AA427" s="56"/>
      <c r="AB427" s="56"/>
    </row>
    <row r="428">
      <c r="A428" s="56"/>
      <c r="B428" s="56"/>
      <c r="C428" s="58"/>
      <c r="D428" s="87"/>
      <c r="E428" s="79"/>
      <c r="F428" s="58"/>
      <c r="G428" s="58"/>
      <c r="H428" s="58"/>
      <c r="I428" s="58"/>
      <c r="J428" s="58"/>
      <c r="K428" s="56"/>
      <c r="L428" s="56"/>
      <c r="M428" s="56"/>
      <c r="N428" s="56"/>
      <c r="O428" s="56"/>
      <c r="P428" s="56"/>
      <c r="Q428" s="56"/>
      <c r="R428" s="56"/>
      <c r="S428" s="56"/>
      <c r="T428" s="56"/>
      <c r="U428" s="56"/>
      <c r="V428" s="56"/>
      <c r="W428" s="56"/>
      <c r="X428" s="56"/>
      <c r="Y428" s="56"/>
      <c r="Z428" s="56"/>
      <c r="AA428" s="56"/>
      <c r="AB428" s="56"/>
    </row>
    <row r="429">
      <c r="A429" s="56"/>
      <c r="B429" s="56"/>
      <c r="C429" s="58"/>
      <c r="D429" s="87"/>
      <c r="E429" s="79"/>
      <c r="F429" s="58"/>
      <c r="G429" s="58"/>
      <c r="H429" s="58"/>
      <c r="I429" s="58"/>
      <c r="J429" s="58"/>
      <c r="K429" s="56"/>
      <c r="L429" s="56"/>
      <c r="M429" s="56"/>
      <c r="N429" s="56"/>
      <c r="O429" s="56"/>
      <c r="P429" s="56"/>
      <c r="Q429" s="56"/>
      <c r="R429" s="56"/>
      <c r="S429" s="56"/>
      <c r="T429" s="56"/>
      <c r="U429" s="56"/>
      <c r="V429" s="56"/>
      <c r="W429" s="56"/>
      <c r="X429" s="56"/>
      <c r="Y429" s="56"/>
      <c r="Z429" s="56"/>
      <c r="AA429" s="56"/>
      <c r="AB429" s="56"/>
    </row>
    <row r="430">
      <c r="A430" s="56"/>
      <c r="B430" s="56"/>
      <c r="C430" s="58"/>
      <c r="D430" s="87"/>
      <c r="E430" s="79"/>
      <c r="F430" s="58"/>
      <c r="G430" s="58"/>
      <c r="H430" s="58"/>
      <c r="I430" s="58"/>
      <c r="J430" s="58"/>
      <c r="K430" s="56"/>
      <c r="L430" s="56"/>
      <c r="M430" s="56"/>
      <c r="N430" s="56"/>
      <c r="O430" s="56"/>
      <c r="P430" s="56"/>
      <c r="Q430" s="56"/>
      <c r="R430" s="56"/>
      <c r="S430" s="56"/>
      <c r="T430" s="56"/>
      <c r="U430" s="56"/>
      <c r="V430" s="56"/>
      <c r="W430" s="56"/>
      <c r="X430" s="56"/>
      <c r="Y430" s="56"/>
      <c r="Z430" s="56"/>
      <c r="AA430" s="56"/>
      <c r="AB430" s="56"/>
    </row>
    <row r="431">
      <c r="A431" s="56"/>
      <c r="B431" s="56"/>
      <c r="C431" s="58"/>
      <c r="D431" s="87"/>
      <c r="E431" s="79"/>
      <c r="F431" s="58"/>
      <c r="G431" s="58"/>
      <c r="H431" s="58"/>
      <c r="I431" s="58"/>
      <c r="J431" s="58"/>
      <c r="K431" s="56"/>
      <c r="L431" s="56"/>
      <c r="M431" s="56"/>
      <c r="N431" s="56"/>
      <c r="O431" s="56"/>
      <c r="P431" s="56"/>
      <c r="Q431" s="56"/>
      <c r="R431" s="56"/>
      <c r="S431" s="56"/>
      <c r="T431" s="56"/>
      <c r="U431" s="56"/>
      <c r="V431" s="56"/>
      <c r="W431" s="56"/>
      <c r="X431" s="56"/>
      <c r="Y431" s="56"/>
      <c r="Z431" s="56"/>
      <c r="AA431" s="56"/>
      <c r="AB431" s="56"/>
    </row>
    <row r="432">
      <c r="A432" s="56"/>
      <c r="B432" s="56"/>
      <c r="C432" s="58"/>
      <c r="D432" s="87"/>
      <c r="E432" s="79"/>
      <c r="F432" s="58"/>
      <c r="G432" s="58"/>
      <c r="H432" s="58"/>
      <c r="I432" s="58"/>
      <c r="J432" s="58"/>
      <c r="K432" s="56"/>
      <c r="L432" s="56"/>
      <c r="M432" s="56"/>
      <c r="N432" s="56"/>
      <c r="O432" s="56"/>
      <c r="P432" s="56"/>
      <c r="Q432" s="56"/>
      <c r="R432" s="56"/>
      <c r="S432" s="56"/>
      <c r="T432" s="56"/>
      <c r="U432" s="56"/>
      <c r="V432" s="56"/>
      <c r="W432" s="56"/>
      <c r="X432" s="56"/>
      <c r="Y432" s="56"/>
      <c r="Z432" s="56"/>
      <c r="AA432" s="56"/>
      <c r="AB432" s="56"/>
    </row>
    <row r="433">
      <c r="A433" s="56"/>
      <c r="B433" s="56"/>
      <c r="C433" s="58"/>
      <c r="D433" s="87"/>
      <c r="E433" s="79"/>
      <c r="F433" s="58"/>
      <c r="G433" s="58"/>
      <c r="H433" s="58"/>
      <c r="I433" s="58"/>
      <c r="J433" s="58"/>
      <c r="K433" s="56"/>
      <c r="L433" s="56"/>
      <c r="M433" s="56"/>
      <c r="N433" s="56"/>
      <c r="O433" s="56"/>
      <c r="P433" s="56"/>
      <c r="Q433" s="56"/>
      <c r="R433" s="56"/>
      <c r="S433" s="56"/>
      <c r="T433" s="56"/>
      <c r="U433" s="56"/>
      <c r="V433" s="56"/>
      <c r="W433" s="56"/>
      <c r="X433" s="56"/>
      <c r="Y433" s="56"/>
      <c r="Z433" s="56"/>
      <c r="AA433" s="56"/>
      <c r="AB433" s="56"/>
    </row>
    <row r="434">
      <c r="A434" s="56"/>
      <c r="B434" s="56"/>
      <c r="C434" s="58"/>
      <c r="D434" s="87"/>
      <c r="E434" s="79"/>
      <c r="F434" s="58"/>
      <c r="G434" s="58"/>
      <c r="H434" s="58"/>
      <c r="I434" s="58"/>
      <c r="J434" s="58"/>
      <c r="K434" s="56"/>
      <c r="L434" s="56"/>
      <c r="M434" s="56"/>
      <c r="N434" s="56"/>
      <c r="O434" s="56"/>
      <c r="P434" s="56"/>
      <c r="Q434" s="56"/>
      <c r="R434" s="56"/>
      <c r="S434" s="56"/>
      <c r="T434" s="56"/>
      <c r="U434" s="56"/>
      <c r="V434" s="56"/>
      <c r="W434" s="56"/>
      <c r="X434" s="56"/>
      <c r="Y434" s="56"/>
      <c r="Z434" s="56"/>
      <c r="AA434" s="56"/>
      <c r="AB434" s="56"/>
    </row>
    <row r="435">
      <c r="A435" s="56"/>
      <c r="B435" s="56"/>
      <c r="C435" s="58"/>
      <c r="D435" s="87"/>
      <c r="E435" s="79"/>
      <c r="F435" s="58"/>
      <c r="G435" s="58"/>
      <c r="H435" s="58"/>
      <c r="I435" s="58"/>
      <c r="J435" s="58"/>
      <c r="K435" s="56"/>
      <c r="L435" s="56"/>
      <c r="M435" s="56"/>
      <c r="N435" s="56"/>
      <c r="O435" s="56"/>
      <c r="P435" s="56"/>
      <c r="Q435" s="56"/>
      <c r="R435" s="56"/>
      <c r="S435" s="56"/>
      <c r="T435" s="56"/>
      <c r="U435" s="56"/>
      <c r="V435" s="56"/>
      <c r="W435" s="56"/>
      <c r="X435" s="56"/>
      <c r="Y435" s="56"/>
      <c r="Z435" s="56"/>
      <c r="AA435" s="56"/>
      <c r="AB435" s="56"/>
    </row>
    <row r="436">
      <c r="A436" s="56"/>
      <c r="B436" s="56"/>
      <c r="C436" s="58"/>
      <c r="D436" s="87"/>
      <c r="E436" s="79"/>
      <c r="F436" s="58"/>
      <c r="G436" s="58"/>
      <c r="H436" s="58"/>
      <c r="I436" s="58"/>
      <c r="J436" s="58"/>
      <c r="K436" s="56"/>
      <c r="L436" s="56"/>
      <c r="M436" s="56"/>
      <c r="N436" s="56"/>
      <c r="O436" s="56"/>
      <c r="P436" s="56"/>
      <c r="Q436" s="56"/>
      <c r="R436" s="56"/>
      <c r="S436" s="56"/>
      <c r="T436" s="56"/>
      <c r="U436" s="56"/>
      <c r="V436" s="56"/>
      <c r="W436" s="56"/>
      <c r="X436" s="56"/>
      <c r="Y436" s="56"/>
      <c r="Z436" s="56"/>
      <c r="AA436" s="56"/>
      <c r="AB436" s="56"/>
    </row>
    <row r="437">
      <c r="A437" s="56"/>
      <c r="B437" s="56"/>
      <c r="C437" s="58"/>
      <c r="D437" s="87"/>
      <c r="E437" s="79"/>
      <c r="F437" s="58"/>
      <c r="G437" s="58"/>
      <c r="H437" s="58"/>
      <c r="I437" s="58"/>
      <c r="J437" s="58"/>
      <c r="K437" s="56"/>
      <c r="L437" s="56"/>
      <c r="M437" s="56"/>
      <c r="N437" s="56"/>
      <c r="O437" s="56"/>
      <c r="P437" s="56"/>
      <c r="Q437" s="56"/>
      <c r="R437" s="56"/>
      <c r="S437" s="56"/>
      <c r="T437" s="56"/>
      <c r="U437" s="56"/>
      <c r="V437" s="56"/>
      <c r="W437" s="56"/>
      <c r="X437" s="56"/>
      <c r="Y437" s="56"/>
      <c r="Z437" s="56"/>
      <c r="AA437" s="56"/>
      <c r="AB437" s="56"/>
    </row>
    <row r="438">
      <c r="A438" s="56"/>
      <c r="B438" s="56"/>
      <c r="C438" s="58"/>
      <c r="D438" s="87"/>
      <c r="E438" s="79"/>
      <c r="F438" s="58"/>
      <c r="G438" s="58"/>
      <c r="H438" s="58"/>
      <c r="I438" s="58"/>
      <c r="J438" s="58"/>
      <c r="K438" s="56"/>
      <c r="L438" s="56"/>
      <c r="M438" s="56"/>
      <c r="N438" s="56"/>
      <c r="O438" s="56"/>
      <c r="P438" s="56"/>
      <c r="Q438" s="56"/>
      <c r="R438" s="56"/>
      <c r="S438" s="56"/>
      <c r="T438" s="56"/>
      <c r="U438" s="56"/>
      <c r="V438" s="56"/>
      <c r="W438" s="56"/>
      <c r="X438" s="56"/>
      <c r="Y438" s="56"/>
      <c r="Z438" s="56"/>
      <c r="AA438" s="56"/>
      <c r="AB438" s="56"/>
    </row>
    <row r="439">
      <c r="A439" s="56"/>
      <c r="B439" s="56"/>
      <c r="C439" s="58"/>
      <c r="D439" s="87"/>
      <c r="E439" s="79"/>
      <c r="F439" s="58"/>
      <c r="G439" s="58"/>
      <c r="H439" s="58"/>
      <c r="I439" s="58"/>
      <c r="J439" s="58"/>
      <c r="K439" s="56"/>
      <c r="L439" s="56"/>
      <c r="M439" s="56"/>
      <c r="N439" s="56"/>
      <c r="O439" s="56"/>
      <c r="P439" s="56"/>
      <c r="Q439" s="56"/>
      <c r="R439" s="56"/>
      <c r="S439" s="56"/>
      <c r="T439" s="56"/>
      <c r="U439" s="56"/>
      <c r="V439" s="56"/>
      <c r="W439" s="56"/>
      <c r="X439" s="56"/>
      <c r="Y439" s="56"/>
      <c r="Z439" s="56"/>
      <c r="AA439" s="56"/>
      <c r="AB439" s="56"/>
    </row>
    <row r="440">
      <c r="A440" s="56"/>
      <c r="B440" s="56"/>
      <c r="C440" s="58"/>
      <c r="D440" s="87"/>
      <c r="E440" s="79"/>
      <c r="F440" s="58"/>
      <c r="G440" s="58"/>
      <c r="H440" s="58"/>
      <c r="I440" s="58"/>
      <c r="J440" s="58"/>
      <c r="K440" s="56"/>
      <c r="L440" s="56"/>
      <c r="M440" s="56"/>
      <c r="N440" s="56"/>
      <c r="O440" s="56"/>
      <c r="P440" s="56"/>
      <c r="Q440" s="56"/>
      <c r="R440" s="56"/>
      <c r="S440" s="56"/>
      <c r="T440" s="56"/>
      <c r="U440" s="56"/>
      <c r="V440" s="56"/>
      <c r="W440" s="56"/>
      <c r="X440" s="56"/>
      <c r="Y440" s="56"/>
      <c r="Z440" s="56"/>
      <c r="AA440" s="56"/>
      <c r="AB440" s="56"/>
    </row>
    <row r="441">
      <c r="A441" s="56"/>
      <c r="B441" s="56"/>
      <c r="C441" s="58"/>
      <c r="D441" s="87"/>
      <c r="E441" s="79"/>
      <c r="F441" s="58"/>
      <c r="G441" s="58"/>
      <c r="H441" s="58"/>
      <c r="I441" s="58"/>
      <c r="J441" s="58"/>
      <c r="K441" s="56"/>
      <c r="L441" s="56"/>
      <c r="M441" s="56"/>
      <c r="N441" s="56"/>
      <c r="O441" s="56"/>
      <c r="P441" s="56"/>
      <c r="Q441" s="56"/>
      <c r="R441" s="56"/>
      <c r="S441" s="56"/>
      <c r="T441" s="56"/>
      <c r="U441" s="56"/>
      <c r="V441" s="56"/>
      <c r="W441" s="56"/>
      <c r="X441" s="56"/>
      <c r="Y441" s="56"/>
      <c r="Z441" s="56"/>
      <c r="AA441" s="56"/>
      <c r="AB441" s="56"/>
    </row>
    <row r="442">
      <c r="A442" s="56"/>
      <c r="B442" s="56"/>
      <c r="C442" s="58"/>
      <c r="D442" s="87"/>
      <c r="E442" s="79"/>
      <c r="F442" s="58"/>
      <c r="G442" s="58"/>
      <c r="H442" s="58"/>
      <c r="I442" s="58"/>
      <c r="J442" s="58"/>
      <c r="K442" s="56"/>
      <c r="L442" s="56"/>
      <c r="M442" s="56"/>
      <c r="N442" s="56"/>
      <c r="O442" s="56"/>
      <c r="P442" s="56"/>
      <c r="Q442" s="56"/>
      <c r="R442" s="56"/>
      <c r="S442" s="56"/>
      <c r="T442" s="56"/>
      <c r="U442" s="56"/>
      <c r="V442" s="56"/>
      <c r="W442" s="56"/>
      <c r="X442" s="56"/>
      <c r="Y442" s="56"/>
      <c r="Z442" s="56"/>
      <c r="AA442" s="56"/>
      <c r="AB442" s="56"/>
    </row>
    <row r="443">
      <c r="A443" s="56"/>
      <c r="B443" s="56"/>
      <c r="C443" s="58"/>
      <c r="D443" s="87"/>
      <c r="E443" s="79"/>
      <c r="F443" s="58"/>
      <c r="G443" s="58"/>
      <c r="H443" s="58"/>
      <c r="I443" s="58"/>
      <c r="J443" s="58"/>
      <c r="K443" s="56"/>
      <c r="L443" s="56"/>
      <c r="M443" s="56"/>
      <c r="N443" s="56"/>
      <c r="O443" s="56"/>
      <c r="P443" s="56"/>
      <c r="Q443" s="56"/>
      <c r="R443" s="56"/>
      <c r="S443" s="56"/>
      <c r="T443" s="56"/>
      <c r="U443" s="56"/>
      <c r="V443" s="56"/>
      <c r="W443" s="56"/>
      <c r="X443" s="56"/>
      <c r="Y443" s="56"/>
      <c r="Z443" s="56"/>
      <c r="AA443" s="56"/>
      <c r="AB443" s="56"/>
    </row>
    <row r="444">
      <c r="A444" s="56"/>
      <c r="B444" s="56"/>
      <c r="C444" s="58"/>
      <c r="D444" s="87"/>
      <c r="E444" s="79"/>
      <c r="F444" s="58"/>
      <c r="G444" s="58"/>
      <c r="H444" s="58"/>
      <c r="I444" s="58"/>
      <c r="J444" s="58"/>
      <c r="K444" s="56"/>
      <c r="L444" s="56"/>
      <c r="M444" s="56"/>
      <c r="N444" s="56"/>
      <c r="O444" s="56"/>
      <c r="P444" s="56"/>
      <c r="Q444" s="56"/>
      <c r="R444" s="56"/>
      <c r="S444" s="56"/>
      <c r="T444" s="56"/>
      <c r="U444" s="56"/>
      <c r="V444" s="56"/>
      <c r="W444" s="56"/>
      <c r="X444" s="56"/>
      <c r="Y444" s="56"/>
      <c r="Z444" s="56"/>
      <c r="AA444" s="56"/>
      <c r="AB444" s="56"/>
    </row>
    <row r="445">
      <c r="A445" s="56"/>
      <c r="B445" s="56"/>
      <c r="C445" s="58"/>
      <c r="D445" s="87"/>
      <c r="E445" s="79"/>
      <c r="F445" s="58"/>
      <c r="G445" s="58"/>
      <c r="H445" s="58"/>
      <c r="I445" s="58"/>
      <c r="J445" s="58"/>
      <c r="K445" s="56"/>
      <c r="L445" s="56"/>
      <c r="M445" s="56"/>
      <c r="N445" s="56"/>
      <c r="O445" s="56"/>
      <c r="P445" s="56"/>
      <c r="Q445" s="56"/>
      <c r="R445" s="56"/>
      <c r="S445" s="56"/>
      <c r="T445" s="56"/>
      <c r="U445" s="56"/>
      <c r="V445" s="56"/>
      <c r="W445" s="56"/>
      <c r="X445" s="56"/>
      <c r="Y445" s="56"/>
      <c r="Z445" s="56"/>
      <c r="AA445" s="56"/>
      <c r="AB445" s="56"/>
    </row>
    <row r="446">
      <c r="A446" s="56"/>
      <c r="B446" s="56"/>
      <c r="C446" s="58"/>
      <c r="D446" s="87"/>
      <c r="E446" s="79"/>
      <c r="F446" s="58"/>
      <c r="G446" s="58"/>
      <c r="H446" s="58"/>
      <c r="I446" s="58"/>
      <c r="J446" s="58"/>
      <c r="K446" s="56"/>
      <c r="L446" s="56"/>
      <c r="M446" s="56"/>
      <c r="N446" s="56"/>
      <c r="O446" s="56"/>
      <c r="P446" s="56"/>
      <c r="Q446" s="56"/>
      <c r="R446" s="56"/>
      <c r="S446" s="56"/>
      <c r="T446" s="56"/>
      <c r="U446" s="56"/>
      <c r="V446" s="56"/>
      <c r="W446" s="56"/>
      <c r="X446" s="56"/>
      <c r="Y446" s="56"/>
      <c r="Z446" s="56"/>
      <c r="AA446" s="56"/>
      <c r="AB446" s="56"/>
    </row>
    <row r="447">
      <c r="A447" s="56"/>
      <c r="B447" s="56"/>
      <c r="C447" s="58"/>
      <c r="D447" s="87"/>
      <c r="E447" s="79"/>
      <c r="F447" s="58"/>
      <c r="G447" s="58"/>
      <c r="H447" s="58"/>
      <c r="I447" s="58"/>
      <c r="J447" s="58"/>
      <c r="K447" s="56"/>
      <c r="L447" s="56"/>
      <c r="M447" s="56"/>
      <c r="N447" s="56"/>
      <c r="O447" s="56"/>
      <c r="P447" s="56"/>
      <c r="Q447" s="56"/>
      <c r="R447" s="56"/>
      <c r="S447" s="56"/>
      <c r="T447" s="56"/>
      <c r="U447" s="56"/>
      <c r="V447" s="56"/>
      <c r="W447" s="56"/>
      <c r="X447" s="56"/>
      <c r="Y447" s="56"/>
      <c r="Z447" s="56"/>
      <c r="AA447" s="56"/>
      <c r="AB447" s="56"/>
    </row>
    <row r="448">
      <c r="A448" s="56"/>
      <c r="B448" s="56"/>
      <c r="C448" s="58"/>
      <c r="D448" s="87"/>
      <c r="E448" s="79"/>
      <c r="F448" s="58"/>
      <c r="G448" s="58"/>
      <c r="H448" s="58"/>
      <c r="I448" s="58"/>
      <c r="J448" s="58"/>
      <c r="K448" s="56"/>
      <c r="L448" s="56"/>
      <c r="M448" s="56"/>
      <c r="N448" s="56"/>
      <c r="O448" s="56"/>
      <c r="P448" s="56"/>
      <c r="Q448" s="56"/>
      <c r="R448" s="56"/>
      <c r="S448" s="56"/>
      <c r="T448" s="56"/>
      <c r="U448" s="56"/>
      <c r="V448" s="56"/>
      <c r="W448" s="56"/>
      <c r="X448" s="56"/>
      <c r="Y448" s="56"/>
      <c r="Z448" s="56"/>
      <c r="AA448" s="56"/>
      <c r="AB448" s="56"/>
    </row>
    <row r="449">
      <c r="A449" s="56"/>
      <c r="B449" s="56"/>
      <c r="C449" s="58"/>
      <c r="D449" s="87"/>
      <c r="E449" s="79"/>
      <c r="F449" s="58"/>
      <c r="G449" s="58"/>
      <c r="H449" s="58"/>
      <c r="I449" s="58"/>
      <c r="J449" s="58"/>
      <c r="K449" s="56"/>
      <c r="L449" s="56"/>
      <c r="M449" s="56"/>
      <c r="N449" s="56"/>
      <c r="O449" s="56"/>
      <c r="P449" s="56"/>
      <c r="Q449" s="56"/>
      <c r="R449" s="56"/>
      <c r="S449" s="56"/>
      <c r="T449" s="56"/>
      <c r="U449" s="56"/>
      <c r="V449" s="56"/>
      <c r="W449" s="56"/>
      <c r="X449" s="56"/>
      <c r="Y449" s="56"/>
      <c r="Z449" s="56"/>
      <c r="AA449" s="56"/>
      <c r="AB449" s="56"/>
    </row>
    <row r="450">
      <c r="A450" s="56"/>
      <c r="B450" s="56"/>
      <c r="C450" s="58"/>
      <c r="D450" s="87"/>
      <c r="E450" s="79"/>
      <c r="F450" s="58"/>
      <c r="G450" s="58"/>
      <c r="H450" s="58"/>
      <c r="I450" s="58"/>
      <c r="J450" s="58"/>
      <c r="K450" s="56"/>
      <c r="L450" s="56"/>
      <c r="M450" s="56"/>
      <c r="N450" s="56"/>
      <c r="O450" s="56"/>
      <c r="P450" s="56"/>
      <c r="Q450" s="56"/>
      <c r="R450" s="56"/>
      <c r="S450" s="56"/>
      <c r="T450" s="56"/>
      <c r="U450" s="56"/>
      <c r="V450" s="56"/>
      <c r="W450" s="56"/>
      <c r="X450" s="56"/>
      <c r="Y450" s="56"/>
      <c r="Z450" s="56"/>
      <c r="AA450" s="56"/>
      <c r="AB450" s="56"/>
    </row>
    <row r="451">
      <c r="A451" s="56"/>
      <c r="B451" s="56"/>
      <c r="C451" s="58"/>
      <c r="D451" s="87"/>
      <c r="E451" s="79"/>
      <c r="F451" s="58"/>
      <c r="G451" s="58"/>
      <c r="H451" s="58"/>
      <c r="I451" s="58"/>
      <c r="J451" s="58"/>
      <c r="K451" s="56"/>
      <c r="L451" s="56"/>
      <c r="M451" s="56"/>
      <c r="N451" s="56"/>
      <c r="O451" s="56"/>
      <c r="P451" s="56"/>
      <c r="Q451" s="56"/>
      <c r="R451" s="56"/>
      <c r="S451" s="56"/>
      <c r="T451" s="56"/>
      <c r="U451" s="56"/>
      <c r="V451" s="56"/>
      <c r="W451" s="56"/>
      <c r="X451" s="56"/>
      <c r="Y451" s="56"/>
      <c r="Z451" s="56"/>
      <c r="AA451" s="56"/>
      <c r="AB451" s="56"/>
    </row>
    <row r="452">
      <c r="A452" s="56"/>
      <c r="B452" s="56"/>
      <c r="C452" s="58"/>
      <c r="D452" s="87"/>
      <c r="E452" s="79"/>
      <c r="F452" s="58"/>
      <c r="G452" s="58"/>
      <c r="H452" s="58"/>
      <c r="I452" s="58"/>
      <c r="J452" s="58"/>
      <c r="K452" s="56"/>
      <c r="L452" s="56"/>
      <c r="M452" s="56"/>
      <c r="N452" s="56"/>
      <c r="O452" s="56"/>
      <c r="P452" s="56"/>
      <c r="Q452" s="56"/>
      <c r="R452" s="56"/>
      <c r="S452" s="56"/>
      <c r="T452" s="56"/>
      <c r="U452" s="56"/>
      <c r="V452" s="56"/>
      <c r="W452" s="56"/>
      <c r="X452" s="56"/>
      <c r="Y452" s="56"/>
      <c r="Z452" s="56"/>
      <c r="AA452" s="56"/>
      <c r="AB452" s="56"/>
    </row>
    <row r="453">
      <c r="A453" s="56"/>
      <c r="B453" s="56"/>
      <c r="C453" s="58"/>
      <c r="D453" s="87"/>
      <c r="E453" s="79"/>
      <c r="F453" s="58"/>
      <c r="G453" s="58"/>
      <c r="H453" s="58"/>
      <c r="I453" s="58"/>
      <c r="J453" s="58"/>
      <c r="K453" s="56"/>
      <c r="L453" s="56"/>
      <c r="M453" s="56"/>
      <c r="N453" s="56"/>
      <c r="O453" s="56"/>
      <c r="P453" s="56"/>
      <c r="Q453" s="56"/>
      <c r="R453" s="56"/>
      <c r="S453" s="56"/>
      <c r="T453" s="56"/>
      <c r="U453" s="56"/>
      <c r="V453" s="56"/>
      <c r="W453" s="56"/>
      <c r="X453" s="56"/>
      <c r="Y453" s="56"/>
      <c r="Z453" s="56"/>
      <c r="AA453" s="56"/>
      <c r="AB453" s="56"/>
    </row>
    <row r="454">
      <c r="A454" s="56"/>
      <c r="B454" s="56"/>
      <c r="C454" s="58"/>
      <c r="D454" s="87"/>
      <c r="E454" s="79"/>
      <c r="F454" s="58"/>
      <c r="G454" s="58"/>
      <c r="H454" s="58"/>
      <c r="I454" s="58"/>
      <c r="J454" s="58"/>
      <c r="K454" s="56"/>
      <c r="L454" s="56"/>
      <c r="M454" s="56"/>
      <c r="N454" s="56"/>
      <c r="O454" s="56"/>
      <c r="P454" s="56"/>
      <c r="Q454" s="56"/>
      <c r="R454" s="56"/>
      <c r="S454" s="56"/>
      <c r="T454" s="56"/>
      <c r="U454" s="56"/>
      <c r="V454" s="56"/>
      <c r="W454" s="56"/>
      <c r="X454" s="56"/>
      <c r="Y454" s="56"/>
      <c r="Z454" s="56"/>
      <c r="AA454" s="56"/>
      <c r="AB454" s="56"/>
    </row>
    <row r="455">
      <c r="A455" s="56"/>
      <c r="B455" s="56"/>
      <c r="C455" s="58"/>
      <c r="D455" s="87"/>
      <c r="E455" s="79"/>
      <c r="F455" s="58"/>
      <c r="G455" s="58"/>
      <c r="H455" s="58"/>
      <c r="I455" s="58"/>
      <c r="J455" s="58"/>
      <c r="K455" s="56"/>
      <c r="L455" s="56"/>
      <c r="M455" s="56"/>
      <c r="N455" s="56"/>
      <c r="O455" s="56"/>
      <c r="P455" s="56"/>
      <c r="Q455" s="56"/>
      <c r="R455" s="56"/>
      <c r="S455" s="56"/>
      <c r="T455" s="56"/>
      <c r="U455" s="56"/>
      <c r="V455" s="56"/>
      <c r="W455" s="56"/>
      <c r="X455" s="56"/>
      <c r="Y455" s="56"/>
      <c r="Z455" s="56"/>
      <c r="AA455" s="56"/>
      <c r="AB455" s="56"/>
    </row>
    <row r="456">
      <c r="A456" s="56"/>
      <c r="B456" s="56"/>
      <c r="C456" s="58"/>
      <c r="D456" s="87"/>
      <c r="E456" s="79"/>
      <c r="F456" s="58"/>
      <c r="G456" s="58"/>
      <c r="H456" s="58"/>
      <c r="I456" s="58"/>
      <c r="J456" s="58"/>
      <c r="K456" s="56"/>
      <c r="L456" s="56"/>
      <c r="M456" s="56"/>
      <c r="N456" s="56"/>
      <c r="O456" s="56"/>
      <c r="P456" s="56"/>
      <c r="Q456" s="56"/>
      <c r="R456" s="56"/>
      <c r="S456" s="56"/>
      <c r="T456" s="56"/>
      <c r="U456" s="56"/>
      <c r="V456" s="56"/>
      <c r="W456" s="56"/>
      <c r="X456" s="56"/>
      <c r="Y456" s="56"/>
      <c r="Z456" s="56"/>
      <c r="AA456" s="56"/>
      <c r="AB456" s="56"/>
    </row>
    <row r="457">
      <c r="A457" s="56"/>
      <c r="B457" s="56"/>
      <c r="C457" s="58"/>
      <c r="D457" s="87"/>
      <c r="E457" s="79"/>
      <c r="F457" s="58"/>
      <c r="G457" s="58"/>
      <c r="H457" s="58"/>
      <c r="I457" s="58"/>
      <c r="J457" s="58"/>
      <c r="K457" s="56"/>
      <c r="L457" s="56"/>
      <c r="M457" s="56"/>
      <c r="N457" s="56"/>
      <c r="O457" s="56"/>
      <c r="P457" s="56"/>
      <c r="Q457" s="56"/>
      <c r="R457" s="56"/>
      <c r="S457" s="56"/>
      <c r="T457" s="56"/>
      <c r="U457" s="56"/>
      <c r="V457" s="56"/>
      <c r="W457" s="56"/>
      <c r="X457" s="56"/>
      <c r="Y457" s="56"/>
      <c r="Z457" s="56"/>
      <c r="AA457" s="56"/>
      <c r="AB457" s="56"/>
    </row>
    <row r="458">
      <c r="A458" s="56"/>
      <c r="B458" s="56"/>
      <c r="C458" s="58"/>
      <c r="D458" s="87"/>
      <c r="E458" s="79"/>
      <c r="F458" s="58"/>
      <c r="G458" s="58"/>
      <c r="H458" s="58"/>
      <c r="I458" s="58"/>
      <c r="J458" s="58"/>
      <c r="K458" s="56"/>
      <c r="L458" s="56"/>
      <c r="M458" s="56"/>
      <c r="N458" s="56"/>
      <c r="O458" s="56"/>
      <c r="P458" s="56"/>
      <c r="Q458" s="56"/>
      <c r="R458" s="56"/>
      <c r="S458" s="56"/>
      <c r="T458" s="56"/>
      <c r="U458" s="56"/>
      <c r="V458" s="56"/>
      <c r="W458" s="56"/>
      <c r="X458" s="56"/>
      <c r="Y458" s="56"/>
      <c r="Z458" s="56"/>
      <c r="AA458" s="56"/>
      <c r="AB458" s="56"/>
    </row>
    <row r="459">
      <c r="A459" s="56"/>
      <c r="B459" s="56"/>
      <c r="C459" s="58"/>
      <c r="D459" s="87"/>
      <c r="E459" s="79"/>
      <c r="F459" s="58"/>
      <c r="G459" s="58"/>
      <c r="H459" s="58"/>
      <c r="I459" s="58"/>
      <c r="J459" s="58"/>
      <c r="K459" s="56"/>
      <c r="L459" s="56"/>
      <c r="M459" s="56"/>
      <c r="N459" s="56"/>
      <c r="O459" s="56"/>
      <c r="P459" s="56"/>
      <c r="Q459" s="56"/>
      <c r="R459" s="56"/>
      <c r="S459" s="56"/>
      <c r="T459" s="56"/>
      <c r="U459" s="56"/>
      <c r="V459" s="56"/>
      <c r="W459" s="56"/>
      <c r="X459" s="56"/>
      <c r="Y459" s="56"/>
      <c r="Z459" s="56"/>
      <c r="AA459" s="56"/>
      <c r="AB459" s="56"/>
    </row>
    <row r="460">
      <c r="A460" s="56"/>
      <c r="B460" s="56"/>
      <c r="C460" s="58"/>
      <c r="D460" s="87"/>
      <c r="E460" s="79"/>
      <c r="F460" s="58"/>
      <c r="G460" s="58"/>
      <c r="H460" s="58"/>
      <c r="I460" s="58"/>
      <c r="J460" s="58"/>
      <c r="K460" s="56"/>
      <c r="L460" s="56"/>
      <c r="M460" s="56"/>
      <c r="N460" s="56"/>
      <c r="O460" s="56"/>
      <c r="P460" s="56"/>
      <c r="Q460" s="56"/>
      <c r="R460" s="56"/>
      <c r="S460" s="56"/>
      <c r="T460" s="56"/>
      <c r="U460" s="56"/>
      <c r="V460" s="56"/>
      <c r="W460" s="56"/>
      <c r="X460" s="56"/>
      <c r="Y460" s="56"/>
      <c r="Z460" s="56"/>
      <c r="AA460" s="56"/>
      <c r="AB460" s="56"/>
    </row>
    <row r="461">
      <c r="A461" s="56"/>
      <c r="B461" s="56"/>
      <c r="C461" s="58"/>
      <c r="D461" s="87"/>
      <c r="E461" s="79"/>
      <c r="F461" s="58"/>
      <c r="G461" s="58"/>
      <c r="H461" s="58"/>
      <c r="I461" s="58"/>
      <c r="J461" s="58"/>
      <c r="K461" s="56"/>
      <c r="L461" s="56"/>
      <c r="M461" s="56"/>
      <c r="N461" s="56"/>
      <c r="O461" s="56"/>
      <c r="P461" s="56"/>
      <c r="Q461" s="56"/>
      <c r="R461" s="56"/>
      <c r="S461" s="56"/>
      <c r="T461" s="56"/>
      <c r="U461" s="56"/>
      <c r="V461" s="56"/>
      <c r="W461" s="56"/>
      <c r="X461" s="56"/>
      <c r="Y461" s="56"/>
      <c r="Z461" s="56"/>
      <c r="AA461" s="56"/>
      <c r="AB461" s="56"/>
    </row>
    <row r="462">
      <c r="A462" s="56"/>
      <c r="B462" s="56"/>
      <c r="C462" s="58"/>
      <c r="D462" s="87"/>
      <c r="E462" s="79"/>
      <c r="F462" s="58"/>
      <c r="G462" s="58"/>
      <c r="H462" s="58"/>
      <c r="I462" s="58"/>
      <c r="J462" s="58"/>
      <c r="K462" s="56"/>
      <c r="L462" s="56"/>
      <c r="M462" s="56"/>
      <c r="N462" s="56"/>
      <c r="O462" s="56"/>
      <c r="P462" s="56"/>
      <c r="Q462" s="56"/>
      <c r="R462" s="56"/>
      <c r="S462" s="56"/>
      <c r="T462" s="56"/>
      <c r="U462" s="56"/>
      <c r="V462" s="56"/>
      <c r="W462" s="56"/>
      <c r="X462" s="56"/>
      <c r="Y462" s="56"/>
      <c r="Z462" s="56"/>
      <c r="AA462" s="56"/>
      <c r="AB462" s="56"/>
    </row>
    <row r="463">
      <c r="A463" s="56"/>
      <c r="B463" s="56"/>
      <c r="C463" s="58"/>
      <c r="D463" s="87"/>
      <c r="E463" s="79"/>
      <c r="F463" s="58"/>
      <c r="G463" s="58"/>
      <c r="H463" s="58"/>
      <c r="I463" s="58"/>
      <c r="J463" s="58"/>
      <c r="K463" s="56"/>
      <c r="L463" s="56"/>
      <c r="M463" s="56"/>
      <c r="N463" s="56"/>
      <c r="O463" s="56"/>
      <c r="P463" s="56"/>
      <c r="Q463" s="56"/>
      <c r="R463" s="56"/>
      <c r="S463" s="56"/>
      <c r="T463" s="56"/>
      <c r="U463" s="56"/>
      <c r="V463" s="56"/>
      <c r="W463" s="56"/>
      <c r="X463" s="56"/>
      <c r="Y463" s="56"/>
      <c r="Z463" s="56"/>
      <c r="AA463" s="56"/>
      <c r="AB463" s="56"/>
    </row>
    <row r="464">
      <c r="A464" s="56"/>
      <c r="B464" s="56"/>
      <c r="C464" s="58"/>
      <c r="D464" s="87"/>
      <c r="E464" s="79"/>
      <c r="F464" s="58"/>
      <c r="G464" s="58"/>
      <c r="H464" s="58"/>
      <c r="I464" s="58"/>
      <c r="J464" s="58"/>
      <c r="K464" s="56"/>
      <c r="L464" s="56"/>
      <c r="M464" s="56"/>
      <c r="N464" s="56"/>
      <c r="O464" s="56"/>
      <c r="P464" s="56"/>
      <c r="Q464" s="56"/>
      <c r="R464" s="56"/>
      <c r="S464" s="56"/>
      <c r="T464" s="56"/>
      <c r="U464" s="56"/>
      <c r="V464" s="56"/>
      <c r="W464" s="56"/>
      <c r="X464" s="56"/>
      <c r="Y464" s="56"/>
      <c r="Z464" s="56"/>
      <c r="AA464" s="56"/>
      <c r="AB464" s="56"/>
    </row>
    <row r="465">
      <c r="A465" s="56"/>
      <c r="B465" s="56"/>
      <c r="C465" s="58"/>
      <c r="D465" s="87"/>
      <c r="E465" s="79"/>
      <c r="F465" s="58"/>
      <c r="G465" s="58"/>
      <c r="H465" s="58"/>
      <c r="I465" s="58"/>
      <c r="J465" s="58"/>
      <c r="K465" s="56"/>
      <c r="L465" s="56"/>
      <c r="M465" s="56"/>
      <c r="N465" s="56"/>
      <c r="O465" s="56"/>
      <c r="P465" s="56"/>
      <c r="Q465" s="56"/>
      <c r="R465" s="56"/>
      <c r="S465" s="56"/>
      <c r="T465" s="56"/>
      <c r="U465" s="56"/>
      <c r="V465" s="56"/>
      <c r="W465" s="56"/>
      <c r="X465" s="56"/>
      <c r="Y465" s="56"/>
      <c r="Z465" s="56"/>
      <c r="AA465" s="56"/>
      <c r="AB465" s="56"/>
    </row>
    <row r="466">
      <c r="A466" s="56"/>
      <c r="B466" s="56"/>
      <c r="C466" s="58"/>
      <c r="D466" s="87"/>
      <c r="E466" s="79"/>
      <c r="F466" s="58"/>
      <c r="G466" s="58"/>
      <c r="H466" s="58"/>
      <c r="I466" s="58"/>
      <c r="J466" s="58"/>
      <c r="K466" s="56"/>
      <c r="L466" s="56"/>
      <c r="M466" s="56"/>
      <c r="N466" s="56"/>
      <c r="O466" s="56"/>
      <c r="P466" s="56"/>
      <c r="Q466" s="56"/>
      <c r="R466" s="56"/>
      <c r="S466" s="56"/>
      <c r="T466" s="56"/>
      <c r="U466" s="56"/>
      <c r="V466" s="56"/>
      <c r="W466" s="56"/>
      <c r="X466" s="56"/>
      <c r="Y466" s="56"/>
      <c r="Z466" s="56"/>
      <c r="AA466" s="56"/>
      <c r="AB466" s="56"/>
    </row>
    <row r="467">
      <c r="A467" s="56"/>
      <c r="B467" s="56"/>
      <c r="C467" s="58"/>
      <c r="D467" s="87"/>
      <c r="E467" s="79"/>
      <c r="F467" s="58"/>
      <c r="G467" s="58"/>
      <c r="H467" s="58"/>
      <c r="I467" s="58"/>
      <c r="J467" s="58"/>
      <c r="K467" s="56"/>
      <c r="L467" s="56"/>
      <c r="M467" s="56"/>
      <c r="N467" s="56"/>
      <c r="O467" s="56"/>
      <c r="P467" s="56"/>
      <c r="Q467" s="56"/>
      <c r="R467" s="56"/>
      <c r="S467" s="56"/>
      <c r="T467" s="56"/>
      <c r="U467" s="56"/>
      <c r="V467" s="56"/>
      <c r="W467" s="56"/>
      <c r="X467" s="56"/>
      <c r="Y467" s="56"/>
      <c r="Z467" s="56"/>
      <c r="AA467" s="56"/>
      <c r="AB467" s="56"/>
    </row>
    <row r="468">
      <c r="A468" s="56"/>
      <c r="B468" s="56"/>
      <c r="C468" s="58"/>
      <c r="D468" s="87"/>
      <c r="E468" s="79"/>
      <c r="F468" s="58"/>
      <c r="G468" s="58"/>
      <c r="H468" s="58"/>
      <c r="I468" s="58"/>
      <c r="J468" s="58"/>
      <c r="K468" s="56"/>
      <c r="L468" s="56"/>
      <c r="M468" s="56"/>
      <c r="N468" s="56"/>
      <c r="O468" s="56"/>
      <c r="P468" s="56"/>
      <c r="Q468" s="56"/>
      <c r="R468" s="56"/>
      <c r="S468" s="56"/>
      <c r="T468" s="56"/>
      <c r="U468" s="56"/>
      <c r="V468" s="56"/>
      <c r="W468" s="56"/>
      <c r="X468" s="56"/>
      <c r="Y468" s="56"/>
      <c r="Z468" s="56"/>
      <c r="AA468" s="56"/>
      <c r="AB468" s="56"/>
    </row>
    <row r="469">
      <c r="A469" s="56"/>
      <c r="B469" s="56"/>
      <c r="C469" s="58"/>
      <c r="D469" s="87"/>
      <c r="E469" s="79"/>
      <c r="F469" s="58"/>
      <c r="G469" s="58"/>
      <c r="H469" s="58"/>
      <c r="I469" s="58"/>
      <c r="J469" s="58"/>
      <c r="K469" s="56"/>
      <c r="L469" s="56"/>
      <c r="M469" s="56"/>
      <c r="N469" s="56"/>
      <c r="O469" s="56"/>
      <c r="P469" s="56"/>
      <c r="Q469" s="56"/>
      <c r="R469" s="56"/>
      <c r="S469" s="56"/>
      <c r="T469" s="56"/>
      <c r="U469" s="56"/>
      <c r="V469" s="56"/>
      <c r="W469" s="56"/>
      <c r="X469" s="56"/>
      <c r="Y469" s="56"/>
      <c r="Z469" s="56"/>
      <c r="AA469" s="56"/>
      <c r="AB469" s="56"/>
    </row>
    <row r="470">
      <c r="A470" s="56"/>
      <c r="B470" s="56"/>
      <c r="C470" s="58"/>
      <c r="D470" s="87"/>
      <c r="E470" s="79"/>
      <c r="F470" s="58"/>
      <c r="G470" s="58"/>
      <c r="H470" s="58"/>
      <c r="I470" s="58"/>
      <c r="J470" s="58"/>
      <c r="K470" s="56"/>
      <c r="L470" s="56"/>
      <c r="M470" s="56"/>
      <c r="N470" s="56"/>
      <c r="O470" s="56"/>
      <c r="P470" s="56"/>
      <c r="Q470" s="56"/>
      <c r="R470" s="56"/>
      <c r="S470" s="56"/>
      <c r="T470" s="56"/>
      <c r="U470" s="56"/>
      <c r="V470" s="56"/>
      <c r="W470" s="56"/>
      <c r="X470" s="56"/>
      <c r="Y470" s="56"/>
      <c r="Z470" s="56"/>
      <c r="AA470" s="56"/>
      <c r="AB470" s="56"/>
    </row>
    <row r="471">
      <c r="A471" s="56"/>
      <c r="B471" s="56"/>
      <c r="C471" s="58"/>
      <c r="D471" s="87"/>
      <c r="E471" s="79"/>
      <c r="F471" s="58"/>
      <c r="G471" s="58"/>
      <c r="H471" s="58"/>
      <c r="I471" s="58"/>
      <c r="J471" s="58"/>
      <c r="K471" s="56"/>
      <c r="L471" s="56"/>
      <c r="M471" s="56"/>
      <c r="N471" s="56"/>
      <c r="O471" s="56"/>
      <c r="P471" s="56"/>
      <c r="Q471" s="56"/>
      <c r="R471" s="56"/>
      <c r="S471" s="56"/>
      <c r="T471" s="56"/>
      <c r="U471" s="56"/>
      <c r="V471" s="56"/>
      <c r="W471" s="56"/>
      <c r="X471" s="56"/>
      <c r="Y471" s="56"/>
      <c r="Z471" s="56"/>
      <c r="AA471" s="56"/>
      <c r="AB471" s="56"/>
    </row>
    <row r="472">
      <c r="A472" s="56"/>
      <c r="B472" s="56"/>
      <c r="C472" s="58"/>
      <c r="D472" s="87"/>
      <c r="E472" s="79"/>
      <c r="F472" s="58"/>
      <c r="G472" s="58"/>
      <c r="H472" s="58"/>
      <c r="I472" s="58"/>
      <c r="J472" s="58"/>
      <c r="K472" s="56"/>
      <c r="L472" s="56"/>
      <c r="M472" s="56"/>
      <c r="N472" s="56"/>
      <c r="O472" s="56"/>
      <c r="P472" s="56"/>
      <c r="Q472" s="56"/>
      <c r="R472" s="56"/>
      <c r="S472" s="56"/>
      <c r="T472" s="56"/>
      <c r="U472" s="56"/>
      <c r="V472" s="56"/>
      <c r="W472" s="56"/>
      <c r="X472" s="56"/>
      <c r="Y472" s="56"/>
      <c r="Z472" s="56"/>
      <c r="AA472" s="56"/>
      <c r="AB472" s="56"/>
    </row>
    <row r="473">
      <c r="A473" s="56"/>
      <c r="B473" s="56"/>
      <c r="C473" s="58"/>
      <c r="D473" s="87"/>
      <c r="E473" s="79"/>
      <c r="F473" s="58"/>
      <c r="G473" s="58"/>
      <c r="H473" s="58"/>
      <c r="I473" s="58"/>
      <c r="J473" s="58"/>
      <c r="K473" s="56"/>
      <c r="L473" s="56"/>
      <c r="M473" s="56"/>
      <c r="N473" s="56"/>
      <c r="O473" s="56"/>
      <c r="P473" s="56"/>
      <c r="Q473" s="56"/>
      <c r="R473" s="56"/>
      <c r="S473" s="56"/>
      <c r="T473" s="56"/>
      <c r="U473" s="56"/>
      <c r="V473" s="56"/>
      <c r="W473" s="56"/>
      <c r="X473" s="56"/>
      <c r="Y473" s="56"/>
      <c r="Z473" s="56"/>
      <c r="AA473" s="56"/>
      <c r="AB473" s="56"/>
    </row>
    <row r="474">
      <c r="A474" s="56"/>
      <c r="B474" s="56"/>
      <c r="C474" s="58"/>
      <c r="D474" s="87"/>
      <c r="E474" s="79"/>
      <c r="F474" s="58"/>
      <c r="G474" s="58"/>
      <c r="H474" s="58"/>
      <c r="I474" s="58"/>
      <c r="J474" s="58"/>
      <c r="K474" s="56"/>
      <c r="L474" s="56"/>
      <c r="M474" s="56"/>
      <c r="N474" s="56"/>
      <c r="O474" s="56"/>
      <c r="P474" s="56"/>
      <c r="Q474" s="56"/>
      <c r="R474" s="56"/>
      <c r="S474" s="56"/>
      <c r="T474" s="56"/>
      <c r="U474" s="56"/>
      <c r="V474" s="56"/>
      <c r="W474" s="56"/>
      <c r="X474" s="56"/>
      <c r="Y474" s="56"/>
      <c r="Z474" s="56"/>
      <c r="AA474" s="56"/>
      <c r="AB474" s="56"/>
    </row>
    <row r="475">
      <c r="A475" s="56"/>
      <c r="B475" s="56"/>
      <c r="C475" s="58"/>
      <c r="D475" s="87"/>
      <c r="E475" s="79"/>
      <c r="F475" s="58"/>
      <c r="G475" s="58"/>
      <c r="H475" s="58"/>
      <c r="I475" s="58"/>
      <c r="J475" s="58"/>
      <c r="K475" s="56"/>
      <c r="L475" s="56"/>
      <c r="M475" s="56"/>
      <c r="N475" s="56"/>
      <c r="O475" s="56"/>
      <c r="P475" s="56"/>
      <c r="Q475" s="56"/>
      <c r="R475" s="56"/>
      <c r="S475" s="56"/>
      <c r="T475" s="56"/>
      <c r="U475" s="56"/>
      <c r="V475" s="56"/>
      <c r="W475" s="56"/>
      <c r="X475" s="56"/>
      <c r="Y475" s="56"/>
      <c r="Z475" s="56"/>
      <c r="AA475" s="56"/>
      <c r="AB475" s="56"/>
    </row>
    <row r="476">
      <c r="A476" s="56"/>
      <c r="B476" s="56"/>
      <c r="C476" s="58"/>
      <c r="D476" s="87"/>
      <c r="E476" s="79"/>
      <c r="F476" s="58"/>
      <c r="G476" s="58"/>
      <c r="H476" s="58"/>
      <c r="I476" s="58"/>
      <c r="J476" s="58"/>
      <c r="K476" s="56"/>
      <c r="L476" s="56"/>
      <c r="M476" s="56"/>
      <c r="N476" s="56"/>
      <c r="O476" s="56"/>
      <c r="P476" s="56"/>
      <c r="Q476" s="56"/>
      <c r="R476" s="56"/>
      <c r="S476" s="56"/>
      <c r="T476" s="56"/>
      <c r="U476" s="56"/>
      <c r="V476" s="56"/>
      <c r="W476" s="56"/>
      <c r="X476" s="56"/>
      <c r="Y476" s="56"/>
      <c r="Z476" s="56"/>
      <c r="AA476" s="56"/>
      <c r="AB476" s="56"/>
    </row>
    <row r="477">
      <c r="A477" s="56"/>
      <c r="B477" s="56"/>
      <c r="C477" s="58"/>
      <c r="D477" s="87"/>
      <c r="E477" s="79"/>
      <c r="F477" s="58"/>
      <c r="G477" s="58"/>
      <c r="H477" s="58"/>
      <c r="I477" s="58"/>
      <c r="J477" s="58"/>
      <c r="K477" s="56"/>
      <c r="L477" s="56"/>
      <c r="M477" s="56"/>
      <c r="N477" s="56"/>
      <c r="O477" s="56"/>
      <c r="P477" s="56"/>
      <c r="Q477" s="56"/>
      <c r="R477" s="56"/>
      <c r="S477" s="56"/>
      <c r="T477" s="56"/>
      <c r="U477" s="56"/>
      <c r="V477" s="56"/>
      <c r="W477" s="56"/>
      <c r="X477" s="56"/>
      <c r="Y477" s="56"/>
      <c r="Z477" s="56"/>
      <c r="AA477" s="56"/>
      <c r="AB477" s="56"/>
    </row>
    <row r="478">
      <c r="A478" s="56"/>
      <c r="B478" s="56"/>
      <c r="C478" s="58"/>
      <c r="D478" s="87"/>
      <c r="E478" s="79"/>
      <c r="F478" s="58"/>
      <c r="G478" s="58"/>
      <c r="H478" s="58"/>
      <c r="I478" s="58"/>
      <c r="J478" s="58"/>
      <c r="K478" s="56"/>
      <c r="L478" s="56"/>
      <c r="M478" s="56"/>
      <c r="N478" s="56"/>
      <c r="O478" s="56"/>
      <c r="P478" s="56"/>
      <c r="Q478" s="56"/>
      <c r="R478" s="56"/>
      <c r="S478" s="56"/>
      <c r="T478" s="56"/>
      <c r="U478" s="56"/>
      <c r="V478" s="56"/>
      <c r="W478" s="56"/>
      <c r="X478" s="56"/>
      <c r="Y478" s="56"/>
      <c r="Z478" s="56"/>
      <c r="AA478" s="56"/>
      <c r="AB478" s="56"/>
    </row>
    <row r="479">
      <c r="A479" s="56"/>
      <c r="B479" s="56"/>
      <c r="C479" s="58"/>
      <c r="D479" s="87"/>
      <c r="E479" s="79"/>
      <c r="F479" s="58"/>
      <c r="G479" s="58"/>
      <c r="H479" s="58"/>
      <c r="I479" s="58"/>
      <c r="J479" s="58"/>
      <c r="K479" s="56"/>
      <c r="L479" s="56"/>
      <c r="M479" s="56"/>
      <c r="N479" s="56"/>
      <c r="O479" s="56"/>
      <c r="P479" s="56"/>
      <c r="Q479" s="56"/>
      <c r="R479" s="56"/>
      <c r="S479" s="56"/>
      <c r="T479" s="56"/>
      <c r="U479" s="56"/>
      <c r="V479" s="56"/>
      <c r="W479" s="56"/>
      <c r="X479" s="56"/>
      <c r="Y479" s="56"/>
      <c r="Z479" s="56"/>
      <c r="AA479" s="56"/>
      <c r="AB479" s="56"/>
    </row>
    <row r="480">
      <c r="A480" s="56"/>
      <c r="B480" s="56"/>
      <c r="C480" s="58"/>
      <c r="D480" s="87"/>
      <c r="E480" s="79"/>
      <c r="F480" s="58"/>
      <c r="G480" s="58"/>
      <c r="H480" s="58"/>
      <c r="I480" s="58"/>
      <c r="J480" s="58"/>
      <c r="K480" s="56"/>
      <c r="L480" s="56"/>
      <c r="M480" s="56"/>
      <c r="N480" s="56"/>
      <c r="O480" s="56"/>
      <c r="P480" s="56"/>
      <c r="Q480" s="56"/>
      <c r="R480" s="56"/>
      <c r="S480" s="56"/>
      <c r="T480" s="56"/>
      <c r="U480" s="56"/>
      <c r="V480" s="56"/>
      <c r="W480" s="56"/>
      <c r="X480" s="56"/>
      <c r="Y480" s="56"/>
      <c r="Z480" s="56"/>
      <c r="AA480" s="56"/>
      <c r="AB480" s="56"/>
    </row>
    <row r="481">
      <c r="A481" s="56"/>
      <c r="B481" s="56"/>
      <c r="C481" s="58"/>
      <c r="D481" s="87"/>
      <c r="E481" s="79"/>
      <c r="F481" s="58"/>
      <c r="G481" s="58"/>
      <c r="H481" s="58"/>
      <c r="I481" s="58"/>
      <c r="J481" s="58"/>
      <c r="K481" s="56"/>
      <c r="L481" s="56"/>
      <c r="M481" s="56"/>
      <c r="N481" s="56"/>
      <c r="O481" s="56"/>
      <c r="P481" s="56"/>
      <c r="Q481" s="56"/>
      <c r="R481" s="56"/>
      <c r="S481" s="56"/>
      <c r="T481" s="56"/>
      <c r="U481" s="56"/>
      <c r="V481" s="56"/>
      <c r="W481" s="56"/>
      <c r="X481" s="56"/>
      <c r="Y481" s="56"/>
      <c r="Z481" s="56"/>
      <c r="AA481" s="56"/>
      <c r="AB481" s="56"/>
    </row>
    <row r="482">
      <c r="A482" s="56"/>
      <c r="B482" s="56"/>
      <c r="C482" s="58"/>
      <c r="D482" s="87"/>
      <c r="E482" s="79"/>
      <c r="F482" s="58"/>
      <c r="G482" s="58"/>
      <c r="H482" s="58"/>
      <c r="I482" s="58"/>
      <c r="J482" s="58"/>
      <c r="K482" s="56"/>
      <c r="L482" s="56"/>
      <c r="M482" s="56"/>
      <c r="N482" s="56"/>
      <c r="O482" s="56"/>
      <c r="P482" s="56"/>
      <c r="Q482" s="56"/>
      <c r="R482" s="56"/>
      <c r="S482" s="56"/>
      <c r="T482" s="56"/>
      <c r="U482" s="56"/>
      <c r="V482" s="56"/>
      <c r="W482" s="56"/>
      <c r="X482" s="56"/>
      <c r="Y482" s="56"/>
      <c r="Z482" s="56"/>
      <c r="AA482" s="56"/>
      <c r="AB482" s="56"/>
    </row>
    <row r="483">
      <c r="A483" s="56"/>
      <c r="B483" s="56"/>
      <c r="C483" s="58"/>
      <c r="D483" s="87"/>
      <c r="E483" s="79"/>
      <c r="F483" s="58"/>
      <c r="G483" s="58"/>
      <c r="H483" s="58"/>
      <c r="I483" s="58"/>
      <c r="J483" s="58"/>
      <c r="K483" s="56"/>
      <c r="L483" s="56"/>
      <c r="M483" s="56"/>
      <c r="N483" s="56"/>
      <c r="O483" s="56"/>
      <c r="P483" s="56"/>
      <c r="Q483" s="56"/>
      <c r="R483" s="56"/>
      <c r="S483" s="56"/>
      <c r="T483" s="56"/>
      <c r="U483" s="56"/>
      <c r="V483" s="56"/>
      <c r="W483" s="56"/>
      <c r="X483" s="56"/>
      <c r="Y483" s="56"/>
      <c r="Z483" s="56"/>
      <c r="AA483" s="56"/>
      <c r="AB483" s="56"/>
    </row>
    <row r="484">
      <c r="A484" s="56"/>
      <c r="B484" s="56"/>
      <c r="C484" s="58"/>
      <c r="D484" s="87"/>
      <c r="E484" s="79"/>
      <c r="F484" s="58"/>
      <c r="G484" s="58"/>
      <c r="H484" s="58"/>
      <c r="I484" s="58"/>
      <c r="J484" s="58"/>
      <c r="K484" s="56"/>
      <c r="L484" s="56"/>
      <c r="M484" s="56"/>
      <c r="N484" s="56"/>
      <c r="O484" s="56"/>
      <c r="P484" s="56"/>
      <c r="Q484" s="56"/>
      <c r="R484" s="56"/>
      <c r="S484" s="56"/>
      <c r="T484" s="56"/>
      <c r="U484" s="56"/>
      <c r="V484" s="56"/>
      <c r="W484" s="56"/>
      <c r="X484" s="56"/>
      <c r="Y484" s="56"/>
      <c r="Z484" s="56"/>
      <c r="AA484" s="56"/>
      <c r="AB484" s="56"/>
    </row>
    <row r="485">
      <c r="A485" s="56"/>
      <c r="B485" s="56"/>
      <c r="C485" s="58"/>
      <c r="D485" s="87"/>
      <c r="E485" s="79"/>
      <c r="F485" s="58"/>
      <c r="G485" s="58"/>
      <c r="H485" s="58"/>
      <c r="I485" s="58"/>
      <c r="J485" s="58"/>
      <c r="K485" s="56"/>
      <c r="L485" s="56"/>
      <c r="M485" s="56"/>
      <c r="N485" s="56"/>
      <c r="O485" s="56"/>
      <c r="P485" s="56"/>
      <c r="Q485" s="56"/>
      <c r="R485" s="56"/>
      <c r="S485" s="56"/>
      <c r="T485" s="56"/>
      <c r="U485" s="56"/>
      <c r="V485" s="56"/>
      <c r="W485" s="56"/>
      <c r="X485" s="56"/>
      <c r="Y485" s="56"/>
      <c r="Z485" s="56"/>
      <c r="AA485" s="56"/>
      <c r="AB485" s="56"/>
    </row>
    <row r="486">
      <c r="A486" s="56"/>
      <c r="B486" s="56"/>
      <c r="C486" s="58"/>
      <c r="D486" s="87"/>
      <c r="E486" s="79"/>
      <c r="F486" s="58"/>
      <c r="G486" s="58"/>
      <c r="H486" s="58"/>
      <c r="I486" s="58"/>
      <c r="J486" s="58"/>
      <c r="K486" s="56"/>
      <c r="L486" s="56"/>
      <c r="M486" s="56"/>
      <c r="N486" s="56"/>
      <c r="O486" s="56"/>
      <c r="P486" s="56"/>
      <c r="Q486" s="56"/>
      <c r="R486" s="56"/>
      <c r="S486" s="56"/>
      <c r="T486" s="56"/>
      <c r="U486" s="56"/>
      <c r="V486" s="56"/>
      <c r="W486" s="56"/>
      <c r="X486" s="56"/>
      <c r="Y486" s="56"/>
      <c r="Z486" s="56"/>
      <c r="AA486" s="56"/>
      <c r="AB486" s="56"/>
    </row>
    <row r="487">
      <c r="A487" s="56"/>
      <c r="B487" s="56"/>
      <c r="C487" s="58"/>
      <c r="D487" s="87"/>
      <c r="E487" s="79"/>
      <c r="F487" s="58"/>
      <c r="G487" s="58"/>
      <c r="H487" s="58"/>
      <c r="I487" s="58"/>
      <c r="J487" s="58"/>
      <c r="K487" s="56"/>
      <c r="L487" s="56"/>
      <c r="M487" s="56"/>
      <c r="N487" s="56"/>
      <c r="O487" s="56"/>
      <c r="P487" s="56"/>
      <c r="Q487" s="56"/>
      <c r="R487" s="56"/>
      <c r="S487" s="56"/>
      <c r="T487" s="56"/>
      <c r="U487" s="56"/>
      <c r="V487" s="56"/>
      <c r="W487" s="56"/>
      <c r="X487" s="56"/>
      <c r="Y487" s="56"/>
      <c r="Z487" s="56"/>
      <c r="AA487" s="56"/>
      <c r="AB487" s="56"/>
    </row>
    <row r="488">
      <c r="A488" s="56"/>
      <c r="B488" s="56"/>
      <c r="C488" s="58"/>
      <c r="D488" s="87"/>
      <c r="E488" s="79"/>
      <c r="F488" s="58"/>
      <c r="G488" s="58"/>
      <c r="H488" s="58"/>
      <c r="I488" s="58"/>
      <c r="J488" s="58"/>
      <c r="K488" s="56"/>
      <c r="L488" s="56"/>
      <c r="M488" s="56"/>
      <c r="N488" s="56"/>
      <c r="O488" s="56"/>
      <c r="P488" s="56"/>
      <c r="Q488" s="56"/>
      <c r="R488" s="56"/>
      <c r="S488" s="56"/>
      <c r="T488" s="56"/>
      <c r="U488" s="56"/>
      <c r="V488" s="56"/>
      <c r="W488" s="56"/>
      <c r="X488" s="56"/>
      <c r="Y488" s="56"/>
      <c r="Z488" s="56"/>
      <c r="AA488" s="56"/>
      <c r="AB488" s="56"/>
    </row>
    <row r="489">
      <c r="A489" s="56"/>
      <c r="B489" s="56"/>
      <c r="C489" s="58"/>
      <c r="D489" s="87"/>
      <c r="E489" s="79"/>
      <c r="F489" s="58"/>
      <c r="G489" s="58"/>
      <c r="H489" s="58"/>
      <c r="I489" s="58"/>
      <c r="J489" s="58"/>
      <c r="K489" s="56"/>
      <c r="L489" s="56"/>
      <c r="M489" s="56"/>
      <c r="N489" s="56"/>
      <c r="O489" s="56"/>
      <c r="P489" s="56"/>
      <c r="Q489" s="56"/>
      <c r="R489" s="56"/>
      <c r="S489" s="56"/>
      <c r="T489" s="56"/>
      <c r="U489" s="56"/>
      <c r="V489" s="56"/>
      <c r="W489" s="56"/>
      <c r="X489" s="56"/>
      <c r="Y489" s="56"/>
      <c r="Z489" s="56"/>
      <c r="AA489" s="56"/>
      <c r="AB489" s="56"/>
    </row>
    <row r="490">
      <c r="A490" s="56"/>
      <c r="B490" s="56"/>
      <c r="C490" s="58"/>
      <c r="D490" s="87"/>
      <c r="E490" s="79"/>
      <c r="F490" s="58"/>
      <c r="G490" s="58"/>
      <c r="H490" s="58"/>
      <c r="I490" s="58"/>
      <c r="J490" s="58"/>
      <c r="K490" s="56"/>
      <c r="L490" s="56"/>
      <c r="M490" s="56"/>
      <c r="N490" s="56"/>
      <c r="O490" s="56"/>
      <c r="P490" s="56"/>
      <c r="Q490" s="56"/>
      <c r="R490" s="56"/>
      <c r="S490" s="56"/>
      <c r="T490" s="56"/>
      <c r="U490" s="56"/>
      <c r="V490" s="56"/>
      <c r="W490" s="56"/>
      <c r="X490" s="56"/>
      <c r="Y490" s="56"/>
      <c r="Z490" s="56"/>
      <c r="AA490" s="56"/>
      <c r="AB490" s="56"/>
    </row>
    <row r="491">
      <c r="A491" s="56"/>
      <c r="B491" s="56"/>
      <c r="C491" s="58"/>
      <c r="D491" s="87"/>
      <c r="E491" s="79"/>
      <c r="F491" s="58"/>
      <c r="G491" s="58"/>
      <c r="H491" s="58"/>
      <c r="I491" s="58"/>
      <c r="J491" s="58"/>
      <c r="K491" s="56"/>
      <c r="L491" s="56"/>
      <c r="M491" s="56"/>
      <c r="N491" s="56"/>
      <c r="O491" s="56"/>
      <c r="P491" s="56"/>
      <c r="Q491" s="56"/>
      <c r="R491" s="56"/>
      <c r="S491" s="56"/>
      <c r="T491" s="56"/>
      <c r="U491" s="56"/>
      <c r="V491" s="56"/>
      <c r="W491" s="56"/>
      <c r="X491" s="56"/>
      <c r="Y491" s="56"/>
      <c r="Z491" s="56"/>
      <c r="AA491" s="56"/>
      <c r="AB491" s="56"/>
    </row>
    <row r="492">
      <c r="A492" s="56"/>
      <c r="B492" s="56"/>
      <c r="C492" s="58"/>
      <c r="D492" s="87"/>
      <c r="E492" s="79"/>
      <c r="F492" s="58"/>
      <c r="G492" s="58"/>
      <c r="H492" s="58"/>
      <c r="I492" s="58"/>
      <c r="J492" s="58"/>
      <c r="K492" s="56"/>
      <c r="L492" s="56"/>
      <c r="M492" s="56"/>
      <c r="N492" s="56"/>
      <c r="O492" s="56"/>
      <c r="P492" s="56"/>
      <c r="Q492" s="56"/>
      <c r="R492" s="56"/>
      <c r="S492" s="56"/>
      <c r="T492" s="56"/>
      <c r="U492" s="56"/>
      <c r="V492" s="56"/>
      <c r="W492" s="56"/>
      <c r="X492" s="56"/>
      <c r="Y492" s="56"/>
      <c r="Z492" s="56"/>
      <c r="AA492" s="56"/>
      <c r="AB492" s="56"/>
    </row>
    <row r="493">
      <c r="A493" s="56"/>
      <c r="B493" s="56"/>
      <c r="C493" s="58"/>
      <c r="D493" s="87"/>
      <c r="E493" s="79"/>
      <c r="F493" s="58"/>
      <c r="G493" s="58"/>
      <c r="H493" s="58"/>
      <c r="I493" s="58"/>
      <c r="J493" s="58"/>
      <c r="K493" s="56"/>
      <c r="L493" s="56"/>
      <c r="M493" s="56"/>
      <c r="N493" s="56"/>
      <c r="O493" s="56"/>
      <c r="P493" s="56"/>
      <c r="Q493" s="56"/>
      <c r="R493" s="56"/>
      <c r="S493" s="56"/>
      <c r="T493" s="56"/>
      <c r="U493" s="56"/>
      <c r="V493" s="56"/>
      <c r="W493" s="56"/>
      <c r="X493" s="56"/>
      <c r="Y493" s="56"/>
      <c r="Z493" s="56"/>
      <c r="AA493" s="56"/>
      <c r="AB493" s="56"/>
    </row>
    <row r="494">
      <c r="A494" s="56"/>
      <c r="B494" s="56"/>
      <c r="C494" s="58"/>
      <c r="D494" s="87"/>
      <c r="E494" s="79"/>
      <c r="F494" s="58"/>
      <c r="G494" s="58"/>
      <c r="H494" s="58"/>
      <c r="I494" s="58"/>
      <c r="J494" s="58"/>
      <c r="K494" s="56"/>
      <c r="L494" s="56"/>
      <c r="M494" s="56"/>
      <c r="N494" s="56"/>
      <c r="O494" s="56"/>
      <c r="P494" s="56"/>
      <c r="Q494" s="56"/>
      <c r="R494" s="56"/>
      <c r="S494" s="56"/>
      <c r="T494" s="56"/>
      <c r="U494" s="56"/>
      <c r="V494" s="56"/>
      <c r="W494" s="56"/>
      <c r="X494" s="56"/>
      <c r="Y494" s="56"/>
      <c r="Z494" s="56"/>
      <c r="AA494" s="56"/>
      <c r="AB494" s="56"/>
    </row>
    <row r="495">
      <c r="A495" s="56"/>
      <c r="B495" s="56"/>
      <c r="C495" s="58"/>
      <c r="D495" s="87"/>
      <c r="E495" s="79"/>
      <c r="F495" s="58"/>
      <c r="G495" s="58"/>
      <c r="H495" s="58"/>
      <c r="I495" s="58"/>
      <c r="J495" s="58"/>
      <c r="K495" s="56"/>
      <c r="L495" s="56"/>
      <c r="M495" s="56"/>
      <c r="N495" s="56"/>
      <c r="O495" s="56"/>
      <c r="P495" s="56"/>
      <c r="Q495" s="56"/>
      <c r="R495" s="56"/>
      <c r="S495" s="56"/>
      <c r="T495" s="56"/>
      <c r="U495" s="56"/>
      <c r="V495" s="56"/>
      <c r="W495" s="56"/>
      <c r="X495" s="56"/>
      <c r="Y495" s="56"/>
      <c r="Z495" s="56"/>
      <c r="AA495" s="56"/>
      <c r="AB495" s="56"/>
    </row>
    <row r="496">
      <c r="A496" s="56"/>
      <c r="B496" s="56"/>
      <c r="C496" s="58"/>
      <c r="D496" s="87"/>
      <c r="E496" s="79"/>
      <c r="F496" s="58"/>
      <c r="G496" s="58"/>
      <c r="H496" s="58"/>
      <c r="I496" s="58"/>
      <c r="J496" s="58"/>
      <c r="K496" s="56"/>
      <c r="L496" s="56"/>
      <c r="M496" s="56"/>
      <c r="N496" s="56"/>
      <c r="O496" s="56"/>
      <c r="P496" s="56"/>
      <c r="Q496" s="56"/>
      <c r="R496" s="56"/>
      <c r="S496" s="56"/>
      <c r="T496" s="56"/>
      <c r="U496" s="56"/>
      <c r="V496" s="56"/>
      <c r="W496" s="56"/>
      <c r="X496" s="56"/>
      <c r="Y496" s="56"/>
      <c r="Z496" s="56"/>
      <c r="AA496" s="56"/>
      <c r="AB496" s="56"/>
    </row>
    <row r="497">
      <c r="A497" s="56"/>
      <c r="B497" s="56"/>
      <c r="C497" s="58"/>
      <c r="D497" s="87"/>
      <c r="E497" s="79"/>
      <c r="F497" s="58"/>
      <c r="G497" s="58"/>
      <c r="H497" s="58"/>
      <c r="I497" s="58"/>
      <c r="J497" s="58"/>
      <c r="K497" s="56"/>
      <c r="L497" s="56"/>
      <c r="M497" s="56"/>
      <c r="N497" s="56"/>
      <c r="O497" s="56"/>
      <c r="P497" s="56"/>
      <c r="Q497" s="56"/>
      <c r="R497" s="56"/>
      <c r="S497" s="56"/>
      <c r="T497" s="56"/>
      <c r="U497" s="56"/>
      <c r="V497" s="56"/>
      <c r="W497" s="56"/>
      <c r="X497" s="56"/>
      <c r="Y497" s="56"/>
      <c r="Z497" s="56"/>
      <c r="AA497" s="56"/>
      <c r="AB497" s="56"/>
    </row>
    <row r="498">
      <c r="A498" s="56"/>
      <c r="B498" s="56"/>
      <c r="C498" s="58"/>
      <c r="D498" s="87"/>
      <c r="E498" s="79"/>
      <c r="F498" s="58"/>
      <c r="G498" s="58"/>
      <c r="H498" s="58"/>
      <c r="I498" s="58"/>
      <c r="J498" s="58"/>
      <c r="K498" s="56"/>
      <c r="L498" s="56"/>
      <c r="M498" s="56"/>
      <c r="N498" s="56"/>
      <c r="O498" s="56"/>
      <c r="P498" s="56"/>
      <c r="Q498" s="56"/>
      <c r="R498" s="56"/>
      <c r="S498" s="56"/>
      <c r="T498" s="56"/>
      <c r="U498" s="56"/>
      <c r="V498" s="56"/>
      <c r="W498" s="56"/>
      <c r="X498" s="56"/>
      <c r="Y498" s="56"/>
      <c r="Z498" s="56"/>
      <c r="AA498" s="56"/>
      <c r="AB498" s="56"/>
    </row>
    <row r="499">
      <c r="A499" s="56"/>
      <c r="B499" s="56"/>
      <c r="C499" s="58"/>
      <c r="D499" s="87"/>
      <c r="E499" s="79"/>
      <c r="F499" s="58"/>
      <c r="G499" s="58"/>
      <c r="H499" s="58"/>
      <c r="I499" s="58"/>
      <c r="J499" s="58"/>
      <c r="K499" s="56"/>
      <c r="L499" s="56"/>
      <c r="M499" s="56"/>
      <c r="N499" s="56"/>
      <c r="O499" s="56"/>
      <c r="P499" s="56"/>
      <c r="Q499" s="56"/>
      <c r="R499" s="56"/>
      <c r="S499" s="56"/>
      <c r="T499" s="56"/>
      <c r="U499" s="56"/>
      <c r="V499" s="56"/>
      <c r="W499" s="56"/>
      <c r="X499" s="56"/>
      <c r="Y499" s="56"/>
      <c r="Z499" s="56"/>
      <c r="AA499" s="56"/>
      <c r="AB499" s="56"/>
    </row>
    <row r="500">
      <c r="A500" s="56"/>
      <c r="B500" s="56"/>
      <c r="C500" s="58"/>
      <c r="D500" s="87"/>
      <c r="E500" s="79"/>
      <c r="F500" s="58"/>
      <c r="G500" s="58"/>
      <c r="H500" s="58"/>
      <c r="I500" s="58"/>
      <c r="J500" s="58"/>
      <c r="K500" s="56"/>
      <c r="L500" s="56"/>
      <c r="M500" s="56"/>
      <c r="N500" s="56"/>
      <c r="O500" s="56"/>
      <c r="P500" s="56"/>
      <c r="Q500" s="56"/>
      <c r="R500" s="56"/>
      <c r="S500" s="56"/>
      <c r="T500" s="56"/>
      <c r="U500" s="56"/>
      <c r="V500" s="56"/>
      <c r="W500" s="56"/>
      <c r="X500" s="56"/>
      <c r="Y500" s="56"/>
      <c r="Z500" s="56"/>
      <c r="AA500" s="56"/>
      <c r="AB500" s="56"/>
    </row>
    <row r="501">
      <c r="A501" s="56"/>
      <c r="B501" s="56"/>
      <c r="C501" s="58"/>
      <c r="D501" s="87"/>
      <c r="E501" s="79"/>
      <c r="F501" s="58"/>
      <c r="G501" s="58"/>
      <c r="H501" s="58"/>
      <c r="I501" s="58"/>
      <c r="J501" s="58"/>
      <c r="K501" s="56"/>
      <c r="L501" s="56"/>
      <c r="M501" s="56"/>
      <c r="N501" s="56"/>
      <c r="O501" s="56"/>
      <c r="P501" s="56"/>
      <c r="Q501" s="56"/>
      <c r="R501" s="56"/>
      <c r="S501" s="56"/>
      <c r="T501" s="56"/>
      <c r="U501" s="56"/>
      <c r="V501" s="56"/>
      <c r="W501" s="56"/>
      <c r="X501" s="56"/>
      <c r="Y501" s="56"/>
      <c r="Z501" s="56"/>
      <c r="AA501" s="56"/>
      <c r="AB501" s="56"/>
    </row>
    <row r="502">
      <c r="A502" s="56"/>
      <c r="B502" s="56"/>
      <c r="C502" s="58"/>
      <c r="D502" s="87"/>
      <c r="E502" s="79"/>
      <c r="F502" s="58"/>
      <c r="G502" s="58"/>
      <c r="H502" s="58"/>
      <c r="I502" s="58"/>
      <c r="J502" s="58"/>
      <c r="K502" s="56"/>
      <c r="L502" s="56"/>
      <c r="M502" s="56"/>
      <c r="N502" s="56"/>
      <c r="O502" s="56"/>
      <c r="P502" s="56"/>
      <c r="Q502" s="56"/>
      <c r="R502" s="56"/>
      <c r="S502" s="56"/>
      <c r="T502" s="56"/>
      <c r="U502" s="56"/>
      <c r="V502" s="56"/>
      <c r="W502" s="56"/>
      <c r="X502" s="56"/>
      <c r="Y502" s="56"/>
      <c r="Z502" s="56"/>
      <c r="AA502" s="56"/>
      <c r="AB502" s="56"/>
    </row>
    <row r="503">
      <c r="A503" s="56"/>
      <c r="B503" s="56"/>
      <c r="C503" s="58"/>
      <c r="D503" s="87"/>
      <c r="E503" s="79"/>
      <c r="F503" s="58"/>
      <c r="G503" s="58"/>
      <c r="H503" s="58"/>
      <c r="I503" s="58"/>
      <c r="J503" s="58"/>
      <c r="K503" s="56"/>
      <c r="L503" s="56"/>
      <c r="M503" s="56"/>
      <c r="N503" s="56"/>
      <c r="O503" s="56"/>
      <c r="P503" s="56"/>
      <c r="Q503" s="56"/>
      <c r="R503" s="56"/>
      <c r="S503" s="56"/>
      <c r="T503" s="56"/>
      <c r="U503" s="56"/>
      <c r="V503" s="56"/>
      <c r="W503" s="56"/>
      <c r="X503" s="56"/>
      <c r="Y503" s="56"/>
      <c r="Z503" s="56"/>
      <c r="AA503" s="56"/>
      <c r="AB503" s="56"/>
    </row>
    <row r="504">
      <c r="A504" s="56"/>
      <c r="B504" s="56"/>
      <c r="C504" s="58"/>
      <c r="D504" s="87"/>
      <c r="E504" s="79"/>
      <c r="F504" s="58"/>
      <c r="G504" s="58"/>
      <c r="H504" s="58"/>
      <c r="I504" s="58"/>
      <c r="J504" s="58"/>
      <c r="K504" s="56"/>
      <c r="L504" s="56"/>
      <c r="M504" s="56"/>
      <c r="N504" s="56"/>
      <c r="O504" s="56"/>
      <c r="P504" s="56"/>
      <c r="Q504" s="56"/>
      <c r="R504" s="56"/>
      <c r="S504" s="56"/>
      <c r="T504" s="56"/>
      <c r="U504" s="56"/>
      <c r="V504" s="56"/>
      <c r="W504" s="56"/>
      <c r="X504" s="56"/>
      <c r="Y504" s="56"/>
      <c r="Z504" s="56"/>
      <c r="AA504" s="56"/>
      <c r="AB504" s="56"/>
    </row>
    <row r="505">
      <c r="A505" s="56"/>
      <c r="B505" s="56"/>
      <c r="C505" s="58"/>
      <c r="D505" s="87"/>
      <c r="E505" s="79"/>
      <c r="F505" s="58"/>
      <c r="G505" s="58"/>
      <c r="H505" s="58"/>
      <c r="I505" s="58"/>
      <c r="J505" s="58"/>
      <c r="K505" s="56"/>
      <c r="L505" s="56"/>
      <c r="M505" s="56"/>
      <c r="N505" s="56"/>
      <c r="O505" s="56"/>
      <c r="P505" s="56"/>
      <c r="Q505" s="56"/>
      <c r="R505" s="56"/>
      <c r="S505" s="56"/>
      <c r="T505" s="56"/>
      <c r="U505" s="56"/>
      <c r="V505" s="56"/>
      <c r="W505" s="56"/>
      <c r="X505" s="56"/>
      <c r="Y505" s="56"/>
      <c r="Z505" s="56"/>
      <c r="AA505" s="56"/>
      <c r="AB505" s="56"/>
    </row>
    <row r="506">
      <c r="A506" s="56"/>
      <c r="B506" s="56"/>
      <c r="C506" s="58"/>
      <c r="D506" s="87"/>
      <c r="E506" s="79"/>
      <c r="F506" s="58"/>
      <c r="G506" s="58"/>
      <c r="H506" s="58"/>
      <c r="I506" s="58"/>
      <c r="J506" s="58"/>
      <c r="K506" s="56"/>
      <c r="L506" s="56"/>
      <c r="M506" s="56"/>
      <c r="N506" s="56"/>
      <c r="O506" s="56"/>
      <c r="P506" s="56"/>
      <c r="Q506" s="56"/>
      <c r="R506" s="56"/>
      <c r="S506" s="56"/>
      <c r="T506" s="56"/>
      <c r="U506" s="56"/>
      <c r="V506" s="56"/>
      <c r="W506" s="56"/>
      <c r="X506" s="56"/>
      <c r="Y506" s="56"/>
      <c r="Z506" s="56"/>
      <c r="AA506" s="56"/>
      <c r="AB506" s="56"/>
    </row>
    <row r="507">
      <c r="A507" s="56"/>
      <c r="B507" s="56"/>
      <c r="C507" s="58"/>
      <c r="D507" s="87"/>
      <c r="E507" s="79"/>
      <c r="F507" s="58"/>
      <c r="G507" s="58"/>
      <c r="H507" s="58"/>
      <c r="I507" s="58"/>
      <c r="J507" s="58"/>
      <c r="K507" s="56"/>
      <c r="L507" s="56"/>
      <c r="M507" s="56"/>
      <c r="N507" s="56"/>
      <c r="O507" s="56"/>
      <c r="P507" s="56"/>
      <c r="Q507" s="56"/>
      <c r="R507" s="56"/>
      <c r="S507" s="56"/>
      <c r="T507" s="56"/>
      <c r="U507" s="56"/>
      <c r="V507" s="56"/>
      <c r="W507" s="56"/>
      <c r="X507" s="56"/>
      <c r="Y507" s="56"/>
      <c r="Z507" s="56"/>
      <c r="AA507" s="56"/>
      <c r="AB507" s="56"/>
    </row>
    <row r="508">
      <c r="A508" s="56"/>
      <c r="B508" s="56"/>
      <c r="C508" s="58"/>
      <c r="D508" s="87"/>
      <c r="E508" s="79"/>
      <c r="F508" s="58"/>
      <c r="G508" s="58"/>
      <c r="H508" s="58"/>
      <c r="I508" s="58"/>
      <c r="J508" s="58"/>
      <c r="K508" s="56"/>
      <c r="L508" s="56"/>
      <c r="M508" s="56"/>
      <c r="N508" s="56"/>
      <c r="O508" s="56"/>
      <c r="P508" s="56"/>
      <c r="Q508" s="56"/>
      <c r="R508" s="56"/>
      <c r="S508" s="56"/>
      <c r="T508" s="56"/>
      <c r="U508" s="56"/>
      <c r="V508" s="56"/>
      <c r="W508" s="56"/>
      <c r="X508" s="56"/>
      <c r="Y508" s="56"/>
      <c r="Z508" s="56"/>
      <c r="AA508" s="56"/>
      <c r="AB508" s="56"/>
    </row>
    <row r="509">
      <c r="A509" s="56"/>
      <c r="B509" s="56"/>
      <c r="C509" s="58"/>
      <c r="D509" s="87"/>
      <c r="E509" s="79"/>
      <c r="F509" s="58"/>
      <c r="G509" s="58"/>
      <c r="H509" s="58"/>
      <c r="I509" s="58"/>
      <c r="J509" s="58"/>
      <c r="K509" s="56"/>
      <c r="L509" s="56"/>
      <c r="M509" s="56"/>
      <c r="N509" s="56"/>
      <c r="O509" s="56"/>
      <c r="P509" s="56"/>
      <c r="Q509" s="56"/>
      <c r="R509" s="56"/>
      <c r="S509" s="56"/>
      <c r="T509" s="56"/>
      <c r="U509" s="56"/>
      <c r="V509" s="56"/>
      <c r="W509" s="56"/>
      <c r="X509" s="56"/>
      <c r="Y509" s="56"/>
      <c r="Z509" s="56"/>
      <c r="AA509" s="56"/>
      <c r="AB509" s="56"/>
    </row>
    <row r="510">
      <c r="A510" s="56"/>
      <c r="B510" s="56"/>
      <c r="C510" s="58"/>
      <c r="D510" s="87"/>
      <c r="E510" s="79"/>
      <c r="F510" s="58"/>
      <c r="G510" s="58"/>
      <c r="H510" s="58"/>
      <c r="I510" s="58"/>
      <c r="J510" s="58"/>
      <c r="K510" s="56"/>
      <c r="L510" s="56"/>
      <c r="M510" s="56"/>
      <c r="N510" s="56"/>
      <c r="O510" s="56"/>
      <c r="P510" s="56"/>
      <c r="Q510" s="56"/>
      <c r="R510" s="56"/>
      <c r="S510" s="56"/>
      <c r="T510" s="56"/>
      <c r="U510" s="56"/>
      <c r="V510" s="56"/>
      <c r="W510" s="56"/>
      <c r="X510" s="56"/>
      <c r="Y510" s="56"/>
      <c r="Z510" s="56"/>
      <c r="AA510" s="56"/>
      <c r="AB510" s="56"/>
    </row>
    <row r="511">
      <c r="A511" s="56"/>
      <c r="B511" s="56"/>
      <c r="C511" s="58"/>
      <c r="D511" s="87"/>
      <c r="E511" s="79"/>
      <c r="F511" s="58"/>
      <c r="G511" s="58"/>
      <c r="H511" s="58"/>
      <c r="I511" s="58"/>
      <c r="J511" s="58"/>
      <c r="K511" s="56"/>
      <c r="L511" s="56"/>
      <c r="M511" s="56"/>
      <c r="N511" s="56"/>
      <c r="O511" s="56"/>
      <c r="P511" s="56"/>
      <c r="Q511" s="56"/>
      <c r="R511" s="56"/>
      <c r="S511" s="56"/>
      <c r="T511" s="56"/>
      <c r="U511" s="56"/>
      <c r="V511" s="56"/>
      <c r="W511" s="56"/>
      <c r="X511" s="56"/>
      <c r="Y511" s="56"/>
      <c r="Z511" s="56"/>
      <c r="AA511" s="56"/>
      <c r="AB511" s="56"/>
    </row>
    <row r="512">
      <c r="A512" s="56"/>
      <c r="B512" s="56"/>
      <c r="C512" s="58"/>
      <c r="D512" s="87"/>
      <c r="E512" s="79"/>
      <c r="F512" s="58"/>
      <c r="G512" s="58"/>
      <c r="H512" s="58"/>
      <c r="I512" s="58"/>
      <c r="J512" s="58"/>
      <c r="K512" s="56"/>
      <c r="L512" s="56"/>
      <c r="M512" s="56"/>
      <c r="N512" s="56"/>
      <c r="O512" s="56"/>
      <c r="P512" s="56"/>
      <c r="Q512" s="56"/>
      <c r="R512" s="56"/>
      <c r="S512" s="56"/>
      <c r="T512" s="56"/>
      <c r="U512" s="56"/>
      <c r="V512" s="56"/>
      <c r="W512" s="56"/>
      <c r="X512" s="56"/>
      <c r="Y512" s="56"/>
      <c r="Z512" s="56"/>
      <c r="AA512" s="56"/>
      <c r="AB512" s="56"/>
    </row>
    <row r="513">
      <c r="A513" s="56"/>
      <c r="B513" s="56"/>
      <c r="C513" s="58"/>
      <c r="D513" s="87"/>
      <c r="E513" s="79"/>
      <c r="F513" s="58"/>
      <c r="G513" s="58"/>
      <c r="H513" s="58"/>
      <c r="I513" s="58"/>
      <c r="J513" s="58"/>
      <c r="K513" s="56"/>
      <c r="L513" s="56"/>
      <c r="M513" s="56"/>
      <c r="N513" s="56"/>
      <c r="O513" s="56"/>
      <c r="P513" s="56"/>
      <c r="Q513" s="56"/>
      <c r="R513" s="56"/>
      <c r="S513" s="56"/>
      <c r="T513" s="56"/>
      <c r="U513" s="56"/>
      <c r="V513" s="56"/>
      <c r="W513" s="56"/>
      <c r="X513" s="56"/>
      <c r="Y513" s="56"/>
      <c r="Z513" s="56"/>
      <c r="AA513" s="56"/>
      <c r="AB513" s="56"/>
    </row>
    <row r="514">
      <c r="A514" s="56"/>
      <c r="B514" s="56"/>
      <c r="C514" s="58"/>
      <c r="D514" s="87"/>
      <c r="E514" s="79"/>
      <c r="F514" s="58"/>
      <c r="G514" s="58"/>
      <c r="H514" s="58"/>
      <c r="I514" s="58"/>
      <c r="J514" s="58"/>
      <c r="K514" s="56"/>
      <c r="L514" s="56"/>
      <c r="M514" s="56"/>
      <c r="N514" s="56"/>
      <c r="O514" s="56"/>
      <c r="P514" s="56"/>
      <c r="Q514" s="56"/>
      <c r="R514" s="56"/>
      <c r="S514" s="56"/>
      <c r="T514" s="56"/>
      <c r="U514" s="56"/>
      <c r="V514" s="56"/>
      <c r="W514" s="56"/>
      <c r="X514" s="56"/>
      <c r="Y514" s="56"/>
      <c r="Z514" s="56"/>
      <c r="AA514" s="56"/>
      <c r="AB514" s="56"/>
    </row>
    <row r="515">
      <c r="A515" s="56"/>
      <c r="B515" s="56"/>
      <c r="C515" s="58"/>
      <c r="D515" s="87"/>
      <c r="E515" s="79"/>
      <c r="F515" s="58"/>
      <c r="G515" s="58"/>
      <c r="H515" s="58"/>
      <c r="I515" s="58"/>
      <c r="J515" s="58"/>
      <c r="K515" s="56"/>
      <c r="L515" s="56"/>
      <c r="M515" s="56"/>
      <c r="N515" s="56"/>
      <c r="O515" s="56"/>
      <c r="P515" s="56"/>
      <c r="Q515" s="56"/>
      <c r="R515" s="56"/>
      <c r="S515" s="56"/>
      <c r="T515" s="56"/>
      <c r="U515" s="56"/>
      <c r="V515" s="56"/>
      <c r="W515" s="56"/>
      <c r="X515" s="56"/>
      <c r="Y515" s="56"/>
      <c r="Z515" s="56"/>
      <c r="AA515" s="56"/>
      <c r="AB515" s="56"/>
    </row>
    <row r="516">
      <c r="A516" s="56"/>
      <c r="B516" s="56"/>
      <c r="C516" s="58"/>
      <c r="D516" s="87"/>
      <c r="E516" s="79"/>
      <c r="F516" s="58"/>
      <c r="G516" s="58"/>
      <c r="H516" s="58"/>
      <c r="I516" s="58"/>
      <c r="J516" s="58"/>
      <c r="K516" s="56"/>
      <c r="L516" s="56"/>
      <c r="M516" s="56"/>
      <c r="N516" s="56"/>
      <c r="O516" s="56"/>
      <c r="P516" s="56"/>
      <c r="Q516" s="56"/>
      <c r="R516" s="56"/>
      <c r="S516" s="56"/>
      <c r="T516" s="56"/>
      <c r="U516" s="56"/>
      <c r="V516" s="56"/>
      <c r="W516" s="56"/>
      <c r="X516" s="56"/>
      <c r="Y516" s="56"/>
      <c r="Z516" s="56"/>
      <c r="AA516" s="56"/>
      <c r="AB516" s="56"/>
    </row>
    <row r="517">
      <c r="A517" s="56"/>
      <c r="B517" s="56"/>
      <c r="C517" s="58"/>
      <c r="D517" s="87"/>
      <c r="E517" s="79"/>
      <c r="F517" s="58"/>
      <c r="G517" s="58"/>
      <c r="H517" s="58"/>
      <c r="I517" s="58"/>
      <c r="J517" s="58"/>
      <c r="K517" s="56"/>
      <c r="L517" s="56"/>
      <c r="M517" s="56"/>
      <c r="N517" s="56"/>
      <c r="O517" s="56"/>
      <c r="P517" s="56"/>
      <c r="Q517" s="56"/>
      <c r="R517" s="56"/>
      <c r="S517" s="56"/>
      <c r="T517" s="56"/>
      <c r="U517" s="56"/>
      <c r="V517" s="56"/>
      <c r="W517" s="56"/>
      <c r="X517" s="56"/>
      <c r="Y517" s="56"/>
      <c r="Z517" s="56"/>
      <c r="AA517" s="56"/>
      <c r="AB517" s="56"/>
    </row>
    <row r="518">
      <c r="A518" s="56"/>
      <c r="B518" s="56"/>
      <c r="C518" s="58"/>
      <c r="D518" s="87"/>
      <c r="E518" s="79"/>
      <c r="F518" s="58"/>
      <c r="G518" s="58"/>
      <c r="H518" s="58"/>
      <c r="I518" s="58"/>
      <c r="J518" s="58"/>
      <c r="K518" s="56"/>
      <c r="L518" s="56"/>
      <c r="M518" s="56"/>
      <c r="N518" s="56"/>
      <c r="O518" s="56"/>
      <c r="P518" s="56"/>
      <c r="Q518" s="56"/>
      <c r="R518" s="56"/>
      <c r="S518" s="56"/>
      <c r="T518" s="56"/>
      <c r="U518" s="56"/>
      <c r="V518" s="56"/>
      <c r="W518" s="56"/>
      <c r="X518" s="56"/>
      <c r="Y518" s="56"/>
      <c r="Z518" s="56"/>
      <c r="AA518" s="56"/>
      <c r="AB518" s="56"/>
    </row>
    <row r="519">
      <c r="A519" s="56"/>
      <c r="B519" s="56"/>
      <c r="C519" s="58"/>
      <c r="D519" s="87"/>
      <c r="E519" s="79"/>
      <c r="F519" s="58"/>
      <c r="G519" s="58"/>
      <c r="H519" s="58"/>
      <c r="I519" s="58"/>
      <c r="J519" s="58"/>
      <c r="K519" s="56"/>
      <c r="L519" s="56"/>
      <c r="M519" s="56"/>
      <c r="N519" s="56"/>
      <c r="O519" s="56"/>
      <c r="P519" s="56"/>
      <c r="Q519" s="56"/>
      <c r="R519" s="56"/>
      <c r="S519" s="56"/>
      <c r="T519" s="56"/>
      <c r="U519" s="56"/>
      <c r="V519" s="56"/>
      <c r="W519" s="56"/>
      <c r="X519" s="56"/>
      <c r="Y519" s="56"/>
      <c r="Z519" s="56"/>
      <c r="AA519" s="56"/>
      <c r="AB519" s="56"/>
    </row>
    <row r="520">
      <c r="A520" s="56"/>
      <c r="B520" s="56"/>
      <c r="C520" s="58"/>
      <c r="D520" s="87"/>
      <c r="E520" s="79"/>
      <c r="F520" s="58"/>
      <c r="G520" s="58"/>
      <c r="H520" s="58"/>
      <c r="I520" s="58"/>
      <c r="J520" s="58"/>
      <c r="K520" s="56"/>
      <c r="L520" s="56"/>
      <c r="M520" s="56"/>
      <c r="N520" s="56"/>
      <c r="O520" s="56"/>
      <c r="P520" s="56"/>
      <c r="Q520" s="56"/>
      <c r="R520" s="56"/>
      <c r="S520" s="56"/>
      <c r="T520" s="56"/>
      <c r="U520" s="56"/>
      <c r="V520" s="56"/>
      <c r="W520" s="56"/>
      <c r="X520" s="56"/>
      <c r="Y520" s="56"/>
      <c r="Z520" s="56"/>
      <c r="AA520" s="56"/>
      <c r="AB520" s="56"/>
    </row>
    <row r="521">
      <c r="A521" s="56"/>
      <c r="B521" s="56"/>
      <c r="C521" s="58"/>
      <c r="D521" s="87"/>
      <c r="E521" s="79"/>
      <c r="F521" s="58"/>
      <c r="G521" s="58"/>
      <c r="H521" s="58"/>
      <c r="I521" s="58"/>
      <c r="J521" s="58"/>
      <c r="K521" s="56"/>
      <c r="L521" s="56"/>
      <c r="M521" s="56"/>
      <c r="N521" s="56"/>
      <c r="O521" s="56"/>
      <c r="P521" s="56"/>
      <c r="Q521" s="56"/>
      <c r="R521" s="56"/>
      <c r="S521" s="56"/>
      <c r="T521" s="56"/>
      <c r="U521" s="56"/>
      <c r="V521" s="56"/>
      <c r="W521" s="56"/>
      <c r="X521" s="56"/>
      <c r="Y521" s="56"/>
      <c r="Z521" s="56"/>
      <c r="AA521" s="56"/>
      <c r="AB521" s="56"/>
    </row>
    <row r="522">
      <c r="A522" s="56"/>
      <c r="B522" s="56"/>
      <c r="C522" s="58"/>
      <c r="D522" s="87"/>
      <c r="E522" s="79"/>
      <c r="F522" s="58"/>
      <c r="G522" s="58"/>
      <c r="H522" s="58"/>
      <c r="I522" s="58"/>
      <c r="J522" s="58"/>
      <c r="K522" s="56"/>
      <c r="L522" s="56"/>
      <c r="M522" s="56"/>
      <c r="N522" s="56"/>
      <c r="O522" s="56"/>
      <c r="P522" s="56"/>
      <c r="Q522" s="56"/>
      <c r="R522" s="56"/>
      <c r="S522" s="56"/>
      <c r="T522" s="56"/>
      <c r="U522" s="56"/>
      <c r="V522" s="56"/>
      <c r="W522" s="56"/>
      <c r="X522" s="56"/>
      <c r="Y522" s="56"/>
      <c r="Z522" s="56"/>
      <c r="AA522" s="56"/>
      <c r="AB522" s="56"/>
    </row>
    <row r="523">
      <c r="A523" s="56"/>
      <c r="B523" s="56"/>
      <c r="C523" s="58"/>
      <c r="D523" s="87"/>
      <c r="E523" s="79"/>
      <c r="F523" s="58"/>
      <c r="G523" s="58"/>
      <c r="H523" s="58"/>
      <c r="I523" s="58"/>
      <c r="J523" s="58"/>
      <c r="K523" s="56"/>
      <c r="L523" s="56"/>
      <c r="M523" s="56"/>
      <c r="N523" s="56"/>
      <c r="O523" s="56"/>
      <c r="P523" s="56"/>
      <c r="Q523" s="56"/>
      <c r="R523" s="56"/>
      <c r="S523" s="56"/>
      <c r="T523" s="56"/>
      <c r="U523" s="56"/>
      <c r="V523" s="56"/>
      <c r="W523" s="56"/>
      <c r="X523" s="56"/>
      <c r="Y523" s="56"/>
      <c r="Z523" s="56"/>
      <c r="AA523" s="56"/>
      <c r="AB523" s="56"/>
    </row>
    <row r="524">
      <c r="A524" s="56"/>
      <c r="B524" s="56"/>
      <c r="C524" s="58"/>
      <c r="D524" s="87"/>
      <c r="E524" s="79"/>
      <c r="F524" s="58"/>
      <c r="G524" s="58"/>
      <c r="H524" s="58"/>
      <c r="I524" s="58"/>
      <c r="J524" s="58"/>
      <c r="K524" s="56"/>
      <c r="L524" s="56"/>
      <c r="M524" s="56"/>
      <c r="N524" s="56"/>
      <c r="O524" s="56"/>
      <c r="P524" s="56"/>
      <c r="Q524" s="56"/>
      <c r="R524" s="56"/>
      <c r="S524" s="56"/>
      <c r="T524" s="56"/>
      <c r="U524" s="56"/>
      <c r="V524" s="56"/>
      <c r="W524" s="56"/>
      <c r="X524" s="56"/>
      <c r="Y524" s="56"/>
      <c r="Z524" s="56"/>
      <c r="AA524" s="56"/>
      <c r="AB524" s="56"/>
    </row>
    <row r="525">
      <c r="A525" s="56"/>
      <c r="B525" s="56"/>
      <c r="C525" s="58"/>
      <c r="D525" s="87"/>
      <c r="E525" s="79"/>
      <c r="F525" s="58"/>
      <c r="G525" s="58"/>
      <c r="H525" s="58"/>
      <c r="I525" s="58"/>
      <c r="J525" s="58"/>
      <c r="K525" s="56"/>
      <c r="L525" s="56"/>
      <c r="M525" s="56"/>
      <c r="N525" s="56"/>
      <c r="O525" s="56"/>
      <c r="P525" s="56"/>
      <c r="Q525" s="56"/>
      <c r="R525" s="56"/>
      <c r="S525" s="56"/>
      <c r="T525" s="56"/>
      <c r="U525" s="56"/>
      <c r="V525" s="56"/>
      <c r="W525" s="56"/>
      <c r="X525" s="56"/>
      <c r="Y525" s="56"/>
      <c r="Z525" s="56"/>
      <c r="AA525" s="56"/>
      <c r="AB525" s="56"/>
    </row>
    <row r="526">
      <c r="A526" s="56"/>
      <c r="B526" s="56"/>
      <c r="C526" s="58"/>
      <c r="D526" s="87"/>
      <c r="E526" s="79"/>
      <c r="F526" s="58"/>
      <c r="G526" s="58"/>
      <c r="H526" s="58"/>
      <c r="I526" s="58"/>
      <c r="J526" s="58"/>
      <c r="K526" s="56"/>
      <c r="L526" s="56"/>
      <c r="M526" s="56"/>
      <c r="N526" s="56"/>
      <c r="O526" s="56"/>
      <c r="P526" s="56"/>
      <c r="Q526" s="56"/>
      <c r="R526" s="56"/>
      <c r="S526" s="56"/>
      <c r="T526" s="56"/>
      <c r="U526" s="56"/>
      <c r="V526" s="56"/>
      <c r="W526" s="56"/>
      <c r="X526" s="56"/>
      <c r="Y526" s="56"/>
      <c r="Z526" s="56"/>
      <c r="AA526" s="56"/>
      <c r="AB526" s="56"/>
    </row>
    <row r="527">
      <c r="A527" s="56"/>
      <c r="B527" s="56"/>
      <c r="C527" s="58"/>
      <c r="D527" s="87"/>
      <c r="E527" s="79"/>
      <c r="F527" s="58"/>
      <c r="G527" s="58"/>
      <c r="H527" s="58"/>
      <c r="I527" s="58"/>
      <c r="J527" s="58"/>
      <c r="K527" s="56"/>
      <c r="L527" s="56"/>
      <c r="M527" s="56"/>
      <c r="N527" s="56"/>
      <c r="O527" s="56"/>
      <c r="P527" s="56"/>
      <c r="Q527" s="56"/>
      <c r="R527" s="56"/>
      <c r="S527" s="56"/>
      <c r="T527" s="56"/>
      <c r="U527" s="56"/>
      <c r="V527" s="56"/>
      <c r="W527" s="56"/>
      <c r="X527" s="56"/>
      <c r="Y527" s="56"/>
      <c r="Z527" s="56"/>
      <c r="AA527" s="56"/>
      <c r="AB527" s="56"/>
    </row>
    <row r="528">
      <c r="A528" s="56"/>
      <c r="B528" s="56"/>
      <c r="C528" s="58"/>
      <c r="D528" s="87"/>
      <c r="E528" s="79"/>
      <c r="F528" s="58"/>
      <c r="G528" s="58"/>
      <c r="H528" s="58"/>
      <c r="I528" s="58"/>
      <c r="J528" s="58"/>
      <c r="K528" s="56"/>
      <c r="L528" s="56"/>
      <c r="M528" s="56"/>
      <c r="N528" s="56"/>
      <c r="O528" s="56"/>
      <c r="P528" s="56"/>
      <c r="Q528" s="56"/>
      <c r="R528" s="56"/>
      <c r="S528" s="56"/>
      <c r="T528" s="56"/>
      <c r="U528" s="56"/>
      <c r="V528" s="56"/>
      <c r="W528" s="56"/>
      <c r="X528" s="56"/>
      <c r="Y528" s="56"/>
      <c r="Z528" s="56"/>
      <c r="AA528" s="56"/>
      <c r="AB528" s="56"/>
    </row>
    <row r="529">
      <c r="A529" s="56"/>
      <c r="B529" s="56"/>
      <c r="C529" s="58"/>
      <c r="D529" s="87"/>
      <c r="E529" s="79"/>
      <c r="F529" s="58"/>
      <c r="G529" s="58"/>
      <c r="H529" s="58"/>
      <c r="I529" s="58"/>
      <c r="J529" s="58"/>
      <c r="K529" s="56"/>
      <c r="L529" s="56"/>
      <c r="M529" s="56"/>
      <c r="N529" s="56"/>
      <c r="O529" s="56"/>
      <c r="P529" s="56"/>
      <c r="Q529" s="56"/>
      <c r="R529" s="56"/>
      <c r="S529" s="56"/>
      <c r="T529" s="56"/>
      <c r="U529" s="56"/>
      <c r="V529" s="56"/>
      <c r="W529" s="56"/>
      <c r="X529" s="56"/>
      <c r="Y529" s="56"/>
      <c r="Z529" s="56"/>
      <c r="AA529" s="56"/>
      <c r="AB529" s="56"/>
    </row>
    <row r="530">
      <c r="A530" s="56"/>
      <c r="B530" s="56"/>
      <c r="C530" s="58"/>
      <c r="D530" s="87"/>
      <c r="E530" s="79"/>
      <c r="F530" s="58"/>
      <c r="G530" s="58"/>
      <c r="H530" s="58"/>
      <c r="I530" s="58"/>
      <c r="J530" s="58"/>
      <c r="K530" s="56"/>
      <c r="L530" s="56"/>
      <c r="M530" s="56"/>
      <c r="N530" s="56"/>
      <c r="O530" s="56"/>
      <c r="P530" s="56"/>
      <c r="Q530" s="56"/>
      <c r="R530" s="56"/>
      <c r="S530" s="56"/>
      <c r="T530" s="56"/>
      <c r="U530" s="56"/>
      <c r="V530" s="56"/>
      <c r="W530" s="56"/>
      <c r="X530" s="56"/>
      <c r="Y530" s="56"/>
      <c r="Z530" s="56"/>
      <c r="AA530" s="56"/>
      <c r="AB530" s="56"/>
    </row>
    <row r="531">
      <c r="A531" s="56"/>
      <c r="B531" s="56"/>
      <c r="C531" s="58"/>
      <c r="D531" s="87"/>
      <c r="E531" s="79"/>
      <c r="F531" s="58"/>
      <c r="G531" s="58"/>
      <c r="H531" s="58"/>
      <c r="I531" s="58"/>
      <c r="J531" s="58"/>
      <c r="K531" s="56"/>
      <c r="L531" s="56"/>
      <c r="M531" s="56"/>
      <c r="N531" s="56"/>
      <c r="O531" s="56"/>
      <c r="P531" s="56"/>
      <c r="Q531" s="56"/>
      <c r="R531" s="56"/>
      <c r="S531" s="56"/>
      <c r="T531" s="56"/>
      <c r="U531" s="56"/>
      <c r="V531" s="56"/>
      <c r="W531" s="56"/>
      <c r="X531" s="56"/>
      <c r="Y531" s="56"/>
      <c r="Z531" s="56"/>
      <c r="AA531" s="56"/>
      <c r="AB531" s="56"/>
    </row>
    <row r="532">
      <c r="A532" s="56"/>
      <c r="B532" s="56"/>
      <c r="C532" s="58"/>
      <c r="D532" s="87"/>
      <c r="E532" s="79"/>
      <c r="F532" s="58"/>
      <c r="G532" s="58"/>
      <c r="H532" s="58"/>
      <c r="I532" s="58"/>
      <c r="J532" s="58"/>
      <c r="K532" s="56"/>
      <c r="L532" s="56"/>
      <c r="M532" s="56"/>
      <c r="N532" s="56"/>
      <c r="O532" s="56"/>
      <c r="P532" s="56"/>
      <c r="Q532" s="56"/>
      <c r="R532" s="56"/>
      <c r="S532" s="56"/>
      <c r="T532" s="56"/>
      <c r="U532" s="56"/>
      <c r="V532" s="56"/>
      <c r="W532" s="56"/>
      <c r="X532" s="56"/>
      <c r="Y532" s="56"/>
      <c r="Z532" s="56"/>
      <c r="AA532" s="56"/>
      <c r="AB532" s="56"/>
    </row>
    <row r="533">
      <c r="A533" s="56"/>
      <c r="B533" s="56"/>
      <c r="C533" s="58"/>
      <c r="D533" s="87"/>
      <c r="E533" s="79"/>
      <c r="F533" s="58"/>
      <c r="G533" s="58"/>
      <c r="H533" s="58"/>
      <c r="I533" s="58"/>
      <c r="J533" s="58"/>
      <c r="K533" s="56"/>
      <c r="L533" s="56"/>
      <c r="M533" s="56"/>
      <c r="N533" s="56"/>
      <c r="O533" s="56"/>
      <c r="P533" s="56"/>
      <c r="Q533" s="56"/>
      <c r="R533" s="56"/>
      <c r="S533" s="56"/>
      <c r="T533" s="56"/>
      <c r="U533" s="56"/>
      <c r="V533" s="56"/>
      <c r="W533" s="56"/>
      <c r="X533" s="56"/>
      <c r="Y533" s="56"/>
      <c r="Z533" s="56"/>
      <c r="AA533" s="56"/>
      <c r="AB533" s="56"/>
    </row>
    <row r="534">
      <c r="A534" s="56"/>
      <c r="B534" s="56"/>
      <c r="C534" s="58"/>
      <c r="D534" s="87"/>
      <c r="E534" s="79"/>
      <c r="F534" s="58"/>
      <c r="G534" s="58"/>
      <c r="H534" s="58"/>
      <c r="I534" s="58"/>
      <c r="J534" s="58"/>
      <c r="K534" s="56"/>
      <c r="L534" s="56"/>
      <c r="M534" s="56"/>
      <c r="N534" s="56"/>
      <c r="O534" s="56"/>
      <c r="P534" s="56"/>
      <c r="Q534" s="56"/>
      <c r="R534" s="56"/>
      <c r="S534" s="56"/>
      <c r="T534" s="56"/>
      <c r="U534" s="56"/>
      <c r="V534" s="56"/>
      <c r="W534" s="56"/>
      <c r="X534" s="56"/>
      <c r="Y534" s="56"/>
      <c r="Z534" s="56"/>
      <c r="AA534" s="56"/>
      <c r="AB534" s="56"/>
    </row>
    <row r="535">
      <c r="A535" s="56"/>
      <c r="B535" s="56"/>
      <c r="C535" s="58"/>
      <c r="D535" s="87"/>
      <c r="E535" s="79"/>
      <c r="F535" s="58"/>
      <c r="G535" s="58"/>
      <c r="H535" s="58"/>
      <c r="I535" s="58"/>
      <c r="J535" s="58"/>
      <c r="K535" s="56"/>
      <c r="L535" s="56"/>
      <c r="M535" s="56"/>
      <c r="N535" s="56"/>
      <c r="O535" s="56"/>
      <c r="P535" s="56"/>
      <c r="Q535" s="56"/>
      <c r="R535" s="56"/>
      <c r="S535" s="56"/>
      <c r="T535" s="56"/>
      <c r="U535" s="56"/>
      <c r="V535" s="56"/>
      <c r="W535" s="56"/>
      <c r="X535" s="56"/>
      <c r="Y535" s="56"/>
      <c r="Z535" s="56"/>
      <c r="AA535" s="56"/>
      <c r="AB535" s="56"/>
    </row>
    <row r="536">
      <c r="A536" s="56"/>
      <c r="B536" s="56"/>
      <c r="C536" s="58"/>
      <c r="D536" s="87"/>
      <c r="E536" s="79"/>
      <c r="F536" s="58"/>
      <c r="G536" s="58"/>
      <c r="H536" s="58"/>
      <c r="I536" s="58"/>
      <c r="J536" s="58"/>
      <c r="K536" s="56"/>
      <c r="L536" s="56"/>
      <c r="M536" s="56"/>
      <c r="N536" s="56"/>
      <c r="O536" s="56"/>
      <c r="P536" s="56"/>
      <c r="Q536" s="56"/>
      <c r="R536" s="56"/>
      <c r="S536" s="56"/>
      <c r="T536" s="56"/>
      <c r="U536" s="56"/>
      <c r="V536" s="56"/>
      <c r="W536" s="56"/>
      <c r="X536" s="56"/>
      <c r="Y536" s="56"/>
      <c r="Z536" s="56"/>
      <c r="AA536" s="56"/>
      <c r="AB536" s="56"/>
    </row>
    <row r="537">
      <c r="A537" s="56"/>
      <c r="B537" s="56"/>
      <c r="C537" s="58"/>
      <c r="D537" s="87"/>
      <c r="E537" s="79"/>
      <c r="F537" s="58"/>
      <c r="G537" s="58"/>
      <c r="H537" s="58"/>
      <c r="I537" s="58"/>
      <c r="J537" s="58"/>
      <c r="K537" s="56"/>
      <c r="L537" s="56"/>
      <c r="M537" s="56"/>
      <c r="N537" s="56"/>
      <c r="O537" s="56"/>
      <c r="P537" s="56"/>
      <c r="Q537" s="56"/>
      <c r="R537" s="56"/>
      <c r="S537" s="56"/>
      <c r="T537" s="56"/>
      <c r="U537" s="56"/>
      <c r="V537" s="56"/>
      <c r="W537" s="56"/>
      <c r="X537" s="56"/>
      <c r="Y537" s="56"/>
      <c r="Z537" s="56"/>
      <c r="AA537" s="56"/>
      <c r="AB537" s="56"/>
    </row>
    <row r="538">
      <c r="A538" s="56"/>
      <c r="B538" s="56"/>
      <c r="C538" s="58"/>
      <c r="D538" s="87"/>
      <c r="E538" s="79"/>
      <c r="F538" s="58"/>
      <c r="G538" s="58"/>
      <c r="H538" s="58"/>
      <c r="I538" s="58"/>
      <c r="J538" s="58"/>
      <c r="K538" s="56"/>
      <c r="L538" s="56"/>
      <c r="M538" s="56"/>
      <c r="N538" s="56"/>
      <c r="O538" s="56"/>
      <c r="P538" s="56"/>
      <c r="Q538" s="56"/>
      <c r="R538" s="56"/>
      <c r="S538" s="56"/>
      <c r="T538" s="56"/>
      <c r="U538" s="56"/>
      <c r="V538" s="56"/>
      <c r="W538" s="56"/>
      <c r="X538" s="56"/>
      <c r="Y538" s="56"/>
      <c r="Z538" s="56"/>
      <c r="AA538" s="56"/>
      <c r="AB538" s="56"/>
    </row>
    <row r="539">
      <c r="A539" s="56"/>
      <c r="B539" s="56"/>
      <c r="C539" s="58"/>
      <c r="D539" s="87"/>
      <c r="E539" s="79"/>
      <c r="F539" s="58"/>
      <c r="G539" s="58"/>
      <c r="H539" s="58"/>
      <c r="I539" s="58"/>
      <c r="J539" s="58"/>
      <c r="K539" s="56"/>
      <c r="L539" s="56"/>
      <c r="M539" s="56"/>
      <c r="N539" s="56"/>
      <c r="O539" s="56"/>
      <c r="P539" s="56"/>
      <c r="Q539" s="56"/>
      <c r="R539" s="56"/>
      <c r="S539" s="56"/>
      <c r="T539" s="56"/>
      <c r="U539" s="56"/>
      <c r="V539" s="56"/>
      <c r="W539" s="56"/>
      <c r="X539" s="56"/>
      <c r="Y539" s="56"/>
      <c r="Z539" s="56"/>
      <c r="AA539" s="56"/>
      <c r="AB539" s="56"/>
    </row>
    <row r="540">
      <c r="A540" s="56"/>
      <c r="B540" s="56"/>
      <c r="C540" s="58"/>
      <c r="D540" s="87"/>
      <c r="E540" s="79"/>
      <c r="F540" s="58"/>
      <c r="G540" s="58"/>
      <c r="H540" s="58"/>
      <c r="I540" s="58"/>
      <c r="J540" s="58"/>
      <c r="K540" s="56"/>
      <c r="L540" s="56"/>
      <c r="M540" s="56"/>
      <c r="N540" s="56"/>
      <c r="O540" s="56"/>
      <c r="P540" s="56"/>
      <c r="Q540" s="56"/>
      <c r="R540" s="56"/>
      <c r="S540" s="56"/>
      <c r="T540" s="56"/>
      <c r="U540" s="56"/>
      <c r="V540" s="56"/>
      <c r="W540" s="56"/>
      <c r="X540" s="56"/>
      <c r="Y540" s="56"/>
      <c r="Z540" s="56"/>
      <c r="AA540" s="56"/>
      <c r="AB540" s="56"/>
    </row>
    <row r="541">
      <c r="A541" s="56"/>
      <c r="B541" s="56"/>
      <c r="C541" s="58"/>
      <c r="D541" s="87"/>
      <c r="E541" s="79"/>
      <c r="F541" s="58"/>
      <c r="G541" s="58"/>
      <c r="H541" s="58"/>
      <c r="I541" s="58"/>
      <c r="J541" s="58"/>
      <c r="K541" s="56"/>
      <c r="L541" s="56"/>
      <c r="M541" s="56"/>
      <c r="N541" s="56"/>
      <c r="O541" s="56"/>
      <c r="P541" s="56"/>
      <c r="Q541" s="56"/>
      <c r="R541" s="56"/>
      <c r="S541" s="56"/>
      <c r="T541" s="56"/>
      <c r="U541" s="56"/>
      <c r="V541" s="56"/>
      <c r="W541" s="56"/>
      <c r="X541" s="56"/>
      <c r="Y541" s="56"/>
      <c r="Z541" s="56"/>
      <c r="AA541" s="56"/>
      <c r="AB541" s="56"/>
    </row>
    <row r="542">
      <c r="A542" s="56"/>
      <c r="B542" s="56"/>
      <c r="C542" s="58"/>
      <c r="D542" s="87"/>
      <c r="E542" s="79"/>
      <c r="F542" s="58"/>
      <c r="G542" s="58"/>
      <c r="H542" s="58"/>
      <c r="I542" s="58"/>
      <c r="J542" s="58"/>
      <c r="K542" s="56"/>
      <c r="L542" s="56"/>
      <c r="M542" s="56"/>
      <c r="N542" s="56"/>
      <c r="O542" s="56"/>
      <c r="P542" s="56"/>
      <c r="Q542" s="56"/>
      <c r="R542" s="56"/>
      <c r="S542" s="56"/>
      <c r="T542" s="56"/>
      <c r="U542" s="56"/>
      <c r="V542" s="56"/>
      <c r="W542" s="56"/>
      <c r="X542" s="56"/>
      <c r="Y542" s="56"/>
      <c r="Z542" s="56"/>
      <c r="AA542" s="56"/>
      <c r="AB542" s="56"/>
    </row>
    <row r="543">
      <c r="A543" s="56"/>
      <c r="B543" s="56"/>
      <c r="C543" s="58"/>
      <c r="D543" s="87"/>
      <c r="E543" s="79"/>
      <c r="F543" s="58"/>
      <c r="G543" s="58"/>
      <c r="H543" s="58"/>
      <c r="I543" s="58"/>
      <c r="J543" s="58"/>
      <c r="K543" s="56"/>
      <c r="L543" s="56"/>
      <c r="M543" s="56"/>
      <c r="N543" s="56"/>
      <c r="O543" s="56"/>
      <c r="P543" s="56"/>
      <c r="Q543" s="56"/>
      <c r="R543" s="56"/>
      <c r="S543" s="56"/>
      <c r="T543" s="56"/>
      <c r="U543" s="56"/>
      <c r="V543" s="56"/>
      <c r="W543" s="56"/>
      <c r="X543" s="56"/>
      <c r="Y543" s="56"/>
      <c r="Z543" s="56"/>
      <c r="AA543" s="56"/>
      <c r="AB543" s="56"/>
    </row>
    <row r="544">
      <c r="A544" s="56"/>
      <c r="B544" s="56"/>
      <c r="C544" s="58"/>
      <c r="D544" s="87"/>
      <c r="E544" s="79"/>
      <c r="F544" s="58"/>
      <c r="G544" s="58"/>
      <c r="H544" s="58"/>
      <c r="I544" s="58"/>
      <c r="J544" s="58"/>
      <c r="K544" s="56"/>
      <c r="L544" s="56"/>
      <c r="M544" s="56"/>
      <c r="N544" s="56"/>
      <c r="O544" s="56"/>
      <c r="P544" s="56"/>
      <c r="Q544" s="56"/>
      <c r="R544" s="56"/>
      <c r="S544" s="56"/>
      <c r="T544" s="56"/>
      <c r="U544" s="56"/>
      <c r="V544" s="56"/>
      <c r="W544" s="56"/>
      <c r="X544" s="56"/>
      <c r="Y544" s="56"/>
      <c r="Z544" s="56"/>
      <c r="AA544" s="56"/>
      <c r="AB544" s="56"/>
    </row>
    <row r="545">
      <c r="A545" s="56"/>
      <c r="B545" s="56"/>
      <c r="C545" s="58"/>
      <c r="D545" s="87"/>
      <c r="E545" s="79"/>
      <c r="F545" s="58"/>
      <c r="G545" s="58"/>
      <c r="H545" s="58"/>
      <c r="I545" s="58"/>
      <c r="J545" s="58"/>
      <c r="K545" s="56"/>
      <c r="L545" s="56"/>
      <c r="M545" s="56"/>
      <c r="N545" s="56"/>
      <c r="O545" s="56"/>
      <c r="P545" s="56"/>
      <c r="Q545" s="56"/>
      <c r="R545" s="56"/>
      <c r="S545" s="56"/>
      <c r="T545" s="56"/>
      <c r="U545" s="56"/>
      <c r="V545" s="56"/>
      <c r="W545" s="56"/>
      <c r="X545" s="56"/>
      <c r="Y545" s="56"/>
      <c r="Z545" s="56"/>
      <c r="AA545" s="56"/>
      <c r="AB545" s="56"/>
    </row>
    <row r="546">
      <c r="A546" s="56"/>
      <c r="B546" s="56"/>
      <c r="C546" s="58"/>
      <c r="D546" s="87"/>
      <c r="E546" s="79"/>
      <c r="F546" s="58"/>
      <c r="G546" s="58"/>
      <c r="H546" s="58"/>
      <c r="I546" s="58"/>
      <c r="J546" s="58"/>
      <c r="K546" s="56"/>
      <c r="L546" s="56"/>
      <c r="M546" s="56"/>
      <c r="N546" s="56"/>
      <c r="O546" s="56"/>
      <c r="P546" s="56"/>
      <c r="Q546" s="56"/>
      <c r="R546" s="56"/>
      <c r="S546" s="56"/>
      <c r="T546" s="56"/>
      <c r="U546" s="56"/>
      <c r="V546" s="56"/>
      <c r="W546" s="56"/>
      <c r="X546" s="56"/>
      <c r="Y546" s="56"/>
      <c r="Z546" s="56"/>
      <c r="AA546" s="56"/>
      <c r="AB546" s="56"/>
    </row>
    <row r="547">
      <c r="A547" s="56"/>
      <c r="B547" s="56"/>
      <c r="C547" s="58"/>
      <c r="D547" s="87"/>
      <c r="E547" s="79"/>
      <c r="F547" s="58"/>
      <c r="G547" s="58"/>
      <c r="H547" s="58"/>
      <c r="I547" s="58"/>
      <c r="J547" s="58"/>
      <c r="K547" s="56"/>
      <c r="L547" s="56"/>
      <c r="M547" s="56"/>
      <c r="N547" s="56"/>
      <c r="O547" s="56"/>
      <c r="P547" s="56"/>
      <c r="Q547" s="56"/>
      <c r="R547" s="56"/>
      <c r="S547" s="56"/>
      <c r="T547" s="56"/>
      <c r="U547" s="56"/>
      <c r="V547" s="56"/>
      <c r="W547" s="56"/>
      <c r="X547" s="56"/>
      <c r="Y547" s="56"/>
      <c r="Z547" s="56"/>
      <c r="AA547" s="56"/>
      <c r="AB547" s="56"/>
    </row>
    <row r="548">
      <c r="A548" s="56"/>
      <c r="B548" s="56"/>
      <c r="C548" s="58"/>
      <c r="D548" s="87"/>
      <c r="E548" s="79"/>
      <c r="F548" s="58"/>
      <c r="G548" s="58"/>
      <c r="H548" s="58"/>
      <c r="I548" s="58"/>
      <c r="J548" s="58"/>
      <c r="K548" s="56"/>
      <c r="L548" s="56"/>
      <c r="M548" s="56"/>
      <c r="N548" s="56"/>
      <c r="O548" s="56"/>
      <c r="P548" s="56"/>
      <c r="Q548" s="56"/>
      <c r="R548" s="56"/>
      <c r="S548" s="56"/>
      <c r="T548" s="56"/>
      <c r="U548" s="56"/>
      <c r="V548" s="56"/>
      <c r="W548" s="56"/>
      <c r="X548" s="56"/>
      <c r="Y548" s="56"/>
      <c r="Z548" s="56"/>
      <c r="AA548" s="56"/>
      <c r="AB548" s="56"/>
    </row>
    <row r="549">
      <c r="A549" s="56"/>
      <c r="B549" s="56"/>
      <c r="C549" s="58"/>
      <c r="D549" s="87"/>
      <c r="E549" s="79"/>
      <c r="F549" s="58"/>
      <c r="G549" s="58"/>
      <c r="H549" s="58"/>
      <c r="I549" s="58"/>
      <c r="J549" s="58"/>
      <c r="K549" s="56"/>
      <c r="L549" s="56"/>
      <c r="M549" s="56"/>
      <c r="N549" s="56"/>
      <c r="O549" s="56"/>
      <c r="P549" s="56"/>
      <c r="Q549" s="56"/>
      <c r="R549" s="56"/>
      <c r="S549" s="56"/>
      <c r="T549" s="56"/>
      <c r="U549" s="56"/>
      <c r="V549" s="56"/>
      <c r="W549" s="56"/>
      <c r="X549" s="56"/>
      <c r="Y549" s="56"/>
      <c r="Z549" s="56"/>
      <c r="AA549" s="56"/>
      <c r="AB549" s="56"/>
    </row>
    <row r="550">
      <c r="A550" s="56"/>
      <c r="B550" s="56"/>
      <c r="C550" s="58"/>
      <c r="D550" s="87"/>
      <c r="E550" s="79"/>
      <c r="F550" s="58"/>
      <c r="G550" s="58"/>
      <c r="H550" s="58"/>
      <c r="I550" s="58"/>
      <c r="J550" s="58"/>
      <c r="K550" s="56"/>
      <c r="L550" s="56"/>
      <c r="M550" s="56"/>
      <c r="N550" s="56"/>
      <c r="O550" s="56"/>
      <c r="P550" s="56"/>
      <c r="Q550" s="56"/>
      <c r="R550" s="56"/>
      <c r="S550" s="56"/>
      <c r="T550" s="56"/>
      <c r="U550" s="56"/>
      <c r="V550" s="56"/>
      <c r="W550" s="56"/>
      <c r="X550" s="56"/>
      <c r="Y550" s="56"/>
      <c r="Z550" s="56"/>
      <c r="AA550" s="56"/>
      <c r="AB550" s="56"/>
    </row>
    <row r="551">
      <c r="A551" s="56"/>
      <c r="B551" s="56"/>
      <c r="C551" s="58"/>
      <c r="D551" s="87"/>
      <c r="E551" s="79"/>
      <c r="F551" s="58"/>
      <c r="G551" s="58"/>
      <c r="H551" s="58"/>
      <c r="I551" s="58"/>
      <c r="J551" s="58"/>
      <c r="K551" s="56"/>
      <c r="L551" s="56"/>
      <c r="M551" s="56"/>
      <c r="N551" s="56"/>
      <c r="O551" s="56"/>
      <c r="P551" s="56"/>
      <c r="Q551" s="56"/>
      <c r="R551" s="56"/>
      <c r="S551" s="56"/>
      <c r="T551" s="56"/>
      <c r="U551" s="56"/>
      <c r="V551" s="56"/>
      <c r="W551" s="56"/>
      <c r="X551" s="56"/>
      <c r="Y551" s="56"/>
      <c r="Z551" s="56"/>
      <c r="AA551" s="56"/>
      <c r="AB551" s="56"/>
    </row>
    <row r="552">
      <c r="A552" s="56"/>
      <c r="B552" s="56"/>
      <c r="C552" s="58"/>
      <c r="D552" s="87"/>
      <c r="E552" s="79"/>
      <c r="F552" s="58"/>
      <c r="G552" s="58"/>
      <c r="H552" s="58"/>
      <c r="I552" s="58"/>
      <c r="J552" s="58"/>
      <c r="K552" s="56"/>
      <c r="L552" s="56"/>
      <c r="M552" s="56"/>
      <c r="N552" s="56"/>
      <c r="O552" s="56"/>
      <c r="P552" s="56"/>
      <c r="Q552" s="56"/>
      <c r="R552" s="56"/>
      <c r="S552" s="56"/>
      <c r="T552" s="56"/>
      <c r="U552" s="56"/>
      <c r="V552" s="56"/>
      <c r="W552" s="56"/>
      <c r="X552" s="56"/>
      <c r="Y552" s="56"/>
      <c r="Z552" s="56"/>
      <c r="AA552" s="56"/>
      <c r="AB552" s="56"/>
    </row>
    <row r="553">
      <c r="A553" s="56"/>
      <c r="B553" s="56"/>
      <c r="C553" s="58"/>
      <c r="D553" s="87"/>
      <c r="E553" s="79"/>
      <c r="F553" s="58"/>
      <c r="G553" s="58"/>
      <c r="H553" s="58"/>
      <c r="I553" s="58"/>
      <c r="J553" s="58"/>
      <c r="K553" s="56"/>
      <c r="L553" s="56"/>
      <c r="M553" s="56"/>
      <c r="N553" s="56"/>
      <c r="O553" s="56"/>
      <c r="P553" s="56"/>
      <c r="Q553" s="56"/>
      <c r="R553" s="56"/>
      <c r="S553" s="56"/>
      <c r="T553" s="56"/>
      <c r="U553" s="56"/>
      <c r="V553" s="56"/>
      <c r="W553" s="56"/>
      <c r="X553" s="56"/>
      <c r="Y553" s="56"/>
      <c r="Z553" s="56"/>
      <c r="AA553" s="56"/>
      <c r="AB553" s="56"/>
    </row>
    <row r="554">
      <c r="A554" s="56"/>
      <c r="B554" s="56"/>
      <c r="C554" s="58"/>
      <c r="D554" s="87"/>
      <c r="E554" s="79"/>
      <c r="F554" s="58"/>
      <c r="G554" s="58"/>
      <c r="H554" s="58"/>
      <c r="I554" s="58"/>
      <c r="J554" s="58"/>
      <c r="K554" s="56"/>
      <c r="L554" s="56"/>
      <c r="M554" s="56"/>
      <c r="N554" s="56"/>
      <c r="O554" s="56"/>
      <c r="P554" s="56"/>
      <c r="Q554" s="56"/>
      <c r="R554" s="56"/>
      <c r="S554" s="56"/>
      <c r="T554" s="56"/>
      <c r="U554" s="56"/>
      <c r="V554" s="56"/>
      <c r="W554" s="56"/>
      <c r="X554" s="56"/>
      <c r="Y554" s="56"/>
      <c r="Z554" s="56"/>
      <c r="AA554" s="56"/>
      <c r="AB554" s="56"/>
    </row>
    <row r="555">
      <c r="A555" s="56"/>
      <c r="B555" s="56"/>
      <c r="C555" s="58"/>
      <c r="D555" s="87"/>
      <c r="E555" s="79"/>
      <c r="F555" s="58"/>
      <c r="G555" s="58"/>
      <c r="H555" s="58"/>
      <c r="I555" s="58"/>
      <c r="J555" s="58"/>
      <c r="K555" s="56"/>
      <c r="L555" s="56"/>
      <c r="M555" s="56"/>
      <c r="N555" s="56"/>
      <c r="O555" s="56"/>
      <c r="P555" s="56"/>
      <c r="Q555" s="56"/>
      <c r="R555" s="56"/>
      <c r="S555" s="56"/>
      <c r="T555" s="56"/>
      <c r="U555" s="56"/>
      <c r="V555" s="56"/>
      <c r="W555" s="56"/>
      <c r="X555" s="56"/>
      <c r="Y555" s="56"/>
      <c r="Z555" s="56"/>
      <c r="AA555" s="56"/>
      <c r="AB555" s="56"/>
    </row>
    <row r="556">
      <c r="A556" s="56"/>
      <c r="B556" s="56"/>
      <c r="C556" s="58"/>
      <c r="D556" s="87"/>
      <c r="E556" s="79"/>
      <c r="F556" s="58"/>
      <c r="G556" s="58"/>
      <c r="H556" s="58"/>
      <c r="I556" s="58"/>
      <c r="J556" s="58"/>
      <c r="K556" s="56"/>
      <c r="L556" s="56"/>
      <c r="M556" s="56"/>
      <c r="N556" s="56"/>
      <c r="O556" s="56"/>
      <c r="P556" s="56"/>
      <c r="Q556" s="56"/>
      <c r="R556" s="56"/>
      <c r="S556" s="56"/>
      <c r="T556" s="56"/>
      <c r="U556" s="56"/>
      <c r="V556" s="56"/>
      <c r="W556" s="56"/>
      <c r="X556" s="56"/>
      <c r="Y556" s="56"/>
      <c r="Z556" s="56"/>
      <c r="AA556" s="56"/>
      <c r="AB556" s="56"/>
    </row>
    <row r="557">
      <c r="A557" s="56"/>
      <c r="B557" s="56"/>
      <c r="C557" s="58"/>
      <c r="D557" s="87"/>
      <c r="E557" s="79"/>
      <c r="F557" s="58"/>
      <c r="G557" s="58"/>
      <c r="H557" s="58"/>
      <c r="I557" s="58"/>
      <c r="J557" s="58"/>
      <c r="K557" s="56"/>
      <c r="L557" s="56"/>
      <c r="M557" s="56"/>
      <c r="N557" s="56"/>
      <c r="O557" s="56"/>
      <c r="P557" s="56"/>
      <c r="Q557" s="56"/>
      <c r="R557" s="56"/>
      <c r="S557" s="56"/>
      <c r="T557" s="56"/>
      <c r="U557" s="56"/>
      <c r="V557" s="56"/>
      <c r="W557" s="56"/>
      <c r="X557" s="56"/>
      <c r="Y557" s="56"/>
      <c r="Z557" s="56"/>
      <c r="AA557" s="56"/>
      <c r="AB557" s="56"/>
    </row>
    <row r="558">
      <c r="A558" s="56"/>
      <c r="B558" s="56"/>
      <c r="C558" s="58"/>
      <c r="D558" s="87"/>
      <c r="E558" s="79"/>
      <c r="F558" s="58"/>
      <c r="G558" s="58"/>
      <c r="H558" s="58"/>
      <c r="I558" s="58"/>
      <c r="J558" s="58"/>
      <c r="K558" s="56"/>
      <c r="L558" s="56"/>
      <c r="M558" s="56"/>
      <c r="N558" s="56"/>
      <c r="O558" s="56"/>
      <c r="P558" s="56"/>
      <c r="Q558" s="56"/>
      <c r="R558" s="56"/>
      <c r="S558" s="56"/>
      <c r="T558" s="56"/>
      <c r="U558" s="56"/>
      <c r="V558" s="56"/>
      <c r="W558" s="56"/>
      <c r="X558" s="56"/>
      <c r="Y558" s="56"/>
      <c r="Z558" s="56"/>
      <c r="AA558" s="56"/>
      <c r="AB558" s="56"/>
    </row>
    <row r="559">
      <c r="A559" s="56"/>
      <c r="B559" s="56"/>
      <c r="C559" s="58"/>
      <c r="D559" s="87"/>
      <c r="E559" s="79"/>
      <c r="F559" s="58"/>
      <c r="G559" s="58"/>
      <c r="H559" s="58"/>
      <c r="I559" s="58"/>
      <c r="J559" s="58"/>
      <c r="K559" s="56"/>
      <c r="L559" s="56"/>
      <c r="M559" s="56"/>
      <c r="N559" s="56"/>
      <c r="O559" s="56"/>
      <c r="P559" s="56"/>
      <c r="Q559" s="56"/>
      <c r="R559" s="56"/>
      <c r="S559" s="56"/>
      <c r="T559" s="56"/>
      <c r="U559" s="56"/>
      <c r="V559" s="56"/>
      <c r="W559" s="56"/>
      <c r="X559" s="56"/>
      <c r="Y559" s="56"/>
      <c r="Z559" s="56"/>
      <c r="AA559" s="56"/>
      <c r="AB559" s="56"/>
    </row>
    <row r="560">
      <c r="A560" s="56"/>
      <c r="B560" s="56"/>
      <c r="C560" s="58"/>
      <c r="D560" s="87"/>
      <c r="E560" s="79"/>
      <c r="F560" s="58"/>
      <c r="G560" s="58"/>
      <c r="H560" s="58"/>
      <c r="I560" s="58"/>
      <c r="J560" s="58"/>
      <c r="K560" s="56"/>
      <c r="L560" s="56"/>
      <c r="M560" s="56"/>
      <c r="N560" s="56"/>
      <c r="O560" s="56"/>
      <c r="P560" s="56"/>
      <c r="Q560" s="56"/>
      <c r="R560" s="56"/>
      <c r="S560" s="56"/>
      <c r="T560" s="56"/>
      <c r="U560" s="56"/>
      <c r="V560" s="56"/>
      <c r="W560" s="56"/>
      <c r="X560" s="56"/>
      <c r="Y560" s="56"/>
      <c r="Z560" s="56"/>
      <c r="AA560" s="56"/>
      <c r="AB560" s="56"/>
    </row>
    <row r="561">
      <c r="A561" s="56"/>
      <c r="B561" s="56"/>
      <c r="C561" s="58"/>
      <c r="D561" s="87"/>
      <c r="E561" s="79"/>
      <c r="F561" s="58"/>
      <c r="G561" s="58"/>
      <c r="H561" s="58"/>
      <c r="I561" s="58"/>
      <c r="J561" s="58"/>
      <c r="K561" s="56"/>
      <c r="L561" s="56"/>
      <c r="M561" s="56"/>
      <c r="N561" s="56"/>
      <c r="O561" s="56"/>
      <c r="P561" s="56"/>
      <c r="Q561" s="56"/>
      <c r="R561" s="56"/>
      <c r="S561" s="56"/>
      <c r="T561" s="56"/>
      <c r="U561" s="56"/>
      <c r="V561" s="56"/>
      <c r="W561" s="56"/>
      <c r="X561" s="56"/>
      <c r="Y561" s="56"/>
      <c r="Z561" s="56"/>
      <c r="AA561" s="56"/>
      <c r="AB561" s="56"/>
    </row>
    <row r="562">
      <c r="A562" s="56"/>
      <c r="B562" s="56"/>
      <c r="C562" s="58"/>
      <c r="D562" s="87"/>
      <c r="E562" s="79"/>
      <c r="F562" s="58"/>
      <c r="G562" s="58"/>
      <c r="H562" s="58"/>
      <c r="I562" s="58"/>
      <c r="J562" s="58"/>
      <c r="K562" s="56"/>
      <c r="L562" s="56"/>
      <c r="M562" s="56"/>
      <c r="N562" s="56"/>
      <c r="O562" s="56"/>
      <c r="P562" s="56"/>
      <c r="Q562" s="56"/>
      <c r="R562" s="56"/>
      <c r="S562" s="56"/>
      <c r="T562" s="56"/>
      <c r="U562" s="56"/>
      <c r="V562" s="56"/>
      <c r="W562" s="56"/>
      <c r="X562" s="56"/>
      <c r="Y562" s="56"/>
      <c r="Z562" s="56"/>
      <c r="AA562" s="56"/>
      <c r="AB562" s="56"/>
    </row>
    <row r="563">
      <c r="A563" s="56"/>
      <c r="B563" s="56"/>
      <c r="C563" s="58"/>
      <c r="D563" s="87"/>
      <c r="E563" s="79"/>
      <c r="F563" s="58"/>
      <c r="G563" s="58"/>
      <c r="H563" s="58"/>
      <c r="I563" s="58"/>
      <c r="J563" s="58"/>
      <c r="K563" s="56"/>
      <c r="L563" s="56"/>
      <c r="M563" s="56"/>
      <c r="N563" s="56"/>
      <c r="O563" s="56"/>
      <c r="P563" s="56"/>
      <c r="Q563" s="56"/>
      <c r="R563" s="56"/>
      <c r="S563" s="56"/>
      <c r="T563" s="56"/>
      <c r="U563" s="56"/>
      <c r="V563" s="56"/>
      <c r="W563" s="56"/>
      <c r="X563" s="56"/>
      <c r="Y563" s="56"/>
      <c r="Z563" s="56"/>
      <c r="AA563" s="56"/>
      <c r="AB563" s="56"/>
    </row>
    <row r="564">
      <c r="A564" s="56"/>
      <c r="B564" s="56"/>
      <c r="C564" s="58"/>
      <c r="D564" s="87"/>
      <c r="E564" s="79"/>
      <c r="F564" s="58"/>
      <c r="G564" s="58"/>
      <c r="H564" s="58"/>
      <c r="I564" s="58"/>
      <c r="J564" s="58"/>
      <c r="K564" s="56"/>
      <c r="L564" s="56"/>
      <c r="M564" s="56"/>
      <c r="N564" s="56"/>
      <c r="O564" s="56"/>
      <c r="P564" s="56"/>
      <c r="Q564" s="56"/>
      <c r="R564" s="56"/>
      <c r="S564" s="56"/>
      <c r="T564" s="56"/>
      <c r="U564" s="56"/>
      <c r="V564" s="56"/>
      <c r="W564" s="56"/>
      <c r="X564" s="56"/>
      <c r="Y564" s="56"/>
      <c r="Z564" s="56"/>
      <c r="AA564" s="56"/>
      <c r="AB564" s="56"/>
    </row>
    <row r="565">
      <c r="A565" s="56"/>
      <c r="B565" s="56"/>
      <c r="C565" s="58"/>
      <c r="D565" s="87"/>
      <c r="E565" s="79"/>
      <c r="F565" s="58"/>
      <c r="G565" s="58"/>
      <c r="H565" s="58"/>
      <c r="I565" s="58"/>
      <c r="J565" s="58"/>
      <c r="K565" s="56"/>
      <c r="L565" s="56"/>
      <c r="M565" s="56"/>
      <c r="N565" s="56"/>
      <c r="O565" s="56"/>
      <c r="P565" s="56"/>
      <c r="Q565" s="56"/>
      <c r="R565" s="56"/>
      <c r="S565" s="56"/>
      <c r="T565" s="56"/>
      <c r="U565" s="56"/>
      <c r="V565" s="56"/>
      <c r="W565" s="56"/>
      <c r="X565" s="56"/>
      <c r="Y565" s="56"/>
      <c r="Z565" s="56"/>
      <c r="AA565" s="56"/>
      <c r="AB565" s="56"/>
    </row>
    <row r="566">
      <c r="A566" s="56"/>
      <c r="B566" s="56"/>
      <c r="C566" s="58"/>
      <c r="D566" s="87"/>
      <c r="E566" s="79"/>
      <c r="F566" s="58"/>
      <c r="G566" s="58"/>
      <c r="H566" s="58"/>
      <c r="I566" s="58"/>
      <c r="J566" s="58"/>
      <c r="K566" s="56"/>
      <c r="L566" s="56"/>
      <c r="M566" s="56"/>
      <c r="N566" s="56"/>
      <c r="O566" s="56"/>
      <c r="P566" s="56"/>
      <c r="Q566" s="56"/>
      <c r="R566" s="56"/>
      <c r="S566" s="56"/>
      <c r="T566" s="56"/>
      <c r="U566" s="56"/>
      <c r="V566" s="56"/>
      <c r="W566" s="56"/>
      <c r="X566" s="56"/>
      <c r="Y566" s="56"/>
      <c r="Z566" s="56"/>
      <c r="AA566" s="56"/>
      <c r="AB566" s="56"/>
    </row>
    <row r="567">
      <c r="A567" s="56"/>
      <c r="B567" s="56"/>
      <c r="C567" s="58"/>
      <c r="D567" s="87"/>
      <c r="E567" s="79"/>
      <c r="F567" s="58"/>
      <c r="G567" s="58"/>
      <c r="H567" s="58"/>
      <c r="I567" s="58"/>
      <c r="J567" s="58"/>
      <c r="K567" s="56"/>
      <c r="L567" s="56"/>
      <c r="M567" s="56"/>
      <c r="N567" s="56"/>
      <c r="O567" s="56"/>
      <c r="P567" s="56"/>
      <c r="Q567" s="56"/>
      <c r="R567" s="56"/>
      <c r="S567" s="56"/>
      <c r="T567" s="56"/>
      <c r="U567" s="56"/>
      <c r="V567" s="56"/>
      <c r="W567" s="56"/>
      <c r="X567" s="56"/>
      <c r="Y567" s="56"/>
      <c r="Z567" s="56"/>
      <c r="AA567" s="56"/>
      <c r="AB567" s="56"/>
    </row>
    <row r="568">
      <c r="A568" s="56"/>
      <c r="B568" s="56"/>
      <c r="C568" s="58"/>
      <c r="D568" s="87"/>
      <c r="E568" s="79"/>
      <c r="F568" s="58"/>
      <c r="G568" s="58"/>
      <c r="H568" s="58"/>
      <c r="I568" s="58"/>
      <c r="J568" s="58"/>
      <c r="K568" s="56"/>
      <c r="L568" s="56"/>
      <c r="M568" s="56"/>
      <c r="N568" s="56"/>
      <c r="O568" s="56"/>
      <c r="P568" s="56"/>
      <c r="Q568" s="56"/>
      <c r="R568" s="56"/>
      <c r="S568" s="56"/>
      <c r="T568" s="56"/>
      <c r="U568" s="56"/>
      <c r="V568" s="56"/>
      <c r="W568" s="56"/>
      <c r="X568" s="56"/>
      <c r="Y568" s="56"/>
      <c r="Z568" s="56"/>
      <c r="AA568" s="56"/>
      <c r="AB568" s="56"/>
    </row>
    <row r="569">
      <c r="A569" s="56"/>
      <c r="B569" s="56"/>
      <c r="C569" s="58"/>
      <c r="D569" s="87"/>
      <c r="E569" s="79"/>
      <c r="F569" s="58"/>
      <c r="G569" s="58"/>
      <c r="H569" s="58"/>
      <c r="I569" s="58"/>
      <c r="J569" s="58"/>
      <c r="K569" s="56"/>
      <c r="L569" s="56"/>
      <c r="M569" s="56"/>
      <c r="N569" s="56"/>
      <c r="O569" s="56"/>
      <c r="P569" s="56"/>
      <c r="Q569" s="56"/>
      <c r="R569" s="56"/>
      <c r="S569" s="56"/>
      <c r="T569" s="56"/>
      <c r="U569" s="56"/>
      <c r="V569" s="56"/>
      <c r="W569" s="56"/>
      <c r="X569" s="56"/>
      <c r="Y569" s="56"/>
      <c r="Z569" s="56"/>
      <c r="AA569" s="56"/>
      <c r="AB569" s="56"/>
    </row>
    <row r="570">
      <c r="A570" s="56"/>
      <c r="B570" s="56"/>
      <c r="C570" s="58"/>
      <c r="D570" s="87"/>
      <c r="E570" s="79"/>
      <c r="F570" s="58"/>
      <c r="G570" s="58"/>
      <c r="H570" s="58"/>
      <c r="I570" s="58"/>
      <c r="J570" s="58"/>
      <c r="K570" s="56"/>
      <c r="L570" s="56"/>
      <c r="M570" s="56"/>
      <c r="N570" s="56"/>
      <c r="O570" s="56"/>
      <c r="P570" s="56"/>
      <c r="Q570" s="56"/>
      <c r="R570" s="56"/>
      <c r="S570" s="56"/>
      <c r="T570" s="56"/>
      <c r="U570" s="56"/>
      <c r="V570" s="56"/>
      <c r="W570" s="56"/>
      <c r="X570" s="56"/>
      <c r="Y570" s="56"/>
      <c r="Z570" s="56"/>
      <c r="AA570" s="56"/>
      <c r="AB570" s="56"/>
    </row>
    <row r="571">
      <c r="A571" s="56"/>
      <c r="B571" s="56"/>
      <c r="C571" s="58"/>
      <c r="D571" s="87"/>
      <c r="E571" s="79"/>
      <c r="F571" s="58"/>
      <c r="G571" s="58"/>
      <c r="H571" s="58"/>
      <c r="I571" s="58"/>
      <c r="J571" s="58"/>
      <c r="K571" s="56"/>
      <c r="L571" s="56"/>
      <c r="M571" s="56"/>
      <c r="N571" s="56"/>
      <c r="O571" s="56"/>
      <c r="P571" s="56"/>
      <c r="Q571" s="56"/>
      <c r="R571" s="56"/>
      <c r="S571" s="56"/>
      <c r="T571" s="56"/>
      <c r="U571" s="56"/>
      <c r="V571" s="56"/>
      <c r="W571" s="56"/>
      <c r="X571" s="56"/>
      <c r="Y571" s="56"/>
      <c r="Z571" s="56"/>
      <c r="AA571" s="56"/>
      <c r="AB571" s="56"/>
    </row>
    <row r="572">
      <c r="A572" s="56"/>
      <c r="B572" s="56"/>
      <c r="C572" s="58"/>
      <c r="D572" s="87"/>
      <c r="E572" s="79"/>
      <c r="F572" s="58"/>
      <c r="G572" s="58"/>
      <c r="H572" s="58"/>
      <c r="I572" s="58"/>
      <c r="J572" s="58"/>
      <c r="K572" s="56"/>
      <c r="L572" s="56"/>
      <c r="M572" s="56"/>
      <c r="N572" s="56"/>
      <c r="O572" s="56"/>
      <c r="P572" s="56"/>
      <c r="Q572" s="56"/>
      <c r="R572" s="56"/>
      <c r="S572" s="56"/>
      <c r="T572" s="56"/>
      <c r="U572" s="56"/>
      <c r="V572" s="56"/>
      <c r="W572" s="56"/>
      <c r="X572" s="56"/>
      <c r="Y572" s="56"/>
      <c r="Z572" s="56"/>
      <c r="AA572" s="56"/>
      <c r="AB572" s="56"/>
    </row>
    <row r="573">
      <c r="A573" s="56"/>
      <c r="B573" s="56"/>
      <c r="C573" s="58"/>
      <c r="D573" s="87"/>
      <c r="E573" s="79"/>
      <c r="F573" s="58"/>
      <c r="G573" s="58"/>
      <c r="H573" s="58"/>
      <c r="I573" s="58"/>
      <c r="J573" s="58"/>
      <c r="K573" s="56"/>
      <c r="L573" s="56"/>
      <c r="M573" s="56"/>
      <c r="N573" s="56"/>
      <c r="O573" s="56"/>
      <c r="P573" s="56"/>
      <c r="Q573" s="56"/>
      <c r="R573" s="56"/>
      <c r="S573" s="56"/>
      <c r="T573" s="56"/>
      <c r="U573" s="56"/>
      <c r="V573" s="56"/>
      <c r="W573" s="56"/>
      <c r="X573" s="56"/>
      <c r="Y573" s="56"/>
      <c r="Z573" s="56"/>
      <c r="AA573" s="56"/>
      <c r="AB573" s="56"/>
    </row>
    <row r="574">
      <c r="A574" s="56"/>
      <c r="B574" s="56"/>
      <c r="C574" s="58"/>
      <c r="D574" s="87"/>
      <c r="E574" s="79"/>
      <c r="F574" s="58"/>
      <c r="G574" s="58"/>
      <c r="H574" s="58"/>
      <c r="I574" s="58"/>
      <c r="J574" s="58"/>
      <c r="K574" s="56"/>
      <c r="L574" s="56"/>
      <c r="M574" s="56"/>
      <c r="N574" s="56"/>
      <c r="O574" s="56"/>
      <c r="P574" s="56"/>
      <c r="Q574" s="56"/>
      <c r="R574" s="56"/>
      <c r="S574" s="56"/>
      <c r="T574" s="56"/>
      <c r="U574" s="56"/>
      <c r="V574" s="56"/>
      <c r="W574" s="56"/>
      <c r="X574" s="56"/>
      <c r="Y574" s="56"/>
      <c r="Z574" s="56"/>
      <c r="AA574" s="56"/>
      <c r="AB574" s="56"/>
    </row>
    <row r="575">
      <c r="A575" s="56"/>
      <c r="B575" s="56"/>
      <c r="C575" s="58"/>
      <c r="D575" s="87"/>
      <c r="E575" s="79"/>
      <c r="F575" s="58"/>
      <c r="G575" s="58"/>
      <c r="H575" s="58"/>
      <c r="I575" s="58"/>
      <c r="J575" s="58"/>
      <c r="K575" s="56"/>
      <c r="L575" s="56"/>
      <c r="M575" s="56"/>
      <c r="N575" s="56"/>
      <c r="O575" s="56"/>
      <c r="P575" s="56"/>
      <c r="Q575" s="56"/>
      <c r="R575" s="56"/>
      <c r="S575" s="56"/>
      <c r="T575" s="56"/>
      <c r="U575" s="56"/>
      <c r="V575" s="56"/>
      <c r="W575" s="56"/>
      <c r="X575" s="56"/>
      <c r="Y575" s="56"/>
      <c r="Z575" s="56"/>
      <c r="AA575" s="56"/>
      <c r="AB575" s="56"/>
    </row>
    <row r="576">
      <c r="A576" s="56"/>
      <c r="B576" s="56"/>
      <c r="C576" s="58"/>
      <c r="D576" s="87"/>
      <c r="E576" s="79"/>
      <c r="F576" s="58"/>
      <c r="G576" s="58"/>
      <c r="H576" s="58"/>
      <c r="I576" s="58"/>
      <c r="J576" s="58"/>
      <c r="K576" s="56"/>
      <c r="L576" s="56"/>
      <c r="M576" s="56"/>
      <c r="N576" s="56"/>
      <c r="O576" s="56"/>
      <c r="P576" s="56"/>
      <c r="Q576" s="56"/>
      <c r="R576" s="56"/>
      <c r="S576" s="56"/>
      <c r="T576" s="56"/>
      <c r="U576" s="56"/>
      <c r="V576" s="56"/>
      <c r="W576" s="56"/>
      <c r="X576" s="56"/>
      <c r="Y576" s="56"/>
      <c r="Z576" s="56"/>
      <c r="AA576" s="56"/>
      <c r="AB576" s="56"/>
    </row>
    <row r="577">
      <c r="A577" s="56"/>
      <c r="B577" s="56"/>
      <c r="C577" s="58"/>
      <c r="D577" s="87"/>
      <c r="E577" s="79"/>
      <c r="F577" s="58"/>
      <c r="G577" s="58"/>
      <c r="H577" s="58"/>
      <c r="I577" s="58"/>
      <c r="J577" s="58"/>
      <c r="K577" s="56"/>
      <c r="L577" s="56"/>
      <c r="M577" s="56"/>
      <c r="N577" s="56"/>
      <c r="O577" s="56"/>
      <c r="P577" s="56"/>
      <c r="Q577" s="56"/>
      <c r="R577" s="56"/>
      <c r="S577" s="56"/>
      <c r="T577" s="56"/>
      <c r="U577" s="56"/>
      <c r="V577" s="56"/>
      <c r="W577" s="56"/>
      <c r="X577" s="56"/>
      <c r="Y577" s="56"/>
      <c r="Z577" s="56"/>
      <c r="AA577" s="56"/>
      <c r="AB577" s="56"/>
    </row>
    <row r="578">
      <c r="A578" s="56"/>
      <c r="B578" s="56"/>
      <c r="C578" s="58"/>
      <c r="D578" s="87"/>
      <c r="E578" s="79"/>
      <c r="F578" s="58"/>
      <c r="G578" s="58"/>
      <c r="H578" s="58"/>
      <c r="I578" s="58"/>
      <c r="J578" s="58"/>
      <c r="K578" s="56"/>
      <c r="L578" s="56"/>
      <c r="M578" s="56"/>
      <c r="N578" s="56"/>
      <c r="O578" s="56"/>
      <c r="P578" s="56"/>
      <c r="Q578" s="56"/>
      <c r="R578" s="56"/>
      <c r="S578" s="56"/>
      <c r="T578" s="56"/>
      <c r="U578" s="56"/>
      <c r="V578" s="56"/>
      <c r="W578" s="56"/>
      <c r="X578" s="56"/>
      <c r="Y578" s="56"/>
      <c r="Z578" s="56"/>
      <c r="AA578" s="56"/>
      <c r="AB578" s="56"/>
    </row>
    <row r="579">
      <c r="A579" s="56"/>
      <c r="B579" s="56"/>
      <c r="C579" s="58"/>
      <c r="D579" s="87"/>
      <c r="E579" s="79"/>
      <c r="F579" s="58"/>
      <c r="G579" s="58"/>
      <c r="H579" s="58"/>
      <c r="I579" s="58"/>
      <c r="J579" s="58"/>
      <c r="K579" s="56"/>
      <c r="L579" s="56"/>
      <c r="M579" s="56"/>
      <c r="N579" s="56"/>
      <c r="O579" s="56"/>
      <c r="P579" s="56"/>
      <c r="Q579" s="56"/>
      <c r="R579" s="56"/>
      <c r="S579" s="56"/>
      <c r="T579" s="56"/>
      <c r="U579" s="56"/>
      <c r="V579" s="56"/>
      <c r="W579" s="56"/>
      <c r="X579" s="56"/>
      <c r="Y579" s="56"/>
      <c r="Z579" s="56"/>
      <c r="AA579" s="56"/>
      <c r="AB579" s="56"/>
    </row>
    <row r="580">
      <c r="A580" s="56"/>
      <c r="B580" s="56"/>
      <c r="C580" s="58"/>
      <c r="D580" s="87"/>
      <c r="E580" s="79"/>
      <c r="F580" s="58"/>
      <c r="G580" s="58"/>
      <c r="H580" s="58"/>
      <c r="I580" s="58"/>
      <c r="J580" s="58"/>
      <c r="K580" s="56"/>
      <c r="L580" s="56"/>
      <c r="M580" s="56"/>
      <c r="N580" s="56"/>
      <c r="O580" s="56"/>
      <c r="P580" s="56"/>
      <c r="Q580" s="56"/>
      <c r="R580" s="56"/>
      <c r="S580" s="56"/>
      <c r="T580" s="56"/>
      <c r="U580" s="56"/>
      <c r="V580" s="56"/>
      <c r="W580" s="56"/>
      <c r="X580" s="56"/>
      <c r="Y580" s="56"/>
      <c r="Z580" s="56"/>
      <c r="AA580" s="56"/>
      <c r="AB580" s="56"/>
    </row>
    <row r="581">
      <c r="A581" s="56"/>
      <c r="B581" s="56"/>
      <c r="C581" s="58"/>
      <c r="D581" s="87"/>
      <c r="E581" s="79"/>
      <c r="F581" s="58"/>
      <c r="G581" s="58"/>
      <c r="H581" s="58"/>
      <c r="I581" s="58"/>
      <c r="J581" s="58"/>
      <c r="K581" s="56"/>
      <c r="L581" s="56"/>
      <c r="M581" s="56"/>
      <c r="N581" s="56"/>
      <c r="O581" s="56"/>
      <c r="P581" s="56"/>
      <c r="Q581" s="56"/>
      <c r="R581" s="56"/>
      <c r="S581" s="56"/>
      <c r="T581" s="56"/>
      <c r="U581" s="56"/>
      <c r="V581" s="56"/>
      <c r="W581" s="56"/>
      <c r="X581" s="56"/>
      <c r="Y581" s="56"/>
      <c r="Z581" s="56"/>
      <c r="AA581" s="56"/>
      <c r="AB581" s="56"/>
    </row>
    <row r="582">
      <c r="A582" s="56"/>
      <c r="B582" s="56"/>
      <c r="C582" s="58"/>
      <c r="D582" s="87"/>
      <c r="E582" s="79"/>
      <c r="F582" s="58"/>
      <c r="G582" s="58"/>
      <c r="H582" s="58"/>
      <c r="I582" s="58"/>
      <c r="J582" s="58"/>
      <c r="K582" s="56"/>
      <c r="L582" s="56"/>
      <c r="M582" s="56"/>
      <c r="N582" s="56"/>
      <c r="O582" s="56"/>
      <c r="P582" s="56"/>
      <c r="Q582" s="56"/>
      <c r="R582" s="56"/>
      <c r="S582" s="56"/>
      <c r="T582" s="56"/>
      <c r="U582" s="56"/>
      <c r="V582" s="56"/>
      <c r="W582" s="56"/>
      <c r="X582" s="56"/>
      <c r="Y582" s="56"/>
      <c r="Z582" s="56"/>
      <c r="AA582" s="56"/>
      <c r="AB582" s="56"/>
    </row>
    <row r="583">
      <c r="A583" s="56"/>
      <c r="B583" s="56"/>
      <c r="C583" s="58"/>
      <c r="D583" s="87"/>
      <c r="E583" s="79"/>
      <c r="F583" s="58"/>
      <c r="G583" s="58"/>
      <c r="H583" s="58"/>
      <c r="I583" s="58"/>
      <c r="J583" s="58"/>
      <c r="K583" s="56"/>
      <c r="L583" s="56"/>
      <c r="M583" s="56"/>
      <c r="N583" s="56"/>
      <c r="O583" s="56"/>
      <c r="P583" s="56"/>
      <c r="Q583" s="56"/>
      <c r="R583" s="56"/>
      <c r="S583" s="56"/>
      <c r="T583" s="56"/>
      <c r="U583" s="56"/>
      <c r="V583" s="56"/>
      <c r="W583" s="56"/>
      <c r="X583" s="56"/>
      <c r="Y583" s="56"/>
      <c r="Z583" s="56"/>
      <c r="AA583" s="56"/>
      <c r="AB583" s="56"/>
    </row>
    <row r="584">
      <c r="A584" s="56"/>
      <c r="B584" s="56"/>
      <c r="C584" s="58"/>
      <c r="D584" s="87"/>
      <c r="E584" s="79"/>
      <c r="F584" s="58"/>
      <c r="G584" s="58"/>
      <c r="H584" s="58"/>
      <c r="I584" s="58"/>
      <c r="J584" s="58"/>
      <c r="K584" s="56"/>
      <c r="L584" s="56"/>
      <c r="M584" s="56"/>
      <c r="N584" s="56"/>
      <c r="O584" s="56"/>
      <c r="P584" s="56"/>
      <c r="Q584" s="56"/>
      <c r="R584" s="56"/>
      <c r="S584" s="56"/>
      <c r="T584" s="56"/>
      <c r="U584" s="56"/>
      <c r="V584" s="56"/>
      <c r="W584" s="56"/>
      <c r="X584" s="56"/>
      <c r="Y584" s="56"/>
      <c r="Z584" s="56"/>
      <c r="AA584" s="56"/>
      <c r="AB584" s="56"/>
    </row>
    <row r="585">
      <c r="A585" s="56"/>
      <c r="B585" s="56"/>
      <c r="C585" s="58"/>
      <c r="D585" s="87"/>
      <c r="E585" s="79"/>
      <c r="F585" s="58"/>
      <c r="G585" s="58"/>
      <c r="H585" s="58"/>
      <c r="I585" s="58"/>
      <c r="J585" s="58"/>
      <c r="K585" s="56"/>
      <c r="L585" s="56"/>
      <c r="M585" s="56"/>
      <c r="N585" s="56"/>
      <c r="O585" s="56"/>
      <c r="P585" s="56"/>
      <c r="Q585" s="56"/>
      <c r="R585" s="56"/>
      <c r="S585" s="56"/>
      <c r="T585" s="56"/>
      <c r="U585" s="56"/>
      <c r="V585" s="56"/>
      <c r="W585" s="56"/>
      <c r="X585" s="56"/>
      <c r="Y585" s="56"/>
      <c r="Z585" s="56"/>
      <c r="AA585" s="56"/>
      <c r="AB585" s="56"/>
    </row>
    <row r="586">
      <c r="A586" s="56"/>
      <c r="B586" s="56"/>
      <c r="C586" s="58"/>
      <c r="D586" s="87"/>
      <c r="E586" s="79"/>
      <c r="F586" s="58"/>
      <c r="G586" s="58"/>
      <c r="H586" s="58"/>
      <c r="I586" s="58"/>
      <c r="J586" s="58"/>
      <c r="K586" s="56"/>
      <c r="L586" s="56"/>
      <c r="M586" s="56"/>
      <c r="N586" s="56"/>
      <c r="O586" s="56"/>
      <c r="P586" s="56"/>
      <c r="Q586" s="56"/>
      <c r="R586" s="56"/>
      <c r="S586" s="56"/>
      <c r="T586" s="56"/>
      <c r="U586" s="56"/>
      <c r="V586" s="56"/>
      <c r="W586" s="56"/>
      <c r="X586" s="56"/>
      <c r="Y586" s="56"/>
      <c r="Z586" s="56"/>
      <c r="AA586" s="56"/>
      <c r="AB586" s="56"/>
    </row>
    <row r="587">
      <c r="A587" s="56"/>
      <c r="B587" s="56"/>
      <c r="C587" s="58"/>
      <c r="D587" s="87"/>
      <c r="E587" s="79"/>
      <c r="F587" s="58"/>
      <c r="G587" s="58"/>
      <c r="H587" s="58"/>
      <c r="I587" s="58"/>
      <c r="J587" s="58"/>
      <c r="K587" s="56"/>
      <c r="L587" s="56"/>
      <c r="M587" s="56"/>
      <c r="N587" s="56"/>
      <c r="O587" s="56"/>
      <c r="P587" s="56"/>
      <c r="Q587" s="56"/>
      <c r="R587" s="56"/>
      <c r="S587" s="56"/>
      <c r="T587" s="56"/>
      <c r="U587" s="56"/>
      <c r="V587" s="56"/>
      <c r="W587" s="56"/>
      <c r="X587" s="56"/>
      <c r="Y587" s="56"/>
      <c r="Z587" s="56"/>
      <c r="AA587" s="56"/>
      <c r="AB587" s="56"/>
    </row>
    <row r="588">
      <c r="A588" s="56"/>
      <c r="B588" s="56"/>
      <c r="C588" s="58"/>
      <c r="D588" s="87"/>
      <c r="E588" s="79"/>
      <c r="F588" s="58"/>
      <c r="G588" s="58"/>
      <c r="H588" s="58"/>
      <c r="I588" s="58"/>
      <c r="J588" s="58"/>
      <c r="K588" s="56"/>
      <c r="L588" s="56"/>
      <c r="M588" s="56"/>
      <c r="N588" s="56"/>
      <c r="O588" s="56"/>
      <c r="P588" s="56"/>
      <c r="Q588" s="56"/>
      <c r="R588" s="56"/>
      <c r="S588" s="56"/>
      <c r="T588" s="56"/>
      <c r="U588" s="56"/>
      <c r="V588" s="56"/>
      <c r="W588" s="56"/>
      <c r="X588" s="56"/>
      <c r="Y588" s="56"/>
      <c r="Z588" s="56"/>
      <c r="AA588" s="56"/>
      <c r="AB588" s="56"/>
    </row>
    <row r="589">
      <c r="A589" s="56"/>
      <c r="B589" s="56"/>
      <c r="C589" s="58"/>
      <c r="D589" s="87"/>
      <c r="E589" s="79"/>
      <c r="F589" s="58"/>
      <c r="G589" s="58"/>
      <c r="H589" s="58"/>
      <c r="I589" s="58"/>
      <c r="J589" s="58"/>
      <c r="K589" s="56"/>
      <c r="L589" s="56"/>
      <c r="M589" s="56"/>
      <c r="N589" s="56"/>
      <c r="O589" s="56"/>
      <c r="P589" s="56"/>
      <c r="Q589" s="56"/>
      <c r="R589" s="56"/>
      <c r="S589" s="56"/>
      <c r="T589" s="56"/>
      <c r="U589" s="56"/>
      <c r="V589" s="56"/>
      <c r="W589" s="56"/>
      <c r="X589" s="56"/>
      <c r="Y589" s="56"/>
      <c r="Z589" s="56"/>
      <c r="AA589" s="56"/>
      <c r="AB589" s="56"/>
    </row>
    <row r="590">
      <c r="A590" s="56"/>
      <c r="B590" s="56"/>
      <c r="C590" s="58"/>
      <c r="D590" s="87"/>
      <c r="E590" s="79"/>
      <c r="F590" s="58"/>
      <c r="G590" s="58"/>
      <c r="H590" s="58"/>
      <c r="I590" s="58"/>
      <c r="J590" s="58"/>
      <c r="K590" s="56"/>
      <c r="L590" s="56"/>
      <c r="M590" s="56"/>
      <c r="N590" s="56"/>
      <c r="O590" s="56"/>
      <c r="P590" s="56"/>
      <c r="Q590" s="56"/>
      <c r="R590" s="56"/>
      <c r="S590" s="56"/>
      <c r="T590" s="56"/>
      <c r="U590" s="56"/>
      <c r="V590" s="56"/>
      <c r="W590" s="56"/>
      <c r="X590" s="56"/>
      <c r="Y590" s="56"/>
      <c r="Z590" s="56"/>
      <c r="AA590" s="56"/>
      <c r="AB590" s="56"/>
    </row>
    <row r="591">
      <c r="A591" s="56"/>
      <c r="B591" s="56"/>
      <c r="C591" s="58"/>
      <c r="D591" s="87"/>
      <c r="E591" s="79"/>
      <c r="F591" s="58"/>
      <c r="G591" s="58"/>
      <c r="H591" s="58"/>
      <c r="I591" s="58"/>
      <c r="J591" s="58"/>
      <c r="K591" s="56"/>
      <c r="L591" s="56"/>
      <c r="M591" s="56"/>
      <c r="N591" s="56"/>
      <c r="O591" s="56"/>
      <c r="P591" s="56"/>
      <c r="Q591" s="56"/>
      <c r="R591" s="56"/>
      <c r="S591" s="56"/>
      <c r="T591" s="56"/>
      <c r="U591" s="56"/>
      <c r="V591" s="56"/>
      <c r="W591" s="56"/>
      <c r="X591" s="56"/>
      <c r="Y591" s="56"/>
      <c r="Z591" s="56"/>
      <c r="AA591" s="56"/>
      <c r="AB591" s="56"/>
    </row>
    <row r="592">
      <c r="A592" s="56"/>
      <c r="B592" s="56"/>
      <c r="C592" s="58"/>
      <c r="D592" s="87"/>
      <c r="E592" s="79"/>
      <c r="F592" s="58"/>
      <c r="G592" s="58"/>
      <c r="H592" s="58"/>
      <c r="I592" s="58"/>
      <c r="J592" s="58"/>
      <c r="K592" s="56"/>
      <c r="L592" s="56"/>
      <c r="M592" s="56"/>
      <c r="N592" s="56"/>
      <c r="O592" s="56"/>
      <c r="P592" s="56"/>
      <c r="Q592" s="56"/>
      <c r="R592" s="56"/>
      <c r="S592" s="56"/>
      <c r="T592" s="56"/>
      <c r="U592" s="56"/>
      <c r="V592" s="56"/>
      <c r="W592" s="56"/>
      <c r="X592" s="56"/>
      <c r="Y592" s="56"/>
      <c r="Z592" s="56"/>
      <c r="AA592" s="56"/>
      <c r="AB592" s="56"/>
    </row>
    <row r="593">
      <c r="A593" s="56"/>
      <c r="B593" s="56"/>
      <c r="C593" s="58"/>
      <c r="D593" s="87"/>
      <c r="E593" s="79"/>
      <c r="F593" s="58"/>
      <c r="G593" s="58"/>
      <c r="H593" s="58"/>
      <c r="I593" s="58"/>
      <c r="J593" s="58"/>
      <c r="K593" s="56"/>
      <c r="L593" s="56"/>
      <c r="M593" s="56"/>
      <c r="N593" s="56"/>
      <c r="O593" s="56"/>
      <c r="P593" s="56"/>
      <c r="Q593" s="56"/>
      <c r="R593" s="56"/>
      <c r="S593" s="56"/>
      <c r="T593" s="56"/>
      <c r="U593" s="56"/>
      <c r="V593" s="56"/>
      <c r="W593" s="56"/>
      <c r="X593" s="56"/>
      <c r="Y593" s="56"/>
      <c r="Z593" s="56"/>
      <c r="AA593" s="56"/>
      <c r="AB593" s="56"/>
    </row>
    <row r="594">
      <c r="A594" s="56"/>
      <c r="B594" s="56"/>
      <c r="C594" s="58"/>
      <c r="D594" s="87"/>
      <c r="E594" s="79"/>
      <c r="F594" s="58"/>
      <c r="G594" s="58"/>
      <c r="H594" s="58"/>
      <c r="I594" s="58"/>
      <c r="J594" s="58"/>
      <c r="K594" s="56"/>
      <c r="L594" s="56"/>
      <c r="M594" s="56"/>
      <c r="N594" s="56"/>
      <c r="O594" s="56"/>
      <c r="P594" s="56"/>
      <c r="Q594" s="56"/>
      <c r="R594" s="56"/>
      <c r="S594" s="56"/>
      <c r="T594" s="56"/>
      <c r="U594" s="56"/>
      <c r="V594" s="56"/>
      <c r="W594" s="56"/>
      <c r="X594" s="56"/>
      <c r="Y594" s="56"/>
      <c r="Z594" s="56"/>
      <c r="AA594" s="56"/>
      <c r="AB594" s="56"/>
    </row>
    <row r="595">
      <c r="A595" s="56"/>
      <c r="B595" s="56"/>
      <c r="C595" s="58"/>
      <c r="D595" s="87"/>
      <c r="E595" s="79"/>
      <c r="F595" s="58"/>
      <c r="G595" s="58"/>
      <c r="H595" s="58"/>
      <c r="I595" s="58"/>
      <c r="J595" s="58"/>
      <c r="K595" s="56"/>
      <c r="L595" s="56"/>
      <c r="M595" s="56"/>
      <c r="N595" s="56"/>
      <c r="O595" s="56"/>
      <c r="P595" s="56"/>
      <c r="Q595" s="56"/>
      <c r="R595" s="56"/>
      <c r="S595" s="56"/>
      <c r="T595" s="56"/>
      <c r="U595" s="56"/>
      <c r="V595" s="56"/>
      <c r="W595" s="56"/>
      <c r="X595" s="56"/>
      <c r="Y595" s="56"/>
      <c r="Z595" s="56"/>
      <c r="AA595" s="56"/>
      <c r="AB595" s="56"/>
    </row>
    <row r="596">
      <c r="A596" s="56"/>
      <c r="B596" s="56"/>
      <c r="C596" s="58"/>
      <c r="D596" s="87"/>
      <c r="E596" s="79"/>
      <c r="F596" s="58"/>
      <c r="G596" s="58"/>
      <c r="H596" s="58"/>
      <c r="I596" s="58"/>
      <c r="J596" s="58"/>
      <c r="K596" s="56"/>
      <c r="L596" s="56"/>
      <c r="M596" s="56"/>
      <c r="N596" s="56"/>
      <c r="O596" s="56"/>
      <c r="P596" s="56"/>
      <c r="Q596" s="56"/>
      <c r="R596" s="56"/>
      <c r="S596" s="56"/>
      <c r="T596" s="56"/>
      <c r="U596" s="56"/>
      <c r="V596" s="56"/>
      <c r="W596" s="56"/>
      <c r="X596" s="56"/>
      <c r="Y596" s="56"/>
      <c r="Z596" s="56"/>
      <c r="AA596" s="56"/>
      <c r="AB596" s="56"/>
    </row>
    <row r="597">
      <c r="A597" s="56"/>
      <c r="B597" s="56"/>
      <c r="C597" s="58"/>
      <c r="D597" s="87"/>
      <c r="E597" s="79"/>
      <c r="F597" s="58"/>
      <c r="G597" s="58"/>
      <c r="H597" s="58"/>
      <c r="I597" s="58"/>
      <c r="J597" s="58"/>
      <c r="K597" s="56"/>
      <c r="L597" s="56"/>
      <c r="M597" s="56"/>
      <c r="N597" s="56"/>
      <c r="O597" s="56"/>
      <c r="P597" s="56"/>
      <c r="Q597" s="56"/>
      <c r="R597" s="56"/>
      <c r="S597" s="56"/>
      <c r="T597" s="56"/>
      <c r="U597" s="56"/>
      <c r="V597" s="56"/>
      <c r="W597" s="56"/>
      <c r="X597" s="56"/>
      <c r="Y597" s="56"/>
      <c r="Z597" s="56"/>
      <c r="AA597" s="56"/>
      <c r="AB597" s="56"/>
    </row>
    <row r="598">
      <c r="A598" s="56"/>
      <c r="B598" s="56"/>
      <c r="C598" s="58"/>
      <c r="D598" s="87"/>
      <c r="E598" s="79"/>
      <c r="F598" s="58"/>
      <c r="G598" s="58"/>
      <c r="H598" s="58"/>
      <c r="I598" s="58"/>
      <c r="J598" s="58"/>
      <c r="K598" s="56"/>
      <c r="L598" s="56"/>
      <c r="M598" s="56"/>
      <c r="N598" s="56"/>
      <c r="O598" s="56"/>
      <c r="P598" s="56"/>
      <c r="Q598" s="56"/>
      <c r="R598" s="56"/>
      <c r="S598" s="56"/>
      <c r="T598" s="56"/>
      <c r="U598" s="56"/>
      <c r="V598" s="56"/>
      <c r="W598" s="56"/>
      <c r="X598" s="56"/>
      <c r="Y598" s="56"/>
      <c r="Z598" s="56"/>
      <c r="AA598" s="56"/>
      <c r="AB598" s="56"/>
    </row>
    <row r="599">
      <c r="A599" s="56"/>
      <c r="B599" s="56"/>
      <c r="C599" s="58"/>
      <c r="D599" s="87"/>
      <c r="E599" s="79"/>
      <c r="F599" s="58"/>
      <c r="G599" s="58"/>
      <c r="H599" s="58"/>
      <c r="I599" s="58"/>
      <c r="J599" s="58"/>
      <c r="K599" s="56"/>
      <c r="L599" s="56"/>
      <c r="M599" s="56"/>
      <c r="N599" s="56"/>
      <c r="O599" s="56"/>
      <c r="P599" s="56"/>
      <c r="Q599" s="56"/>
      <c r="R599" s="56"/>
      <c r="S599" s="56"/>
      <c r="T599" s="56"/>
      <c r="U599" s="56"/>
      <c r="V599" s="56"/>
      <c r="W599" s="56"/>
      <c r="X599" s="56"/>
      <c r="Y599" s="56"/>
      <c r="Z599" s="56"/>
      <c r="AA599" s="56"/>
      <c r="AB599" s="56"/>
    </row>
    <row r="600">
      <c r="A600" s="56"/>
      <c r="B600" s="56"/>
      <c r="C600" s="58"/>
      <c r="D600" s="87"/>
      <c r="E600" s="79"/>
      <c r="F600" s="58"/>
      <c r="G600" s="58"/>
      <c r="H600" s="58"/>
      <c r="I600" s="58"/>
      <c r="J600" s="58"/>
      <c r="K600" s="56"/>
      <c r="L600" s="56"/>
      <c r="M600" s="56"/>
      <c r="N600" s="56"/>
      <c r="O600" s="56"/>
      <c r="P600" s="56"/>
      <c r="Q600" s="56"/>
      <c r="R600" s="56"/>
      <c r="S600" s="56"/>
      <c r="T600" s="56"/>
      <c r="U600" s="56"/>
      <c r="V600" s="56"/>
      <c r="W600" s="56"/>
      <c r="X600" s="56"/>
      <c r="Y600" s="56"/>
      <c r="Z600" s="56"/>
      <c r="AA600" s="56"/>
      <c r="AB600" s="56"/>
    </row>
    <row r="601">
      <c r="A601" s="56"/>
      <c r="B601" s="56"/>
      <c r="C601" s="58"/>
      <c r="D601" s="87"/>
      <c r="E601" s="79"/>
      <c r="F601" s="58"/>
      <c r="G601" s="58"/>
      <c r="H601" s="58"/>
      <c r="I601" s="58"/>
      <c r="J601" s="58"/>
      <c r="K601" s="56"/>
      <c r="L601" s="56"/>
      <c r="M601" s="56"/>
      <c r="N601" s="56"/>
      <c r="O601" s="56"/>
      <c r="P601" s="56"/>
      <c r="Q601" s="56"/>
      <c r="R601" s="56"/>
      <c r="S601" s="56"/>
      <c r="T601" s="56"/>
      <c r="U601" s="56"/>
      <c r="V601" s="56"/>
      <c r="W601" s="56"/>
      <c r="X601" s="56"/>
      <c r="Y601" s="56"/>
      <c r="Z601" s="56"/>
      <c r="AA601" s="56"/>
      <c r="AB601" s="56"/>
    </row>
    <row r="602">
      <c r="A602" s="56"/>
      <c r="B602" s="56"/>
      <c r="C602" s="58"/>
      <c r="D602" s="87"/>
      <c r="E602" s="79"/>
      <c r="F602" s="58"/>
      <c r="G602" s="58"/>
      <c r="H602" s="58"/>
      <c r="I602" s="58"/>
      <c r="J602" s="58"/>
      <c r="K602" s="56"/>
      <c r="L602" s="56"/>
      <c r="M602" s="56"/>
      <c r="N602" s="56"/>
      <c r="O602" s="56"/>
      <c r="P602" s="56"/>
      <c r="Q602" s="56"/>
      <c r="R602" s="56"/>
      <c r="S602" s="56"/>
      <c r="T602" s="56"/>
      <c r="U602" s="56"/>
      <c r="V602" s="56"/>
      <c r="W602" s="56"/>
      <c r="X602" s="56"/>
      <c r="Y602" s="56"/>
      <c r="Z602" s="56"/>
      <c r="AA602" s="56"/>
      <c r="AB602" s="56"/>
    </row>
    <row r="603">
      <c r="A603" s="56"/>
      <c r="B603" s="56"/>
      <c r="C603" s="58"/>
      <c r="D603" s="87"/>
      <c r="E603" s="79"/>
      <c r="F603" s="58"/>
      <c r="G603" s="58"/>
      <c r="H603" s="58"/>
      <c r="I603" s="58"/>
      <c r="J603" s="58"/>
      <c r="K603" s="56"/>
      <c r="L603" s="56"/>
      <c r="M603" s="56"/>
      <c r="N603" s="56"/>
      <c r="O603" s="56"/>
      <c r="P603" s="56"/>
      <c r="Q603" s="56"/>
      <c r="R603" s="56"/>
      <c r="S603" s="56"/>
      <c r="T603" s="56"/>
      <c r="U603" s="56"/>
      <c r="V603" s="56"/>
      <c r="W603" s="56"/>
      <c r="X603" s="56"/>
      <c r="Y603" s="56"/>
      <c r="Z603" s="56"/>
      <c r="AA603" s="56"/>
      <c r="AB603" s="56"/>
    </row>
    <row r="604">
      <c r="A604" s="56"/>
      <c r="B604" s="56"/>
      <c r="C604" s="58"/>
      <c r="D604" s="87"/>
      <c r="E604" s="79"/>
      <c r="F604" s="58"/>
      <c r="G604" s="58"/>
      <c r="H604" s="58"/>
      <c r="I604" s="58"/>
      <c r="J604" s="58"/>
      <c r="K604" s="56"/>
      <c r="L604" s="56"/>
      <c r="M604" s="56"/>
      <c r="N604" s="56"/>
      <c r="O604" s="56"/>
      <c r="P604" s="56"/>
      <c r="Q604" s="56"/>
      <c r="R604" s="56"/>
      <c r="S604" s="56"/>
      <c r="T604" s="56"/>
      <c r="U604" s="56"/>
      <c r="V604" s="56"/>
      <c r="W604" s="56"/>
      <c r="X604" s="56"/>
      <c r="Y604" s="56"/>
      <c r="Z604" s="56"/>
      <c r="AA604" s="56"/>
      <c r="AB604" s="56"/>
    </row>
    <row r="605">
      <c r="A605" s="56"/>
      <c r="B605" s="56"/>
      <c r="C605" s="58"/>
      <c r="D605" s="87"/>
      <c r="E605" s="79"/>
      <c r="F605" s="58"/>
      <c r="G605" s="58"/>
      <c r="H605" s="58"/>
      <c r="I605" s="58"/>
      <c r="J605" s="58"/>
      <c r="K605" s="56"/>
      <c r="L605" s="56"/>
      <c r="M605" s="56"/>
      <c r="N605" s="56"/>
      <c r="O605" s="56"/>
      <c r="P605" s="56"/>
      <c r="Q605" s="56"/>
      <c r="R605" s="56"/>
      <c r="S605" s="56"/>
      <c r="T605" s="56"/>
      <c r="U605" s="56"/>
      <c r="V605" s="56"/>
      <c r="W605" s="56"/>
      <c r="X605" s="56"/>
      <c r="Y605" s="56"/>
      <c r="Z605" s="56"/>
      <c r="AA605" s="56"/>
      <c r="AB605" s="56"/>
    </row>
    <row r="606">
      <c r="A606" s="56"/>
      <c r="B606" s="56"/>
      <c r="C606" s="58"/>
      <c r="D606" s="87"/>
      <c r="E606" s="79"/>
      <c r="F606" s="58"/>
      <c r="G606" s="58"/>
      <c r="H606" s="58"/>
      <c r="I606" s="58"/>
      <c r="J606" s="58"/>
      <c r="K606" s="56"/>
      <c r="L606" s="56"/>
      <c r="M606" s="56"/>
      <c r="N606" s="56"/>
      <c r="O606" s="56"/>
      <c r="P606" s="56"/>
      <c r="Q606" s="56"/>
      <c r="R606" s="56"/>
      <c r="S606" s="56"/>
      <c r="T606" s="56"/>
      <c r="U606" s="56"/>
      <c r="V606" s="56"/>
      <c r="W606" s="56"/>
      <c r="X606" s="56"/>
      <c r="Y606" s="56"/>
      <c r="Z606" s="56"/>
      <c r="AA606" s="56"/>
      <c r="AB606" s="56"/>
    </row>
    <row r="607">
      <c r="A607" s="56"/>
      <c r="B607" s="56"/>
      <c r="C607" s="58"/>
      <c r="D607" s="87"/>
      <c r="E607" s="79"/>
      <c r="F607" s="58"/>
      <c r="G607" s="58"/>
      <c r="H607" s="58"/>
      <c r="I607" s="58"/>
      <c r="J607" s="58"/>
      <c r="K607" s="56"/>
      <c r="L607" s="56"/>
      <c r="M607" s="56"/>
      <c r="N607" s="56"/>
      <c r="O607" s="56"/>
      <c r="P607" s="56"/>
      <c r="Q607" s="56"/>
      <c r="R607" s="56"/>
      <c r="S607" s="56"/>
      <c r="T607" s="56"/>
      <c r="U607" s="56"/>
      <c r="V607" s="56"/>
      <c r="W607" s="56"/>
      <c r="X607" s="56"/>
      <c r="Y607" s="56"/>
      <c r="Z607" s="56"/>
      <c r="AA607" s="56"/>
      <c r="AB607" s="56"/>
    </row>
    <row r="608">
      <c r="A608" s="56"/>
      <c r="B608" s="56"/>
      <c r="C608" s="58"/>
      <c r="D608" s="87"/>
      <c r="E608" s="79"/>
      <c r="F608" s="58"/>
      <c r="G608" s="58"/>
      <c r="H608" s="58"/>
      <c r="I608" s="58"/>
      <c r="J608" s="58"/>
      <c r="K608" s="56"/>
      <c r="L608" s="56"/>
      <c r="M608" s="56"/>
      <c r="N608" s="56"/>
      <c r="O608" s="56"/>
      <c r="P608" s="56"/>
      <c r="Q608" s="56"/>
      <c r="R608" s="56"/>
      <c r="S608" s="56"/>
      <c r="T608" s="56"/>
      <c r="U608" s="56"/>
      <c r="V608" s="56"/>
      <c r="W608" s="56"/>
      <c r="X608" s="56"/>
      <c r="Y608" s="56"/>
      <c r="Z608" s="56"/>
      <c r="AA608" s="56"/>
      <c r="AB608" s="56"/>
    </row>
    <row r="609">
      <c r="A609" s="56"/>
      <c r="B609" s="56"/>
      <c r="C609" s="58"/>
      <c r="D609" s="87"/>
      <c r="E609" s="79"/>
      <c r="F609" s="58"/>
      <c r="G609" s="58"/>
      <c r="H609" s="58"/>
      <c r="I609" s="58"/>
      <c r="J609" s="58"/>
      <c r="K609" s="56"/>
      <c r="L609" s="56"/>
      <c r="M609" s="56"/>
      <c r="N609" s="56"/>
      <c r="O609" s="56"/>
      <c r="P609" s="56"/>
      <c r="Q609" s="56"/>
      <c r="R609" s="56"/>
      <c r="S609" s="56"/>
      <c r="T609" s="56"/>
      <c r="U609" s="56"/>
      <c r="V609" s="56"/>
      <c r="W609" s="56"/>
      <c r="X609" s="56"/>
      <c r="Y609" s="56"/>
      <c r="Z609" s="56"/>
      <c r="AA609" s="56"/>
      <c r="AB609" s="56"/>
    </row>
    <row r="610">
      <c r="A610" s="56"/>
      <c r="B610" s="56"/>
      <c r="C610" s="58"/>
      <c r="D610" s="87"/>
      <c r="E610" s="79"/>
      <c r="F610" s="58"/>
      <c r="G610" s="58"/>
      <c r="H610" s="58"/>
      <c r="I610" s="58"/>
      <c r="J610" s="58"/>
      <c r="K610" s="56"/>
      <c r="L610" s="56"/>
      <c r="M610" s="56"/>
      <c r="N610" s="56"/>
      <c r="O610" s="56"/>
      <c r="P610" s="56"/>
      <c r="Q610" s="56"/>
      <c r="R610" s="56"/>
      <c r="S610" s="56"/>
      <c r="T610" s="56"/>
      <c r="U610" s="56"/>
      <c r="V610" s="56"/>
      <c r="W610" s="56"/>
      <c r="X610" s="56"/>
      <c r="Y610" s="56"/>
      <c r="Z610" s="56"/>
      <c r="AA610" s="56"/>
      <c r="AB610" s="56"/>
    </row>
    <row r="611">
      <c r="A611" s="56"/>
      <c r="B611" s="56"/>
      <c r="C611" s="58"/>
      <c r="D611" s="87"/>
      <c r="E611" s="79"/>
      <c r="F611" s="58"/>
      <c r="G611" s="58"/>
      <c r="H611" s="58"/>
      <c r="I611" s="58"/>
      <c r="J611" s="58"/>
      <c r="K611" s="56"/>
      <c r="L611" s="56"/>
      <c r="M611" s="56"/>
      <c r="N611" s="56"/>
      <c r="O611" s="56"/>
      <c r="P611" s="56"/>
      <c r="Q611" s="56"/>
      <c r="R611" s="56"/>
      <c r="S611" s="56"/>
      <c r="T611" s="56"/>
      <c r="U611" s="56"/>
      <c r="V611" s="56"/>
      <c r="W611" s="56"/>
      <c r="X611" s="56"/>
      <c r="Y611" s="56"/>
      <c r="Z611" s="56"/>
      <c r="AA611" s="56"/>
      <c r="AB611" s="56"/>
    </row>
    <row r="612">
      <c r="A612" s="56"/>
      <c r="B612" s="56"/>
      <c r="C612" s="58"/>
      <c r="D612" s="87"/>
      <c r="E612" s="79"/>
      <c r="F612" s="58"/>
      <c r="G612" s="58"/>
      <c r="H612" s="58"/>
      <c r="I612" s="58"/>
      <c r="J612" s="58"/>
      <c r="K612" s="56"/>
      <c r="L612" s="56"/>
      <c r="M612" s="56"/>
      <c r="N612" s="56"/>
      <c r="O612" s="56"/>
      <c r="P612" s="56"/>
      <c r="Q612" s="56"/>
      <c r="R612" s="56"/>
      <c r="S612" s="56"/>
      <c r="T612" s="56"/>
      <c r="U612" s="56"/>
      <c r="V612" s="56"/>
      <c r="W612" s="56"/>
      <c r="X612" s="56"/>
      <c r="Y612" s="56"/>
      <c r="Z612" s="56"/>
      <c r="AA612" s="56"/>
      <c r="AB612" s="56"/>
    </row>
    <row r="613">
      <c r="A613" s="56"/>
      <c r="B613" s="56"/>
      <c r="C613" s="58"/>
      <c r="D613" s="87"/>
      <c r="E613" s="79"/>
      <c r="F613" s="58"/>
      <c r="G613" s="58"/>
      <c r="H613" s="58"/>
      <c r="I613" s="58"/>
      <c r="J613" s="58"/>
      <c r="K613" s="56"/>
      <c r="L613" s="56"/>
      <c r="M613" s="56"/>
      <c r="N613" s="56"/>
      <c r="O613" s="56"/>
      <c r="P613" s="56"/>
      <c r="Q613" s="56"/>
      <c r="R613" s="56"/>
      <c r="S613" s="56"/>
      <c r="T613" s="56"/>
      <c r="U613" s="56"/>
      <c r="V613" s="56"/>
      <c r="W613" s="56"/>
      <c r="X613" s="56"/>
      <c r="Y613" s="56"/>
      <c r="Z613" s="56"/>
      <c r="AA613" s="56"/>
      <c r="AB613" s="56"/>
    </row>
    <row r="614">
      <c r="A614" s="56"/>
      <c r="B614" s="56"/>
      <c r="C614" s="58"/>
      <c r="D614" s="87"/>
      <c r="E614" s="79"/>
      <c r="F614" s="58"/>
      <c r="G614" s="58"/>
      <c r="H614" s="58"/>
      <c r="I614" s="58"/>
      <c r="J614" s="58"/>
      <c r="K614" s="56"/>
      <c r="L614" s="56"/>
      <c r="M614" s="56"/>
      <c r="N614" s="56"/>
      <c r="O614" s="56"/>
      <c r="P614" s="56"/>
      <c r="Q614" s="56"/>
      <c r="R614" s="56"/>
      <c r="S614" s="56"/>
      <c r="T614" s="56"/>
      <c r="U614" s="56"/>
      <c r="V614" s="56"/>
      <c r="W614" s="56"/>
      <c r="X614" s="56"/>
      <c r="Y614" s="56"/>
      <c r="Z614" s="56"/>
      <c r="AA614" s="56"/>
      <c r="AB614" s="56"/>
    </row>
    <row r="615">
      <c r="A615" s="56"/>
      <c r="B615" s="56"/>
      <c r="C615" s="58"/>
      <c r="D615" s="87"/>
      <c r="E615" s="79"/>
      <c r="F615" s="58"/>
      <c r="G615" s="58"/>
      <c r="H615" s="58"/>
      <c r="I615" s="58"/>
      <c r="J615" s="58"/>
      <c r="K615" s="56"/>
      <c r="L615" s="56"/>
      <c r="M615" s="56"/>
      <c r="N615" s="56"/>
      <c r="O615" s="56"/>
      <c r="P615" s="56"/>
      <c r="Q615" s="56"/>
      <c r="R615" s="56"/>
      <c r="S615" s="56"/>
      <c r="T615" s="56"/>
      <c r="U615" s="56"/>
      <c r="V615" s="56"/>
      <c r="W615" s="56"/>
      <c r="X615" s="56"/>
      <c r="Y615" s="56"/>
      <c r="Z615" s="56"/>
      <c r="AA615" s="56"/>
      <c r="AB615" s="56"/>
    </row>
    <row r="616">
      <c r="A616" s="56"/>
      <c r="B616" s="56"/>
      <c r="C616" s="58"/>
      <c r="D616" s="87"/>
      <c r="E616" s="79"/>
      <c r="F616" s="58"/>
      <c r="G616" s="58"/>
      <c r="H616" s="58"/>
      <c r="I616" s="58"/>
      <c r="J616" s="58"/>
      <c r="K616" s="56"/>
      <c r="L616" s="56"/>
      <c r="M616" s="56"/>
      <c r="N616" s="56"/>
      <c r="O616" s="56"/>
      <c r="P616" s="56"/>
      <c r="Q616" s="56"/>
      <c r="R616" s="56"/>
      <c r="S616" s="56"/>
      <c r="T616" s="56"/>
      <c r="U616" s="56"/>
      <c r="V616" s="56"/>
      <c r="W616" s="56"/>
      <c r="X616" s="56"/>
      <c r="Y616" s="56"/>
      <c r="Z616" s="56"/>
      <c r="AA616" s="56"/>
      <c r="AB616" s="56"/>
    </row>
    <row r="617">
      <c r="A617" s="56"/>
      <c r="B617" s="56"/>
      <c r="C617" s="58"/>
      <c r="D617" s="87"/>
      <c r="E617" s="79"/>
      <c r="F617" s="58"/>
      <c r="G617" s="58"/>
      <c r="H617" s="58"/>
      <c r="I617" s="58"/>
      <c r="J617" s="58"/>
      <c r="K617" s="56"/>
      <c r="L617" s="56"/>
      <c r="M617" s="56"/>
      <c r="N617" s="56"/>
      <c r="O617" s="56"/>
      <c r="P617" s="56"/>
      <c r="Q617" s="56"/>
      <c r="R617" s="56"/>
      <c r="S617" s="56"/>
      <c r="T617" s="56"/>
      <c r="U617" s="56"/>
      <c r="V617" s="56"/>
      <c r="W617" s="56"/>
      <c r="X617" s="56"/>
      <c r="Y617" s="56"/>
      <c r="Z617" s="56"/>
      <c r="AA617" s="56"/>
      <c r="AB617" s="56"/>
    </row>
    <row r="618">
      <c r="A618" s="56"/>
      <c r="B618" s="56"/>
      <c r="C618" s="58"/>
      <c r="D618" s="87"/>
      <c r="E618" s="79"/>
      <c r="F618" s="58"/>
      <c r="G618" s="58"/>
      <c r="H618" s="58"/>
      <c r="I618" s="58"/>
      <c r="J618" s="58"/>
      <c r="K618" s="56"/>
      <c r="L618" s="56"/>
      <c r="M618" s="56"/>
      <c r="N618" s="56"/>
      <c r="O618" s="56"/>
      <c r="P618" s="56"/>
      <c r="Q618" s="56"/>
      <c r="R618" s="56"/>
      <c r="S618" s="56"/>
      <c r="T618" s="56"/>
      <c r="U618" s="56"/>
      <c r="V618" s="56"/>
      <c r="W618" s="56"/>
      <c r="X618" s="56"/>
      <c r="Y618" s="56"/>
      <c r="Z618" s="56"/>
      <c r="AA618" s="56"/>
      <c r="AB618" s="56"/>
    </row>
    <row r="619">
      <c r="A619" s="56"/>
      <c r="B619" s="56"/>
      <c r="C619" s="58"/>
      <c r="D619" s="87"/>
      <c r="E619" s="79"/>
      <c r="F619" s="58"/>
      <c r="G619" s="58"/>
      <c r="H619" s="58"/>
      <c r="I619" s="58"/>
      <c r="J619" s="58"/>
      <c r="K619" s="56"/>
      <c r="L619" s="56"/>
      <c r="M619" s="56"/>
      <c r="N619" s="56"/>
      <c r="O619" s="56"/>
      <c r="P619" s="56"/>
      <c r="Q619" s="56"/>
      <c r="R619" s="56"/>
      <c r="S619" s="56"/>
      <c r="T619" s="56"/>
      <c r="U619" s="56"/>
      <c r="V619" s="56"/>
      <c r="W619" s="56"/>
      <c r="X619" s="56"/>
      <c r="Y619" s="56"/>
      <c r="Z619" s="56"/>
      <c r="AA619" s="56"/>
      <c r="AB619" s="56"/>
    </row>
    <row r="620">
      <c r="A620" s="56"/>
      <c r="B620" s="56"/>
      <c r="C620" s="58"/>
      <c r="D620" s="87"/>
      <c r="E620" s="79"/>
      <c r="F620" s="58"/>
      <c r="G620" s="58"/>
      <c r="H620" s="58"/>
      <c r="I620" s="58"/>
      <c r="J620" s="58"/>
      <c r="K620" s="56"/>
      <c r="L620" s="56"/>
      <c r="M620" s="56"/>
      <c r="N620" s="56"/>
      <c r="O620" s="56"/>
      <c r="P620" s="56"/>
      <c r="Q620" s="56"/>
      <c r="R620" s="56"/>
      <c r="S620" s="56"/>
      <c r="T620" s="56"/>
      <c r="U620" s="56"/>
      <c r="V620" s="56"/>
      <c r="W620" s="56"/>
      <c r="X620" s="56"/>
      <c r="Y620" s="56"/>
      <c r="Z620" s="56"/>
      <c r="AA620" s="56"/>
      <c r="AB620" s="56"/>
    </row>
    <row r="621">
      <c r="A621" s="56"/>
      <c r="B621" s="56"/>
      <c r="C621" s="58"/>
      <c r="D621" s="87"/>
      <c r="E621" s="79"/>
      <c r="F621" s="58"/>
      <c r="G621" s="58"/>
      <c r="H621" s="58"/>
      <c r="I621" s="58"/>
      <c r="J621" s="58"/>
      <c r="K621" s="56"/>
      <c r="L621" s="56"/>
      <c r="M621" s="56"/>
      <c r="N621" s="56"/>
      <c r="O621" s="56"/>
      <c r="P621" s="56"/>
      <c r="Q621" s="56"/>
      <c r="R621" s="56"/>
      <c r="S621" s="56"/>
      <c r="T621" s="56"/>
      <c r="U621" s="56"/>
      <c r="V621" s="56"/>
      <c r="W621" s="56"/>
      <c r="X621" s="56"/>
      <c r="Y621" s="56"/>
      <c r="Z621" s="56"/>
      <c r="AA621" s="56"/>
      <c r="AB621" s="56"/>
    </row>
    <row r="622">
      <c r="A622" s="56"/>
      <c r="B622" s="56"/>
      <c r="C622" s="58"/>
      <c r="D622" s="87"/>
      <c r="E622" s="79"/>
      <c r="F622" s="58"/>
      <c r="G622" s="58"/>
      <c r="H622" s="58"/>
      <c r="I622" s="58"/>
      <c r="J622" s="58"/>
      <c r="K622" s="56"/>
      <c r="L622" s="56"/>
      <c r="M622" s="56"/>
      <c r="N622" s="56"/>
      <c r="O622" s="56"/>
      <c r="P622" s="56"/>
      <c r="Q622" s="56"/>
      <c r="R622" s="56"/>
      <c r="S622" s="56"/>
      <c r="T622" s="56"/>
      <c r="U622" s="56"/>
      <c r="V622" s="56"/>
      <c r="W622" s="56"/>
      <c r="X622" s="56"/>
      <c r="Y622" s="56"/>
      <c r="Z622" s="56"/>
      <c r="AA622" s="56"/>
      <c r="AB622" s="56"/>
    </row>
    <row r="623">
      <c r="A623" s="56"/>
      <c r="B623" s="56"/>
      <c r="C623" s="58"/>
      <c r="D623" s="87"/>
      <c r="E623" s="79"/>
      <c r="F623" s="58"/>
      <c r="G623" s="58"/>
      <c r="H623" s="58"/>
      <c r="I623" s="58"/>
      <c r="J623" s="58"/>
      <c r="K623" s="56"/>
      <c r="L623" s="56"/>
      <c r="M623" s="56"/>
      <c r="N623" s="56"/>
      <c r="O623" s="56"/>
      <c r="P623" s="56"/>
      <c r="Q623" s="56"/>
      <c r="R623" s="56"/>
      <c r="S623" s="56"/>
      <c r="T623" s="56"/>
      <c r="U623" s="56"/>
      <c r="V623" s="56"/>
      <c r="W623" s="56"/>
      <c r="X623" s="56"/>
      <c r="Y623" s="56"/>
      <c r="Z623" s="56"/>
      <c r="AA623" s="56"/>
      <c r="AB623" s="56"/>
    </row>
    <row r="624">
      <c r="A624" s="56"/>
      <c r="B624" s="56"/>
      <c r="C624" s="58"/>
      <c r="D624" s="87"/>
      <c r="E624" s="79"/>
      <c r="F624" s="58"/>
      <c r="G624" s="58"/>
      <c r="H624" s="58"/>
      <c r="I624" s="58"/>
      <c r="J624" s="58"/>
      <c r="K624" s="56"/>
      <c r="L624" s="56"/>
      <c r="M624" s="56"/>
      <c r="N624" s="56"/>
      <c r="O624" s="56"/>
      <c r="P624" s="56"/>
      <c r="Q624" s="56"/>
      <c r="R624" s="56"/>
      <c r="S624" s="56"/>
      <c r="T624" s="56"/>
      <c r="U624" s="56"/>
      <c r="V624" s="56"/>
      <c r="W624" s="56"/>
      <c r="X624" s="56"/>
      <c r="Y624" s="56"/>
      <c r="Z624" s="56"/>
      <c r="AA624" s="56"/>
      <c r="AB624" s="56"/>
    </row>
    <row r="625">
      <c r="A625" s="56"/>
      <c r="B625" s="56"/>
      <c r="C625" s="58"/>
      <c r="D625" s="87"/>
      <c r="E625" s="79"/>
      <c r="F625" s="58"/>
      <c r="G625" s="58"/>
      <c r="H625" s="58"/>
      <c r="I625" s="58"/>
      <c r="J625" s="58"/>
      <c r="K625" s="56"/>
      <c r="L625" s="56"/>
      <c r="M625" s="56"/>
      <c r="N625" s="56"/>
      <c r="O625" s="56"/>
      <c r="P625" s="56"/>
      <c r="Q625" s="56"/>
      <c r="R625" s="56"/>
      <c r="S625" s="56"/>
      <c r="T625" s="56"/>
      <c r="U625" s="56"/>
      <c r="V625" s="56"/>
      <c r="W625" s="56"/>
      <c r="X625" s="56"/>
      <c r="Y625" s="56"/>
      <c r="Z625" s="56"/>
      <c r="AA625" s="56"/>
      <c r="AB625" s="56"/>
    </row>
    <row r="626">
      <c r="A626" s="56"/>
      <c r="B626" s="56"/>
      <c r="C626" s="58"/>
      <c r="D626" s="87"/>
      <c r="E626" s="79"/>
      <c r="F626" s="58"/>
      <c r="G626" s="58"/>
      <c r="H626" s="58"/>
      <c r="I626" s="58"/>
      <c r="J626" s="58"/>
      <c r="K626" s="56"/>
      <c r="L626" s="56"/>
      <c r="M626" s="56"/>
      <c r="N626" s="56"/>
      <c r="O626" s="56"/>
      <c r="P626" s="56"/>
      <c r="Q626" s="56"/>
      <c r="R626" s="56"/>
      <c r="S626" s="56"/>
      <c r="T626" s="56"/>
      <c r="U626" s="56"/>
      <c r="V626" s="56"/>
      <c r="W626" s="56"/>
      <c r="X626" s="56"/>
      <c r="Y626" s="56"/>
      <c r="Z626" s="56"/>
      <c r="AA626" s="56"/>
      <c r="AB626" s="56"/>
    </row>
    <row r="627">
      <c r="A627" s="56"/>
      <c r="B627" s="56"/>
      <c r="C627" s="58"/>
      <c r="D627" s="87"/>
      <c r="E627" s="79"/>
      <c r="F627" s="58"/>
      <c r="G627" s="58"/>
      <c r="H627" s="58"/>
      <c r="I627" s="58"/>
      <c r="J627" s="58"/>
      <c r="K627" s="56"/>
      <c r="L627" s="56"/>
      <c r="M627" s="56"/>
      <c r="N627" s="56"/>
      <c r="O627" s="56"/>
      <c r="P627" s="56"/>
      <c r="Q627" s="56"/>
      <c r="R627" s="56"/>
      <c r="S627" s="56"/>
      <c r="T627" s="56"/>
      <c r="U627" s="56"/>
      <c r="V627" s="56"/>
      <c r="W627" s="56"/>
      <c r="X627" s="56"/>
      <c r="Y627" s="56"/>
      <c r="Z627" s="56"/>
      <c r="AA627" s="56"/>
      <c r="AB627" s="56"/>
    </row>
    <row r="628">
      <c r="A628" s="56"/>
      <c r="B628" s="56"/>
      <c r="C628" s="58"/>
      <c r="D628" s="87"/>
      <c r="E628" s="79"/>
      <c r="F628" s="58"/>
      <c r="G628" s="58"/>
      <c r="H628" s="58"/>
      <c r="I628" s="58"/>
      <c r="J628" s="58"/>
      <c r="K628" s="56"/>
      <c r="L628" s="56"/>
      <c r="M628" s="56"/>
      <c r="N628" s="56"/>
      <c r="O628" s="56"/>
      <c r="P628" s="56"/>
      <c r="Q628" s="56"/>
      <c r="R628" s="56"/>
      <c r="S628" s="56"/>
      <c r="T628" s="56"/>
      <c r="U628" s="56"/>
      <c r="V628" s="56"/>
      <c r="W628" s="56"/>
      <c r="X628" s="56"/>
      <c r="Y628" s="56"/>
      <c r="Z628" s="56"/>
      <c r="AA628" s="56"/>
      <c r="AB628" s="56"/>
    </row>
    <row r="629">
      <c r="A629" s="56"/>
      <c r="B629" s="56"/>
      <c r="C629" s="58"/>
      <c r="D629" s="87"/>
      <c r="E629" s="79"/>
      <c r="F629" s="58"/>
      <c r="G629" s="58"/>
      <c r="H629" s="58"/>
      <c r="I629" s="58"/>
      <c r="J629" s="58"/>
      <c r="K629" s="56"/>
      <c r="L629" s="56"/>
      <c r="M629" s="56"/>
      <c r="N629" s="56"/>
      <c r="O629" s="56"/>
      <c r="P629" s="56"/>
      <c r="Q629" s="56"/>
      <c r="R629" s="56"/>
      <c r="S629" s="56"/>
      <c r="T629" s="56"/>
      <c r="U629" s="56"/>
      <c r="V629" s="56"/>
      <c r="W629" s="56"/>
      <c r="X629" s="56"/>
      <c r="Y629" s="56"/>
      <c r="Z629" s="56"/>
      <c r="AA629" s="56"/>
      <c r="AB629" s="56"/>
    </row>
    <row r="630">
      <c r="A630" s="56"/>
      <c r="B630" s="56"/>
      <c r="C630" s="58"/>
      <c r="D630" s="87"/>
      <c r="E630" s="79"/>
      <c r="F630" s="58"/>
      <c r="G630" s="58"/>
      <c r="H630" s="58"/>
      <c r="I630" s="58"/>
      <c r="J630" s="58"/>
      <c r="K630" s="56"/>
      <c r="L630" s="56"/>
      <c r="M630" s="56"/>
      <c r="N630" s="56"/>
      <c r="O630" s="56"/>
      <c r="P630" s="56"/>
      <c r="Q630" s="56"/>
      <c r="R630" s="56"/>
      <c r="S630" s="56"/>
      <c r="T630" s="56"/>
      <c r="U630" s="56"/>
      <c r="V630" s="56"/>
      <c r="W630" s="56"/>
      <c r="X630" s="56"/>
      <c r="Y630" s="56"/>
      <c r="Z630" s="56"/>
      <c r="AA630" s="56"/>
      <c r="AB630" s="56"/>
    </row>
    <row r="631">
      <c r="A631" s="56"/>
      <c r="B631" s="56"/>
      <c r="C631" s="58"/>
      <c r="D631" s="87"/>
      <c r="E631" s="79"/>
      <c r="F631" s="58"/>
      <c r="G631" s="58"/>
      <c r="H631" s="58"/>
      <c r="I631" s="58"/>
      <c r="J631" s="58"/>
      <c r="K631" s="56"/>
      <c r="L631" s="56"/>
      <c r="M631" s="56"/>
      <c r="N631" s="56"/>
      <c r="O631" s="56"/>
      <c r="P631" s="56"/>
      <c r="Q631" s="56"/>
      <c r="R631" s="56"/>
      <c r="S631" s="56"/>
      <c r="T631" s="56"/>
      <c r="U631" s="56"/>
      <c r="V631" s="56"/>
      <c r="W631" s="56"/>
      <c r="X631" s="56"/>
      <c r="Y631" s="56"/>
      <c r="Z631" s="56"/>
      <c r="AA631" s="56"/>
      <c r="AB631" s="56"/>
    </row>
    <row r="632">
      <c r="A632" s="56"/>
      <c r="B632" s="56"/>
      <c r="C632" s="58"/>
      <c r="D632" s="87"/>
      <c r="E632" s="79"/>
      <c r="F632" s="58"/>
      <c r="G632" s="58"/>
      <c r="H632" s="58"/>
      <c r="I632" s="58"/>
      <c r="J632" s="58"/>
      <c r="K632" s="56"/>
      <c r="L632" s="56"/>
      <c r="M632" s="56"/>
      <c r="N632" s="56"/>
      <c r="O632" s="56"/>
      <c r="P632" s="56"/>
      <c r="Q632" s="56"/>
      <c r="R632" s="56"/>
      <c r="S632" s="56"/>
      <c r="T632" s="56"/>
      <c r="U632" s="56"/>
      <c r="V632" s="56"/>
      <c r="W632" s="56"/>
      <c r="X632" s="56"/>
      <c r="Y632" s="56"/>
      <c r="Z632" s="56"/>
      <c r="AA632" s="56"/>
      <c r="AB632" s="56"/>
    </row>
    <row r="633">
      <c r="A633" s="56"/>
      <c r="B633" s="56"/>
      <c r="C633" s="58"/>
      <c r="D633" s="87"/>
      <c r="E633" s="79"/>
      <c r="F633" s="58"/>
      <c r="G633" s="58"/>
      <c r="H633" s="58"/>
      <c r="I633" s="58"/>
      <c r="J633" s="58"/>
      <c r="K633" s="56"/>
      <c r="L633" s="56"/>
      <c r="M633" s="56"/>
      <c r="N633" s="56"/>
      <c r="O633" s="56"/>
      <c r="P633" s="56"/>
      <c r="Q633" s="56"/>
      <c r="R633" s="56"/>
      <c r="S633" s="56"/>
      <c r="T633" s="56"/>
      <c r="U633" s="56"/>
      <c r="V633" s="56"/>
      <c r="W633" s="56"/>
      <c r="X633" s="56"/>
      <c r="Y633" s="56"/>
      <c r="Z633" s="56"/>
      <c r="AA633" s="56"/>
      <c r="AB633" s="56"/>
    </row>
    <row r="634">
      <c r="A634" s="56"/>
      <c r="B634" s="56"/>
      <c r="C634" s="58"/>
      <c r="D634" s="87"/>
      <c r="E634" s="79"/>
      <c r="F634" s="58"/>
      <c r="G634" s="58"/>
      <c r="H634" s="58"/>
      <c r="I634" s="58"/>
      <c r="J634" s="58"/>
      <c r="K634" s="56"/>
      <c r="L634" s="56"/>
      <c r="M634" s="56"/>
      <c r="N634" s="56"/>
      <c r="O634" s="56"/>
      <c r="P634" s="56"/>
      <c r="Q634" s="56"/>
      <c r="R634" s="56"/>
      <c r="S634" s="56"/>
      <c r="T634" s="56"/>
      <c r="U634" s="56"/>
      <c r="V634" s="56"/>
      <c r="W634" s="56"/>
      <c r="X634" s="56"/>
      <c r="Y634" s="56"/>
      <c r="Z634" s="56"/>
      <c r="AA634" s="56"/>
      <c r="AB634" s="56"/>
    </row>
    <row r="635">
      <c r="A635" s="56"/>
      <c r="B635" s="56"/>
      <c r="C635" s="58"/>
      <c r="D635" s="87"/>
      <c r="E635" s="79"/>
      <c r="F635" s="58"/>
      <c r="G635" s="58"/>
      <c r="H635" s="58"/>
      <c r="I635" s="58"/>
      <c r="J635" s="58"/>
      <c r="K635" s="56"/>
      <c r="L635" s="56"/>
      <c r="M635" s="56"/>
      <c r="N635" s="56"/>
      <c r="O635" s="56"/>
      <c r="P635" s="56"/>
      <c r="Q635" s="56"/>
      <c r="R635" s="56"/>
      <c r="S635" s="56"/>
      <c r="T635" s="56"/>
      <c r="U635" s="56"/>
      <c r="V635" s="56"/>
      <c r="W635" s="56"/>
      <c r="X635" s="56"/>
      <c r="Y635" s="56"/>
      <c r="Z635" s="56"/>
      <c r="AA635" s="56"/>
      <c r="AB635" s="56"/>
    </row>
    <row r="636">
      <c r="A636" s="56"/>
      <c r="B636" s="56"/>
      <c r="C636" s="58"/>
      <c r="D636" s="87"/>
      <c r="E636" s="79"/>
      <c r="F636" s="58"/>
      <c r="G636" s="58"/>
      <c r="H636" s="58"/>
      <c r="I636" s="58"/>
      <c r="J636" s="58"/>
      <c r="K636" s="56"/>
      <c r="L636" s="56"/>
      <c r="M636" s="56"/>
      <c r="N636" s="56"/>
      <c r="O636" s="56"/>
      <c r="P636" s="56"/>
      <c r="Q636" s="56"/>
      <c r="R636" s="56"/>
      <c r="S636" s="56"/>
      <c r="T636" s="56"/>
      <c r="U636" s="56"/>
      <c r="V636" s="56"/>
      <c r="W636" s="56"/>
      <c r="X636" s="56"/>
      <c r="Y636" s="56"/>
      <c r="Z636" s="56"/>
      <c r="AA636" s="56"/>
      <c r="AB636" s="56"/>
    </row>
    <row r="637">
      <c r="A637" s="56"/>
      <c r="B637" s="56"/>
      <c r="C637" s="58"/>
      <c r="D637" s="87"/>
      <c r="E637" s="79"/>
      <c r="F637" s="58"/>
      <c r="G637" s="58"/>
      <c r="H637" s="58"/>
      <c r="I637" s="58"/>
      <c r="J637" s="58"/>
      <c r="K637" s="56"/>
      <c r="L637" s="56"/>
      <c r="M637" s="56"/>
      <c r="N637" s="56"/>
      <c r="O637" s="56"/>
      <c r="P637" s="56"/>
      <c r="Q637" s="56"/>
      <c r="R637" s="56"/>
      <c r="S637" s="56"/>
      <c r="T637" s="56"/>
      <c r="U637" s="56"/>
      <c r="V637" s="56"/>
      <c r="W637" s="56"/>
      <c r="X637" s="56"/>
      <c r="Y637" s="56"/>
      <c r="Z637" s="56"/>
      <c r="AA637" s="56"/>
      <c r="AB637" s="56"/>
    </row>
    <row r="638">
      <c r="A638" s="56"/>
      <c r="B638" s="56"/>
      <c r="C638" s="58"/>
      <c r="D638" s="87"/>
      <c r="E638" s="79"/>
      <c r="F638" s="58"/>
      <c r="G638" s="58"/>
      <c r="H638" s="58"/>
      <c r="I638" s="58"/>
      <c r="J638" s="58"/>
      <c r="K638" s="56"/>
      <c r="L638" s="56"/>
      <c r="M638" s="56"/>
      <c r="N638" s="56"/>
      <c r="O638" s="56"/>
      <c r="P638" s="56"/>
      <c r="Q638" s="56"/>
      <c r="R638" s="56"/>
      <c r="S638" s="56"/>
      <c r="T638" s="56"/>
      <c r="U638" s="56"/>
      <c r="V638" s="56"/>
      <c r="W638" s="56"/>
      <c r="X638" s="56"/>
      <c r="Y638" s="56"/>
      <c r="Z638" s="56"/>
      <c r="AA638" s="56"/>
      <c r="AB638" s="56"/>
    </row>
    <row r="639">
      <c r="A639" s="56"/>
      <c r="B639" s="56"/>
      <c r="C639" s="58"/>
      <c r="D639" s="87"/>
      <c r="E639" s="79"/>
      <c r="F639" s="58"/>
      <c r="G639" s="58"/>
      <c r="H639" s="58"/>
      <c r="I639" s="58"/>
      <c r="J639" s="58"/>
      <c r="K639" s="56"/>
      <c r="L639" s="56"/>
      <c r="M639" s="56"/>
      <c r="N639" s="56"/>
      <c r="O639" s="56"/>
      <c r="P639" s="56"/>
      <c r="Q639" s="56"/>
      <c r="R639" s="56"/>
      <c r="S639" s="56"/>
      <c r="T639" s="56"/>
      <c r="U639" s="56"/>
      <c r="V639" s="56"/>
      <c r="W639" s="56"/>
      <c r="X639" s="56"/>
      <c r="Y639" s="56"/>
      <c r="Z639" s="56"/>
      <c r="AA639" s="56"/>
      <c r="AB639" s="56"/>
    </row>
    <row r="640">
      <c r="A640" s="56"/>
      <c r="B640" s="56"/>
      <c r="C640" s="58"/>
      <c r="D640" s="87"/>
      <c r="E640" s="79"/>
      <c r="F640" s="58"/>
      <c r="G640" s="58"/>
      <c r="H640" s="58"/>
      <c r="I640" s="58"/>
      <c r="J640" s="58"/>
      <c r="K640" s="56"/>
      <c r="L640" s="56"/>
      <c r="M640" s="56"/>
      <c r="N640" s="56"/>
      <c r="O640" s="56"/>
      <c r="P640" s="56"/>
      <c r="Q640" s="56"/>
      <c r="R640" s="56"/>
      <c r="S640" s="56"/>
      <c r="T640" s="56"/>
      <c r="U640" s="56"/>
      <c r="V640" s="56"/>
      <c r="W640" s="56"/>
      <c r="X640" s="56"/>
      <c r="Y640" s="56"/>
      <c r="Z640" s="56"/>
      <c r="AA640" s="56"/>
      <c r="AB640" s="56"/>
    </row>
    <row r="641">
      <c r="A641" s="56"/>
      <c r="B641" s="56"/>
      <c r="C641" s="58"/>
      <c r="D641" s="87"/>
      <c r="E641" s="79"/>
      <c r="F641" s="58"/>
      <c r="G641" s="58"/>
      <c r="H641" s="58"/>
      <c r="I641" s="58"/>
      <c r="J641" s="58"/>
      <c r="K641" s="56"/>
      <c r="L641" s="56"/>
      <c r="M641" s="56"/>
      <c r="N641" s="56"/>
      <c r="O641" s="56"/>
      <c r="P641" s="56"/>
      <c r="Q641" s="56"/>
      <c r="R641" s="56"/>
      <c r="S641" s="56"/>
      <c r="T641" s="56"/>
      <c r="U641" s="56"/>
      <c r="V641" s="56"/>
      <c r="W641" s="56"/>
      <c r="X641" s="56"/>
      <c r="Y641" s="56"/>
      <c r="Z641" s="56"/>
      <c r="AA641" s="56"/>
      <c r="AB641" s="56"/>
    </row>
    <row r="642">
      <c r="A642" s="56"/>
      <c r="B642" s="56"/>
      <c r="C642" s="58"/>
      <c r="D642" s="87"/>
      <c r="E642" s="79"/>
      <c r="F642" s="58"/>
      <c r="G642" s="58"/>
      <c r="H642" s="58"/>
      <c r="I642" s="58"/>
      <c r="J642" s="58"/>
      <c r="K642" s="56"/>
      <c r="L642" s="56"/>
      <c r="M642" s="56"/>
      <c r="N642" s="56"/>
      <c r="O642" s="56"/>
      <c r="P642" s="56"/>
      <c r="Q642" s="56"/>
      <c r="R642" s="56"/>
      <c r="S642" s="56"/>
      <c r="T642" s="56"/>
      <c r="U642" s="56"/>
      <c r="V642" s="56"/>
      <c r="W642" s="56"/>
      <c r="X642" s="56"/>
      <c r="Y642" s="56"/>
      <c r="Z642" s="56"/>
      <c r="AA642" s="56"/>
      <c r="AB642" s="56"/>
    </row>
    <row r="643">
      <c r="A643" s="56"/>
      <c r="B643" s="56"/>
      <c r="C643" s="58"/>
      <c r="D643" s="87"/>
      <c r="E643" s="79"/>
      <c r="F643" s="58"/>
      <c r="G643" s="58"/>
      <c r="H643" s="58"/>
      <c r="I643" s="58"/>
      <c r="J643" s="58"/>
      <c r="K643" s="56"/>
      <c r="L643" s="56"/>
      <c r="M643" s="56"/>
      <c r="N643" s="56"/>
      <c r="O643" s="56"/>
      <c r="P643" s="56"/>
      <c r="Q643" s="56"/>
      <c r="R643" s="56"/>
      <c r="S643" s="56"/>
      <c r="T643" s="56"/>
      <c r="U643" s="56"/>
      <c r="V643" s="56"/>
      <c r="W643" s="56"/>
      <c r="X643" s="56"/>
      <c r="Y643" s="56"/>
      <c r="Z643" s="56"/>
      <c r="AA643" s="56"/>
      <c r="AB643" s="56"/>
    </row>
    <row r="644">
      <c r="A644" s="56"/>
      <c r="B644" s="56"/>
      <c r="C644" s="58"/>
      <c r="D644" s="87"/>
      <c r="E644" s="79"/>
      <c r="F644" s="58"/>
      <c r="G644" s="58"/>
      <c r="H644" s="58"/>
      <c r="I644" s="58"/>
      <c r="J644" s="58"/>
      <c r="K644" s="56"/>
      <c r="L644" s="56"/>
      <c r="M644" s="56"/>
      <c r="N644" s="56"/>
      <c r="O644" s="56"/>
      <c r="P644" s="56"/>
      <c r="Q644" s="56"/>
      <c r="R644" s="56"/>
      <c r="S644" s="56"/>
      <c r="T644" s="56"/>
      <c r="U644" s="56"/>
      <c r="V644" s="56"/>
      <c r="W644" s="56"/>
      <c r="X644" s="56"/>
      <c r="Y644" s="56"/>
      <c r="Z644" s="56"/>
      <c r="AA644" s="56"/>
      <c r="AB644" s="56"/>
    </row>
    <row r="645">
      <c r="A645" s="56"/>
      <c r="B645" s="56"/>
      <c r="C645" s="58"/>
      <c r="D645" s="87"/>
      <c r="E645" s="79"/>
      <c r="F645" s="58"/>
      <c r="G645" s="58"/>
      <c r="H645" s="58"/>
      <c r="I645" s="58"/>
      <c r="J645" s="58"/>
      <c r="K645" s="56"/>
      <c r="L645" s="56"/>
      <c r="M645" s="56"/>
      <c r="N645" s="56"/>
      <c r="O645" s="56"/>
      <c r="P645" s="56"/>
      <c r="Q645" s="56"/>
      <c r="R645" s="56"/>
      <c r="S645" s="56"/>
      <c r="T645" s="56"/>
      <c r="U645" s="56"/>
      <c r="V645" s="56"/>
      <c r="W645" s="56"/>
      <c r="X645" s="56"/>
      <c r="Y645" s="56"/>
      <c r="Z645" s="56"/>
      <c r="AA645" s="56"/>
      <c r="AB645" s="56"/>
    </row>
    <row r="646">
      <c r="A646" s="56"/>
      <c r="B646" s="56"/>
      <c r="C646" s="58"/>
      <c r="D646" s="87"/>
      <c r="E646" s="79"/>
      <c r="F646" s="58"/>
      <c r="G646" s="58"/>
      <c r="H646" s="58"/>
      <c r="I646" s="58"/>
      <c r="J646" s="58"/>
      <c r="K646" s="56"/>
      <c r="L646" s="56"/>
      <c r="M646" s="56"/>
      <c r="N646" s="56"/>
      <c r="O646" s="56"/>
      <c r="P646" s="56"/>
      <c r="Q646" s="56"/>
      <c r="R646" s="56"/>
      <c r="S646" s="56"/>
      <c r="T646" s="56"/>
      <c r="U646" s="56"/>
      <c r="V646" s="56"/>
      <c r="W646" s="56"/>
      <c r="X646" s="56"/>
      <c r="Y646" s="56"/>
      <c r="Z646" s="56"/>
      <c r="AA646" s="56"/>
      <c r="AB646" s="56"/>
    </row>
    <row r="647">
      <c r="A647" s="56"/>
      <c r="B647" s="56"/>
      <c r="C647" s="58"/>
      <c r="D647" s="87"/>
      <c r="E647" s="79"/>
      <c r="F647" s="58"/>
      <c r="G647" s="58"/>
      <c r="H647" s="58"/>
      <c r="I647" s="58"/>
      <c r="J647" s="58"/>
      <c r="K647" s="56"/>
      <c r="L647" s="56"/>
      <c r="M647" s="56"/>
      <c r="N647" s="56"/>
      <c r="O647" s="56"/>
      <c r="P647" s="56"/>
      <c r="Q647" s="56"/>
      <c r="R647" s="56"/>
      <c r="S647" s="56"/>
      <c r="T647" s="56"/>
      <c r="U647" s="56"/>
      <c r="V647" s="56"/>
      <c r="W647" s="56"/>
      <c r="X647" s="56"/>
      <c r="Y647" s="56"/>
      <c r="Z647" s="56"/>
      <c r="AA647" s="56"/>
      <c r="AB647" s="56"/>
    </row>
    <row r="648">
      <c r="A648" s="56"/>
      <c r="B648" s="56"/>
      <c r="C648" s="58"/>
      <c r="D648" s="87"/>
      <c r="E648" s="79"/>
      <c r="F648" s="58"/>
      <c r="G648" s="58"/>
      <c r="H648" s="58"/>
      <c r="I648" s="58"/>
      <c r="J648" s="58"/>
      <c r="K648" s="56"/>
      <c r="L648" s="56"/>
      <c r="M648" s="56"/>
      <c r="N648" s="56"/>
      <c r="O648" s="56"/>
      <c r="P648" s="56"/>
      <c r="Q648" s="56"/>
      <c r="R648" s="56"/>
      <c r="S648" s="56"/>
      <c r="T648" s="56"/>
      <c r="U648" s="56"/>
      <c r="V648" s="56"/>
      <c r="W648" s="56"/>
      <c r="X648" s="56"/>
      <c r="Y648" s="56"/>
      <c r="Z648" s="56"/>
      <c r="AA648" s="56"/>
      <c r="AB648" s="56"/>
    </row>
    <row r="649">
      <c r="A649" s="56"/>
      <c r="B649" s="56"/>
      <c r="C649" s="58"/>
      <c r="D649" s="87"/>
      <c r="E649" s="79"/>
      <c r="F649" s="58"/>
      <c r="G649" s="58"/>
      <c r="H649" s="58"/>
      <c r="I649" s="58"/>
      <c r="J649" s="58"/>
      <c r="K649" s="56"/>
      <c r="L649" s="56"/>
      <c r="M649" s="56"/>
      <c r="N649" s="56"/>
      <c r="O649" s="56"/>
      <c r="P649" s="56"/>
      <c r="Q649" s="56"/>
      <c r="R649" s="56"/>
      <c r="S649" s="56"/>
      <c r="T649" s="56"/>
      <c r="U649" s="56"/>
      <c r="V649" s="56"/>
      <c r="W649" s="56"/>
      <c r="X649" s="56"/>
      <c r="Y649" s="56"/>
      <c r="Z649" s="56"/>
      <c r="AA649" s="56"/>
      <c r="AB649" s="56"/>
    </row>
    <row r="650">
      <c r="A650" s="56"/>
      <c r="B650" s="56"/>
      <c r="C650" s="58"/>
      <c r="D650" s="87"/>
      <c r="E650" s="79"/>
      <c r="F650" s="58"/>
      <c r="G650" s="58"/>
      <c r="H650" s="58"/>
      <c r="I650" s="58"/>
      <c r="J650" s="58"/>
      <c r="K650" s="56"/>
      <c r="L650" s="56"/>
      <c r="M650" s="56"/>
      <c r="N650" s="56"/>
      <c r="O650" s="56"/>
      <c r="P650" s="56"/>
      <c r="Q650" s="56"/>
      <c r="R650" s="56"/>
      <c r="S650" s="56"/>
      <c r="T650" s="56"/>
      <c r="U650" s="56"/>
      <c r="V650" s="56"/>
      <c r="W650" s="56"/>
      <c r="X650" s="56"/>
      <c r="Y650" s="56"/>
      <c r="Z650" s="56"/>
      <c r="AA650" s="56"/>
      <c r="AB650" s="56"/>
    </row>
    <row r="651">
      <c r="A651" s="56"/>
      <c r="B651" s="56"/>
      <c r="C651" s="58"/>
      <c r="D651" s="87"/>
      <c r="E651" s="79"/>
      <c r="F651" s="58"/>
      <c r="G651" s="58"/>
      <c r="H651" s="58"/>
      <c r="I651" s="58"/>
      <c r="J651" s="58"/>
      <c r="K651" s="56"/>
      <c r="L651" s="56"/>
      <c r="M651" s="56"/>
      <c r="N651" s="56"/>
      <c r="O651" s="56"/>
      <c r="P651" s="56"/>
      <c r="Q651" s="56"/>
      <c r="R651" s="56"/>
      <c r="S651" s="56"/>
      <c r="T651" s="56"/>
      <c r="U651" s="56"/>
      <c r="V651" s="56"/>
      <c r="W651" s="56"/>
      <c r="X651" s="56"/>
      <c r="Y651" s="56"/>
      <c r="Z651" s="56"/>
      <c r="AA651" s="56"/>
      <c r="AB651" s="56"/>
    </row>
    <row r="652">
      <c r="A652" s="56"/>
      <c r="B652" s="56"/>
      <c r="C652" s="58"/>
      <c r="D652" s="87"/>
      <c r="E652" s="79"/>
      <c r="F652" s="58"/>
      <c r="G652" s="58"/>
      <c r="H652" s="58"/>
      <c r="I652" s="58"/>
      <c r="J652" s="58"/>
      <c r="K652" s="56"/>
      <c r="L652" s="56"/>
      <c r="M652" s="56"/>
      <c r="N652" s="56"/>
      <c r="O652" s="56"/>
      <c r="P652" s="56"/>
      <c r="Q652" s="56"/>
      <c r="R652" s="56"/>
      <c r="S652" s="56"/>
      <c r="T652" s="56"/>
      <c r="U652" s="56"/>
      <c r="V652" s="56"/>
      <c r="W652" s="56"/>
      <c r="X652" s="56"/>
      <c r="Y652" s="56"/>
      <c r="Z652" s="56"/>
      <c r="AA652" s="56"/>
      <c r="AB652" s="56"/>
    </row>
    <row r="653">
      <c r="A653" s="56"/>
      <c r="B653" s="56"/>
      <c r="C653" s="58"/>
      <c r="D653" s="87"/>
      <c r="E653" s="79"/>
      <c r="F653" s="58"/>
      <c r="G653" s="58"/>
      <c r="H653" s="58"/>
      <c r="I653" s="58"/>
      <c r="J653" s="58"/>
      <c r="K653" s="56"/>
      <c r="L653" s="56"/>
      <c r="M653" s="56"/>
      <c r="N653" s="56"/>
      <c r="O653" s="56"/>
      <c r="P653" s="56"/>
      <c r="Q653" s="56"/>
      <c r="R653" s="56"/>
      <c r="S653" s="56"/>
      <c r="T653" s="56"/>
      <c r="U653" s="56"/>
      <c r="V653" s="56"/>
      <c r="W653" s="56"/>
      <c r="X653" s="56"/>
      <c r="Y653" s="56"/>
      <c r="Z653" s="56"/>
      <c r="AA653" s="56"/>
      <c r="AB653" s="56"/>
    </row>
    <row r="654">
      <c r="A654" s="56"/>
      <c r="B654" s="56"/>
      <c r="C654" s="58"/>
      <c r="D654" s="87"/>
      <c r="E654" s="79"/>
      <c r="F654" s="58"/>
      <c r="G654" s="58"/>
      <c r="H654" s="58"/>
      <c r="I654" s="58"/>
      <c r="J654" s="58"/>
      <c r="K654" s="56"/>
      <c r="L654" s="56"/>
      <c r="M654" s="56"/>
      <c r="N654" s="56"/>
      <c r="O654" s="56"/>
      <c r="P654" s="56"/>
      <c r="Q654" s="56"/>
      <c r="R654" s="56"/>
      <c r="S654" s="56"/>
      <c r="T654" s="56"/>
      <c r="U654" s="56"/>
      <c r="V654" s="56"/>
      <c r="W654" s="56"/>
      <c r="X654" s="56"/>
      <c r="Y654" s="56"/>
      <c r="Z654" s="56"/>
      <c r="AA654" s="56"/>
      <c r="AB654" s="56"/>
    </row>
    <row r="655">
      <c r="A655" s="56"/>
      <c r="B655" s="56"/>
      <c r="C655" s="58"/>
      <c r="D655" s="87"/>
      <c r="E655" s="79"/>
      <c r="F655" s="58"/>
      <c r="G655" s="58"/>
      <c r="H655" s="58"/>
      <c r="I655" s="58"/>
      <c r="J655" s="58"/>
      <c r="K655" s="56"/>
      <c r="L655" s="56"/>
      <c r="M655" s="56"/>
      <c r="N655" s="56"/>
      <c r="O655" s="56"/>
      <c r="P655" s="56"/>
      <c r="Q655" s="56"/>
      <c r="R655" s="56"/>
      <c r="S655" s="56"/>
      <c r="T655" s="56"/>
      <c r="U655" s="56"/>
      <c r="V655" s="56"/>
      <c r="W655" s="56"/>
      <c r="X655" s="56"/>
      <c r="Y655" s="56"/>
      <c r="Z655" s="56"/>
      <c r="AA655" s="56"/>
      <c r="AB655" s="56"/>
    </row>
    <row r="656">
      <c r="A656" s="56"/>
      <c r="B656" s="56"/>
      <c r="C656" s="58"/>
      <c r="D656" s="87"/>
      <c r="E656" s="79"/>
      <c r="F656" s="58"/>
      <c r="G656" s="58"/>
      <c r="H656" s="58"/>
      <c r="I656" s="58"/>
      <c r="J656" s="58"/>
      <c r="K656" s="56"/>
      <c r="L656" s="56"/>
      <c r="M656" s="56"/>
      <c r="N656" s="56"/>
      <c r="O656" s="56"/>
      <c r="P656" s="56"/>
      <c r="Q656" s="56"/>
      <c r="R656" s="56"/>
      <c r="S656" s="56"/>
      <c r="T656" s="56"/>
      <c r="U656" s="56"/>
      <c r="V656" s="56"/>
      <c r="W656" s="56"/>
      <c r="X656" s="56"/>
      <c r="Y656" s="56"/>
      <c r="Z656" s="56"/>
      <c r="AA656" s="56"/>
      <c r="AB656" s="56"/>
    </row>
    <row r="657">
      <c r="A657" s="56"/>
      <c r="B657" s="56"/>
      <c r="C657" s="58"/>
      <c r="D657" s="87"/>
      <c r="E657" s="79"/>
      <c r="F657" s="58"/>
      <c r="G657" s="58"/>
      <c r="H657" s="58"/>
      <c r="I657" s="58"/>
      <c r="J657" s="58"/>
      <c r="K657" s="56"/>
      <c r="L657" s="56"/>
      <c r="M657" s="56"/>
      <c r="N657" s="56"/>
      <c r="O657" s="56"/>
      <c r="P657" s="56"/>
      <c r="Q657" s="56"/>
      <c r="R657" s="56"/>
      <c r="S657" s="56"/>
      <c r="T657" s="56"/>
      <c r="U657" s="56"/>
      <c r="V657" s="56"/>
      <c r="W657" s="56"/>
      <c r="X657" s="56"/>
      <c r="Y657" s="56"/>
      <c r="Z657" s="56"/>
      <c r="AA657" s="56"/>
      <c r="AB657" s="56"/>
    </row>
    <row r="658">
      <c r="A658" s="56"/>
      <c r="B658" s="56"/>
      <c r="C658" s="58"/>
      <c r="D658" s="87"/>
      <c r="E658" s="79"/>
      <c r="F658" s="58"/>
      <c r="G658" s="58"/>
      <c r="H658" s="58"/>
      <c r="I658" s="58"/>
      <c r="J658" s="58"/>
      <c r="K658" s="56"/>
      <c r="L658" s="56"/>
      <c r="M658" s="56"/>
      <c r="N658" s="56"/>
      <c r="O658" s="56"/>
      <c r="P658" s="56"/>
      <c r="Q658" s="56"/>
      <c r="R658" s="56"/>
      <c r="S658" s="56"/>
      <c r="T658" s="56"/>
      <c r="U658" s="56"/>
      <c r="V658" s="56"/>
      <c r="W658" s="56"/>
      <c r="X658" s="56"/>
      <c r="Y658" s="56"/>
      <c r="Z658" s="56"/>
      <c r="AA658" s="56"/>
      <c r="AB658" s="56"/>
    </row>
    <row r="659">
      <c r="A659" s="56"/>
      <c r="B659" s="56"/>
      <c r="C659" s="58"/>
      <c r="D659" s="87"/>
      <c r="E659" s="79"/>
      <c r="F659" s="58"/>
      <c r="G659" s="58"/>
      <c r="H659" s="58"/>
      <c r="I659" s="58"/>
      <c r="J659" s="58"/>
      <c r="K659" s="56"/>
      <c r="L659" s="56"/>
      <c r="M659" s="56"/>
      <c r="N659" s="56"/>
      <c r="O659" s="56"/>
      <c r="P659" s="56"/>
      <c r="Q659" s="56"/>
      <c r="R659" s="56"/>
      <c r="S659" s="56"/>
      <c r="T659" s="56"/>
      <c r="U659" s="56"/>
      <c r="V659" s="56"/>
      <c r="W659" s="56"/>
      <c r="X659" s="56"/>
      <c r="Y659" s="56"/>
      <c r="Z659" s="56"/>
      <c r="AA659" s="56"/>
      <c r="AB659" s="56"/>
    </row>
    <row r="660">
      <c r="A660" s="56"/>
      <c r="B660" s="56"/>
      <c r="C660" s="58"/>
      <c r="D660" s="87"/>
      <c r="E660" s="79"/>
      <c r="F660" s="58"/>
      <c r="G660" s="58"/>
      <c r="H660" s="58"/>
      <c r="I660" s="58"/>
      <c r="J660" s="58"/>
      <c r="K660" s="56"/>
      <c r="L660" s="56"/>
      <c r="M660" s="56"/>
      <c r="N660" s="56"/>
      <c r="O660" s="56"/>
      <c r="P660" s="56"/>
      <c r="Q660" s="56"/>
      <c r="R660" s="56"/>
      <c r="S660" s="56"/>
      <c r="T660" s="56"/>
      <c r="U660" s="56"/>
      <c r="V660" s="56"/>
      <c r="W660" s="56"/>
      <c r="X660" s="56"/>
      <c r="Y660" s="56"/>
      <c r="Z660" s="56"/>
      <c r="AA660" s="56"/>
      <c r="AB660" s="56"/>
    </row>
    <row r="661">
      <c r="A661" s="56"/>
      <c r="B661" s="56"/>
      <c r="C661" s="58"/>
      <c r="D661" s="87"/>
      <c r="E661" s="79"/>
      <c r="F661" s="58"/>
      <c r="G661" s="58"/>
      <c r="H661" s="58"/>
      <c r="I661" s="58"/>
      <c r="J661" s="58"/>
      <c r="K661" s="56"/>
      <c r="L661" s="56"/>
      <c r="M661" s="56"/>
      <c r="N661" s="56"/>
      <c r="O661" s="56"/>
      <c r="P661" s="56"/>
      <c r="Q661" s="56"/>
      <c r="R661" s="56"/>
      <c r="S661" s="56"/>
      <c r="T661" s="56"/>
      <c r="U661" s="56"/>
      <c r="V661" s="56"/>
      <c r="W661" s="56"/>
      <c r="X661" s="56"/>
      <c r="Y661" s="56"/>
      <c r="Z661" s="56"/>
      <c r="AA661" s="56"/>
      <c r="AB661" s="56"/>
    </row>
    <row r="662">
      <c r="A662" s="56"/>
      <c r="B662" s="56"/>
      <c r="C662" s="58"/>
      <c r="D662" s="87"/>
      <c r="E662" s="79"/>
      <c r="F662" s="58"/>
      <c r="G662" s="58"/>
      <c r="H662" s="58"/>
      <c r="I662" s="58"/>
      <c r="J662" s="58"/>
      <c r="K662" s="56"/>
      <c r="L662" s="56"/>
      <c r="M662" s="56"/>
      <c r="N662" s="56"/>
      <c r="O662" s="56"/>
      <c r="P662" s="56"/>
      <c r="Q662" s="56"/>
      <c r="R662" s="56"/>
      <c r="S662" s="56"/>
      <c r="T662" s="56"/>
      <c r="U662" s="56"/>
      <c r="V662" s="56"/>
      <c r="W662" s="56"/>
      <c r="X662" s="56"/>
      <c r="Y662" s="56"/>
      <c r="Z662" s="56"/>
      <c r="AA662" s="56"/>
      <c r="AB662" s="56"/>
    </row>
    <row r="663">
      <c r="A663" s="56"/>
      <c r="B663" s="56"/>
      <c r="C663" s="58"/>
      <c r="D663" s="87"/>
      <c r="E663" s="79"/>
      <c r="F663" s="58"/>
      <c r="G663" s="58"/>
      <c r="H663" s="58"/>
      <c r="I663" s="58"/>
      <c r="J663" s="58"/>
      <c r="K663" s="56"/>
      <c r="L663" s="56"/>
      <c r="M663" s="56"/>
      <c r="N663" s="56"/>
      <c r="O663" s="56"/>
      <c r="P663" s="56"/>
      <c r="Q663" s="56"/>
      <c r="R663" s="56"/>
      <c r="S663" s="56"/>
      <c r="T663" s="56"/>
      <c r="U663" s="56"/>
      <c r="V663" s="56"/>
      <c r="W663" s="56"/>
      <c r="X663" s="56"/>
      <c r="Y663" s="56"/>
      <c r="Z663" s="56"/>
      <c r="AA663" s="56"/>
      <c r="AB663" s="56"/>
    </row>
    <row r="664">
      <c r="A664" s="56"/>
      <c r="B664" s="56"/>
      <c r="C664" s="58"/>
      <c r="D664" s="87"/>
      <c r="E664" s="79"/>
      <c r="F664" s="58"/>
      <c r="G664" s="58"/>
      <c r="H664" s="58"/>
      <c r="I664" s="58"/>
      <c r="J664" s="58"/>
      <c r="K664" s="56"/>
      <c r="L664" s="56"/>
      <c r="M664" s="56"/>
      <c r="N664" s="56"/>
      <c r="O664" s="56"/>
      <c r="P664" s="56"/>
      <c r="Q664" s="56"/>
      <c r="R664" s="56"/>
      <c r="S664" s="56"/>
      <c r="T664" s="56"/>
      <c r="U664" s="56"/>
      <c r="V664" s="56"/>
      <c r="W664" s="56"/>
      <c r="X664" s="56"/>
      <c r="Y664" s="56"/>
      <c r="Z664" s="56"/>
      <c r="AA664" s="56"/>
      <c r="AB664" s="56"/>
    </row>
    <row r="665">
      <c r="A665" s="56"/>
      <c r="B665" s="56"/>
      <c r="C665" s="58"/>
      <c r="D665" s="87"/>
      <c r="E665" s="79"/>
      <c r="F665" s="58"/>
      <c r="G665" s="58"/>
      <c r="H665" s="58"/>
      <c r="I665" s="58"/>
      <c r="J665" s="58"/>
      <c r="K665" s="56"/>
      <c r="L665" s="56"/>
      <c r="M665" s="56"/>
      <c r="N665" s="56"/>
      <c r="O665" s="56"/>
      <c r="P665" s="56"/>
      <c r="Q665" s="56"/>
      <c r="R665" s="56"/>
      <c r="S665" s="56"/>
      <c r="T665" s="56"/>
      <c r="U665" s="56"/>
      <c r="V665" s="56"/>
      <c r="W665" s="56"/>
      <c r="X665" s="56"/>
      <c r="Y665" s="56"/>
      <c r="Z665" s="56"/>
      <c r="AA665" s="56"/>
      <c r="AB665" s="56"/>
    </row>
    <row r="666">
      <c r="A666" s="56"/>
      <c r="B666" s="56"/>
      <c r="C666" s="58"/>
      <c r="D666" s="87"/>
      <c r="E666" s="79"/>
      <c r="F666" s="58"/>
      <c r="G666" s="58"/>
      <c r="H666" s="58"/>
      <c r="I666" s="58"/>
      <c r="J666" s="58"/>
      <c r="K666" s="56"/>
      <c r="L666" s="56"/>
      <c r="M666" s="56"/>
      <c r="N666" s="56"/>
      <c r="O666" s="56"/>
      <c r="P666" s="56"/>
      <c r="Q666" s="56"/>
      <c r="R666" s="56"/>
      <c r="S666" s="56"/>
      <c r="T666" s="56"/>
      <c r="U666" s="56"/>
      <c r="V666" s="56"/>
      <c r="W666" s="56"/>
      <c r="X666" s="56"/>
      <c r="Y666" s="56"/>
      <c r="Z666" s="56"/>
      <c r="AA666" s="56"/>
      <c r="AB666" s="56"/>
    </row>
    <row r="667">
      <c r="A667" s="56"/>
      <c r="B667" s="56"/>
      <c r="C667" s="58"/>
      <c r="D667" s="87"/>
      <c r="E667" s="79"/>
      <c r="F667" s="58"/>
      <c r="G667" s="58"/>
      <c r="H667" s="58"/>
      <c r="I667" s="58"/>
      <c r="J667" s="58"/>
      <c r="K667" s="56"/>
      <c r="L667" s="56"/>
      <c r="M667" s="56"/>
      <c r="N667" s="56"/>
      <c r="O667" s="56"/>
      <c r="P667" s="56"/>
      <c r="Q667" s="56"/>
      <c r="R667" s="56"/>
      <c r="S667" s="56"/>
      <c r="T667" s="56"/>
      <c r="U667" s="56"/>
      <c r="V667" s="56"/>
      <c r="W667" s="56"/>
      <c r="X667" s="56"/>
      <c r="Y667" s="56"/>
      <c r="Z667" s="56"/>
      <c r="AA667" s="56"/>
      <c r="AB667" s="56"/>
    </row>
    <row r="668">
      <c r="A668" s="56"/>
      <c r="B668" s="56"/>
      <c r="C668" s="58"/>
      <c r="D668" s="87"/>
      <c r="E668" s="79"/>
      <c r="F668" s="58"/>
      <c r="G668" s="58"/>
      <c r="H668" s="58"/>
      <c r="I668" s="58"/>
      <c r="J668" s="58"/>
      <c r="K668" s="56"/>
      <c r="L668" s="56"/>
      <c r="M668" s="56"/>
      <c r="N668" s="56"/>
      <c r="O668" s="56"/>
      <c r="P668" s="56"/>
      <c r="Q668" s="56"/>
      <c r="R668" s="56"/>
      <c r="S668" s="56"/>
      <c r="T668" s="56"/>
      <c r="U668" s="56"/>
      <c r="V668" s="56"/>
      <c r="W668" s="56"/>
      <c r="X668" s="56"/>
      <c r="Y668" s="56"/>
      <c r="Z668" s="56"/>
      <c r="AA668" s="56"/>
      <c r="AB668" s="56"/>
    </row>
    <row r="669">
      <c r="A669" s="56"/>
      <c r="B669" s="56"/>
      <c r="C669" s="58"/>
      <c r="D669" s="87"/>
      <c r="E669" s="79"/>
      <c r="F669" s="58"/>
      <c r="G669" s="58"/>
      <c r="H669" s="58"/>
      <c r="I669" s="58"/>
      <c r="J669" s="58"/>
      <c r="K669" s="56"/>
      <c r="L669" s="56"/>
      <c r="M669" s="56"/>
      <c r="N669" s="56"/>
      <c r="O669" s="56"/>
      <c r="P669" s="56"/>
      <c r="Q669" s="56"/>
      <c r="R669" s="56"/>
      <c r="S669" s="56"/>
      <c r="T669" s="56"/>
      <c r="U669" s="56"/>
      <c r="V669" s="56"/>
      <c r="W669" s="56"/>
      <c r="X669" s="56"/>
      <c r="Y669" s="56"/>
      <c r="Z669" s="56"/>
      <c r="AA669" s="56"/>
      <c r="AB669" s="56"/>
    </row>
    <row r="670">
      <c r="A670" s="56"/>
      <c r="B670" s="56"/>
      <c r="C670" s="58"/>
      <c r="D670" s="87"/>
      <c r="E670" s="79"/>
      <c r="F670" s="58"/>
      <c r="G670" s="58"/>
      <c r="H670" s="58"/>
      <c r="I670" s="58"/>
      <c r="J670" s="58"/>
      <c r="K670" s="56"/>
      <c r="L670" s="56"/>
      <c r="M670" s="56"/>
      <c r="N670" s="56"/>
      <c r="O670" s="56"/>
      <c r="P670" s="56"/>
      <c r="Q670" s="56"/>
      <c r="R670" s="56"/>
      <c r="S670" s="56"/>
      <c r="T670" s="56"/>
      <c r="U670" s="56"/>
      <c r="V670" s="56"/>
      <c r="W670" s="56"/>
      <c r="X670" s="56"/>
      <c r="Y670" s="56"/>
      <c r="Z670" s="56"/>
      <c r="AA670" s="56"/>
      <c r="AB670" s="56"/>
    </row>
    <row r="671">
      <c r="A671" s="56"/>
      <c r="B671" s="56"/>
      <c r="C671" s="58"/>
      <c r="D671" s="87"/>
      <c r="E671" s="79"/>
      <c r="F671" s="58"/>
      <c r="G671" s="58"/>
      <c r="H671" s="58"/>
      <c r="I671" s="58"/>
      <c r="J671" s="58"/>
      <c r="K671" s="56"/>
      <c r="L671" s="56"/>
      <c r="M671" s="56"/>
      <c r="N671" s="56"/>
      <c r="O671" s="56"/>
      <c r="P671" s="56"/>
      <c r="Q671" s="56"/>
      <c r="R671" s="56"/>
      <c r="S671" s="56"/>
      <c r="T671" s="56"/>
      <c r="U671" s="56"/>
      <c r="V671" s="56"/>
      <c r="W671" s="56"/>
      <c r="X671" s="56"/>
      <c r="Y671" s="56"/>
      <c r="Z671" s="56"/>
      <c r="AA671" s="56"/>
      <c r="AB671" s="56"/>
    </row>
    <row r="672">
      <c r="A672" s="56"/>
      <c r="B672" s="56"/>
      <c r="C672" s="58"/>
      <c r="D672" s="87"/>
      <c r="E672" s="79"/>
      <c r="F672" s="58"/>
      <c r="G672" s="58"/>
      <c r="H672" s="58"/>
      <c r="I672" s="58"/>
      <c r="J672" s="58"/>
      <c r="K672" s="56"/>
      <c r="L672" s="56"/>
      <c r="M672" s="56"/>
      <c r="N672" s="56"/>
      <c r="O672" s="56"/>
      <c r="P672" s="56"/>
      <c r="Q672" s="56"/>
      <c r="R672" s="56"/>
      <c r="S672" s="56"/>
      <c r="T672" s="56"/>
      <c r="U672" s="56"/>
      <c r="V672" s="56"/>
      <c r="W672" s="56"/>
      <c r="X672" s="56"/>
      <c r="Y672" s="56"/>
      <c r="Z672" s="56"/>
      <c r="AA672" s="56"/>
      <c r="AB672" s="56"/>
    </row>
    <row r="673">
      <c r="A673" s="56"/>
      <c r="B673" s="56"/>
      <c r="C673" s="58"/>
      <c r="D673" s="87"/>
      <c r="E673" s="79"/>
      <c r="F673" s="58"/>
      <c r="G673" s="58"/>
      <c r="H673" s="58"/>
      <c r="I673" s="58"/>
      <c r="J673" s="58"/>
      <c r="K673" s="56"/>
      <c r="L673" s="56"/>
      <c r="M673" s="56"/>
      <c r="N673" s="56"/>
      <c r="O673" s="56"/>
      <c r="P673" s="56"/>
      <c r="Q673" s="56"/>
      <c r="R673" s="56"/>
      <c r="S673" s="56"/>
      <c r="T673" s="56"/>
      <c r="U673" s="56"/>
      <c r="V673" s="56"/>
      <c r="W673" s="56"/>
      <c r="X673" s="56"/>
      <c r="Y673" s="56"/>
      <c r="Z673" s="56"/>
      <c r="AA673" s="56"/>
      <c r="AB673" s="56"/>
    </row>
    <row r="674">
      <c r="A674" s="56"/>
      <c r="B674" s="56"/>
      <c r="C674" s="58"/>
      <c r="D674" s="87"/>
      <c r="E674" s="79"/>
      <c r="F674" s="58"/>
      <c r="G674" s="58"/>
      <c r="H674" s="58"/>
      <c r="I674" s="58"/>
      <c r="J674" s="58"/>
      <c r="K674" s="56"/>
      <c r="L674" s="56"/>
      <c r="M674" s="56"/>
      <c r="N674" s="56"/>
      <c r="O674" s="56"/>
      <c r="P674" s="56"/>
      <c r="Q674" s="56"/>
      <c r="R674" s="56"/>
      <c r="S674" s="56"/>
      <c r="T674" s="56"/>
      <c r="U674" s="56"/>
      <c r="V674" s="56"/>
      <c r="W674" s="56"/>
      <c r="X674" s="56"/>
      <c r="Y674" s="56"/>
      <c r="Z674" s="56"/>
      <c r="AA674" s="56"/>
      <c r="AB674" s="56"/>
    </row>
    <row r="675">
      <c r="A675" s="56"/>
      <c r="B675" s="56"/>
      <c r="C675" s="58"/>
      <c r="D675" s="87"/>
      <c r="E675" s="79"/>
      <c r="F675" s="58"/>
      <c r="G675" s="58"/>
      <c r="H675" s="58"/>
      <c r="I675" s="58"/>
      <c r="J675" s="58"/>
      <c r="K675" s="56"/>
      <c r="L675" s="56"/>
      <c r="M675" s="56"/>
      <c r="N675" s="56"/>
      <c r="O675" s="56"/>
      <c r="P675" s="56"/>
      <c r="Q675" s="56"/>
      <c r="R675" s="56"/>
      <c r="S675" s="56"/>
      <c r="T675" s="56"/>
      <c r="U675" s="56"/>
      <c r="V675" s="56"/>
      <c r="W675" s="56"/>
      <c r="X675" s="56"/>
      <c r="Y675" s="56"/>
      <c r="Z675" s="56"/>
      <c r="AA675" s="56"/>
      <c r="AB675" s="56"/>
    </row>
    <row r="676">
      <c r="A676" s="56"/>
      <c r="B676" s="56"/>
      <c r="C676" s="58"/>
      <c r="D676" s="87"/>
      <c r="E676" s="79"/>
      <c r="F676" s="58"/>
      <c r="G676" s="58"/>
      <c r="H676" s="58"/>
      <c r="I676" s="58"/>
      <c r="J676" s="58"/>
      <c r="K676" s="56"/>
      <c r="L676" s="56"/>
      <c r="M676" s="56"/>
      <c r="N676" s="56"/>
      <c r="O676" s="56"/>
      <c r="P676" s="56"/>
      <c r="Q676" s="56"/>
      <c r="R676" s="56"/>
      <c r="S676" s="56"/>
      <c r="T676" s="56"/>
      <c r="U676" s="56"/>
      <c r="V676" s="56"/>
      <c r="W676" s="56"/>
      <c r="X676" s="56"/>
      <c r="Y676" s="56"/>
      <c r="Z676" s="56"/>
      <c r="AA676" s="56"/>
      <c r="AB676" s="56"/>
    </row>
    <row r="677">
      <c r="A677" s="56"/>
      <c r="B677" s="56"/>
      <c r="C677" s="58"/>
      <c r="D677" s="87"/>
      <c r="E677" s="79"/>
      <c r="F677" s="58"/>
      <c r="G677" s="58"/>
      <c r="H677" s="58"/>
      <c r="I677" s="58"/>
      <c r="J677" s="58"/>
      <c r="K677" s="56"/>
      <c r="L677" s="56"/>
      <c r="M677" s="56"/>
      <c r="N677" s="56"/>
      <c r="O677" s="56"/>
      <c r="P677" s="56"/>
      <c r="Q677" s="56"/>
      <c r="R677" s="56"/>
      <c r="S677" s="56"/>
      <c r="T677" s="56"/>
      <c r="U677" s="56"/>
      <c r="V677" s="56"/>
      <c r="W677" s="56"/>
      <c r="X677" s="56"/>
      <c r="Y677" s="56"/>
      <c r="Z677" s="56"/>
      <c r="AA677" s="56"/>
      <c r="AB677" s="56"/>
    </row>
    <row r="678">
      <c r="A678" s="56"/>
      <c r="B678" s="56"/>
      <c r="C678" s="58"/>
      <c r="D678" s="87"/>
      <c r="E678" s="79"/>
      <c r="F678" s="58"/>
      <c r="G678" s="58"/>
      <c r="H678" s="58"/>
      <c r="I678" s="58"/>
      <c r="J678" s="58"/>
      <c r="K678" s="56"/>
      <c r="L678" s="56"/>
      <c r="M678" s="56"/>
      <c r="N678" s="56"/>
      <c r="O678" s="56"/>
      <c r="P678" s="56"/>
      <c r="Q678" s="56"/>
      <c r="R678" s="56"/>
      <c r="S678" s="56"/>
      <c r="T678" s="56"/>
      <c r="U678" s="56"/>
      <c r="V678" s="56"/>
      <c r="W678" s="56"/>
      <c r="X678" s="56"/>
      <c r="Y678" s="56"/>
      <c r="Z678" s="56"/>
      <c r="AA678" s="56"/>
      <c r="AB678" s="56"/>
    </row>
    <row r="679">
      <c r="A679" s="56"/>
      <c r="B679" s="56"/>
      <c r="C679" s="58"/>
      <c r="D679" s="87"/>
      <c r="E679" s="79"/>
      <c r="F679" s="58"/>
      <c r="G679" s="58"/>
      <c r="H679" s="58"/>
      <c r="I679" s="58"/>
      <c r="J679" s="58"/>
      <c r="K679" s="56"/>
      <c r="L679" s="56"/>
      <c r="M679" s="56"/>
      <c r="N679" s="56"/>
      <c r="O679" s="56"/>
      <c r="P679" s="56"/>
      <c r="Q679" s="56"/>
      <c r="R679" s="56"/>
      <c r="S679" s="56"/>
      <c r="T679" s="56"/>
      <c r="U679" s="56"/>
      <c r="V679" s="56"/>
      <c r="W679" s="56"/>
      <c r="X679" s="56"/>
      <c r="Y679" s="56"/>
      <c r="Z679" s="56"/>
      <c r="AA679" s="56"/>
      <c r="AB679" s="56"/>
    </row>
    <row r="680">
      <c r="A680" s="56"/>
      <c r="B680" s="56"/>
      <c r="C680" s="58"/>
      <c r="D680" s="87"/>
      <c r="E680" s="79"/>
      <c r="F680" s="58"/>
      <c r="G680" s="58"/>
      <c r="H680" s="58"/>
      <c r="I680" s="58"/>
      <c r="J680" s="58"/>
      <c r="K680" s="56"/>
      <c r="L680" s="56"/>
      <c r="M680" s="56"/>
      <c r="N680" s="56"/>
      <c r="O680" s="56"/>
      <c r="P680" s="56"/>
      <c r="Q680" s="56"/>
      <c r="R680" s="56"/>
      <c r="S680" s="56"/>
      <c r="T680" s="56"/>
      <c r="U680" s="56"/>
      <c r="V680" s="56"/>
      <c r="W680" s="56"/>
      <c r="X680" s="56"/>
      <c r="Y680" s="56"/>
      <c r="Z680" s="56"/>
      <c r="AA680" s="56"/>
      <c r="AB680" s="56"/>
    </row>
    <row r="681">
      <c r="A681" s="56"/>
      <c r="B681" s="56"/>
      <c r="C681" s="58"/>
      <c r="D681" s="87"/>
      <c r="E681" s="79"/>
      <c r="F681" s="58"/>
      <c r="G681" s="58"/>
      <c r="H681" s="58"/>
      <c r="I681" s="58"/>
      <c r="J681" s="58"/>
      <c r="K681" s="56"/>
      <c r="L681" s="56"/>
      <c r="M681" s="56"/>
      <c r="N681" s="56"/>
      <c r="O681" s="56"/>
      <c r="P681" s="56"/>
      <c r="Q681" s="56"/>
      <c r="R681" s="56"/>
      <c r="S681" s="56"/>
      <c r="T681" s="56"/>
      <c r="U681" s="56"/>
      <c r="V681" s="56"/>
      <c r="W681" s="56"/>
      <c r="X681" s="56"/>
      <c r="Y681" s="56"/>
      <c r="Z681" s="56"/>
      <c r="AA681" s="56"/>
      <c r="AB681" s="56"/>
    </row>
    <row r="682">
      <c r="A682" s="56"/>
      <c r="B682" s="56"/>
      <c r="C682" s="58"/>
      <c r="D682" s="87"/>
      <c r="E682" s="79"/>
      <c r="F682" s="58"/>
      <c r="G682" s="58"/>
      <c r="H682" s="58"/>
      <c r="I682" s="58"/>
      <c r="J682" s="58"/>
      <c r="K682" s="56"/>
      <c r="L682" s="56"/>
      <c r="M682" s="56"/>
      <c r="N682" s="56"/>
      <c r="O682" s="56"/>
      <c r="P682" s="56"/>
      <c r="Q682" s="56"/>
      <c r="R682" s="56"/>
      <c r="S682" s="56"/>
      <c r="T682" s="56"/>
      <c r="U682" s="56"/>
      <c r="V682" s="56"/>
      <c r="W682" s="56"/>
      <c r="X682" s="56"/>
      <c r="Y682" s="56"/>
      <c r="Z682" s="56"/>
      <c r="AA682" s="56"/>
      <c r="AB682" s="56"/>
    </row>
    <row r="683">
      <c r="A683" s="56"/>
      <c r="B683" s="56"/>
      <c r="C683" s="58"/>
      <c r="D683" s="87"/>
      <c r="E683" s="79"/>
      <c r="F683" s="58"/>
      <c r="G683" s="58"/>
      <c r="H683" s="58"/>
      <c r="I683" s="58"/>
      <c r="J683" s="58"/>
      <c r="K683" s="56"/>
      <c r="L683" s="56"/>
      <c r="M683" s="56"/>
      <c r="N683" s="56"/>
      <c r="O683" s="56"/>
      <c r="P683" s="56"/>
      <c r="Q683" s="56"/>
      <c r="R683" s="56"/>
      <c r="S683" s="56"/>
      <c r="T683" s="56"/>
      <c r="U683" s="56"/>
      <c r="V683" s="56"/>
      <c r="W683" s="56"/>
      <c r="X683" s="56"/>
      <c r="Y683" s="56"/>
      <c r="Z683" s="56"/>
      <c r="AA683" s="56"/>
      <c r="AB683" s="56"/>
    </row>
    <row r="684">
      <c r="A684" s="56"/>
      <c r="B684" s="56"/>
      <c r="C684" s="58"/>
      <c r="D684" s="87"/>
      <c r="E684" s="79"/>
      <c r="F684" s="58"/>
      <c r="G684" s="58"/>
      <c r="H684" s="58"/>
      <c r="I684" s="58"/>
      <c r="J684" s="58"/>
      <c r="K684" s="56"/>
      <c r="L684" s="56"/>
      <c r="M684" s="56"/>
      <c r="N684" s="56"/>
      <c r="O684" s="56"/>
      <c r="P684" s="56"/>
      <c r="Q684" s="56"/>
      <c r="R684" s="56"/>
      <c r="S684" s="56"/>
      <c r="T684" s="56"/>
      <c r="U684" s="56"/>
      <c r="V684" s="56"/>
      <c r="W684" s="56"/>
      <c r="X684" s="56"/>
      <c r="Y684" s="56"/>
      <c r="Z684" s="56"/>
      <c r="AA684" s="56"/>
      <c r="AB684" s="56"/>
    </row>
    <row r="685">
      <c r="A685" s="56"/>
      <c r="B685" s="56"/>
      <c r="C685" s="58"/>
      <c r="D685" s="87"/>
      <c r="E685" s="79"/>
      <c r="F685" s="58"/>
      <c r="G685" s="58"/>
      <c r="H685" s="58"/>
      <c r="I685" s="58"/>
      <c r="J685" s="58"/>
      <c r="K685" s="56"/>
      <c r="L685" s="56"/>
      <c r="M685" s="56"/>
      <c r="N685" s="56"/>
      <c r="O685" s="56"/>
      <c r="P685" s="56"/>
      <c r="Q685" s="56"/>
      <c r="R685" s="56"/>
      <c r="S685" s="56"/>
      <c r="T685" s="56"/>
      <c r="U685" s="56"/>
      <c r="V685" s="56"/>
      <c r="W685" s="56"/>
      <c r="X685" s="56"/>
      <c r="Y685" s="56"/>
      <c r="Z685" s="56"/>
      <c r="AA685" s="56"/>
      <c r="AB685" s="56"/>
    </row>
    <row r="686">
      <c r="A686" s="56"/>
      <c r="B686" s="56"/>
      <c r="C686" s="58"/>
      <c r="D686" s="87"/>
      <c r="E686" s="79"/>
      <c r="F686" s="58"/>
      <c r="G686" s="58"/>
      <c r="H686" s="58"/>
      <c r="I686" s="58"/>
      <c r="J686" s="58"/>
      <c r="K686" s="56"/>
      <c r="L686" s="56"/>
      <c r="M686" s="56"/>
      <c r="N686" s="56"/>
      <c r="O686" s="56"/>
      <c r="P686" s="56"/>
      <c r="Q686" s="56"/>
      <c r="R686" s="56"/>
      <c r="S686" s="56"/>
      <c r="T686" s="56"/>
      <c r="U686" s="56"/>
      <c r="V686" s="56"/>
      <c r="W686" s="56"/>
      <c r="X686" s="56"/>
      <c r="Y686" s="56"/>
      <c r="Z686" s="56"/>
      <c r="AA686" s="56"/>
      <c r="AB686" s="56"/>
    </row>
    <row r="687">
      <c r="A687" s="56"/>
      <c r="B687" s="56"/>
      <c r="C687" s="58"/>
      <c r="D687" s="87"/>
      <c r="E687" s="79"/>
      <c r="F687" s="58"/>
      <c r="G687" s="58"/>
      <c r="H687" s="58"/>
      <c r="I687" s="58"/>
      <c r="J687" s="58"/>
      <c r="K687" s="56"/>
      <c r="L687" s="56"/>
      <c r="M687" s="56"/>
      <c r="N687" s="56"/>
      <c r="O687" s="56"/>
      <c r="P687" s="56"/>
      <c r="Q687" s="56"/>
      <c r="R687" s="56"/>
      <c r="S687" s="56"/>
      <c r="T687" s="56"/>
      <c r="U687" s="56"/>
      <c r="V687" s="56"/>
      <c r="W687" s="56"/>
      <c r="X687" s="56"/>
      <c r="Y687" s="56"/>
      <c r="Z687" s="56"/>
      <c r="AA687" s="56"/>
      <c r="AB687" s="56"/>
    </row>
    <row r="688">
      <c r="A688" s="56"/>
      <c r="B688" s="56"/>
      <c r="C688" s="58"/>
      <c r="D688" s="87"/>
      <c r="E688" s="79"/>
      <c r="F688" s="58"/>
      <c r="G688" s="58"/>
      <c r="H688" s="58"/>
      <c r="I688" s="58"/>
      <c r="J688" s="58"/>
      <c r="K688" s="56"/>
      <c r="L688" s="56"/>
      <c r="M688" s="56"/>
      <c r="N688" s="56"/>
      <c r="O688" s="56"/>
      <c r="P688" s="56"/>
      <c r="Q688" s="56"/>
      <c r="R688" s="56"/>
      <c r="S688" s="56"/>
      <c r="T688" s="56"/>
      <c r="U688" s="56"/>
      <c r="V688" s="56"/>
      <c r="W688" s="56"/>
      <c r="X688" s="56"/>
      <c r="Y688" s="56"/>
      <c r="Z688" s="56"/>
      <c r="AA688" s="56"/>
      <c r="AB688" s="56"/>
    </row>
    <row r="689">
      <c r="A689" s="56"/>
      <c r="B689" s="56"/>
      <c r="C689" s="58"/>
      <c r="D689" s="87"/>
      <c r="E689" s="79"/>
      <c r="F689" s="58"/>
      <c r="G689" s="58"/>
      <c r="H689" s="58"/>
      <c r="I689" s="58"/>
      <c r="J689" s="58"/>
      <c r="K689" s="56"/>
      <c r="L689" s="56"/>
      <c r="M689" s="56"/>
      <c r="N689" s="56"/>
      <c r="O689" s="56"/>
      <c r="P689" s="56"/>
      <c r="Q689" s="56"/>
      <c r="R689" s="56"/>
      <c r="S689" s="56"/>
      <c r="T689" s="56"/>
      <c r="U689" s="56"/>
      <c r="V689" s="56"/>
      <c r="W689" s="56"/>
      <c r="X689" s="56"/>
      <c r="Y689" s="56"/>
      <c r="Z689" s="56"/>
      <c r="AA689" s="56"/>
      <c r="AB689" s="56"/>
    </row>
    <row r="690">
      <c r="A690" s="56"/>
      <c r="B690" s="56"/>
      <c r="C690" s="58"/>
      <c r="D690" s="87"/>
      <c r="E690" s="79"/>
      <c r="F690" s="58"/>
      <c r="G690" s="58"/>
      <c r="H690" s="58"/>
      <c r="I690" s="58"/>
      <c r="J690" s="58"/>
      <c r="K690" s="56"/>
      <c r="L690" s="56"/>
      <c r="M690" s="56"/>
      <c r="N690" s="56"/>
      <c r="O690" s="56"/>
      <c r="P690" s="56"/>
      <c r="Q690" s="56"/>
      <c r="R690" s="56"/>
      <c r="S690" s="56"/>
      <c r="T690" s="56"/>
      <c r="U690" s="56"/>
      <c r="V690" s="56"/>
      <c r="W690" s="56"/>
      <c r="X690" s="56"/>
      <c r="Y690" s="56"/>
      <c r="Z690" s="56"/>
      <c r="AA690" s="56"/>
      <c r="AB690" s="56"/>
    </row>
    <row r="691">
      <c r="A691" s="56"/>
      <c r="B691" s="56"/>
      <c r="C691" s="58"/>
      <c r="D691" s="87"/>
      <c r="E691" s="79"/>
      <c r="F691" s="58"/>
      <c r="G691" s="58"/>
      <c r="H691" s="58"/>
      <c r="I691" s="58"/>
      <c r="J691" s="58"/>
      <c r="K691" s="56"/>
      <c r="L691" s="56"/>
      <c r="M691" s="56"/>
      <c r="N691" s="56"/>
      <c r="O691" s="56"/>
      <c r="P691" s="56"/>
      <c r="Q691" s="56"/>
      <c r="R691" s="56"/>
      <c r="S691" s="56"/>
      <c r="T691" s="56"/>
      <c r="U691" s="56"/>
      <c r="V691" s="56"/>
      <c r="W691" s="56"/>
      <c r="X691" s="56"/>
      <c r="Y691" s="56"/>
      <c r="Z691" s="56"/>
      <c r="AA691" s="56"/>
      <c r="AB691" s="56"/>
    </row>
    <row r="692">
      <c r="A692" s="56"/>
      <c r="B692" s="56"/>
      <c r="C692" s="58"/>
      <c r="D692" s="87"/>
      <c r="E692" s="79"/>
      <c r="F692" s="58"/>
      <c r="G692" s="58"/>
      <c r="H692" s="58"/>
      <c r="I692" s="58"/>
      <c r="J692" s="58"/>
      <c r="K692" s="56"/>
      <c r="L692" s="56"/>
      <c r="M692" s="56"/>
      <c r="N692" s="56"/>
      <c r="O692" s="56"/>
      <c r="P692" s="56"/>
      <c r="Q692" s="56"/>
      <c r="R692" s="56"/>
      <c r="S692" s="56"/>
      <c r="T692" s="56"/>
      <c r="U692" s="56"/>
      <c r="V692" s="56"/>
      <c r="W692" s="56"/>
      <c r="X692" s="56"/>
      <c r="Y692" s="56"/>
      <c r="Z692" s="56"/>
      <c r="AA692" s="56"/>
      <c r="AB692" s="56"/>
    </row>
    <row r="693">
      <c r="A693" s="56"/>
      <c r="B693" s="56"/>
      <c r="C693" s="58"/>
      <c r="D693" s="87"/>
      <c r="E693" s="79"/>
      <c r="F693" s="58"/>
      <c r="G693" s="58"/>
      <c r="H693" s="58"/>
      <c r="I693" s="58"/>
      <c r="J693" s="58"/>
      <c r="K693" s="56"/>
      <c r="L693" s="56"/>
      <c r="M693" s="56"/>
      <c r="N693" s="56"/>
      <c r="O693" s="56"/>
      <c r="P693" s="56"/>
      <c r="Q693" s="56"/>
      <c r="R693" s="56"/>
      <c r="S693" s="56"/>
      <c r="T693" s="56"/>
      <c r="U693" s="56"/>
      <c r="V693" s="56"/>
      <c r="W693" s="56"/>
      <c r="X693" s="56"/>
      <c r="Y693" s="56"/>
      <c r="Z693" s="56"/>
      <c r="AA693" s="56"/>
      <c r="AB693" s="56"/>
    </row>
    <row r="694">
      <c r="A694" s="56"/>
      <c r="B694" s="56"/>
      <c r="C694" s="58"/>
      <c r="D694" s="87"/>
      <c r="E694" s="79"/>
      <c r="F694" s="58"/>
      <c r="G694" s="58"/>
      <c r="H694" s="58"/>
      <c r="I694" s="58"/>
      <c r="J694" s="58"/>
      <c r="K694" s="56"/>
      <c r="L694" s="56"/>
      <c r="M694" s="56"/>
      <c r="N694" s="56"/>
      <c r="O694" s="56"/>
      <c r="P694" s="56"/>
      <c r="Q694" s="56"/>
      <c r="R694" s="56"/>
      <c r="S694" s="56"/>
      <c r="T694" s="56"/>
      <c r="U694" s="56"/>
      <c r="V694" s="56"/>
      <c r="W694" s="56"/>
      <c r="X694" s="56"/>
      <c r="Y694" s="56"/>
      <c r="Z694" s="56"/>
      <c r="AA694" s="56"/>
      <c r="AB694" s="56"/>
    </row>
    <row r="695">
      <c r="A695" s="56"/>
      <c r="B695" s="56"/>
      <c r="C695" s="58"/>
      <c r="D695" s="87"/>
      <c r="E695" s="79"/>
      <c r="F695" s="58"/>
      <c r="G695" s="58"/>
      <c r="H695" s="58"/>
      <c r="I695" s="58"/>
      <c r="J695" s="58"/>
      <c r="K695" s="56"/>
      <c r="L695" s="56"/>
      <c r="M695" s="56"/>
      <c r="N695" s="56"/>
      <c r="O695" s="56"/>
      <c r="P695" s="56"/>
      <c r="Q695" s="56"/>
      <c r="R695" s="56"/>
      <c r="S695" s="56"/>
      <c r="T695" s="56"/>
      <c r="U695" s="56"/>
      <c r="V695" s="56"/>
      <c r="W695" s="56"/>
      <c r="X695" s="56"/>
      <c r="Y695" s="56"/>
      <c r="Z695" s="56"/>
      <c r="AA695" s="56"/>
      <c r="AB695" s="56"/>
    </row>
    <row r="696">
      <c r="A696" s="56"/>
      <c r="B696" s="56"/>
      <c r="C696" s="58"/>
      <c r="D696" s="87"/>
      <c r="E696" s="79"/>
      <c r="F696" s="58"/>
      <c r="G696" s="58"/>
      <c r="H696" s="58"/>
      <c r="I696" s="58"/>
      <c r="J696" s="58"/>
      <c r="K696" s="56"/>
      <c r="L696" s="56"/>
      <c r="M696" s="56"/>
      <c r="N696" s="56"/>
      <c r="O696" s="56"/>
      <c r="P696" s="56"/>
      <c r="Q696" s="56"/>
      <c r="R696" s="56"/>
      <c r="S696" s="56"/>
      <c r="T696" s="56"/>
      <c r="U696" s="56"/>
      <c r="V696" s="56"/>
      <c r="W696" s="56"/>
      <c r="X696" s="56"/>
      <c r="Y696" s="56"/>
      <c r="Z696" s="56"/>
      <c r="AA696" s="56"/>
      <c r="AB696" s="56"/>
    </row>
    <row r="697">
      <c r="A697" s="56"/>
      <c r="B697" s="56"/>
      <c r="C697" s="58"/>
      <c r="D697" s="87"/>
      <c r="E697" s="79"/>
      <c r="F697" s="58"/>
      <c r="G697" s="58"/>
      <c r="H697" s="58"/>
      <c r="I697" s="58"/>
      <c r="J697" s="58"/>
      <c r="K697" s="56"/>
      <c r="L697" s="56"/>
      <c r="M697" s="56"/>
      <c r="N697" s="56"/>
      <c r="O697" s="56"/>
      <c r="P697" s="56"/>
      <c r="Q697" s="56"/>
      <c r="R697" s="56"/>
      <c r="S697" s="56"/>
      <c r="T697" s="56"/>
      <c r="U697" s="56"/>
      <c r="V697" s="56"/>
      <c r="W697" s="56"/>
      <c r="X697" s="56"/>
      <c r="Y697" s="56"/>
      <c r="Z697" s="56"/>
      <c r="AA697" s="56"/>
      <c r="AB697" s="56"/>
    </row>
    <row r="698">
      <c r="A698" s="56"/>
      <c r="B698" s="56"/>
      <c r="C698" s="58"/>
      <c r="D698" s="87"/>
      <c r="E698" s="79"/>
      <c r="F698" s="58"/>
      <c r="G698" s="58"/>
      <c r="H698" s="58"/>
      <c r="I698" s="58"/>
      <c r="J698" s="58"/>
      <c r="K698" s="56"/>
      <c r="L698" s="56"/>
      <c r="M698" s="56"/>
      <c r="N698" s="56"/>
      <c r="O698" s="56"/>
      <c r="P698" s="56"/>
      <c r="Q698" s="56"/>
      <c r="R698" s="56"/>
      <c r="S698" s="56"/>
      <c r="T698" s="56"/>
      <c r="U698" s="56"/>
      <c r="V698" s="56"/>
      <c r="W698" s="56"/>
      <c r="X698" s="56"/>
      <c r="Y698" s="56"/>
      <c r="Z698" s="56"/>
      <c r="AA698" s="56"/>
      <c r="AB698" s="56"/>
    </row>
    <row r="699">
      <c r="A699" s="56"/>
      <c r="B699" s="56"/>
      <c r="C699" s="58"/>
      <c r="D699" s="87"/>
      <c r="E699" s="79"/>
      <c r="F699" s="58"/>
      <c r="G699" s="58"/>
      <c r="H699" s="58"/>
      <c r="I699" s="58"/>
      <c r="J699" s="58"/>
      <c r="K699" s="56"/>
      <c r="L699" s="56"/>
      <c r="M699" s="56"/>
      <c r="N699" s="56"/>
      <c r="O699" s="56"/>
      <c r="P699" s="56"/>
      <c r="Q699" s="56"/>
      <c r="R699" s="56"/>
      <c r="S699" s="56"/>
      <c r="T699" s="56"/>
      <c r="U699" s="56"/>
      <c r="V699" s="56"/>
      <c r="W699" s="56"/>
      <c r="X699" s="56"/>
      <c r="Y699" s="56"/>
      <c r="Z699" s="56"/>
      <c r="AA699" s="56"/>
      <c r="AB699" s="56"/>
    </row>
    <row r="700">
      <c r="A700" s="56"/>
      <c r="B700" s="56"/>
      <c r="C700" s="58"/>
      <c r="D700" s="87"/>
      <c r="E700" s="79"/>
      <c r="F700" s="58"/>
      <c r="G700" s="58"/>
      <c r="H700" s="58"/>
      <c r="I700" s="58"/>
      <c r="J700" s="58"/>
      <c r="K700" s="56"/>
      <c r="L700" s="56"/>
      <c r="M700" s="56"/>
      <c r="N700" s="56"/>
      <c r="O700" s="56"/>
      <c r="P700" s="56"/>
      <c r="Q700" s="56"/>
      <c r="R700" s="56"/>
      <c r="S700" s="56"/>
      <c r="T700" s="56"/>
      <c r="U700" s="56"/>
      <c r="V700" s="56"/>
      <c r="W700" s="56"/>
      <c r="X700" s="56"/>
      <c r="Y700" s="56"/>
      <c r="Z700" s="56"/>
      <c r="AA700" s="56"/>
      <c r="AB700" s="56"/>
    </row>
    <row r="701">
      <c r="A701" s="56"/>
      <c r="B701" s="56"/>
      <c r="C701" s="58"/>
      <c r="D701" s="87"/>
      <c r="E701" s="79"/>
      <c r="F701" s="58"/>
      <c r="G701" s="58"/>
      <c r="H701" s="58"/>
      <c r="I701" s="58"/>
      <c r="J701" s="58"/>
      <c r="K701" s="56"/>
      <c r="L701" s="56"/>
      <c r="M701" s="56"/>
      <c r="N701" s="56"/>
      <c r="O701" s="56"/>
      <c r="P701" s="56"/>
      <c r="Q701" s="56"/>
      <c r="R701" s="56"/>
      <c r="S701" s="56"/>
      <c r="T701" s="56"/>
      <c r="U701" s="56"/>
      <c r="V701" s="56"/>
      <c r="W701" s="56"/>
      <c r="X701" s="56"/>
      <c r="Y701" s="56"/>
      <c r="Z701" s="56"/>
      <c r="AA701" s="56"/>
      <c r="AB701" s="56"/>
    </row>
    <row r="702">
      <c r="A702" s="56"/>
      <c r="B702" s="56"/>
      <c r="C702" s="58"/>
      <c r="D702" s="87"/>
      <c r="E702" s="79"/>
      <c r="F702" s="58"/>
      <c r="G702" s="58"/>
      <c r="H702" s="58"/>
      <c r="I702" s="58"/>
      <c r="J702" s="58"/>
      <c r="K702" s="56"/>
      <c r="L702" s="56"/>
      <c r="M702" s="56"/>
      <c r="N702" s="56"/>
      <c r="O702" s="56"/>
      <c r="P702" s="56"/>
      <c r="Q702" s="56"/>
      <c r="R702" s="56"/>
      <c r="S702" s="56"/>
      <c r="T702" s="56"/>
      <c r="U702" s="56"/>
      <c r="V702" s="56"/>
      <c r="W702" s="56"/>
      <c r="X702" s="56"/>
      <c r="Y702" s="56"/>
      <c r="Z702" s="56"/>
      <c r="AA702" s="56"/>
      <c r="AB702" s="56"/>
    </row>
    <row r="703">
      <c r="A703" s="56"/>
      <c r="B703" s="56"/>
      <c r="C703" s="58"/>
      <c r="D703" s="87"/>
      <c r="E703" s="79"/>
      <c r="F703" s="58"/>
      <c r="G703" s="58"/>
      <c r="H703" s="58"/>
      <c r="I703" s="58"/>
      <c r="J703" s="58"/>
      <c r="K703" s="56"/>
      <c r="L703" s="56"/>
      <c r="M703" s="56"/>
      <c r="N703" s="56"/>
      <c r="O703" s="56"/>
      <c r="P703" s="56"/>
      <c r="Q703" s="56"/>
      <c r="R703" s="56"/>
      <c r="S703" s="56"/>
      <c r="T703" s="56"/>
      <c r="U703" s="56"/>
      <c r="V703" s="56"/>
      <c r="W703" s="56"/>
      <c r="X703" s="56"/>
      <c r="Y703" s="56"/>
      <c r="Z703" s="56"/>
      <c r="AA703" s="56"/>
      <c r="AB703" s="56"/>
    </row>
    <row r="704">
      <c r="A704" s="56"/>
      <c r="B704" s="56"/>
      <c r="C704" s="58"/>
      <c r="D704" s="87"/>
      <c r="E704" s="79"/>
      <c r="F704" s="58"/>
      <c r="G704" s="58"/>
      <c r="H704" s="58"/>
      <c r="I704" s="58"/>
      <c r="J704" s="58"/>
      <c r="K704" s="56"/>
      <c r="L704" s="56"/>
      <c r="M704" s="56"/>
      <c r="N704" s="56"/>
      <c r="O704" s="56"/>
      <c r="P704" s="56"/>
      <c r="Q704" s="56"/>
      <c r="R704" s="56"/>
      <c r="S704" s="56"/>
      <c r="T704" s="56"/>
      <c r="U704" s="56"/>
      <c r="V704" s="56"/>
      <c r="W704" s="56"/>
      <c r="X704" s="56"/>
      <c r="Y704" s="56"/>
      <c r="Z704" s="56"/>
      <c r="AA704" s="56"/>
      <c r="AB704" s="56"/>
    </row>
    <row r="705">
      <c r="A705" s="56"/>
      <c r="B705" s="56"/>
      <c r="C705" s="58"/>
      <c r="D705" s="87"/>
      <c r="E705" s="79"/>
      <c r="F705" s="58"/>
      <c r="G705" s="58"/>
      <c r="H705" s="58"/>
      <c r="I705" s="58"/>
      <c r="J705" s="58"/>
      <c r="K705" s="56"/>
      <c r="L705" s="56"/>
      <c r="M705" s="56"/>
      <c r="N705" s="56"/>
      <c r="O705" s="56"/>
      <c r="P705" s="56"/>
      <c r="Q705" s="56"/>
      <c r="R705" s="56"/>
      <c r="S705" s="56"/>
      <c r="T705" s="56"/>
      <c r="U705" s="56"/>
      <c r="V705" s="56"/>
      <c r="W705" s="56"/>
      <c r="X705" s="56"/>
      <c r="Y705" s="56"/>
      <c r="Z705" s="56"/>
      <c r="AA705" s="56"/>
      <c r="AB705" s="56"/>
    </row>
    <row r="706">
      <c r="A706" s="56"/>
      <c r="B706" s="56"/>
      <c r="C706" s="58"/>
      <c r="D706" s="87"/>
      <c r="E706" s="79"/>
      <c r="F706" s="58"/>
      <c r="G706" s="58"/>
      <c r="H706" s="58"/>
      <c r="I706" s="58"/>
      <c r="J706" s="58"/>
      <c r="K706" s="56"/>
      <c r="L706" s="56"/>
      <c r="M706" s="56"/>
      <c r="N706" s="56"/>
      <c r="O706" s="56"/>
      <c r="P706" s="56"/>
      <c r="Q706" s="56"/>
      <c r="R706" s="56"/>
      <c r="S706" s="56"/>
      <c r="T706" s="56"/>
      <c r="U706" s="56"/>
      <c r="V706" s="56"/>
      <c r="W706" s="56"/>
      <c r="X706" s="56"/>
      <c r="Y706" s="56"/>
      <c r="Z706" s="56"/>
      <c r="AA706" s="56"/>
      <c r="AB706" s="56"/>
    </row>
    <row r="707">
      <c r="A707" s="56"/>
      <c r="B707" s="56"/>
      <c r="C707" s="58"/>
      <c r="D707" s="87"/>
      <c r="E707" s="79"/>
      <c r="F707" s="58"/>
      <c r="G707" s="58"/>
      <c r="H707" s="58"/>
      <c r="I707" s="58"/>
      <c r="J707" s="58"/>
      <c r="K707" s="56"/>
      <c r="L707" s="56"/>
      <c r="M707" s="56"/>
      <c r="N707" s="56"/>
      <c r="O707" s="56"/>
      <c r="P707" s="56"/>
      <c r="Q707" s="56"/>
      <c r="R707" s="56"/>
      <c r="S707" s="56"/>
      <c r="T707" s="56"/>
      <c r="U707" s="56"/>
      <c r="V707" s="56"/>
      <c r="W707" s="56"/>
      <c r="X707" s="56"/>
      <c r="Y707" s="56"/>
      <c r="Z707" s="56"/>
      <c r="AA707" s="56"/>
      <c r="AB707" s="56"/>
    </row>
    <row r="708">
      <c r="A708" s="56"/>
      <c r="B708" s="56"/>
      <c r="C708" s="58"/>
      <c r="D708" s="87"/>
      <c r="E708" s="79"/>
      <c r="F708" s="58"/>
      <c r="G708" s="58"/>
      <c r="H708" s="58"/>
      <c r="I708" s="58"/>
      <c r="J708" s="58"/>
      <c r="K708" s="56"/>
      <c r="L708" s="56"/>
      <c r="M708" s="56"/>
      <c r="N708" s="56"/>
      <c r="O708" s="56"/>
      <c r="P708" s="56"/>
      <c r="Q708" s="56"/>
      <c r="R708" s="56"/>
      <c r="S708" s="56"/>
      <c r="T708" s="56"/>
      <c r="U708" s="56"/>
      <c r="V708" s="56"/>
      <c r="W708" s="56"/>
      <c r="X708" s="56"/>
      <c r="Y708" s="56"/>
      <c r="Z708" s="56"/>
      <c r="AA708" s="56"/>
      <c r="AB708" s="56"/>
    </row>
    <row r="709">
      <c r="A709" s="56"/>
      <c r="B709" s="56"/>
      <c r="C709" s="58"/>
      <c r="D709" s="87"/>
      <c r="E709" s="79"/>
      <c r="F709" s="58"/>
      <c r="G709" s="58"/>
      <c r="H709" s="58"/>
      <c r="I709" s="58"/>
      <c r="J709" s="58"/>
      <c r="K709" s="56"/>
      <c r="L709" s="56"/>
      <c r="M709" s="56"/>
      <c r="N709" s="56"/>
      <c r="O709" s="56"/>
      <c r="P709" s="56"/>
      <c r="Q709" s="56"/>
      <c r="R709" s="56"/>
      <c r="S709" s="56"/>
      <c r="T709" s="56"/>
      <c r="U709" s="56"/>
      <c r="V709" s="56"/>
      <c r="W709" s="56"/>
      <c r="X709" s="56"/>
      <c r="Y709" s="56"/>
      <c r="Z709" s="56"/>
      <c r="AA709" s="56"/>
      <c r="AB709" s="56"/>
    </row>
    <row r="710">
      <c r="A710" s="56"/>
      <c r="B710" s="56"/>
      <c r="C710" s="58"/>
      <c r="D710" s="87"/>
      <c r="E710" s="79"/>
      <c r="F710" s="58"/>
      <c r="G710" s="58"/>
      <c r="H710" s="58"/>
      <c r="I710" s="58"/>
      <c r="J710" s="58"/>
      <c r="K710" s="56"/>
      <c r="L710" s="56"/>
      <c r="M710" s="56"/>
      <c r="N710" s="56"/>
      <c r="O710" s="56"/>
      <c r="P710" s="56"/>
      <c r="Q710" s="56"/>
      <c r="R710" s="56"/>
      <c r="S710" s="56"/>
      <c r="T710" s="56"/>
      <c r="U710" s="56"/>
      <c r="V710" s="56"/>
      <c r="W710" s="56"/>
      <c r="X710" s="56"/>
      <c r="Y710" s="56"/>
      <c r="Z710" s="56"/>
      <c r="AA710" s="56"/>
      <c r="AB710" s="56"/>
    </row>
    <row r="711">
      <c r="A711" s="56"/>
      <c r="B711" s="56"/>
      <c r="C711" s="58"/>
      <c r="D711" s="87"/>
      <c r="E711" s="79"/>
      <c r="F711" s="58"/>
      <c r="G711" s="58"/>
      <c r="H711" s="58"/>
      <c r="I711" s="58"/>
      <c r="J711" s="58"/>
      <c r="K711" s="56"/>
      <c r="L711" s="56"/>
      <c r="M711" s="56"/>
      <c r="N711" s="56"/>
      <c r="O711" s="56"/>
      <c r="P711" s="56"/>
      <c r="Q711" s="56"/>
      <c r="R711" s="56"/>
      <c r="S711" s="56"/>
      <c r="T711" s="56"/>
      <c r="U711" s="56"/>
      <c r="V711" s="56"/>
      <c r="W711" s="56"/>
      <c r="X711" s="56"/>
      <c r="Y711" s="56"/>
      <c r="Z711" s="56"/>
      <c r="AA711" s="56"/>
      <c r="AB711" s="56"/>
    </row>
    <row r="712">
      <c r="A712" s="56"/>
      <c r="B712" s="56"/>
      <c r="C712" s="58"/>
      <c r="D712" s="87"/>
      <c r="E712" s="79"/>
      <c r="F712" s="58"/>
      <c r="G712" s="58"/>
      <c r="H712" s="58"/>
      <c r="I712" s="58"/>
      <c r="J712" s="58"/>
      <c r="K712" s="56"/>
      <c r="L712" s="56"/>
      <c r="M712" s="56"/>
      <c r="N712" s="56"/>
      <c r="O712" s="56"/>
      <c r="P712" s="56"/>
      <c r="Q712" s="56"/>
      <c r="R712" s="56"/>
      <c r="S712" s="56"/>
      <c r="T712" s="56"/>
      <c r="U712" s="56"/>
      <c r="V712" s="56"/>
      <c r="W712" s="56"/>
      <c r="X712" s="56"/>
      <c r="Y712" s="56"/>
      <c r="Z712" s="56"/>
      <c r="AA712" s="56"/>
      <c r="AB712" s="56"/>
    </row>
    <row r="713">
      <c r="A713" s="56"/>
      <c r="B713" s="56"/>
      <c r="C713" s="58"/>
      <c r="D713" s="87"/>
      <c r="E713" s="79"/>
      <c r="F713" s="58"/>
      <c r="G713" s="58"/>
      <c r="H713" s="58"/>
      <c r="I713" s="58"/>
      <c r="J713" s="58"/>
      <c r="K713" s="56"/>
      <c r="L713" s="56"/>
      <c r="M713" s="56"/>
      <c r="N713" s="56"/>
      <c r="O713" s="56"/>
      <c r="P713" s="56"/>
      <c r="Q713" s="56"/>
      <c r="R713" s="56"/>
      <c r="S713" s="56"/>
      <c r="T713" s="56"/>
      <c r="U713" s="56"/>
      <c r="V713" s="56"/>
      <c r="W713" s="56"/>
      <c r="X713" s="56"/>
      <c r="Y713" s="56"/>
      <c r="Z713" s="56"/>
      <c r="AA713" s="56"/>
      <c r="AB713" s="56"/>
    </row>
    <row r="714">
      <c r="A714" s="56"/>
      <c r="B714" s="56"/>
      <c r="C714" s="58"/>
      <c r="D714" s="87"/>
      <c r="E714" s="79"/>
      <c r="F714" s="58"/>
      <c r="G714" s="58"/>
      <c r="H714" s="58"/>
      <c r="I714" s="58"/>
      <c r="J714" s="58"/>
      <c r="K714" s="56"/>
      <c r="L714" s="56"/>
      <c r="M714" s="56"/>
      <c r="N714" s="56"/>
      <c r="O714" s="56"/>
      <c r="P714" s="56"/>
      <c r="Q714" s="56"/>
      <c r="R714" s="56"/>
      <c r="S714" s="56"/>
      <c r="T714" s="56"/>
      <c r="U714" s="56"/>
      <c r="V714" s="56"/>
      <c r="W714" s="56"/>
      <c r="X714" s="56"/>
      <c r="Y714" s="56"/>
      <c r="Z714" s="56"/>
      <c r="AA714" s="56"/>
      <c r="AB714" s="56"/>
    </row>
    <row r="715">
      <c r="A715" s="56"/>
      <c r="B715" s="56"/>
      <c r="C715" s="58"/>
      <c r="D715" s="87"/>
      <c r="E715" s="79"/>
      <c r="F715" s="58"/>
      <c r="G715" s="58"/>
      <c r="H715" s="58"/>
      <c r="I715" s="58"/>
      <c r="J715" s="58"/>
      <c r="K715" s="56"/>
      <c r="L715" s="56"/>
      <c r="M715" s="56"/>
      <c r="N715" s="56"/>
      <c r="O715" s="56"/>
      <c r="P715" s="56"/>
      <c r="Q715" s="56"/>
      <c r="R715" s="56"/>
      <c r="S715" s="56"/>
      <c r="T715" s="56"/>
      <c r="U715" s="56"/>
      <c r="V715" s="56"/>
      <c r="W715" s="56"/>
      <c r="X715" s="56"/>
      <c r="Y715" s="56"/>
      <c r="Z715" s="56"/>
      <c r="AA715" s="56"/>
      <c r="AB715" s="56"/>
    </row>
    <row r="716">
      <c r="A716" s="56"/>
      <c r="B716" s="56"/>
      <c r="C716" s="58"/>
      <c r="D716" s="87"/>
      <c r="E716" s="79"/>
      <c r="F716" s="58"/>
      <c r="G716" s="58"/>
      <c r="H716" s="58"/>
      <c r="I716" s="58"/>
      <c r="J716" s="58"/>
      <c r="K716" s="56"/>
      <c r="L716" s="56"/>
      <c r="M716" s="56"/>
      <c r="N716" s="56"/>
      <c r="O716" s="56"/>
      <c r="P716" s="56"/>
      <c r="Q716" s="56"/>
      <c r="R716" s="56"/>
      <c r="S716" s="56"/>
      <c r="T716" s="56"/>
      <c r="U716" s="56"/>
      <c r="V716" s="56"/>
      <c r="W716" s="56"/>
      <c r="X716" s="56"/>
      <c r="Y716" s="56"/>
      <c r="Z716" s="56"/>
      <c r="AA716" s="56"/>
      <c r="AB716" s="56"/>
    </row>
    <row r="717">
      <c r="A717" s="56"/>
      <c r="B717" s="56"/>
      <c r="C717" s="58"/>
      <c r="D717" s="87"/>
      <c r="E717" s="79"/>
      <c r="F717" s="58"/>
      <c r="G717" s="58"/>
      <c r="H717" s="58"/>
      <c r="I717" s="58"/>
      <c r="J717" s="58"/>
      <c r="K717" s="56"/>
      <c r="L717" s="56"/>
      <c r="M717" s="56"/>
      <c r="N717" s="56"/>
      <c r="O717" s="56"/>
      <c r="P717" s="56"/>
      <c r="Q717" s="56"/>
      <c r="R717" s="56"/>
      <c r="S717" s="56"/>
      <c r="T717" s="56"/>
      <c r="U717" s="56"/>
      <c r="V717" s="56"/>
      <c r="W717" s="56"/>
      <c r="X717" s="56"/>
      <c r="Y717" s="56"/>
      <c r="Z717" s="56"/>
      <c r="AA717" s="56"/>
      <c r="AB717" s="56"/>
    </row>
    <row r="718">
      <c r="A718" s="56"/>
      <c r="B718" s="56"/>
      <c r="C718" s="58"/>
      <c r="D718" s="87"/>
      <c r="E718" s="79"/>
      <c r="F718" s="58"/>
      <c r="G718" s="58"/>
      <c r="H718" s="58"/>
      <c r="I718" s="58"/>
      <c r="J718" s="58"/>
      <c r="K718" s="56"/>
      <c r="L718" s="56"/>
      <c r="M718" s="56"/>
      <c r="N718" s="56"/>
      <c r="O718" s="56"/>
      <c r="P718" s="56"/>
      <c r="Q718" s="56"/>
      <c r="R718" s="56"/>
      <c r="S718" s="56"/>
      <c r="T718" s="56"/>
      <c r="U718" s="56"/>
      <c r="V718" s="56"/>
      <c r="W718" s="56"/>
      <c r="X718" s="56"/>
      <c r="Y718" s="56"/>
      <c r="Z718" s="56"/>
      <c r="AA718" s="56"/>
      <c r="AB718" s="56"/>
    </row>
    <row r="719">
      <c r="A719" s="56"/>
      <c r="B719" s="56"/>
      <c r="C719" s="58"/>
      <c r="D719" s="87"/>
      <c r="E719" s="79"/>
      <c r="F719" s="58"/>
      <c r="G719" s="58"/>
      <c r="H719" s="58"/>
      <c r="I719" s="58"/>
      <c r="J719" s="58"/>
      <c r="K719" s="56"/>
      <c r="L719" s="56"/>
      <c r="M719" s="56"/>
      <c r="N719" s="56"/>
      <c r="O719" s="56"/>
      <c r="P719" s="56"/>
      <c r="Q719" s="56"/>
      <c r="R719" s="56"/>
      <c r="S719" s="56"/>
      <c r="T719" s="56"/>
      <c r="U719" s="56"/>
      <c r="V719" s="56"/>
      <c r="W719" s="56"/>
      <c r="X719" s="56"/>
      <c r="Y719" s="56"/>
      <c r="Z719" s="56"/>
      <c r="AA719" s="56"/>
      <c r="AB719" s="56"/>
    </row>
    <row r="720">
      <c r="A720" s="56"/>
      <c r="B720" s="56"/>
      <c r="C720" s="58"/>
      <c r="D720" s="87"/>
      <c r="E720" s="79"/>
      <c r="F720" s="58"/>
      <c r="G720" s="58"/>
      <c r="H720" s="58"/>
      <c r="I720" s="58"/>
      <c r="J720" s="58"/>
      <c r="K720" s="56"/>
      <c r="L720" s="56"/>
      <c r="M720" s="56"/>
      <c r="N720" s="56"/>
      <c r="O720" s="56"/>
      <c r="P720" s="56"/>
      <c r="Q720" s="56"/>
      <c r="R720" s="56"/>
      <c r="S720" s="56"/>
      <c r="T720" s="56"/>
      <c r="U720" s="56"/>
      <c r="V720" s="56"/>
      <c r="W720" s="56"/>
      <c r="X720" s="56"/>
      <c r="Y720" s="56"/>
      <c r="Z720" s="56"/>
      <c r="AA720" s="56"/>
      <c r="AB720" s="56"/>
    </row>
    <row r="721">
      <c r="A721" s="56"/>
      <c r="B721" s="56"/>
      <c r="C721" s="58"/>
      <c r="D721" s="87"/>
      <c r="E721" s="79"/>
      <c r="F721" s="58"/>
      <c r="G721" s="58"/>
      <c r="H721" s="58"/>
      <c r="I721" s="58"/>
      <c r="J721" s="58"/>
      <c r="K721" s="56"/>
      <c r="L721" s="56"/>
      <c r="M721" s="56"/>
      <c r="N721" s="56"/>
      <c r="O721" s="56"/>
      <c r="P721" s="56"/>
      <c r="Q721" s="56"/>
      <c r="R721" s="56"/>
      <c r="S721" s="56"/>
      <c r="T721" s="56"/>
      <c r="U721" s="56"/>
      <c r="V721" s="56"/>
      <c r="W721" s="56"/>
      <c r="X721" s="56"/>
      <c r="Y721" s="56"/>
      <c r="Z721" s="56"/>
      <c r="AA721" s="56"/>
      <c r="AB721" s="56"/>
    </row>
    <row r="722">
      <c r="A722" s="56"/>
      <c r="B722" s="56"/>
      <c r="C722" s="58"/>
      <c r="D722" s="87"/>
      <c r="E722" s="79"/>
      <c r="F722" s="58"/>
      <c r="G722" s="58"/>
      <c r="H722" s="58"/>
      <c r="I722" s="58"/>
      <c r="J722" s="58"/>
      <c r="K722" s="56"/>
      <c r="L722" s="56"/>
      <c r="M722" s="56"/>
      <c r="N722" s="56"/>
      <c r="O722" s="56"/>
      <c r="P722" s="56"/>
      <c r="Q722" s="56"/>
      <c r="R722" s="56"/>
      <c r="S722" s="56"/>
      <c r="T722" s="56"/>
      <c r="U722" s="56"/>
      <c r="V722" s="56"/>
      <c r="W722" s="56"/>
      <c r="X722" s="56"/>
      <c r="Y722" s="56"/>
      <c r="Z722" s="56"/>
      <c r="AA722" s="56"/>
      <c r="AB722" s="56"/>
    </row>
    <row r="723">
      <c r="A723" s="56"/>
      <c r="B723" s="56"/>
      <c r="C723" s="58"/>
      <c r="D723" s="87"/>
      <c r="E723" s="79"/>
      <c r="F723" s="58"/>
      <c r="G723" s="58"/>
      <c r="H723" s="58"/>
      <c r="I723" s="58"/>
      <c r="J723" s="58"/>
      <c r="K723" s="56"/>
      <c r="L723" s="56"/>
      <c r="M723" s="56"/>
      <c r="N723" s="56"/>
      <c r="O723" s="56"/>
      <c r="P723" s="56"/>
      <c r="Q723" s="56"/>
      <c r="R723" s="56"/>
      <c r="S723" s="56"/>
      <c r="T723" s="56"/>
      <c r="U723" s="56"/>
      <c r="V723" s="56"/>
      <c r="W723" s="56"/>
      <c r="X723" s="56"/>
      <c r="Y723" s="56"/>
      <c r="Z723" s="56"/>
      <c r="AA723" s="56"/>
      <c r="AB723" s="56"/>
    </row>
    <row r="724">
      <c r="A724" s="56"/>
      <c r="B724" s="56"/>
      <c r="C724" s="58"/>
      <c r="D724" s="87"/>
      <c r="E724" s="79"/>
      <c r="F724" s="58"/>
      <c r="G724" s="58"/>
      <c r="H724" s="58"/>
      <c r="I724" s="58"/>
      <c r="J724" s="58"/>
      <c r="K724" s="56"/>
      <c r="L724" s="56"/>
      <c r="M724" s="56"/>
      <c r="N724" s="56"/>
      <c r="O724" s="56"/>
      <c r="P724" s="56"/>
      <c r="Q724" s="56"/>
      <c r="R724" s="56"/>
      <c r="S724" s="56"/>
      <c r="T724" s="56"/>
      <c r="U724" s="56"/>
      <c r="V724" s="56"/>
      <c r="W724" s="56"/>
      <c r="X724" s="56"/>
      <c r="Y724" s="56"/>
      <c r="Z724" s="56"/>
      <c r="AA724" s="56"/>
      <c r="AB724" s="56"/>
    </row>
    <row r="725">
      <c r="A725" s="56"/>
      <c r="B725" s="56"/>
      <c r="C725" s="58"/>
      <c r="D725" s="87"/>
      <c r="E725" s="79"/>
      <c r="F725" s="58"/>
      <c r="G725" s="58"/>
      <c r="H725" s="58"/>
      <c r="I725" s="58"/>
      <c r="J725" s="58"/>
      <c r="K725" s="56"/>
      <c r="L725" s="56"/>
      <c r="M725" s="56"/>
      <c r="N725" s="56"/>
      <c r="O725" s="56"/>
      <c r="P725" s="56"/>
      <c r="Q725" s="56"/>
      <c r="R725" s="56"/>
      <c r="S725" s="56"/>
      <c r="T725" s="56"/>
      <c r="U725" s="56"/>
      <c r="V725" s="56"/>
      <c r="W725" s="56"/>
      <c r="X725" s="56"/>
      <c r="Y725" s="56"/>
      <c r="Z725" s="56"/>
      <c r="AA725" s="56"/>
      <c r="AB725" s="56"/>
    </row>
    <row r="726">
      <c r="A726" s="56"/>
      <c r="B726" s="56"/>
      <c r="C726" s="58"/>
      <c r="D726" s="87"/>
      <c r="E726" s="79"/>
      <c r="F726" s="58"/>
      <c r="G726" s="58"/>
      <c r="H726" s="58"/>
      <c r="I726" s="58"/>
      <c r="J726" s="58"/>
      <c r="K726" s="56"/>
      <c r="L726" s="56"/>
      <c r="M726" s="56"/>
      <c r="N726" s="56"/>
      <c r="O726" s="56"/>
      <c r="P726" s="56"/>
      <c r="Q726" s="56"/>
      <c r="R726" s="56"/>
      <c r="S726" s="56"/>
      <c r="T726" s="56"/>
      <c r="U726" s="56"/>
      <c r="V726" s="56"/>
      <c r="W726" s="56"/>
      <c r="X726" s="56"/>
      <c r="Y726" s="56"/>
      <c r="Z726" s="56"/>
      <c r="AA726" s="56"/>
      <c r="AB726" s="56"/>
    </row>
    <row r="727">
      <c r="A727" s="56"/>
      <c r="B727" s="56"/>
      <c r="C727" s="58"/>
      <c r="D727" s="87"/>
      <c r="E727" s="79"/>
      <c r="F727" s="58"/>
      <c r="G727" s="58"/>
      <c r="H727" s="58"/>
      <c r="I727" s="58"/>
      <c r="J727" s="58"/>
      <c r="K727" s="56"/>
      <c r="L727" s="56"/>
      <c r="M727" s="56"/>
      <c r="N727" s="56"/>
      <c r="O727" s="56"/>
      <c r="P727" s="56"/>
      <c r="Q727" s="56"/>
      <c r="R727" s="56"/>
      <c r="S727" s="56"/>
      <c r="T727" s="56"/>
      <c r="U727" s="56"/>
      <c r="V727" s="56"/>
      <c r="W727" s="56"/>
      <c r="X727" s="56"/>
      <c r="Y727" s="56"/>
      <c r="Z727" s="56"/>
      <c r="AA727" s="56"/>
      <c r="AB727" s="56"/>
    </row>
    <row r="728">
      <c r="A728" s="56"/>
      <c r="B728" s="56"/>
      <c r="C728" s="58"/>
      <c r="D728" s="87"/>
      <c r="E728" s="79"/>
      <c r="F728" s="58"/>
      <c r="G728" s="58"/>
      <c r="H728" s="58"/>
      <c r="I728" s="58"/>
      <c r="J728" s="58"/>
      <c r="K728" s="56"/>
      <c r="L728" s="56"/>
      <c r="M728" s="56"/>
      <c r="N728" s="56"/>
      <c r="O728" s="56"/>
      <c r="P728" s="56"/>
      <c r="Q728" s="56"/>
      <c r="R728" s="56"/>
      <c r="S728" s="56"/>
      <c r="T728" s="56"/>
      <c r="U728" s="56"/>
      <c r="V728" s="56"/>
      <c r="W728" s="56"/>
      <c r="X728" s="56"/>
      <c r="Y728" s="56"/>
      <c r="Z728" s="56"/>
      <c r="AA728" s="56"/>
      <c r="AB728" s="56"/>
    </row>
    <row r="729">
      <c r="A729" s="56"/>
      <c r="B729" s="56"/>
      <c r="C729" s="58"/>
      <c r="D729" s="87"/>
      <c r="E729" s="79"/>
      <c r="F729" s="58"/>
      <c r="G729" s="58"/>
      <c r="H729" s="58"/>
      <c r="I729" s="58"/>
      <c r="J729" s="58"/>
      <c r="K729" s="56"/>
      <c r="L729" s="56"/>
      <c r="M729" s="56"/>
      <c r="N729" s="56"/>
      <c r="O729" s="56"/>
      <c r="P729" s="56"/>
      <c r="Q729" s="56"/>
      <c r="R729" s="56"/>
      <c r="S729" s="56"/>
      <c r="T729" s="56"/>
      <c r="U729" s="56"/>
      <c r="V729" s="56"/>
      <c r="W729" s="56"/>
      <c r="X729" s="56"/>
      <c r="Y729" s="56"/>
      <c r="Z729" s="56"/>
      <c r="AA729" s="56"/>
      <c r="AB729" s="56"/>
    </row>
    <row r="730">
      <c r="A730" s="56"/>
      <c r="B730" s="56"/>
      <c r="C730" s="58"/>
      <c r="D730" s="87"/>
      <c r="E730" s="79"/>
      <c r="F730" s="58"/>
      <c r="G730" s="58"/>
      <c r="H730" s="58"/>
      <c r="I730" s="58"/>
      <c r="J730" s="58"/>
      <c r="K730" s="56"/>
      <c r="L730" s="56"/>
      <c r="M730" s="56"/>
      <c r="N730" s="56"/>
      <c r="O730" s="56"/>
      <c r="P730" s="56"/>
      <c r="Q730" s="56"/>
      <c r="R730" s="56"/>
      <c r="S730" s="56"/>
      <c r="T730" s="56"/>
      <c r="U730" s="56"/>
      <c r="V730" s="56"/>
      <c r="W730" s="56"/>
      <c r="X730" s="56"/>
      <c r="Y730" s="56"/>
      <c r="Z730" s="56"/>
      <c r="AA730" s="56"/>
      <c r="AB730" s="56"/>
    </row>
    <row r="731">
      <c r="A731" s="56"/>
      <c r="B731" s="56"/>
      <c r="C731" s="58"/>
      <c r="D731" s="87"/>
      <c r="E731" s="79"/>
      <c r="F731" s="58"/>
      <c r="G731" s="58"/>
      <c r="H731" s="58"/>
      <c r="I731" s="58"/>
      <c r="J731" s="58"/>
      <c r="K731" s="56"/>
      <c r="L731" s="56"/>
      <c r="M731" s="56"/>
      <c r="N731" s="56"/>
      <c r="O731" s="56"/>
      <c r="P731" s="56"/>
      <c r="Q731" s="56"/>
      <c r="R731" s="56"/>
      <c r="S731" s="56"/>
      <c r="T731" s="56"/>
      <c r="U731" s="56"/>
      <c r="V731" s="56"/>
      <c r="W731" s="56"/>
      <c r="X731" s="56"/>
      <c r="Y731" s="56"/>
      <c r="Z731" s="56"/>
      <c r="AA731" s="56"/>
      <c r="AB731" s="56"/>
    </row>
    <row r="732">
      <c r="A732" s="56"/>
      <c r="B732" s="56"/>
      <c r="C732" s="58"/>
      <c r="D732" s="87"/>
      <c r="E732" s="79"/>
      <c r="F732" s="58"/>
      <c r="G732" s="58"/>
      <c r="H732" s="58"/>
      <c r="I732" s="58"/>
      <c r="J732" s="58"/>
      <c r="K732" s="56"/>
      <c r="L732" s="56"/>
      <c r="M732" s="56"/>
      <c r="N732" s="56"/>
      <c r="O732" s="56"/>
      <c r="P732" s="56"/>
      <c r="Q732" s="56"/>
      <c r="R732" s="56"/>
      <c r="S732" s="56"/>
      <c r="T732" s="56"/>
      <c r="U732" s="56"/>
      <c r="V732" s="56"/>
      <c r="W732" s="56"/>
      <c r="X732" s="56"/>
      <c r="Y732" s="56"/>
      <c r="Z732" s="56"/>
      <c r="AA732" s="56"/>
      <c r="AB732" s="56"/>
    </row>
    <row r="733">
      <c r="A733" s="56"/>
      <c r="B733" s="56"/>
      <c r="C733" s="58"/>
      <c r="D733" s="87"/>
      <c r="E733" s="79"/>
      <c r="F733" s="58"/>
      <c r="G733" s="58"/>
      <c r="H733" s="58"/>
      <c r="I733" s="58"/>
      <c r="J733" s="58"/>
      <c r="K733" s="56"/>
      <c r="L733" s="56"/>
      <c r="M733" s="56"/>
      <c r="N733" s="56"/>
      <c r="O733" s="56"/>
      <c r="P733" s="56"/>
      <c r="Q733" s="56"/>
      <c r="R733" s="56"/>
      <c r="S733" s="56"/>
      <c r="T733" s="56"/>
      <c r="U733" s="56"/>
      <c r="V733" s="56"/>
      <c r="W733" s="56"/>
      <c r="X733" s="56"/>
      <c r="Y733" s="56"/>
      <c r="Z733" s="56"/>
      <c r="AA733" s="56"/>
      <c r="AB733" s="56"/>
    </row>
    <row r="734">
      <c r="A734" s="56"/>
      <c r="B734" s="56"/>
      <c r="C734" s="58"/>
      <c r="D734" s="87"/>
      <c r="E734" s="79"/>
      <c r="F734" s="58"/>
      <c r="G734" s="58"/>
      <c r="H734" s="58"/>
      <c r="I734" s="58"/>
      <c r="J734" s="58"/>
      <c r="K734" s="56"/>
      <c r="L734" s="56"/>
      <c r="M734" s="56"/>
      <c r="N734" s="56"/>
      <c r="O734" s="56"/>
      <c r="P734" s="56"/>
      <c r="Q734" s="56"/>
      <c r="R734" s="56"/>
      <c r="S734" s="56"/>
      <c r="T734" s="56"/>
      <c r="U734" s="56"/>
      <c r="V734" s="56"/>
      <c r="W734" s="56"/>
      <c r="X734" s="56"/>
      <c r="Y734" s="56"/>
      <c r="Z734" s="56"/>
      <c r="AA734" s="56"/>
      <c r="AB734" s="56"/>
    </row>
    <row r="735">
      <c r="A735" s="56"/>
      <c r="B735" s="56"/>
      <c r="C735" s="58"/>
      <c r="D735" s="87"/>
      <c r="E735" s="79"/>
      <c r="F735" s="58"/>
      <c r="G735" s="58"/>
      <c r="H735" s="58"/>
      <c r="I735" s="58"/>
      <c r="J735" s="58"/>
      <c r="K735" s="56"/>
      <c r="L735" s="56"/>
      <c r="M735" s="56"/>
      <c r="N735" s="56"/>
      <c r="O735" s="56"/>
      <c r="P735" s="56"/>
      <c r="Q735" s="56"/>
      <c r="R735" s="56"/>
      <c r="S735" s="56"/>
      <c r="T735" s="56"/>
      <c r="U735" s="56"/>
      <c r="V735" s="56"/>
      <c r="W735" s="56"/>
      <c r="X735" s="56"/>
      <c r="Y735" s="56"/>
      <c r="Z735" s="56"/>
      <c r="AA735" s="56"/>
      <c r="AB735" s="56"/>
    </row>
    <row r="736">
      <c r="A736" s="56"/>
      <c r="B736" s="56"/>
      <c r="C736" s="58"/>
      <c r="D736" s="87"/>
      <c r="E736" s="79"/>
      <c r="F736" s="58"/>
      <c r="G736" s="58"/>
      <c r="H736" s="58"/>
      <c r="I736" s="58"/>
      <c r="J736" s="58"/>
      <c r="K736" s="56"/>
      <c r="L736" s="56"/>
      <c r="M736" s="56"/>
      <c r="N736" s="56"/>
      <c r="O736" s="56"/>
      <c r="P736" s="56"/>
      <c r="Q736" s="56"/>
      <c r="R736" s="56"/>
      <c r="S736" s="56"/>
      <c r="T736" s="56"/>
      <c r="U736" s="56"/>
      <c r="V736" s="56"/>
      <c r="W736" s="56"/>
      <c r="X736" s="56"/>
      <c r="Y736" s="56"/>
      <c r="Z736" s="56"/>
      <c r="AA736" s="56"/>
      <c r="AB736" s="56"/>
    </row>
    <row r="737">
      <c r="A737" s="56"/>
      <c r="B737" s="56"/>
      <c r="C737" s="58"/>
      <c r="D737" s="87"/>
      <c r="E737" s="79"/>
      <c r="F737" s="58"/>
      <c r="G737" s="58"/>
      <c r="H737" s="58"/>
      <c r="I737" s="58"/>
      <c r="J737" s="58"/>
      <c r="K737" s="56"/>
      <c r="L737" s="56"/>
      <c r="M737" s="56"/>
      <c r="N737" s="56"/>
      <c r="O737" s="56"/>
      <c r="P737" s="56"/>
      <c r="Q737" s="56"/>
      <c r="R737" s="56"/>
      <c r="S737" s="56"/>
      <c r="T737" s="56"/>
      <c r="U737" s="56"/>
      <c r="V737" s="56"/>
      <c r="W737" s="56"/>
      <c r="X737" s="56"/>
      <c r="Y737" s="56"/>
      <c r="Z737" s="56"/>
      <c r="AA737" s="56"/>
      <c r="AB737" s="56"/>
    </row>
    <row r="738">
      <c r="A738" s="56"/>
      <c r="B738" s="56"/>
      <c r="C738" s="58"/>
      <c r="D738" s="87"/>
      <c r="E738" s="79"/>
      <c r="F738" s="58"/>
      <c r="G738" s="58"/>
      <c r="H738" s="58"/>
      <c r="I738" s="58"/>
      <c r="J738" s="58"/>
      <c r="K738" s="56"/>
      <c r="L738" s="56"/>
      <c r="M738" s="56"/>
      <c r="N738" s="56"/>
      <c r="O738" s="56"/>
      <c r="P738" s="56"/>
      <c r="Q738" s="56"/>
      <c r="R738" s="56"/>
      <c r="S738" s="56"/>
      <c r="T738" s="56"/>
      <c r="U738" s="56"/>
      <c r="V738" s="56"/>
      <c r="W738" s="56"/>
      <c r="X738" s="56"/>
      <c r="Y738" s="56"/>
      <c r="Z738" s="56"/>
      <c r="AA738" s="56"/>
      <c r="AB738" s="56"/>
    </row>
    <row r="739">
      <c r="A739" s="56"/>
      <c r="B739" s="56"/>
      <c r="C739" s="58"/>
      <c r="D739" s="87"/>
      <c r="E739" s="79"/>
      <c r="F739" s="58"/>
      <c r="G739" s="58"/>
      <c r="H739" s="58"/>
      <c r="I739" s="58"/>
      <c r="J739" s="58"/>
      <c r="K739" s="56"/>
      <c r="L739" s="56"/>
      <c r="M739" s="56"/>
      <c r="N739" s="56"/>
      <c r="O739" s="56"/>
      <c r="P739" s="56"/>
      <c r="Q739" s="56"/>
      <c r="R739" s="56"/>
      <c r="S739" s="56"/>
      <c r="T739" s="56"/>
      <c r="U739" s="56"/>
      <c r="V739" s="56"/>
      <c r="W739" s="56"/>
      <c r="X739" s="56"/>
      <c r="Y739" s="56"/>
      <c r="Z739" s="56"/>
      <c r="AA739" s="56"/>
      <c r="AB739" s="56"/>
    </row>
    <row r="740">
      <c r="A740" s="56"/>
      <c r="B740" s="56"/>
      <c r="C740" s="58"/>
      <c r="D740" s="87"/>
      <c r="E740" s="79"/>
      <c r="F740" s="58"/>
      <c r="G740" s="58"/>
      <c r="H740" s="58"/>
      <c r="I740" s="58"/>
      <c r="J740" s="58"/>
      <c r="K740" s="56"/>
      <c r="L740" s="56"/>
      <c r="M740" s="56"/>
      <c r="N740" s="56"/>
      <c r="O740" s="56"/>
      <c r="P740" s="56"/>
      <c r="Q740" s="56"/>
      <c r="R740" s="56"/>
      <c r="S740" s="56"/>
      <c r="T740" s="56"/>
      <c r="U740" s="56"/>
      <c r="V740" s="56"/>
      <c r="W740" s="56"/>
      <c r="X740" s="56"/>
      <c r="Y740" s="56"/>
      <c r="Z740" s="56"/>
      <c r="AA740" s="56"/>
      <c r="AB740" s="56"/>
    </row>
    <row r="741">
      <c r="A741" s="56"/>
      <c r="B741" s="56"/>
      <c r="C741" s="58"/>
      <c r="D741" s="87"/>
      <c r="E741" s="79"/>
      <c r="F741" s="58"/>
      <c r="G741" s="58"/>
      <c r="H741" s="58"/>
      <c r="I741" s="58"/>
      <c r="J741" s="58"/>
      <c r="K741" s="56"/>
      <c r="L741" s="56"/>
      <c r="M741" s="56"/>
      <c r="N741" s="56"/>
      <c r="O741" s="56"/>
      <c r="P741" s="56"/>
      <c r="Q741" s="56"/>
      <c r="R741" s="56"/>
      <c r="S741" s="56"/>
      <c r="T741" s="56"/>
      <c r="U741" s="56"/>
      <c r="V741" s="56"/>
      <c r="W741" s="56"/>
      <c r="X741" s="56"/>
      <c r="Y741" s="56"/>
      <c r="Z741" s="56"/>
      <c r="AA741" s="56"/>
      <c r="AB741" s="56"/>
    </row>
    <row r="742">
      <c r="A742" s="56"/>
      <c r="B742" s="56"/>
      <c r="C742" s="58"/>
      <c r="D742" s="87"/>
      <c r="E742" s="79"/>
      <c r="F742" s="58"/>
      <c r="G742" s="58"/>
      <c r="H742" s="58"/>
      <c r="I742" s="58"/>
      <c r="J742" s="58"/>
      <c r="K742" s="56"/>
      <c r="L742" s="56"/>
      <c r="M742" s="56"/>
      <c r="N742" s="56"/>
      <c r="O742" s="56"/>
      <c r="P742" s="56"/>
      <c r="Q742" s="56"/>
      <c r="R742" s="56"/>
      <c r="S742" s="56"/>
      <c r="T742" s="56"/>
      <c r="U742" s="56"/>
      <c r="V742" s="56"/>
      <c r="W742" s="56"/>
      <c r="X742" s="56"/>
      <c r="Y742" s="56"/>
      <c r="Z742" s="56"/>
      <c r="AA742" s="56"/>
      <c r="AB742" s="56"/>
    </row>
    <row r="743">
      <c r="A743" s="56"/>
      <c r="B743" s="56"/>
      <c r="C743" s="58"/>
      <c r="D743" s="87"/>
      <c r="E743" s="79"/>
      <c r="F743" s="58"/>
      <c r="G743" s="58"/>
      <c r="H743" s="58"/>
      <c r="I743" s="58"/>
      <c r="J743" s="58"/>
      <c r="K743" s="56"/>
      <c r="L743" s="56"/>
      <c r="M743" s="56"/>
      <c r="N743" s="56"/>
      <c r="O743" s="56"/>
      <c r="P743" s="56"/>
      <c r="Q743" s="56"/>
      <c r="R743" s="56"/>
      <c r="S743" s="56"/>
      <c r="T743" s="56"/>
      <c r="U743" s="56"/>
      <c r="V743" s="56"/>
      <c r="W743" s="56"/>
      <c r="X743" s="56"/>
      <c r="Y743" s="56"/>
      <c r="Z743" s="56"/>
      <c r="AA743" s="56"/>
      <c r="AB743" s="56"/>
    </row>
    <row r="744">
      <c r="A744" s="56"/>
      <c r="B744" s="56"/>
      <c r="C744" s="58"/>
      <c r="D744" s="87"/>
      <c r="E744" s="79"/>
      <c r="F744" s="58"/>
      <c r="G744" s="58"/>
      <c r="H744" s="58"/>
      <c r="I744" s="58"/>
      <c r="J744" s="58"/>
      <c r="K744" s="56"/>
      <c r="L744" s="56"/>
      <c r="M744" s="56"/>
      <c r="N744" s="56"/>
      <c r="O744" s="56"/>
      <c r="P744" s="56"/>
      <c r="Q744" s="56"/>
      <c r="R744" s="56"/>
      <c r="S744" s="56"/>
      <c r="T744" s="56"/>
      <c r="U744" s="56"/>
      <c r="V744" s="56"/>
      <c r="W744" s="56"/>
      <c r="X744" s="56"/>
      <c r="Y744" s="56"/>
      <c r="Z744" s="56"/>
      <c r="AA744" s="56"/>
      <c r="AB744" s="56"/>
    </row>
    <row r="745">
      <c r="A745" s="56"/>
      <c r="B745" s="56"/>
      <c r="C745" s="58"/>
      <c r="D745" s="87"/>
      <c r="E745" s="79"/>
      <c r="F745" s="58"/>
      <c r="G745" s="58"/>
      <c r="H745" s="58"/>
      <c r="I745" s="58"/>
      <c r="J745" s="58"/>
      <c r="K745" s="56"/>
      <c r="L745" s="56"/>
      <c r="M745" s="56"/>
      <c r="N745" s="56"/>
      <c r="O745" s="56"/>
      <c r="P745" s="56"/>
      <c r="Q745" s="56"/>
      <c r="R745" s="56"/>
      <c r="S745" s="56"/>
      <c r="T745" s="56"/>
      <c r="U745" s="56"/>
      <c r="V745" s="56"/>
      <c r="W745" s="56"/>
      <c r="X745" s="56"/>
      <c r="Y745" s="56"/>
      <c r="Z745" s="56"/>
      <c r="AA745" s="56"/>
      <c r="AB745" s="56"/>
    </row>
    <row r="746">
      <c r="A746" s="56"/>
      <c r="B746" s="56"/>
      <c r="C746" s="58"/>
      <c r="D746" s="87"/>
      <c r="E746" s="79"/>
      <c r="F746" s="58"/>
      <c r="G746" s="58"/>
      <c r="H746" s="58"/>
      <c r="I746" s="58"/>
      <c r="J746" s="58"/>
      <c r="K746" s="56"/>
      <c r="L746" s="56"/>
      <c r="M746" s="56"/>
      <c r="N746" s="56"/>
      <c r="O746" s="56"/>
      <c r="P746" s="56"/>
      <c r="Q746" s="56"/>
      <c r="R746" s="56"/>
      <c r="S746" s="56"/>
      <c r="T746" s="56"/>
      <c r="U746" s="56"/>
      <c r="V746" s="56"/>
      <c r="W746" s="56"/>
      <c r="X746" s="56"/>
      <c r="Y746" s="56"/>
      <c r="Z746" s="56"/>
      <c r="AA746" s="56"/>
      <c r="AB746" s="56"/>
    </row>
    <row r="747">
      <c r="A747" s="56"/>
      <c r="B747" s="56"/>
      <c r="C747" s="58"/>
      <c r="D747" s="87"/>
      <c r="E747" s="79"/>
      <c r="F747" s="58"/>
      <c r="G747" s="58"/>
      <c r="H747" s="58"/>
      <c r="I747" s="58"/>
      <c r="J747" s="58"/>
      <c r="K747" s="56"/>
      <c r="L747" s="56"/>
      <c r="M747" s="56"/>
      <c r="N747" s="56"/>
      <c r="O747" s="56"/>
      <c r="P747" s="56"/>
      <c r="Q747" s="56"/>
      <c r="R747" s="56"/>
      <c r="S747" s="56"/>
      <c r="T747" s="56"/>
      <c r="U747" s="56"/>
      <c r="V747" s="56"/>
      <c r="W747" s="56"/>
      <c r="X747" s="56"/>
      <c r="Y747" s="56"/>
      <c r="Z747" s="56"/>
      <c r="AA747" s="56"/>
      <c r="AB747" s="56"/>
    </row>
    <row r="748">
      <c r="A748" s="56"/>
      <c r="B748" s="56"/>
      <c r="C748" s="58"/>
      <c r="D748" s="87"/>
      <c r="E748" s="79"/>
      <c r="F748" s="58"/>
      <c r="G748" s="58"/>
      <c r="H748" s="58"/>
      <c r="I748" s="58"/>
      <c r="J748" s="58"/>
      <c r="K748" s="56"/>
      <c r="L748" s="56"/>
      <c r="M748" s="56"/>
      <c r="N748" s="56"/>
      <c r="O748" s="56"/>
      <c r="P748" s="56"/>
      <c r="Q748" s="56"/>
      <c r="R748" s="56"/>
      <c r="S748" s="56"/>
      <c r="T748" s="56"/>
      <c r="U748" s="56"/>
      <c r="V748" s="56"/>
      <c r="W748" s="56"/>
      <c r="X748" s="56"/>
      <c r="Y748" s="56"/>
      <c r="Z748" s="56"/>
      <c r="AA748" s="56"/>
      <c r="AB748" s="56"/>
    </row>
    <row r="749">
      <c r="A749" s="56"/>
      <c r="B749" s="56"/>
      <c r="C749" s="58"/>
      <c r="D749" s="87"/>
      <c r="E749" s="79"/>
      <c r="F749" s="58"/>
      <c r="G749" s="58"/>
      <c r="H749" s="58"/>
      <c r="I749" s="58"/>
      <c r="J749" s="58"/>
      <c r="K749" s="56"/>
      <c r="L749" s="56"/>
      <c r="M749" s="56"/>
      <c r="N749" s="56"/>
      <c r="O749" s="56"/>
      <c r="P749" s="56"/>
      <c r="Q749" s="56"/>
      <c r="R749" s="56"/>
      <c r="S749" s="56"/>
      <c r="T749" s="56"/>
      <c r="U749" s="56"/>
      <c r="V749" s="56"/>
      <c r="W749" s="56"/>
      <c r="X749" s="56"/>
      <c r="Y749" s="56"/>
      <c r="Z749" s="56"/>
      <c r="AA749" s="56"/>
      <c r="AB749" s="56"/>
    </row>
    <row r="750">
      <c r="A750" s="56"/>
      <c r="B750" s="56"/>
      <c r="C750" s="58"/>
      <c r="D750" s="87"/>
      <c r="E750" s="79"/>
      <c r="F750" s="58"/>
      <c r="G750" s="58"/>
      <c r="H750" s="58"/>
      <c r="I750" s="58"/>
      <c r="J750" s="58"/>
      <c r="K750" s="56"/>
      <c r="L750" s="56"/>
      <c r="M750" s="56"/>
      <c r="N750" s="56"/>
      <c r="O750" s="56"/>
      <c r="P750" s="56"/>
      <c r="Q750" s="56"/>
      <c r="R750" s="56"/>
      <c r="S750" s="56"/>
      <c r="T750" s="56"/>
      <c r="U750" s="56"/>
      <c r="V750" s="56"/>
      <c r="W750" s="56"/>
      <c r="X750" s="56"/>
      <c r="Y750" s="56"/>
      <c r="Z750" s="56"/>
      <c r="AA750" s="56"/>
      <c r="AB750" s="56"/>
    </row>
    <row r="751">
      <c r="A751" s="56"/>
      <c r="B751" s="56"/>
      <c r="C751" s="58"/>
      <c r="D751" s="87"/>
      <c r="E751" s="79"/>
      <c r="F751" s="58"/>
      <c r="G751" s="58"/>
      <c r="H751" s="58"/>
      <c r="I751" s="58"/>
      <c r="J751" s="58"/>
      <c r="K751" s="56"/>
      <c r="L751" s="56"/>
      <c r="M751" s="56"/>
      <c r="N751" s="56"/>
      <c r="O751" s="56"/>
      <c r="P751" s="56"/>
      <c r="Q751" s="56"/>
      <c r="R751" s="56"/>
      <c r="S751" s="56"/>
      <c r="T751" s="56"/>
      <c r="U751" s="56"/>
      <c r="V751" s="56"/>
      <c r="W751" s="56"/>
      <c r="X751" s="56"/>
      <c r="Y751" s="56"/>
      <c r="Z751" s="56"/>
      <c r="AA751" s="56"/>
      <c r="AB751" s="56"/>
    </row>
    <row r="752">
      <c r="A752" s="56"/>
      <c r="B752" s="56"/>
      <c r="C752" s="58"/>
      <c r="D752" s="87"/>
      <c r="E752" s="79"/>
      <c r="F752" s="58"/>
      <c r="G752" s="58"/>
      <c r="H752" s="58"/>
      <c r="I752" s="58"/>
      <c r="J752" s="58"/>
      <c r="K752" s="56"/>
      <c r="L752" s="56"/>
      <c r="M752" s="56"/>
      <c r="N752" s="56"/>
      <c r="O752" s="56"/>
      <c r="P752" s="56"/>
      <c r="Q752" s="56"/>
      <c r="R752" s="56"/>
      <c r="S752" s="56"/>
      <c r="T752" s="56"/>
      <c r="U752" s="56"/>
      <c r="V752" s="56"/>
      <c r="W752" s="56"/>
      <c r="X752" s="56"/>
      <c r="Y752" s="56"/>
      <c r="Z752" s="56"/>
      <c r="AA752" s="56"/>
      <c r="AB752" s="56"/>
    </row>
    <row r="753">
      <c r="A753" s="56"/>
      <c r="B753" s="56"/>
      <c r="C753" s="58"/>
      <c r="D753" s="87"/>
      <c r="E753" s="79"/>
      <c r="F753" s="58"/>
      <c r="G753" s="58"/>
      <c r="H753" s="58"/>
      <c r="I753" s="58"/>
      <c r="J753" s="58"/>
      <c r="K753" s="56"/>
      <c r="L753" s="56"/>
      <c r="M753" s="56"/>
      <c r="N753" s="56"/>
      <c r="O753" s="56"/>
      <c r="P753" s="56"/>
      <c r="Q753" s="56"/>
      <c r="R753" s="56"/>
      <c r="S753" s="56"/>
      <c r="T753" s="56"/>
      <c r="U753" s="56"/>
      <c r="V753" s="56"/>
      <c r="W753" s="56"/>
      <c r="X753" s="56"/>
      <c r="Y753" s="56"/>
      <c r="Z753" s="56"/>
      <c r="AA753" s="56"/>
      <c r="AB753" s="56"/>
    </row>
    <row r="754">
      <c r="A754" s="56"/>
      <c r="B754" s="56"/>
      <c r="C754" s="58"/>
      <c r="D754" s="87"/>
      <c r="E754" s="79"/>
      <c r="F754" s="58"/>
      <c r="G754" s="58"/>
      <c r="H754" s="58"/>
      <c r="I754" s="58"/>
      <c r="J754" s="58"/>
      <c r="K754" s="56"/>
      <c r="L754" s="56"/>
      <c r="M754" s="56"/>
      <c r="N754" s="56"/>
      <c r="O754" s="56"/>
      <c r="P754" s="56"/>
      <c r="Q754" s="56"/>
      <c r="R754" s="56"/>
      <c r="S754" s="56"/>
      <c r="T754" s="56"/>
      <c r="U754" s="56"/>
      <c r="V754" s="56"/>
      <c r="W754" s="56"/>
      <c r="X754" s="56"/>
      <c r="Y754" s="56"/>
      <c r="Z754" s="56"/>
      <c r="AA754" s="56"/>
      <c r="AB754" s="56"/>
    </row>
    <row r="755">
      <c r="A755" s="56"/>
      <c r="B755" s="56"/>
      <c r="C755" s="58"/>
      <c r="D755" s="87"/>
      <c r="E755" s="79"/>
      <c r="F755" s="58"/>
      <c r="G755" s="58"/>
      <c r="H755" s="58"/>
      <c r="I755" s="58"/>
      <c r="J755" s="58"/>
      <c r="K755" s="56"/>
      <c r="L755" s="56"/>
      <c r="M755" s="56"/>
      <c r="N755" s="56"/>
      <c r="O755" s="56"/>
      <c r="P755" s="56"/>
      <c r="Q755" s="56"/>
      <c r="R755" s="56"/>
      <c r="S755" s="56"/>
      <c r="T755" s="56"/>
      <c r="U755" s="56"/>
      <c r="V755" s="56"/>
      <c r="W755" s="56"/>
      <c r="X755" s="56"/>
      <c r="Y755" s="56"/>
      <c r="Z755" s="56"/>
      <c r="AA755" s="56"/>
      <c r="AB755" s="56"/>
    </row>
    <row r="756">
      <c r="A756" s="56"/>
      <c r="B756" s="56"/>
      <c r="C756" s="58"/>
      <c r="D756" s="87"/>
      <c r="E756" s="79"/>
      <c r="F756" s="58"/>
      <c r="G756" s="58"/>
      <c r="H756" s="58"/>
      <c r="I756" s="58"/>
      <c r="J756" s="58"/>
      <c r="K756" s="56"/>
      <c r="L756" s="56"/>
      <c r="M756" s="56"/>
      <c r="N756" s="56"/>
      <c r="O756" s="56"/>
      <c r="P756" s="56"/>
      <c r="Q756" s="56"/>
      <c r="R756" s="56"/>
      <c r="S756" s="56"/>
      <c r="T756" s="56"/>
      <c r="U756" s="56"/>
      <c r="V756" s="56"/>
      <c r="W756" s="56"/>
      <c r="X756" s="56"/>
      <c r="Y756" s="56"/>
      <c r="Z756" s="56"/>
      <c r="AA756" s="56"/>
      <c r="AB756" s="56"/>
    </row>
    <row r="757">
      <c r="A757" s="56"/>
      <c r="B757" s="56"/>
      <c r="C757" s="58"/>
      <c r="D757" s="87"/>
      <c r="E757" s="79"/>
      <c r="F757" s="58"/>
      <c r="G757" s="58"/>
      <c r="H757" s="58"/>
      <c r="I757" s="58"/>
      <c r="J757" s="58"/>
      <c r="K757" s="56"/>
      <c r="L757" s="56"/>
      <c r="M757" s="56"/>
      <c r="N757" s="56"/>
      <c r="O757" s="56"/>
      <c r="P757" s="56"/>
      <c r="Q757" s="56"/>
      <c r="R757" s="56"/>
      <c r="S757" s="56"/>
      <c r="T757" s="56"/>
      <c r="U757" s="56"/>
      <c r="V757" s="56"/>
      <c r="W757" s="56"/>
      <c r="X757" s="56"/>
      <c r="Y757" s="56"/>
      <c r="Z757" s="56"/>
      <c r="AA757" s="56"/>
      <c r="AB757" s="56"/>
    </row>
    <row r="758">
      <c r="A758" s="56"/>
      <c r="B758" s="56"/>
      <c r="C758" s="58"/>
      <c r="D758" s="87"/>
      <c r="E758" s="79"/>
      <c r="F758" s="58"/>
      <c r="G758" s="58"/>
      <c r="H758" s="58"/>
      <c r="I758" s="58"/>
      <c r="J758" s="58"/>
      <c r="K758" s="56"/>
      <c r="L758" s="56"/>
      <c r="M758" s="56"/>
      <c r="N758" s="56"/>
      <c r="O758" s="56"/>
      <c r="P758" s="56"/>
      <c r="Q758" s="56"/>
      <c r="R758" s="56"/>
      <c r="S758" s="56"/>
      <c r="T758" s="56"/>
      <c r="U758" s="56"/>
      <c r="V758" s="56"/>
      <c r="W758" s="56"/>
      <c r="X758" s="56"/>
      <c r="Y758" s="56"/>
      <c r="Z758" s="56"/>
      <c r="AA758" s="56"/>
      <c r="AB758" s="56"/>
    </row>
    <row r="759">
      <c r="A759" s="56"/>
      <c r="B759" s="56"/>
      <c r="C759" s="58"/>
      <c r="D759" s="87"/>
      <c r="E759" s="79"/>
      <c r="F759" s="58"/>
      <c r="G759" s="58"/>
      <c r="H759" s="58"/>
      <c r="I759" s="58"/>
      <c r="J759" s="58"/>
      <c r="K759" s="56"/>
      <c r="L759" s="56"/>
      <c r="M759" s="56"/>
      <c r="N759" s="56"/>
      <c r="O759" s="56"/>
      <c r="P759" s="56"/>
      <c r="Q759" s="56"/>
      <c r="R759" s="56"/>
      <c r="S759" s="56"/>
      <c r="T759" s="56"/>
      <c r="U759" s="56"/>
      <c r="V759" s="56"/>
      <c r="W759" s="56"/>
      <c r="X759" s="56"/>
      <c r="Y759" s="56"/>
      <c r="Z759" s="56"/>
      <c r="AA759" s="56"/>
      <c r="AB759" s="56"/>
    </row>
    <row r="760">
      <c r="A760" s="56"/>
      <c r="B760" s="56"/>
      <c r="C760" s="58"/>
      <c r="D760" s="87"/>
      <c r="E760" s="79"/>
      <c r="F760" s="58"/>
      <c r="G760" s="58"/>
      <c r="H760" s="58"/>
      <c r="I760" s="58"/>
      <c r="J760" s="58"/>
      <c r="K760" s="56"/>
      <c r="L760" s="56"/>
      <c r="M760" s="56"/>
      <c r="N760" s="56"/>
      <c r="O760" s="56"/>
      <c r="P760" s="56"/>
      <c r="Q760" s="56"/>
      <c r="R760" s="56"/>
      <c r="S760" s="56"/>
      <c r="T760" s="56"/>
      <c r="U760" s="56"/>
      <c r="V760" s="56"/>
      <c r="W760" s="56"/>
      <c r="X760" s="56"/>
      <c r="Y760" s="56"/>
      <c r="Z760" s="56"/>
      <c r="AA760" s="56"/>
      <c r="AB760" s="56"/>
    </row>
    <row r="761">
      <c r="A761" s="56"/>
      <c r="B761" s="56"/>
      <c r="C761" s="58"/>
      <c r="D761" s="87"/>
      <c r="E761" s="79"/>
      <c r="F761" s="58"/>
      <c r="G761" s="58"/>
      <c r="H761" s="58"/>
      <c r="I761" s="58"/>
      <c r="J761" s="58"/>
      <c r="K761" s="56"/>
      <c r="L761" s="56"/>
      <c r="M761" s="56"/>
      <c r="N761" s="56"/>
      <c r="O761" s="56"/>
      <c r="P761" s="56"/>
      <c r="Q761" s="56"/>
      <c r="R761" s="56"/>
      <c r="S761" s="56"/>
      <c r="T761" s="56"/>
      <c r="U761" s="56"/>
      <c r="V761" s="56"/>
      <c r="W761" s="56"/>
      <c r="X761" s="56"/>
      <c r="Y761" s="56"/>
      <c r="Z761" s="56"/>
      <c r="AA761" s="56"/>
      <c r="AB761" s="56"/>
    </row>
    <row r="762">
      <c r="A762" s="56"/>
      <c r="B762" s="56"/>
      <c r="C762" s="58"/>
      <c r="D762" s="87"/>
      <c r="E762" s="79"/>
      <c r="F762" s="58"/>
      <c r="G762" s="58"/>
      <c r="H762" s="58"/>
      <c r="I762" s="58"/>
      <c r="J762" s="58"/>
      <c r="K762" s="56"/>
      <c r="L762" s="56"/>
      <c r="M762" s="56"/>
      <c r="N762" s="56"/>
      <c r="O762" s="56"/>
      <c r="P762" s="56"/>
      <c r="Q762" s="56"/>
      <c r="R762" s="56"/>
      <c r="S762" s="56"/>
      <c r="T762" s="56"/>
      <c r="U762" s="56"/>
      <c r="V762" s="56"/>
      <c r="W762" s="56"/>
      <c r="X762" s="56"/>
      <c r="Y762" s="56"/>
      <c r="Z762" s="56"/>
      <c r="AA762" s="56"/>
      <c r="AB762" s="56"/>
    </row>
    <row r="763">
      <c r="A763" s="56"/>
      <c r="B763" s="56"/>
      <c r="C763" s="58"/>
      <c r="D763" s="87"/>
      <c r="E763" s="79"/>
      <c r="F763" s="58"/>
      <c r="G763" s="58"/>
      <c r="H763" s="58"/>
      <c r="I763" s="58"/>
      <c r="J763" s="58"/>
      <c r="K763" s="56"/>
      <c r="L763" s="56"/>
      <c r="M763" s="56"/>
      <c r="N763" s="56"/>
      <c r="O763" s="56"/>
      <c r="P763" s="56"/>
      <c r="Q763" s="56"/>
      <c r="R763" s="56"/>
      <c r="S763" s="56"/>
      <c r="T763" s="56"/>
      <c r="U763" s="56"/>
      <c r="V763" s="56"/>
      <c r="W763" s="56"/>
      <c r="X763" s="56"/>
      <c r="Y763" s="56"/>
      <c r="Z763" s="56"/>
      <c r="AA763" s="56"/>
      <c r="AB763" s="56"/>
    </row>
    <row r="764">
      <c r="A764" s="56"/>
      <c r="B764" s="56"/>
      <c r="C764" s="58"/>
      <c r="D764" s="87"/>
      <c r="E764" s="79"/>
      <c r="F764" s="58"/>
      <c r="G764" s="58"/>
      <c r="H764" s="58"/>
      <c r="I764" s="58"/>
      <c r="J764" s="58"/>
      <c r="K764" s="56"/>
      <c r="L764" s="56"/>
      <c r="M764" s="56"/>
      <c r="N764" s="56"/>
      <c r="O764" s="56"/>
      <c r="P764" s="56"/>
      <c r="Q764" s="56"/>
      <c r="R764" s="56"/>
      <c r="S764" s="56"/>
      <c r="T764" s="56"/>
      <c r="U764" s="56"/>
      <c r="V764" s="56"/>
      <c r="W764" s="56"/>
      <c r="X764" s="56"/>
      <c r="Y764" s="56"/>
      <c r="Z764" s="56"/>
      <c r="AA764" s="56"/>
      <c r="AB764" s="56"/>
    </row>
    <row r="765">
      <c r="A765" s="56"/>
      <c r="B765" s="56"/>
      <c r="C765" s="58"/>
      <c r="D765" s="87"/>
      <c r="E765" s="79"/>
      <c r="F765" s="58"/>
      <c r="G765" s="58"/>
      <c r="H765" s="58"/>
      <c r="I765" s="58"/>
      <c r="J765" s="58"/>
      <c r="K765" s="56"/>
      <c r="L765" s="56"/>
      <c r="M765" s="56"/>
      <c r="N765" s="56"/>
      <c r="O765" s="56"/>
      <c r="P765" s="56"/>
      <c r="Q765" s="56"/>
      <c r="R765" s="56"/>
      <c r="S765" s="56"/>
      <c r="T765" s="56"/>
      <c r="U765" s="56"/>
      <c r="V765" s="56"/>
      <c r="W765" s="56"/>
      <c r="X765" s="56"/>
      <c r="Y765" s="56"/>
      <c r="Z765" s="56"/>
      <c r="AA765" s="56"/>
      <c r="AB765" s="56"/>
    </row>
    <row r="766">
      <c r="A766" s="56"/>
      <c r="B766" s="56"/>
      <c r="C766" s="58"/>
      <c r="D766" s="87"/>
      <c r="E766" s="79"/>
      <c r="F766" s="58"/>
      <c r="G766" s="58"/>
      <c r="H766" s="58"/>
      <c r="I766" s="58"/>
      <c r="J766" s="58"/>
      <c r="K766" s="56"/>
      <c r="L766" s="56"/>
      <c r="M766" s="56"/>
      <c r="N766" s="56"/>
      <c r="O766" s="56"/>
      <c r="P766" s="56"/>
      <c r="Q766" s="56"/>
      <c r="R766" s="56"/>
      <c r="S766" s="56"/>
      <c r="T766" s="56"/>
      <c r="U766" s="56"/>
      <c r="V766" s="56"/>
      <c r="W766" s="56"/>
      <c r="X766" s="56"/>
      <c r="Y766" s="56"/>
      <c r="Z766" s="56"/>
      <c r="AA766" s="56"/>
      <c r="AB766" s="56"/>
    </row>
    <row r="767">
      <c r="A767" s="56"/>
      <c r="B767" s="56"/>
      <c r="C767" s="58"/>
      <c r="D767" s="87"/>
      <c r="E767" s="79"/>
      <c r="F767" s="58"/>
      <c r="G767" s="58"/>
      <c r="H767" s="58"/>
      <c r="I767" s="58"/>
      <c r="J767" s="58"/>
      <c r="K767" s="56"/>
      <c r="L767" s="56"/>
      <c r="M767" s="56"/>
      <c r="N767" s="56"/>
      <c r="O767" s="56"/>
      <c r="P767" s="56"/>
      <c r="Q767" s="56"/>
      <c r="R767" s="56"/>
      <c r="S767" s="56"/>
      <c r="T767" s="56"/>
      <c r="U767" s="56"/>
      <c r="V767" s="56"/>
      <c r="W767" s="56"/>
      <c r="X767" s="56"/>
      <c r="Y767" s="56"/>
      <c r="Z767" s="56"/>
      <c r="AA767" s="56"/>
      <c r="AB767" s="56"/>
    </row>
    <row r="768">
      <c r="A768" s="56"/>
      <c r="B768" s="56"/>
      <c r="C768" s="58"/>
      <c r="D768" s="87"/>
      <c r="E768" s="79"/>
      <c r="F768" s="58"/>
      <c r="G768" s="58"/>
      <c r="H768" s="58"/>
      <c r="I768" s="58"/>
      <c r="J768" s="58"/>
      <c r="K768" s="56"/>
      <c r="L768" s="56"/>
      <c r="M768" s="56"/>
      <c r="N768" s="56"/>
      <c r="O768" s="56"/>
      <c r="P768" s="56"/>
      <c r="Q768" s="56"/>
      <c r="R768" s="56"/>
      <c r="S768" s="56"/>
      <c r="T768" s="56"/>
      <c r="U768" s="56"/>
      <c r="V768" s="56"/>
      <c r="W768" s="56"/>
      <c r="X768" s="56"/>
      <c r="Y768" s="56"/>
      <c r="Z768" s="56"/>
      <c r="AA768" s="56"/>
      <c r="AB768" s="56"/>
    </row>
    <row r="769">
      <c r="A769" s="56"/>
      <c r="B769" s="56"/>
      <c r="C769" s="58"/>
      <c r="D769" s="87"/>
      <c r="E769" s="79"/>
      <c r="F769" s="58"/>
      <c r="G769" s="58"/>
      <c r="H769" s="58"/>
      <c r="I769" s="58"/>
      <c r="J769" s="58"/>
      <c r="K769" s="56"/>
      <c r="L769" s="56"/>
      <c r="M769" s="56"/>
      <c r="N769" s="56"/>
      <c r="O769" s="56"/>
      <c r="P769" s="56"/>
      <c r="Q769" s="56"/>
      <c r="R769" s="56"/>
      <c r="S769" s="56"/>
      <c r="T769" s="56"/>
      <c r="U769" s="56"/>
      <c r="V769" s="56"/>
      <c r="W769" s="56"/>
      <c r="X769" s="56"/>
      <c r="Y769" s="56"/>
      <c r="Z769" s="56"/>
      <c r="AA769" s="56"/>
      <c r="AB769" s="56"/>
    </row>
    <row r="770">
      <c r="A770" s="56"/>
      <c r="B770" s="56"/>
      <c r="C770" s="58"/>
      <c r="D770" s="87"/>
      <c r="E770" s="79"/>
      <c r="F770" s="58"/>
      <c r="G770" s="58"/>
      <c r="H770" s="58"/>
      <c r="I770" s="58"/>
      <c r="J770" s="58"/>
      <c r="K770" s="56"/>
      <c r="L770" s="56"/>
      <c r="M770" s="56"/>
      <c r="N770" s="56"/>
      <c r="O770" s="56"/>
      <c r="P770" s="56"/>
      <c r="Q770" s="56"/>
      <c r="R770" s="56"/>
      <c r="S770" s="56"/>
      <c r="T770" s="56"/>
      <c r="U770" s="56"/>
      <c r="V770" s="56"/>
      <c r="W770" s="56"/>
      <c r="X770" s="56"/>
      <c r="Y770" s="56"/>
      <c r="Z770" s="56"/>
      <c r="AA770" s="56"/>
      <c r="AB770" s="56"/>
    </row>
    <row r="771">
      <c r="A771" s="56"/>
      <c r="B771" s="56"/>
      <c r="C771" s="58"/>
      <c r="D771" s="87"/>
      <c r="E771" s="79"/>
      <c r="F771" s="58"/>
      <c r="G771" s="58"/>
      <c r="H771" s="58"/>
      <c r="I771" s="58"/>
      <c r="J771" s="58"/>
      <c r="K771" s="56"/>
      <c r="L771" s="56"/>
      <c r="M771" s="56"/>
      <c r="N771" s="56"/>
      <c r="O771" s="56"/>
      <c r="P771" s="56"/>
      <c r="Q771" s="56"/>
      <c r="R771" s="56"/>
      <c r="S771" s="56"/>
      <c r="T771" s="56"/>
      <c r="U771" s="56"/>
      <c r="V771" s="56"/>
      <c r="W771" s="56"/>
      <c r="X771" s="56"/>
      <c r="Y771" s="56"/>
      <c r="Z771" s="56"/>
      <c r="AA771" s="56"/>
      <c r="AB771" s="56"/>
    </row>
    <row r="772">
      <c r="A772" s="56"/>
      <c r="B772" s="56"/>
      <c r="C772" s="58"/>
      <c r="D772" s="87"/>
      <c r="E772" s="79"/>
      <c r="F772" s="58"/>
      <c r="G772" s="58"/>
      <c r="H772" s="58"/>
      <c r="I772" s="58"/>
      <c r="J772" s="58"/>
      <c r="K772" s="56"/>
      <c r="L772" s="56"/>
      <c r="M772" s="56"/>
      <c r="N772" s="56"/>
      <c r="O772" s="56"/>
      <c r="P772" s="56"/>
      <c r="Q772" s="56"/>
      <c r="R772" s="56"/>
      <c r="S772" s="56"/>
      <c r="T772" s="56"/>
      <c r="U772" s="56"/>
      <c r="V772" s="56"/>
      <c r="W772" s="56"/>
      <c r="X772" s="56"/>
      <c r="Y772" s="56"/>
      <c r="Z772" s="56"/>
      <c r="AA772" s="56"/>
      <c r="AB772" s="56"/>
    </row>
    <row r="773">
      <c r="A773" s="56"/>
      <c r="B773" s="56"/>
      <c r="C773" s="58"/>
      <c r="D773" s="87"/>
      <c r="E773" s="79"/>
      <c r="F773" s="58"/>
      <c r="G773" s="58"/>
      <c r="H773" s="58"/>
      <c r="I773" s="58"/>
      <c r="J773" s="58"/>
      <c r="K773" s="56"/>
      <c r="L773" s="56"/>
      <c r="M773" s="56"/>
      <c r="N773" s="56"/>
      <c r="O773" s="56"/>
      <c r="P773" s="56"/>
      <c r="Q773" s="56"/>
      <c r="R773" s="56"/>
      <c r="S773" s="56"/>
      <c r="T773" s="56"/>
      <c r="U773" s="56"/>
      <c r="V773" s="56"/>
      <c r="W773" s="56"/>
      <c r="X773" s="56"/>
      <c r="Y773" s="56"/>
      <c r="Z773" s="56"/>
      <c r="AA773" s="56"/>
      <c r="AB773" s="56"/>
    </row>
    <row r="774">
      <c r="A774" s="56"/>
      <c r="B774" s="56"/>
      <c r="C774" s="58"/>
      <c r="D774" s="87"/>
      <c r="E774" s="79"/>
      <c r="F774" s="58"/>
      <c r="G774" s="58"/>
      <c r="H774" s="58"/>
      <c r="I774" s="58"/>
      <c r="J774" s="58"/>
      <c r="K774" s="56"/>
      <c r="L774" s="56"/>
      <c r="M774" s="56"/>
      <c r="N774" s="56"/>
      <c r="O774" s="56"/>
      <c r="P774" s="56"/>
      <c r="Q774" s="56"/>
      <c r="R774" s="56"/>
      <c r="S774" s="56"/>
      <c r="T774" s="56"/>
      <c r="U774" s="56"/>
      <c r="V774" s="56"/>
      <c r="W774" s="56"/>
      <c r="X774" s="56"/>
      <c r="Y774" s="56"/>
      <c r="Z774" s="56"/>
      <c r="AA774" s="56"/>
      <c r="AB774" s="56"/>
    </row>
    <row r="775">
      <c r="A775" s="56"/>
      <c r="B775" s="56"/>
      <c r="C775" s="58"/>
      <c r="D775" s="87"/>
      <c r="E775" s="79"/>
      <c r="F775" s="58"/>
      <c r="G775" s="58"/>
      <c r="H775" s="58"/>
      <c r="I775" s="58"/>
      <c r="J775" s="58"/>
      <c r="K775" s="56"/>
      <c r="L775" s="56"/>
      <c r="M775" s="56"/>
      <c r="N775" s="56"/>
      <c r="O775" s="56"/>
      <c r="P775" s="56"/>
      <c r="Q775" s="56"/>
      <c r="R775" s="56"/>
      <c r="S775" s="56"/>
      <c r="T775" s="56"/>
      <c r="U775" s="56"/>
      <c r="V775" s="56"/>
      <c r="W775" s="56"/>
      <c r="X775" s="56"/>
      <c r="Y775" s="56"/>
      <c r="Z775" s="56"/>
      <c r="AA775" s="56"/>
      <c r="AB775" s="56"/>
    </row>
    <row r="776">
      <c r="A776" s="56"/>
      <c r="B776" s="56"/>
      <c r="C776" s="58"/>
      <c r="D776" s="87"/>
      <c r="E776" s="79"/>
      <c r="F776" s="58"/>
      <c r="G776" s="58"/>
      <c r="H776" s="58"/>
      <c r="I776" s="58"/>
      <c r="J776" s="58"/>
      <c r="K776" s="56"/>
      <c r="L776" s="56"/>
      <c r="M776" s="56"/>
      <c r="N776" s="56"/>
      <c r="O776" s="56"/>
      <c r="P776" s="56"/>
      <c r="Q776" s="56"/>
      <c r="R776" s="56"/>
      <c r="S776" s="56"/>
      <c r="T776" s="56"/>
      <c r="U776" s="56"/>
      <c r="V776" s="56"/>
      <c r="W776" s="56"/>
      <c r="X776" s="56"/>
      <c r="Y776" s="56"/>
      <c r="Z776" s="56"/>
      <c r="AA776" s="56"/>
      <c r="AB776" s="56"/>
    </row>
    <row r="777">
      <c r="A777" s="56"/>
      <c r="B777" s="56"/>
      <c r="C777" s="58"/>
      <c r="D777" s="87"/>
      <c r="E777" s="79"/>
      <c r="F777" s="58"/>
      <c r="G777" s="58"/>
      <c r="H777" s="58"/>
      <c r="I777" s="58"/>
      <c r="J777" s="58"/>
      <c r="K777" s="56"/>
      <c r="L777" s="56"/>
      <c r="M777" s="56"/>
      <c r="N777" s="56"/>
      <c r="O777" s="56"/>
      <c r="P777" s="56"/>
      <c r="Q777" s="56"/>
      <c r="R777" s="56"/>
      <c r="S777" s="56"/>
      <c r="T777" s="56"/>
      <c r="U777" s="56"/>
      <c r="V777" s="56"/>
      <c r="W777" s="56"/>
      <c r="X777" s="56"/>
      <c r="Y777" s="56"/>
      <c r="Z777" s="56"/>
      <c r="AA777" s="56"/>
      <c r="AB777" s="56"/>
    </row>
    <row r="778">
      <c r="A778" s="56"/>
      <c r="B778" s="56"/>
      <c r="C778" s="58"/>
      <c r="D778" s="87"/>
      <c r="E778" s="79"/>
      <c r="F778" s="58"/>
      <c r="G778" s="58"/>
      <c r="H778" s="58"/>
      <c r="I778" s="58"/>
      <c r="J778" s="58"/>
      <c r="K778" s="56"/>
      <c r="L778" s="56"/>
      <c r="M778" s="56"/>
      <c r="N778" s="56"/>
      <c r="O778" s="56"/>
      <c r="P778" s="56"/>
      <c r="Q778" s="56"/>
      <c r="R778" s="56"/>
      <c r="S778" s="56"/>
      <c r="T778" s="56"/>
      <c r="U778" s="56"/>
      <c r="V778" s="56"/>
      <c r="W778" s="56"/>
      <c r="X778" s="56"/>
      <c r="Y778" s="56"/>
      <c r="Z778" s="56"/>
      <c r="AA778" s="56"/>
      <c r="AB778" s="56"/>
    </row>
    <row r="779">
      <c r="A779" s="56"/>
      <c r="B779" s="56"/>
      <c r="C779" s="58"/>
      <c r="D779" s="87"/>
      <c r="E779" s="79"/>
      <c r="F779" s="58"/>
      <c r="G779" s="58"/>
      <c r="H779" s="58"/>
      <c r="I779" s="58"/>
      <c r="J779" s="58"/>
      <c r="K779" s="56"/>
      <c r="L779" s="56"/>
      <c r="M779" s="56"/>
      <c r="N779" s="56"/>
      <c r="O779" s="56"/>
      <c r="P779" s="56"/>
      <c r="Q779" s="56"/>
      <c r="R779" s="56"/>
      <c r="S779" s="56"/>
      <c r="T779" s="56"/>
      <c r="U779" s="56"/>
      <c r="V779" s="56"/>
      <c r="W779" s="56"/>
      <c r="X779" s="56"/>
      <c r="Y779" s="56"/>
      <c r="Z779" s="56"/>
      <c r="AA779" s="56"/>
      <c r="AB779" s="56"/>
    </row>
    <row r="780">
      <c r="A780" s="56"/>
      <c r="B780" s="56"/>
      <c r="C780" s="58"/>
      <c r="D780" s="87"/>
      <c r="E780" s="79"/>
      <c r="F780" s="58"/>
      <c r="G780" s="58"/>
      <c r="H780" s="58"/>
      <c r="I780" s="58"/>
      <c r="J780" s="58"/>
      <c r="K780" s="56"/>
      <c r="L780" s="56"/>
      <c r="M780" s="56"/>
      <c r="N780" s="56"/>
      <c r="O780" s="56"/>
      <c r="P780" s="56"/>
      <c r="Q780" s="56"/>
      <c r="R780" s="56"/>
      <c r="S780" s="56"/>
      <c r="T780" s="56"/>
      <c r="U780" s="56"/>
      <c r="V780" s="56"/>
      <c r="W780" s="56"/>
      <c r="X780" s="56"/>
      <c r="Y780" s="56"/>
      <c r="Z780" s="56"/>
      <c r="AA780" s="56"/>
      <c r="AB780" s="56"/>
    </row>
    <row r="781">
      <c r="A781" s="56"/>
      <c r="B781" s="56"/>
      <c r="C781" s="58"/>
      <c r="D781" s="87"/>
      <c r="E781" s="79"/>
      <c r="F781" s="58"/>
      <c r="G781" s="58"/>
      <c r="H781" s="58"/>
      <c r="I781" s="58"/>
      <c r="J781" s="58"/>
      <c r="K781" s="56"/>
      <c r="L781" s="56"/>
      <c r="M781" s="56"/>
      <c r="N781" s="56"/>
      <c r="O781" s="56"/>
      <c r="P781" s="56"/>
      <c r="Q781" s="56"/>
      <c r="R781" s="56"/>
      <c r="S781" s="56"/>
      <c r="T781" s="56"/>
      <c r="U781" s="56"/>
      <c r="V781" s="56"/>
      <c r="W781" s="56"/>
      <c r="X781" s="56"/>
      <c r="Y781" s="56"/>
      <c r="Z781" s="56"/>
      <c r="AA781" s="56"/>
      <c r="AB781" s="56"/>
    </row>
    <row r="782">
      <c r="A782" s="56"/>
      <c r="B782" s="56"/>
      <c r="C782" s="58"/>
      <c r="D782" s="87"/>
      <c r="E782" s="79"/>
      <c r="F782" s="58"/>
      <c r="G782" s="58"/>
      <c r="H782" s="58"/>
      <c r="I782" s="58"/>
      <c r="J782" s="58"/>
      <c r="K782" s="56"/>
      <c r="L782" s="56"/>
      <c r="M782" s="56"/>
      <c r="N782" s="56"/>
      <c r="O782" s="56"/>
      <c r="P782" s="56"/>
      <c r="Q782" s="56"/>
      <c r="R782" s="56"/>
      <c r="S782" s="56"/>
      <c r="T782" s="56"/>
      <c r="U782" s="56"/>
      <c r="V782" s="56"/>
      <c r="W782" s="56"/>
      <c r="X782" s="56"/>
      <c r="Y782" s="56"/>
      <c r="Z782" s="56"/>
      <c r="AA782" s="56"/>
      <c r="AB782" s="56"/>
    </row>
    <row r="783">
      <c r="A783" s="56"/>
      <c r="B783" s="56"/>
      <c r="C783" s="58"/>
      <c r="D783" s="87"/>
      <c r="E783" s="79"/>
      <c r="F783" s="58"/>
      <c r="G783" s="58"/>
      <c r="H783" s="58"/>
      <c r="I783" s="58"/>
      <c r="J783" s="58"/>
      <c r="K783" s="56"/>
      <c r="L783" s="56"/>
      <c r="M783" s="56"/>
      <c r="N783" s="56"/>
      <c r="O783" s="56"/>
      <c r="P783" s="56"/>
      <c r="Q783" s="56"/>
      <c r="R783" s="56"/>
      <c r="S783" s="56"/>
      <c r="T783" s="56"/>
      <c r="U783" s="56"/>
      <c r="V783" s="56"/>
      <c r="W783" s="56"/>
      <c r="X783" s="56"/>
      <c r="Y783" s="56"/>
      <c r="Z783" s="56"/>
      <c r="AA783" s="56"/>
      <c r="AB783" s="56"/>
    </row>
    <row r="784">
      <c r="A784" s="56"/>
      <c r="B784" s="56"/>
      <c r="C784" s="58"/>
      <c r="D784" s="87"/>
      <c r="E784" s="79"/>
      <c r="F784" s="58"/>
      <c r="G784" s="58"/>
      <c r="H784" s="58"/>
      <c r="I784" s="58"/>
      <c r="J784" s="58"/>
      <c r="K784" s="56"/>
      <c r="L784" s="56"/>
      <c r="M784" s="56"/>
      <c r="N784" s="56"/>
      <c r="O784" s="56"/>
      <c r="P784" s="56"/>
      <c r="Q784" s="56"/>
      <c r="R784" s="56"/>
      <c r="S784" s="56"/>
      <c r="T784" s="56"/>
      <c r="U784" s="56"/>
      <c r="V784" s="56"/>
      <c r="W784" s="56"/>
      <c r="X784" s="56"/>
      <c r="Y784" s="56"/>
      <c r="Z784" s="56"/>
      <c r="AA784" s="56"/>
      <c r="AB784" s="56"/>
    </row>
    <row r="785">
      <c r="A785" s="56"/>
      <c r="B785" s="56"/>
      <c r="C785" s="58"/>
      <c r="D785" s="87"/>
      <c r="E785" s="79"/>
      <c r="F785" s="58"/>
      <c r="G785" s="58"/>
      <c r="H785" s="58"/>
      <c r="I785" s="58"/>
      <c r="J785" s="58"/>
      <c r="K785" s="56"/>
      <c r="L785" s="56"/>
      <c r="M785" s="56"/>
      <c r="N785" s="56"/>
      <c r="O785" s="56"/>
      <c r="P785" s="56"/>
      <c r="Q785" s="56"/>
      <c r="R785" s="56"/>
      <c r="S785" s="56"/>
      <c r="T785" s="56"/>
      <c r="U785" s="56"/>
      <c r="V785" s="56"/>
      <c r="W785" s="56"/>
      <c r="X785" s="56"/>
      <c r="Y785" s="56"/>
      <c r="Z785" s="56"/>
      <c r="AA785" s="56"/>
      <c r="AB785" s="56"/>
    </row>
    <row r="786">
      <c r="A786" s="56"/>
      <c r="B786" s="56"/>
      <c r="C786" s="58"/>
      <c r="D786" s="87"/>
      <c r="E786" s="79"/>
      <c r="F786" s="58"/>
      <c r="G786" s="58"/>
      <c r="H786" s="58"/>
      <c r="I786" s="58"/>
      <c r="J786" s="58"/>
      <c r="K786" s="56"/>
      <c r="L786" s="56"/>
      <c r="M786" s="56"/>
      <c r="N786" s="56"/>
      <c r="O786" s="56"/>
      <c r="P786" s="56"/>
      <c r="Q786" s="56"/>
      <c r="R786" s="56"/>
      <c r="S786" s="56"/>
      <c r="T786" s="56"/>
      <c r="U786" s="56"/>
      <c r="V786" s="56"/>
      <c r="W786" s="56"/>
      <c r="X786" s="56"/>
      <c r="Y786" s="56"/>
      <c r="Z786" s="56"/>
      <c r="AA786" s="56"/>
      <c r="AB786" s="56"/>
    </row>
    <row r="787">
      <c r="A787" s="56"/>
      <c r="B787" s="56"/>
      <c r="C787" s="58"/>
      <c r="D787" s="87"/>
      <c r="E787" s="79"/>
      <c r="F787" s="58"/>
      <c r="G787" s="58"/>
      <c r="H787" s="58"/>
      <c r="I787" s="58"/>
      <c r="J787" s="58"/>
      <c r="K787" s="56"/>
      <c r="L787" s="56"/>
      <c r="M787" s="56"/>
      <c r="N787" s="56"/>
      <c r="O787" s="56"/>
      <c r="P787" s="56"/>
      <c r="Q787" s="56"/>
      <c r="R787" s="56"/>
      <c r="S787" s="56"/>
      <c r="T787" s="56"/>
      <c r="U787" s="56"/>
      <c r="V787" s="56"/>
      <c r="W787" s="56"/>
      <c r="X787" s="56"/>
      <c r="Y787" s="56"/>
      <c r="Z787" s="56"/>
      <c r="AA787" s="56"/>
      <c r="AB787" s="56"/>
    </row>
    <row r="788">
      <c r="A788" s="56"/>
      <c r="B788" s="56"/>
      <c r="C788" s="58"/>
      <c r="D788" s="87"/>
      <c r="E788" s="79"/>
      <c r="F788" s="58"/>
      <c r="G788" s="58"/>
      <c r="H788" s="58"/>
      <c r="I788" s="58"/>
      <c r="J788" s="58"/>
      <c r="K788" s="56"/>
      <c r="L788" s="56"/>
      <c r="M788" s="56"/>
      <c r="N788" s="56"/>
      <c r="O788" s="56"/>
      <c r="P788" s="56"/>
      <c r="Q788" s="56"/>
      <c r="R788" s="56"/>
      <c r="S788" s="56"/>
      <c r="T788" s="56"/>
      <c r="U788" s="56"/>
      <c r="V788" s="56"/>
      <c r="W788" s="56"/>
      <c r="X788" s="56"/>
      <c r="Y788" s="56"/>
      <c r="Z788" s="56"/>
      <c r="AA788" s="56"/>
      <c r="AB788" s="56"/>
    </row>
    <row r="789">
      <c r="A789" s="56"/>
      <c r="B789" s="56"/>
      <c r="C789" s="58"/>
      <c r="D789" s="87"/>
      <c r="E789" s="79"/>
      <c r="F789" s="58"/>
      <c r="G789" s="58"/>
      <c r="H789" s="58"/>
      <c r="I789" s="58"/>
      <c r="J789" s="58"/>
      <c r="K789" s="56"/>
      <c r="L789" s="56"/>
      <c r="M789" s="56"/>
      <c r="N789" s="56"/>
      <c r="O789" s="56"/>
      <c r="P789" s="56"/>
      <c r="Q789" s="56"/>
      <c r="R789" s="56"/>
      <c r="S789" s="56"/>
      <c r="T789" s="56"/>
      <c r="U789" s="56"/>
      <c r="V789" s="56"/>
      <c r="W789" s="56"/>
      <c r="X789" s="56"/>
      <c r="Y789" s="56"/>
      <c r="Z789" s="56"/>
      <c r="AA789" s="56"/>
      <c r="AB789" s="56"/>
    </row>
    <row r="790">
      <c r="A790" s="56"/>
      <c r="B790" s="56"/>
      <c r="C790" s="58"/>
      <c r="D790" s="87"/>
      <c r="E790" s="79"/>
      <c r="F790" s="58"/>
      <c r="G790" s="58"/>
      <c r="H790" s="58"/>
      <c r="I790" s="58"/>
      <c r="J790" s="58"/>
      <c r="K790" s="56"/>
      <c r="L790" s="56"/>
      <c r="M790" s="56"/>
      <c r="N790" s="56"/>
      <c r="O790" s="56"/>
      <c r="P790" s="56"/>
      <c r="Q790" s="56"/>
      <c r="R790" s="56"/>
      <c r="S790" s="56"/>
      <c r="T790" s="56"/>
      <c r="U790" s="56"/>
      <c r="V790" s="56"/>
      <c r="W790" s="56"/>
      <c r="X790" s="56"/>
      <c r="Y790" s="56"/>
      <c r="Z790" s="56"/>
      <c r="AA790" s="56"/>
      <c r="AB790" s="56"/>
    </row>
    <row r="791">
      <c r="A791" s="56"/>
      <c r="B791" s="56"/>
      <c r="C791" s="58"/>
      <c r="D791" s="87"/>
      <c r="E791" s="79"/>
      <c r="F791" s="58"/>
      <c r="G791" s="58"/>
      <c r="H791" s="58"/>
      <c r="I791" s="58"/>
      <c r="J791" s="58"/>
      <c r="K791" s="56"/>
      <c r="L791" s="56"/>
      <c r="M791" s="56"/>
      <c r="N791" s="56"/>
      <c r="O791" s="56"/>
      <c r="P791" s="56"/>
      <c r="Q791" s="56"/>
      <c r="R791" s="56"/>
      <c r="S791" s="56"/>
      <c r="T791" s="56"/>
      <c r="U791" s="56"/>
      <c r="V791" s="56"/>
      <c r="W791" s="56"/>
      <c r="X791" s="56"/>
      <c r="Y791" s="56"/>
      <c r="Z791" s="56"/>
      <c r="AA791" s="56"/>
      <c r="AB791" s="56"/>
    </row>
    <row r="792">
      <c r="A792" s="56"/>
      <c r="B792" s="56"/>
      <c r="C792" s="58"/>
      <c r="D792" s="87"/>
      <c r="E792" s="79"/>
      <c r="F792" s="58"/>
      <c r="G792" s="58"/>
      <c r="H792" s="58"/>
      <c r="I792" s="58"/>
      <c r="J792" s="58"/>
      <c r="K792" s="56"/>
      <c r="L792" s="56"/>
      <c r="M792" s="56"/>
      <c r="N792" s="56"/>
      <c r="O792" s="56"/>
      <c r="P792" s="56"/>
      <c r="Q792" s="56"/>
      <c r="R792" s="56"/>
      <c r="S792" s="56"/>
      <c r="T792" s="56"/>
      <c r="U792" s="56"/>
      <c r="V792" s="56"/>
      <c r="W792" s="56"/>
      <c r="X792" s="56"/>
      <c r="Y792" s="56"/>
      <c r="Z792" s="56"/>
      <c r="AA792" s="56"/>
      <c r="AB792" s="56"/>
    </row>
    <row r="793">
      <c r="A793" s="56"/>
      <c r="B793" s="56"/>
      <c r="C793" s="58"/>
      <c r="D793" s="87"/>
      <c r="E793" s="79"/>
      <c r="F793" s="58"/>
      <c r="G793" s="58"/>
      <c r="H793" s="58"/>
      <c r="I793" s="58"/>
      <c r="J793" s="58"/>
      <c r="K793" s="56"/>
      <c r="L793" s="56"/>
      <c r="M793" s="56"/>
      <c r="N793" s="56"/>
      <c r="O793" s="56"/>
      <c r="P793" s="56"/>
      <c r="Q793" s="56"/>
      <c r="R793" s="56"/>
      <c r="S793" s="56"/>
      <c r="T793" s="56"/>
      <c r="U793" s="56"/>
      <c r="V793" s="56"/>
      <c r="W793" s="56"/>
      <c r="X793" s="56"/>
      <c r="Y793" s="56"/>
      <c r="Z793" s="56"/>
      <c r="AA793" s="56"/>
      <c r="AB793" s="56"/>
    </row>
    <row r="794">
      <c r="A794" s="56"/>
      <c r="B794" s="56"/>
      <c r="C794" s="58"/>
      <c r="D794" s="87"/>
      <c r="E794" s="79"/>
      <c r="F794" s="58"/>
      <c r="G794" s="58"/>
      <c r="H794" s="58"/>
      <c r="I794" s="58"/>
      <c r="J794" s="58"/>
      <c r="K794" s="56"/>
      <c r="L794" s="56"/>
      <c r="M794" s="56"/>
      <c r="N794" s="56"/>
      <c r="O794" s="56"/>
      <c r="P794" s="56"/>
      <c r="Q794" s="56"/>
      <c r="R794" s="56"/>
      <c r="S794" s="56"/>
      <c r="T794" s="56"/>
      <c r="U794" s="56"/>
      <c r="V794" s="56"/>
      <c r="W794" s="56"/>
      <c r="X794" s="56"/>
      <c r="Y794" s="56"/>
      <c r="Z794" s="56"/>
      <c r="AA794" s="56"/>
      <c r="AB794" s="56"/>
    </row>
    <row r="795">
      <c r="A795" s="56"/>
      <c r="B795" s="56"/>
      <c r="C795" s="58"/>
      <c r="D795" s="87"/>
      <c r="E795" s="79"/>
      <c r="F795" s="58"/>
      <c r="G795" s="58"/>
      <c r="H795" s="58"/>
      <c r="I795" s="58"/>
      <c r="J795" s="58"/>
      <c r="K795" s="56"/>
      <c r="L795" s="56"/>
      <c r="M795" s="56"/>
      <c r="N795" s="56"/>
      <c r="O795" s="56"/>
      <c r="P795" s="56"/>
      <c r="Q795" s="56"/>
      <c r="R795" s="56"/>
      <c r="S795" s="56"/>
      <c r="T795" s="56"/>
      <c r="U795" s="56"/>
      <c r="V795" s="56"/>
      <c r="W795" s="56"/>
      <c r="X795" s="56"/>
      <c r="Y795" s="56"/>
      <c r="Z795" s="56"/>
      <c r="AA795" s="56"/>
      <c r="AB795" s="56"/>
    </row>
    <row r="796">
      <c r="A796" s="56"/>
      <c r="B796" s="56"/>
      <c r="C796" s="58"/>
      <c r="D796" s="87"/>
      <c r="E796" s="79"/>
      <c r="F796" s="58"/>
      <c r="G796" s="58"/>
      <c r="H796" s="58"/>
      <c r="I796" s="58"/>
      <c r="J796" s="58"/>
      <c r="K796" s="56"/>
      <c r="L796" s="56"/>
      <c r="M796" s="56"/>
      <c r="N796" s="56"/>
      <c r="O796" s="56"/>
      <c r="P796" s="56"/>
      <c r="Q796" s="56"/>
      <c r="R796" s="56"/>
      <c r="S796" s="56"/>
      <c r="T796" s="56"/>
      <c r="U796" s="56"/>
      <c r="V796" s="56"/>
      <c r="W796" s="56"/>
      <c r="X796" s="56"/>
      <c r="Y796" s="56"/>
      <c r="Z796" s="56"/>
      <c r="AA796" s="56"/>
      <c r="AB796" s="56"/>
    </row>
    <row r="797">
      <c r="A797" s="56"/>
      <c r="B797" s="56"/>
      <c r="C797" s="58"/>
      <c r="D797" s="87"/>
      <c r="E797" s="79"/>
      <c r="F797" s="58"/>
      <c r="G797" s="58"/>
      <c r="H797" s="58"/>
      <c r="I797" s="58"/>
      <c r="J797" s="58"/>
      <c r="K797" s="56"/>
      <c r="L797" s="56"/>
      <c r="M797" s="56"/>
      <c r="N797" s="56"/>
      <c r="O797" s="56"/>
      <c r="P797" s="56"/>
      <c r="Q797" s="56"/>
      <c r="R797" s="56"/>
      <c r="S797" s="56"/>
      <c r="T797" s="56"/>
      <c r="U797" s="56"/>
      <c r="V797" s="56"/>
      <c r="W797" s="56"/>
      <c r="X797" s="56"/>
      <c r="Y797" s="56"/>
      <c r="Z797" s="56"/>
      <c r="AA797" s="56"/>
      <c r="AB797" s="56"/>
    </row>
    <row r="798">
      <c r="A798" s="56"/>
      <c r="B798" s="56"/>
      <c r="C798" s="58"/>
      <c r="D798" s="87"/>
      <c r="E798" s="79"/>
      <c r="F798" s="58"/>
      <c r="G798" s="58"/>
      <c r="H798" s="58"/>
      <c r="I798" s="58"/>
      <c r="J798" s="58"/>
      <c r="K798" s="56"/>
      <c r="L798" s="56"/>
      <c r="M798" s="56"/>
      <c r="N798" s="56"/>
      <c r="O798" s="56"/>
      <c r="P798" s="56"/>
      <c r="Q798" s="56"/>
      <c r="R798" s="56"/>
      <c r="S798" s="56"/>
      <c r="T798" s="56"/>
      <c r="U798" s="56"/>
      <c r="V798" s="56"/>
      <c r="W798" s="56"/>
      <c r="X798" s="56"/>
      <c r="Y798" s="56"/>
      <c r="Z798" s="56"/>
      <c r="AA798" s="56"/>
      <c r="AB798" s="56"/>
    </row>
    <row r="799">
      <c r="A799" s="56"/>
      <c r="B799" s="56"/>
      <c r="C799" s="58"/>
      <c r="D799" s="87"/>
      <c r="E799" s="79"/>
      <c r="F799" s="58"/>
      <c r="G799" s="58"/>
      <c r="H799" s="58"/>
      <c r="I799" s="58"/>
      <c r="J799" s="58"/>
      <c r="K799" s="56"/>
      <c r="L799" s="56"/>
      <c r="M799" s="56"/>
      <c r="N799" s="56"/>
      <c r="O799" s="56"/>
      <c r="P799" s="56"/>
      <c r="Q799" s="56"/>
      <c r="R799" s="56"/>
      <c r="S799" s="56"/>
      <c r="T799" s="56"/>
      <c r="U799" s="56"/>
      <c r="V799" s="56"/>
      <c r="W799" s="56"/>
      <c r="X799" s="56"/>
      <c r="Y799" s="56"/>
      <c r="Z799" s="56"/>
      <c r="AA799" s="56"/>
      <c r="AB799" s="56"/>
    </row>
    <row r="800">
      <c r="A800" s="56"/>
      <c r="B800" s="56"/>
      <c r="C800" s="58"/>
      <c r="D800" s="87"/>
      <c r="E800" s="79"/>
      <c r="F800" s="58"/>
      <c r="G800" s="58"/>
      <c r="H800" s="58"/>
      <c r="I800" s="58"/>
      <c r="J800" s="58"/>
      <c r="K800" s="56"/>
      <c r="L800" s="56"/>
      <c r="M800" s="56"/>
      <c r="N800" s="56"/>
      <c r="O800" s="56"/>
      <c r="P800" s="56"/>
      <c r="Q800" s="56"/>
      <c r="R800" s="56"/>
      <c r="S800" s="56"/>
      <c r="T800" s="56"/>
      <c r="U800" s="56"/>
      <c r="V800" s="56"/>
      <c r="W800" s="56"/>
      <c r="X800" s="56"/>
      <c r="Y800" s="56"/>
      <c r="Z800" s="56"/>
      <c r="AA800" s="56"/>
      <c r="AB800" s="56"/>
    </row>
    <row r="801">
      <c r="A801" s="56"/>
      <c r="B801" s="56"/>
      <c r="C801" s="58"/>
      <c r="D801" s="87"/>
      <c r="E801" s="79"/>
      <c r="F801" s="58"/>
      <c r="G801" s="58"/>
      <c r="H801" s="58"/>
      <c r="I801" s="58"/>
      <c r="J801" s="58"/>
      <c r="K801" s="56"/>
      <c r="L801" s="56"/>
      <c r="M801" s="56"/>
      <c r="N801" s="56"/>
      <c r="O801" s="56"/>
      <c r="P801" s="56"/>
      <c r="Q801" s="56"/>
      <c r="R801" s="56"/>
      <c r="S801" s="56"/>
      <c r="T801" s="56"/>
      <c r="U801" s="56"/>
      <c r="V801" s="56"/>
      <c r="W801" s="56"/>
      <c r="X801" s="56"/>
      <c r="Y801" s="56"/>
      <c r="Z801" s="56"/>
      <c r="AA801" s="56"/>
      <c r="AB801" s="56"/>
    </row>
    <row r="802">
      <c r="A802" s="56"/>
      <c r="B802" s="56"/>
      <c r="C802" s="58"/>
      <c r="D802" s="87"/>
      <c r="E802" s="79"/>
      <c r="F802" s="58"/>
      <c r="G802" s="58"/>
      <c r="H802" s="58"/>
      <c r="I802" s="58"/>
      <c r="J802" s="58"/>
      <c r="K802" s="56"/>
      <c r="L802" s="56"/>
      <c r="M802" s="56"/>
      <c r="N802" s="56"/>
      <c r="O802" s="56"/>
      <c r="P802" s="56"/>
      <c r="Q802" s="56"/>
      <c r="R802" s="56"/>
      <c r="S802" s="56"/>
      <c r="T802" s="56"/>
      <c r="U802" s="56"/>
      <c r="V802" s="56"/>
      <c r="W802" s="56"/>
      <c r="X802" s="56"/>
      <c r="Y802" s="56"/>
      <c r="Z802" s="56"/>
      <c r="AA802" s="56"/>
      <c r="AB802" s="56"/>
    </row>
    <row r="803">
      <c r="A803" s="56"/>
      <c r="B803" s="56"/>
      <c r="C803" s="58"/>
      <c r="D803" s="87"/>
      <c r="E803" s="79"/>
      <c r="F803" s="58"/>
      <c r="G803" s="58"/>
      <c r="H803" s="58"/>
      <c r="I803" s="58"/>
      <c r="J803" s="58"/>
      <c r="K803" s="56"/>
      <c r="L803" s="56"/>
      <c r="M803" s="56"/>
      <c r="N803" s="56"/>
      <c r="O803" s="56"/>
      <c r="P803" s="56"/>
      <c r="Q803" s="56"/>
      <c r="R803" s="56"/>
      <c r="S803" s="56"/>
      <c r="T803" s="56"/>
      <c r="U803" s="56"/>
      <c r="V803" s="56"/>
      <c r="W803" s="56"/>
      <c r="X803" s="56"/>
      <c r="Y803" s="56"/>
      <c r="Z803" s="56"/>
      <c r="AA803" s="56"/>
      <c r="AB803" s="56"/>
    </row>
    <row r="804">
      <c r="A804" s="56"/>
      <c r="B804" s="56"/>
      <c r="C804" s="58"/>
      <c r="D804" s="87"/>
      <c r="E804" s="79"/>
      <c r="F804" s="58"/>
      <c r="G804" s="58"/>
      <c r="H804" s="58"/>
      <c r="I804" s="58"/>
      <c r="J804" s="58"/>
      <c r="K804" s="56"/>
      <c r="L804" s="56"/>
      <c r="M804" s="56"/>
      <c r="N804" s="56"/>
      <c r="O804" s="56"/>
      <c r="P804" s="56"/>
      <c r="Q804" s="56"/>
      <c r="R804" s="56"/>
      <c r="S804" s="56"/>
      <c r="T804" s="56"/>
      <c r="U804" s="56"/>
      <c r="V804" s="56"/>
      <c r="W804" s="56"/>
      <c r="X804" s="56"/>
      <c r="Y804" s="56"/>
      <c r="Z804" s="56"/>
      <c r="AA804" s="56"/>
      <c r="AB804" s="56"/>
    </row>
    <row r="805">
      <c r="A805" s="56"/>
      <c r="B805" s="56"/>
      <c r="C805" s="58"/>
      <c r="D805" s="87"/>
      <c r="E805" s="79"/>
      <c r="F805" s="58"/>
      <c r="G805" s="58"/>
      <c r="H805" s="58"/>
      <c r="I805" s="58"/>
      <c r="J805" s="58"/>
      <c r="K805" s="56"/>
      <c r="L805" s="56"/>
      <c r="M805" s="56"/>
      <c r="N805" s="56"/>
      <c r="O805" s="56"/>
      <c r="P805" s="56"/>
      <c r="Q805" s="56"/>
      <c r="R805" s="56"/>
      <c r="S805" s="56"/>
      <c r="T805" s="56"/>
      <c r="U805" s="56"/>
      <c r="V805" s="56"/>
      <c r="W805" s="56"/>
      <c r="X805" s="56"/>
      <c r="Y805" s="56"/>
      <c r="Z805" s="56"/>
      <c r="AA805" s="56"/>
      <c r="AB805" s="56"/>
    </row>
    <row r="806">
      <c r="A806" s="56"/>
      <c r="B806" s="56"/>
      <c r="C806" s="58"/>
      <c r="D806" s="87"/>
      <c r="E806" s="79"/>
      <c r="F806" s="58"/>
      <c r="G806" s="58"/>
      <c r="H806" s="58"/>
      <c r="I806" s="58"/>
      <c r="J806" s="58"/>
      <c r="K806" s="56"/>
      <c r="L806" s="56"/>
      <c r="M806" s="56"/>
      <c r="N806" s="56"/>
      <c r="O806" s="56"/>
      <c r="P806" s="56"/>
      <c r="Q806" s="56"/>
      <c r="R806" s="56"/>
      <c r="S806" s="56"/>
      <c r="T806" s="56"/>
      <c r="U806" s="56"/>
      <c r="V806" s="56"/>
      <c r="W806" s="56"/>
      <c r="X806" s="56"/>
      <c r="Y806" s="56"/>
      <c r="Z806" s="56"/>
      <c r="AA806" s="56"/>
      <c r="AB806" s="56"/>
    </row>
    <row r="807">
      <c r="A807" s="56"/>
      <c r="B807" s="56"/>
      <c r="C807" s="58"/>
      <c r="D807" s="87"/>
      <c r="E807" s="79"/>
      <c r="F807" s="58"/>
      <c r="G807" s="58"/>
      <c r="H807" s="58"/>
      <c r="I807" s="58"/>
      <c r="J807" s="58"/>
      <c r="K807" s="56"/>
      <c r="L807" s="56"/>
      <c r="M807" s="56"/>
      <c r="N807" s="56"/>
      <c r="O807" s="56"/>
      <c r="P807" s="56"/>
      <c r="Q807" s="56"/>
      <c r="R807" s="56"/>
      <c r="S807" s="56"/>
      <c r="T807" s="56"/>
      <c r="U807" s="56"/>
      <c r="V807" s="56"/>
      <c r="W807" s="56"/>
      <c r="X807" s="56"/>
      <c r="Y807" s="56"/>
      <c r="Z807" s="56"/>
      <c r="AA807" s="56"/>
      <c r="AB807" s="56"/>
    </row>
    <row r="808">
      <c r="A808" s="56"/>
      <c r="B808" s="56"/>
      <c r="C808" s="58"/>
      <c r="D808" s="87"/>
      <c r="E808" s="79"/>
      <c r="F808" s="58"/>
      <c r="G808" s="58"/>
      <c r="H808" s="58"/>
      <c r="I808" s="58"/>
      <c r="J808" s="58"/>
      <c r="K808" s="56"/>
      <c r="L808" s="56"/>
      <c r="M808" s="56"/>
      <c r="N808" s="56"/>
      <c r="O808" s="56"/>
      <c r="P808" s="56"/>
      <c r="Q808" s="56"/>
      <c r="R808" s="56"/>
      <c r="S808" s="56"/>
      <c r="T808" s="56"/>
      <c r="U808" s="56"/>
      <c r="V808" s="56"/>
      <c r="W808" s="56"/>
      <c r="X808" s="56"/>
      <c r="Y808" s="56"/>
      <c r="Z808" s="56"/>
      <c r="AA808" s="56"/>
      <c r="AB808" s="56"/>
    </row>
    <row r="809">
      <c r="A809" s="56"/>
      <c r="B809" s="56"/>
      <c r="C809" s="58"/>
      <c r="D809" s="87"/>
      <c r="E809" s="79"/>
      <c r="F809" s="58"/>
      <c r="G809" s="58"/>
      <c r="H809" s="58"/>
      <c r="I809" s="58"/>
      <c r="J809" s="58"/>
      <c r="K809" s="56"/>
      <c r="L809" s="56"/>
      <c r="M809" s="56"/>
      <c r="N809" s="56"/>
      <c r="O809" s="56"/>
      <c r="P809" s="56"/>
      <c r="Q809" s="56"/>
      <c r="R809" s="56"/>
      <c r="S809" s="56"/>
      <c r="T809" s="56"/>
      <c r="U809" s="56"/>
      <c r="V809" s="56"/>
      <c r="W809" s="56"/>
      <c r="X809" s="56"/>
      <c r="Y809" s="56"/>
      <c r="Z809" s="56"/>
      <c r="AA809" s="56"/>
      <c r="AB809" s="56"/>
    </row>
    <row r="810">
      <c r="A810" s="56"/>
      <c r="B810" s="56"/>
      <c r="C810" s="58"/>
      <c r="D810" s="87"/>
      <c r="E810" s="79"/>
      <c r="F810" s="58"/>
      <c r="G810" s="58"/>
      <c r="H810" s="58"/>
      <c r="I810" s="58"/>
      <c r="J810" s="58"/>
      <c r="K810" s="56"/>
      <c r="L810" s="56"/>
      <c r="M810" s="56"/>
      <c r="N810" s="56"/>
      <c r="O810" s="56"/>
      <c r="P810" s="56"/>
      <c r="Q810" s="56"/>
      <c r="R810" s="56"/>
      <c r="S810" s="56"/>
      <c r="T810" s="56"/>
      <c r="U810" s="56"/>
      <c r="V810" s="56"/>
      <c r="W810" s="56"/>
      <c r="X810" s="56"/>
      <c r="Y810" s="56"/>
      <c r="Z810" s="56"/>
      <c r="AA810" s="56"/>
      <c r="AB810" s="56"/>
    </row>
    <row r="811">
      <c r="A811" s="56"/>
      <c r="B811" s="56"/>
      <c r="C811" s="58"/>
      <c r="D811" s="87"/>
      <c r="E811" s="79"/>
      <c r="F811" s="58"/>
      <c r="G811" s="58"/>
      <c r="H811" s="58"/>
      <c r="I811" s="58"/>
      <c r="J811" s="58"/>
      <c r="K811" s="56"/>
      <c r="L811" s="56"/>
      <c r="M811" s="56"/>
      <c r="N811" s="56"/>
      <c r="O811" s="56"/>
      <c r="P811" s="56"/>
      <c r="Q811" s="56"/>
      <c r="R811" s="56"/>
      <c r="S811" s="56"/>
      <c r="T811" s="56"/>
      <c r="U811" s="56"/>
      <c r="V811" s="56"/>
      <c r="W811" s="56"/>
      <c r="X811" s="56"/>
      <c r="Y811" s="56"/>
      <c r="Z811" s="56"/>
      <c r="AA811" s="56"/>
      <c r="AB811" s="56"/>
    </row>
    <row r="812">
      <c r="A812" s="56"/>
      <c r="B812" s="56"/>
      <c r="C812" s="58"/>
      <c r="D812" s="87"/>
      <c r="E812" s="79"/>
      <c r="F812" s="58"/>
      <c r="G812" s="58"/>
      <c r="H812" s="58"/>
      <c r="I812" s="58"/>
      <c r="J812" s="58"/>
      <c r="K812" s="56"/>
      <c r="L812" s="56"/>
      <c r="M812" s="56"/>
      <c r="N812" s="56"/>
      <c r="O812" s="56"/>
      <c r="P812" s="56"/>
      <c r="Q812" s="56"/>
      <c r="R812" s="56"/>
      <c r="S812" s="56"/>
      <c r="T812" s="56"/>
      <c r="U812" s="56"/>
      <c r="V812" s="56"/>
      <c r="W812" s="56"/>
      <c r="X812" s="56"/>
      <c r="Y812" s="56"/>
      <c r="Z812" s="56"/>
      <c r="AA812" s="56"/>
      <c r="AB812" s="56"/>
    </row>
    <row r="813">
      <c r="A813" s="56"/>
      <c r="B813" s="56"/>
      <c r="C813" s="58"/>
      <c r="D813" s="87"/>
      <c r="E813" s="79"/>
      <c r="F813" s="58"/>
      <c r="G813" s="58"/>
      <c r="H813" s="58"/>
      <c r="I813" s="58"/>
      <c r="J813" s="58"/>
      <c r="K813" s="56"/>
      <c r="L813" s="56"/>
      <c r="M813" s="56"/>
      <c r="N813" s="56"/>
      <c r="O813" s="56"/>
      <c r="P813" s="56"/>
      <c r="Q813" s="56"/>
      <c r="R813" s="56"/>
      <c r="S813" s="56"/>
      <c r="T813" s="56"/>
      <c r="U813" s="56"/>
      <c r="V813" s="56"/>
      <c r="W813" s="56"/>
      <c r="X813" s="56"/>
      <c r="Y813" s="56"/>
      <c r="Z813" s="56"/>
      <c r="AA813" s="56"/>
      <c r="AB813" s="56"/>
    </row>
    <row r="814">
      <c r="A814" s="56"/>
      <c r="B814" s="56"/>
      <c r="C814" s="58"/>
      <c r="D814" s="87"/>
      <c r="E814" s="79"/>
      <c r="F814" s="58"/>
      <c r="G814" s="58"/>
      <c r="H814" s="58"/>
      <c r="I814" s="58"/>
      <c r="J814" s="58"/>
      <c r="K814" s="56"/>
      <c r="L814" s="56"/>
      <c r="M814" s="56"/>
      <c r="N814" s="56"/>
      <c r="O814" s="56"/>
      <c r="P814" s="56"/>
      <c r="Q814" s="56"/>
      <c r="R814" s="56"/>
      <c r="S814" s="56"/>
      <c r="T814" s="56"/>
      <c r="U814" s="56"/>
      <c r="V814" s="56"/>
      <c r="W814" s="56"/>
      <c r="X814" s="56"/>
      <c r="Y814" s="56"/>
      <c r="Z814" s="56"/>
      <c r="AA814" s="56"/>
      <c r="AB814" s="56"/>
    </row>
    <row r="815">
      <c r="A815" s="56"/>
      <c r="B815" s="56"/>
      <c r="C815" s="58"/>
      <c r="D815" s="87"/>
      <c r="E815" s="79"/>
      <c r="F815" s="58"/>
      <c r="G815" s="58"/>
      <c r="H815" s="58"/>
      <c r="I815" s="58"/>
      <c r="J815" s="58"/>
      <c r="K815" s="56"/>
      <c r="L815" s="56"/>
      <c r="M815" s="56"/>
      <c r="N815" s="56"/>
      <c r="O815" s="56"/>
      <c r="P815" s="56"/>
      <c r="Q815" s="56"/>
      <c r="R815" s="56"/>
      <c r="S815" s="56"/>
      <c r="T815" s="56"/>
      <c r="U815" s="56"/>
      <c r="V815" s="56"/>
      <c r="W815" s="56"/>
      <c r="X815" s="56"/>
      <c r="Y815" s="56"/>
      <c r="Z815" s="56"/>
      <c r="AA815" s="56"/>
      <c r="AB815" s="56"/>
    </row>
    <row r="816">
      <c r="A816" s="56"/>
      <c r="B816" s="56"/>
      <c r="C816" s="58"/>
      <c r="D816" s="87"/>
      <c r="E816" s="79"/>
      <c r="F816" s="58"/>
      <c r="G816" s="58"/>
      <c r="H816" s="58"/>
      <c r="I816" s="58"/>
      <c r="J816" s="58"/>
      <c r="K816" s="56"/>
      <c r="L816" s="56"/>
      <c r="M816" s="56"/>
      <c r="N816" s="56"/>
      <c r="O816" s="56"/>
      <c r="P816" s="56"/>
      <c r="Q816" s="56"/>
      <c r="R816" s="56"/>
      <c r="S816" s="56"/>
      <c r="T816" s="56"/>
      <c r="U816" s="56"/>
      <c r="V816" s="56"/>
      <c r="W816" s="56"/>
      <c r="X816" s="56"/>
      <c r="Y816" s="56"/>
      <c r="Z816" s="56"/>
      <c r="AA816" s="56"/>
      <c r="AB816" s="56"/>
    </row>
    <row r="817">
      <c r="A817" s="56"/>
      <c r="B817" s="56"/>
      <c r="C817" s="58"/>
      <c r="D817" s="87"/>
      <c r="E817" s="79"/>
      <c r="F817" s="58"/>
      <c r="G817" s="58"/>
      <c r="H817" s="58"/>
      <c r="I817" s="58"/>
      <c r="J817" s="58"/>
      <c r="K817" s="56"/>
      <c r="L817" s="56"/>
      <c r="M817" s="56"/>
      <c r="N817" s="56"/>
      <c r="O817" s="56"/>
      <c r="P817" s="56"/>
      <c r="Q817" s="56"/>
      <c r="R817" s="56"/>
      <c r="S817" s="56"/>
      <c r="T817" s="56"/>
      <c r="U817" s="56"/>
      <c r="V817" s="56"/>
      <c r="W817" s="56"/>
      <c r="X817" s="56"/>
      <c r="Y817" s="56"/>
      <c r="Z817" s="56"/>
      <c r="AA817" s="56"/>
      <c r="AB817" s="56"/>
    </row>
    <row r="818">
      <c r="A818" s="56"/>
      <c r="B818" s="56"/>
      <c r="C818" s="58"/>
      <c r="D818" s="87"/>
      <c r="E818" s="79"/>
      <c r="F818" s="58"/>
      <c r="G818" s="58"/>
      <c r="H818" s="58"/>
      <c r="I818" s="58"/>
      <c r="J818" s="58"/>
      <c r="K818" s="56"/>
      <c r="L818" s="56"/>
      <c r="M818" s="56"/>
      <c r="N818" s="56"/>
      <c r="O818" s="56"/>
      <c r="P818" s="56"/>
      <c r="Q818" s="56"/>
      <c r="R818" s="56"/>
      <c r="S818" s="56"/>
      <c r="T818" s="56"/>
      <c r="U818" s="56"/>
      <c r="V818" s="56"/>
      <c r="W818" s="56"/>
      <c r="X818" s="56"/>
      <c r="Y818" s="56"/>
      <c r="Z818" s="56"/>
      <c r="AA818" s="56"/>
      <c r="AB818" s="56"/>
    </row>
    <row r="819">
      <c r="A819" s="56"/>
      <c r="B819" s="56"/>
      <c r="C819" s="58"/>
      <c r="D819" s="87"/>
      <c r="E819" s="79"/>
      <c r="F819" s="58"/>
      <c r="G819" s="58"/>
      <c r="H819" s="58"/>
      <c r="I819" s="58"/>
      <c r="J819" s="58"/>
      <c r="K819" s="56"/>
      <c r="L819" s="56"/>
      <c r="M819" s="56"/>
      <c r="N819" s="56"/>
      <c r="O819" s="56"/>
      <c r="P819" s="56"/>
      <c r="Q819" s="56"/>
      <c r="R819" s="56"/>
      <c r="S819" s="56"/>
      <c r="T819" s="56"/>
      <c r="U819" s="56"/>
      <c r="V819" s="56"/>
      <c r="W819" s="56"/>
      <c r="X819" s="56"/>
      <c r="Y819" s="56"/>
      <c r="Z819" s="56"/>
      <c r="AA819" s="56"/>
      <c r="AB819" s="56"/>
    </row>
    <row r="820">
      <c r="A820" s="56"/>
      <c r="B820" s="56"/>
      <c r="C820" s="58"/>
      <c r="D820" s="87"/>
      <c r="E820" s="79"/>
      <c r="F820" s="58"/>
      <c r="G820" s="58"/>
      <c r="H820" s="58"/>
      <c r="I820" s="58"/>
      <c r="J820" s="58"/>
      <c r="K820" s="56"/>
      <c r="L820" s="56"/>
      <c r="M820" s="56"/>
      <c r="N820" s="56"/>
      <c r="O820" s="56"/>
      <c r="P820" s="56"/>
      <c r="Q820" s="56"/>
      <c r="R820" s="56"/>
      <c r="S820" s="56"/>
      <c r="T820" s="56"/>
      <c r="U820" s="56"/>
      <c r="V820" s="56"/>
      <c r="W820" s="56"/>
      <c r="X820" s="56"/>
      <c r="Y820" s="56"/>
      <c r="Z820" s="56"/>
      <c r="AA820" s="56"/>
      <c r="AB820" s="56"/>
    </row>
    <row r="821">
      <c r="A821" s="56"/>
      <c r="B821" s="56"/>
      <c r="C821" s="58"/>
      <c r="D821" s="87"/>
      <c r="E821" s="79"/>
      <c r="F821" s="58"/>
      <c r="G821" s="58"/>
      <c r="H821" s="58"/>
      <c r="I821" s="58"/>
      <c r="J821" s="58"/>
      <c r="K821" s="56"/>
      <c r="L821" s="56"/>
      <c r="M821" s="56"/>
      <c r="N821" s="56"/>
      <c r="O821" s="56"/>
      <c r="P821" s="56"/>
      <c r="Q821" s="56"/>
      <c r="R821" s="56"/>
      <c r="S821" s="56"/>
      <c r="T821" s="56"/>
      <c r="U821" s="56"/>
      <c r="V821" s="56"/>
      <c r="W821" s="56"/>
      <c r="X821" s="56"/>
      <c r="Y821" s="56"/>
      <c r="Z821" s="56"/>
      <c r="AA821" s="56"/>
      <c r="AB821" s="56"/>
    </row>
    <row r="822">
      <c r="A822" s="56"/>
      <c r="B822" s="56"/>
      <c r="C822" s="58"/>
      <c r="D822" s="87"/>
      <c r="E822" s="79"/>
      <c r="F822" s="58"/>
      <c r="G822" s="58"/>
      <c r="H822" s="58"/>
      <c r="I822" s="58"/>
      <c r="J822" s="58"/>
      <c r="K822" s="56"/>
      <c r="L822" s="56"/>
      <c r="M822" s="56"/>
      <c r="N822" s="56"/>
      <c r="O822" s="56"/>
      <c r="P822" s="56"/>
      <c r="Q822" s="56"/>
      <c r="R822" s="56"/>
      <c r="S822" s="56"/>
      <c r="T822" s="56"/>
      <c r="U822" s="56"/>
      <c r="V822" s="56"/>
      <c r="W822" s="56"/>
      <c r="X822" s="56"/>
      <c r="Y822" s="56"/>
      <c r="Z822" s="56"/>
      <c r="AA822" s="56"/>
      <c r="AB822" s="56"/>
    </row>
    <row r="823">
      <c r="A823" s="56"/>
      <c r="B823" s="56"/>
      <c r="C823" s="58"/>
      <c r="D823" s="87"/>
      <c r="E823" s="79"/>
      <c r="F823" s="58"/>
      <c r="G823" s="58"/>
      <c r="H823" s="58"/>
      <c r="I823" s="58"/>
      <c r="J823" s="58"/>
      <c r="K823" s="56"/>
      <c r="L823" s="56"/>
      <c r="M823" s="56"/>
      <c r="N823" s="56"/>
      <c r="O823" s="56"/>
      <c r="P823" s="56"/>
      <c r="Q823" s="56"/>
      <c r="R823" s="56"/>
      <c r="S823" s="56"/>
      <c r="T823" s="56"/>
      <c r="U823" s="56"/>
      <c r="V823" s="56"/>
      <c r="W823" s="56"/>
      <c r="X823" s="56"/>
      <c r="Y823" s="56"/>
      <c r="Z823" s="56"/>
      <c r="AA823" s="56"/>
      <c r="AB823" s="56"/>
    </row>
    <row r="824">
      <c r="A824" s="56"/>
      <c r="B824" s="56"/>
      <c r="C824" s="58"/>
      <c r="D824" s="87"/>
      <c r="E824" s="79"/>
      <c r="F824" s="58"/>
      <c r="G824" s="58"/>
      <c r="H824" s="58"/>
      <c r="I824" s="58"/>
      <c r="J824" s="58"/>
      <c r="K824" s="56"/>
      <c r="L824" s="56"/>
      <c r="M824" s="56"/>
      <c r="N824" s="56"/>
      <c r="O824" s="56"/>
      <c r="P824" s="56"/>
      <c r="Q824" s="56"/>
      <c r="R824" s="56"/>
      <c r="S824" s="56"/>
      <c r="T824" s="56"/>
      <c r="U824" s="56"/>
      <c r="V824" s="56"/>
      <c r="W824" s="56"/>
      <c r="X824" s="56"/>
      <c r="Y824" s="56"/>
      <c r="Z824" s="56"/>
      <c r="AA824" s="56"/>
      <c r="AB824" s="56"/>
    </row>
    <row r="825">
      <c r="A825" s="56"/>
      <c r="B825" s="56"/>
      <c r="C825" s="58"/>
      <c r="D825" s="87"/>
      <c r="E825" s="79"/>
      <c r="F825" s="58"/>
      <c r="G825" s="58"/>
      <c r="H825" s="58"/>
      <c r="I825" s="58"/>
      <c r="J825" s="58"/>
      <c r="K825" s="56"/>
      <c r="L825" s="56"/>
      <c r="M825" s="56"/>
      <c r="N825" s="56"/>
      <c r="O825" s="56"/>
      <c r="P825" s="56"/>
      <c r="Q825" s="56"/>
      <c r="R825" s="56"/>
      <c r="S825" s="56"/>
      <c r="T825" s="56"/>
      <c r="U825" s="56"/>
      <c r="V825" s="56"/>
      <c r="W825" s="56"/>
      <c r="X825" s="56"/>
      <c r="Y825" s="56"/>
      <c r="Z825" s="56"/>
      <c r="AA825" s="56"/>
      <c r="AB825" s="56"/>
    </row>
    <row r="826">
      <c r="A826" s="56"/>
      <c r="B826" s="56"/>
      <c r="C826" s="58"/>
      <c r="D826" s="87"/>
      <c r="E826" s="79"/>
      <c r="F826" s="58"/>
      <c r="G826" s="58"/>
      <c r="H826" s="58"/>
      <c r="I826" s="58"/>
      <c r="J826" s="58"/>
      <c r="K826" s="56"/>
      <c r="L826" s="56"/>
      <c r="M826" s="56"/>
      <c r="N826" s="56"/>
      <c r="O826" s="56"/>
      <c r="P826" s="56"/>
      <c r="Q826" s="56"/>
      <c r="R826" s="56"/>
      <c r="S826" s="56"/>
      <c r="T826" s="56"/>
      <c r="U826" s="56"/>
      <c r="V826" s="56"/>
      <c r="W826" s="56"/>
      <c r="X826" s="56"/>
      <c r="Y826" s="56"/>
      <c r="Z826" s="56"/>
      <c r="AA826" s="56"/>
      <c r="AB826" s="56"/>
    </row>
    <row r="827">
      <c r="A827" s="56"/>
      <c r="B827" s="56"/>
      <c r="C827" s="58"/>
      <c r="D827" s="87"/>
      <c r="E827" s="79"/>
      <c r="F827" s="58"/>
      <c r="G827" s="58"/>
      <c r="H827" s="58"/>
      <c r="I827" s="58"/>
      <c r="J827" s="58"/>
      <c r="K827" s="56"/>
      <c r="L827" s="56"/>
      <c r="M827" s="56"/>
      <c r="N827" s="56"/>
      <c r="O827" s="56"/>
      <c r="P827" s="56"/>
      <c r="Q827" s="56"/>
      <c r="R827" s="56"/>
      <c r="S827" s="56"/>
      <c r="T827" s="56"/>
      <c r="U827" s="56"/>
      <c r="V827" s="56"/>
      <c r="W827" s="56"/>
      <c r="X827" s="56"/>
      <c r="Y827" s="56"/>
      <c r="Z827" s="56"/>
      <c r="AA827" s="56"/>
      <c r="AB827" s="56"/>
    </row>
    <row r="828">
      <c r="A828" s="56"/>
      <c r="B828" s="56"/>
      <c r="C828" s="58"/>
      <c r="D828" s="87"/>
      <c r="E828" s="79"/>
      <c r="F828" s="58"/>
      <c r="G828" s="58"/>
      <c r="H828" s="58"/>
      <c r="I828" s="58"/>
      <c r="J828" s="58"/>
      <c r="K828" s="56"/>
      <c r="L828" s="56"/>
      <c r="M828" s="56"/>
      <c r="N828" s="56"/>
      <c r="O828" s="56"/>
      <c r="P828" s="56"/>
      <c r="Q828" s="56"/>
      <c r="R828" s="56"/>
      <c r="S828" s="56"/>
      <c r="T828" s="56"/>
      <c r="U828" s="56"/>
      <c r="V828" s="56"/>
      <c r="W828" s="56"/>
      <c r="X828" s="56"/>
      <c r="Y828" s="56"/>
      <c r="Z828" s="56"/>
      <c r="AA828" s="56"/>
      <c r="AB828" s="56"/>
    </row>
    <row r="829">
      <c r="A829" s="56"/>
      <c r="B829" s="56"/>
      <c r="C829" s="58"/>
      <c r="D829" s="87"/>
      <c r="E829" s="79"/>
      <c r="F829" s="58"/>
      <c r="G829" s="58"/>
      <c r="H829" s="58"/>
      <c r="I829" s="58"/>
      <c r="J829" s="58"/>
      <c r="K829" s="56"/>
      <c r="L829" s="56"/>
      <c r="M829" s="56"/>
      <c r="N829" s="56"/>
      <c r="O829" s="56"/>
      <c r="P829" s="56"/>
      <c r="Q829" s="56"/>
      <c r="R829" s="56"/>
      <c r="S829" s="56"/>
      <c r="T829" s="56"/>
      <c r="U829" s="56"/>
      <c r="V829" s="56"/>
      <c r="W829" s="56"/>
      <c r="X829" s="56"/>
      <c r="Y829" s="56"/>
      <c r="Z829" s="56"/>
      <c r="AA829" s="56"/>
      <c r="AB829" s="56"/>
    </row>
    <row r="830">
      <c r="A830" s="56"/>
      <c r="B830" s="56"/>
      <c r="C830" s="58"/>
      <c r="D830" s="87"/>
      <c r="E830" s="79"/>
      <c r="F830" s="58"/>
      <c r="G830" s="58"/>
      <c r="H830" s="58"/>
      <c r="I830" s="58"/>
      <c r="J830" s="58"/>
      <c r="K830" s="56"/>
      <c r="L830" s="56"/>
      <c r="M830" s="56"/>
      <c r="N830" s="56"/>
      <c r="O830" s="56"/>
      <c r="P830" s="56"/>
      <c r="Q830" s="56"/>
      <c r="R830" s="56"/>
      <c r="S830" s="56"/>
      <c r="T830" s="56"/>
      <c r="U830" s="56"/>
      <c r="V830" s="56"/>
      <c r="W830" s="56"/>
      <c r="X830" s="56"/>
      <c r="Y830" s="56"/>
      <c r="Z830" s="56"/>
      <c r="AA830" s="56"/>
      <c r="AB830" s="56"/>
    </row>
    <row r="831">
      <c r="A831" s="56"/>
      <c r="B831" s="56"/>
      <c r="C831" s="58"/>
      <c r="D831" s="87"/>
      <c r="E831" s="79"/>
      <c r="F831" s="58"/>
      <c r="G831" s="58"/>
      <c r="H831" s="58"/>
      <c r="I831" s="58"/>
      <c r="J831" s="58"/>
      <c r="K831" s="56"/>
      <c r="L831" s="56"/>
      <c r="M831" s="56"/>
      <c r="N831" s="56"/>
      <c r="O831" s="56"/>
      <c r="P831" s="56"/>
      <c r="Q831" s="56"/>
      <c r="R831" s="56"/>
      <c r="S831" s="56"/>
      <c r="T831" s="56"/>
      <c r="U831" s="56"/>
      <c r="V831" s="56"/>
      <c r="W831" s="56"/>
      <c r="X831" s="56"/>
      <c r="Y831" s="56"/>
      <c r="Z831" s="56"/>
      <c r="AA831" s="56"/>
      <c r="AB831" s="56"/>
    </row>
    <row r="832">
      <c r="A832" s="56"/>
      <c r="B832" s="56"/>
      <c r="C832" s="58"/>
      <c r="D832" s="87"/>
      <c r="E832" s="79"/>
      <c r="F832" s="58"/>
      <c r="G832" s="58"/>
      <c r="H832" s="58"/>
      <c r="I832" s="58"/>
      <c r="J832" s="58"/>
      <c r="K832" s="56"/>
      <c r="L832" s="56"/>
      <c r="M832" s="56"/>
      <c r="N832" s="56"/>
      <c r="O832" s="56"/>
      <c r="P832" s="56"/>
      <c r="Q832" s="56"/>
      <c r="R832" s="56"/>
      <c r="S832" s="56"/>
      <c r="T832" s="56"/>
      <c r="U832" s="56"/>
      <c r="V832" s="56"/>
      <c r="W832" s="56"/>
      <c r="X832" s="56"/>
      <c r="Y832" s="56"/>
      <c r="Z832" s="56"/>
      <c r="AA832" s="56"/>
      <c r="AB832" s="56"/>
    </row>
    <row r="833">
      <c r="A833" s="56"/>
      <c r="B833" s="56"/>
      <c r="C833" s="58"/>
      <c r="D833" s="87"/>
      <c r="E833" s="79"/>
      <c r="F833" s="58"/>
      <c r="G833" s="58"/>
      <c r="H833" s="58"/>
      <c r="I833" s="58"/>
      <c r="J833" s="58"/>
      <c r="K833" s="56"/>
      <c r="L833" s="56"/>
      <c r="M833" s="56"/>
      <c r="N833" s="56"/>
      <c r="O833" s="56"/>
      <c r="P833" s="56"/>
      <c r="Q833" s="56"/>
      <c r="R833" s="56"/>
      <c r="S833" s="56"/>
      <c r="T833" s="56"/>
      <c r="U833" s="56"/>
      <c r="V833" s="56"/>
      <c r="W833" s="56"/>
      <c r="X833" s="56"/>
      <c r="Y833" s="56"/>
      <c r="Z833" s="56"/>
      <c r="AA833" s="56"/>
      <c r="AB833" s="56"/>
    </row>
    <row r="834">
      <c r="A834" s="56"/>
      <c r="B834" s="56"/>
      <c r="C834" s="58"/>
      <c r="D834" s="87"/>
      <c r="E834" s="79"/>
      <c r="F834" s="58"/>
      <c r="G834" s="58"/>
      <c r="H834" s="58"/>
      <c r="I834" s="58"/>
      <c r="J834" s="58"/>
      <c r="K834" s="56"/>
      <c r="L834" s="56"/>
      <c r="M834" s="56"/>
      <c r="N834" s="56"/>
      <c r="O834" s="56"/>
      <c r="P834" s="56"/>
      <c r="Q834" s="56"/>
      <c r="R834" s="56"/>
      <c r="S834" s="56"/>
      <c r="T834" s="56"/>
      <c r="U834" s="56"/>
      <c r="V834" s="56"/>
      <c r="W834" s="56"/>
      <c r="X834" s="56"/>
      <c r="Y834" s="56"/>
      <c r="Z834" s="56"/>
      <c r="AA834" s="56"/>
      <c r="AB834" s="56"/>
    </row>
    <row r="835">
      <c r="A835" s="56"/>
      <c r="B835" s="56"/>
      <c r="C835" s="58"/>
      <c r="D835" s="87"/>
      <c r="E835" s="79"/>
      <c r="F835" s="58"/>
      <c r="G835" s="58"/>
      <c r="H835" s="58"/>
      <c r="I835" s="58"/>
      <c r="J835" s="58"/>
      <c r="K835" s="56"/>
      <c r="L835" s="56"/>
      <c r="M835" s="56"/>
      <c r="N835" s="56"/>
      <c r="O835" s="56"/>
      <c r="P835" s="56"/>
      <c r="Q835" s="56"/>
      <c r="R835" s="56"/>
      <c r="S835" s="56"/>
      <c r="T835" s="56"/>
      <c r="U835" s="56"/>
      <c r="V835" s="56"/>
      <c r="W835" s="56"/>
      <c r="X835" s="56"/>
      <c r="Y835" s="56"/>
      <c r="Z835" s="56"/>
      <c r="AA835" s="56"/>
      <c r="AB835" s="56"/>
    </row>
    <row r="836">
      <c r="A836" s="56"/>
      <c r="B836" s="56"/>
      <c r="C836" s="58"/>
      <c r="D836" s="87"/>
      <c r="E836" s="79"/>
      <c r="F836" s="58"/>
      <c r="G836" s="58"/>
      <c r="H836" s="58"/>
      <c r="I836" s="58"/>
      <c r="J836" s="58"/>
      <c r="K836" s="56"/>
      <c r="L836" s="56"/>
      <c r="M836" s="56"/>
      <c r="N836" s="56"/>
      <c r="O836" s="56"/>
      <c r="P836" s="56"/>
      <c r="Q836" s="56"/>
      <c r="R836" s="56"/>
      <c r="S836" s="56"/>
      <c r="T836" s="56"/>
      <c r="U836" s="56"/>
      <c r="V836" s="56"/>
      <c r="W836" s="56"/>
      <c r="X836" s="56"/>
      <c r="Y836" s="56"/>
      <c r="Z836" s="56"/>
      <c r="AA836" s="56"/>
      <c r="AB836" s="56"/>
    </row>
    <row r="837">
      <c r="A837" s="56"/>
      <c r="B837" s="56"/>
      <c r="C837" s="58"/>
      <c r="D837" s="87"/>
      <c r="E837" s="79"/>
      <c r="F837" s="58"/>
      <c r="G837" s="58"/>
      <c r="H837" s="58"/>
      <c r="I837" s="58"/>
      <c r="J837" s="58"/>
      <c r="K837" s="56"/>
      <c r="L837" s="56"/>
      <c r="M837" s="56"/>
      <c r="N837" s="56"/>
      <c r="O837" s="56"/>
      <c r="P837" s="56"/>
      <c r="Q837" s="56"/>
      <c r="R837" s="56"/>
      <c r="S837" s="56"/>
      <c r="T837" s="56"/>
      <c r="U837" s="56"/>
      <c r="V837" s="56"/>
      <c r="W837" s="56"/>
      <c r="X837" s="56"/>
      <c r="Y837" s="56"/>
      <c r="Z837" s="56"/>
      <c r="AA837" s="56"/>
      <c r="AB837" s="56"/>
    </row>
    <row r="838">
      <c r="A838" s="56"/>
      <c r="B838" s="56"/>
      <c r="C838" s="58"/>
      <c r="D838" s="87"/>
      <c r="E838" s="79"/>
      <c r="F838" s="58"/>
      <c r="G838" s="58"/>
      <c r="H838" s="58"/>
      <c r="I838" s="58"/>
      <c r="J838" s="58"/>
      <c r="K838" s="56"/>
      <c r="L838" s="56"/>
      <c r="M838" s="56"/>
      <c r="N838" s="56"/>
      <c r="O838" s="56"/>
      <c r="P838" s="56"/>
      <c r="Q838" s="56"/>
      <c r="R838" s="56"/>
      <c r="S838" s="56"/>
      <c r="T838" s="56"/>
      <c r="U838" s="56"/>
      <c r="V838" s="56"/>
      <c r="W838" s="56"/>
      <c r="X838" s="56"/>
      <c r="Y838" s="56"/>
      <c r="Z838" s="56"/>
      <c r="AA838" s="56"/>
      <c r="AB838" s="56"/>
    </row>
    <row r="839">
      <c r="A839" s="56"/>
      <c r="B839" s="56"/>
      <c r="C839" s="58"/>
      <c r="D839" s="87"/>
      <c r="E839" s="79"/>
      <c r="F839" s="58"/>
      <c r="G839" s="58"/>
      <c r="H839" s="58"/>
      <c r="I839" s="58"/>
      <c r="J839" s="58"/>
      <c r="K839" s="56"/>
      <c r="L839" s="56"/>
      <c r="M839" s="56"/>
      <c r="N839" s="56"/>
      <c r="O839" s="56"/>
      <c r="P839" s="56"/>
      <c r="Q839" s="56"/>
      <c r="R839" s="56"/>
      <c r="S839" s="56"/>
      <c r="T839" s="56"/>
      <c r="U839" s="56"/>
      <c r="V839" s="56"/>
      <c r="W839" s="56"/>
      <c r="X839" s="56"/>
      <c r="Y839" s="56"/>
      <c r="Z839" s="56"/>
      <c r="AA839" s="56"/>
      <c r="AB839" s="56"/>
    </row>
    <row r="840">
      <c r="A840" s="56"/>
      <c r="B840" s="56"/>
      <c r="C840" s="58"/>
      <c r="D840" s="87"/>
      <c r="E840" s="79"/>
      <c r="F840" s="58"/>
      <c r="G840" s="58"/>
      <c r="H840" s="58"/>
      <c r="I840" s="58"/>
      <c r="J840" s="58"/>
      <c r="K840" s="56"/>
      <c r="L840" s="56"/>
      <c r="M840" s="56"/>
      <c r="N840" s="56"/>
      <c r="O840" s="56"/>
      <c r="P840" s="56"/>
      <c r="Q840" s="56"/>
      <c r="R840" s="56"/>
      <c r="S840" s="56"/>
      <c r="T840" s="56"/>
      <c r="U840" s="56"/>
      <c r="V840" s="56"/>
      <c r="W840" s="56"/>
      <c r="X840" s="56"/>
      <c r="Y840" s="56"/>
      <c r="Z840" s="56"/>
      <c r="AA840" s="56"/>
      <c r="AB840" s="56"/>
    </row>
    <row r="841">
      <c r="A841" s="56"/>
      <c r="B841" s="56"/>
      <c r="C841" s="58"/>
      <c r="D841" s="87"/>
      <c r="E841" s="79"/>
      <c r="F841" s="58"/>
      <c r="G841" s="58"/>
      <c r="H841" s="58"/>
      <c r="I841" s="58"/>
      <c r="J841" s="58"/>
      <c r="K841" s="56"/>
      <c r="L841" s="56"/>
      <c r="M841" s="56"/>
      <c r="N841" s="56"/>
      <c r="O841" s="56"/>
      <c r="P841" s="56"/>
      <c r="Q841" s="56"/>
      <c r="R841" s="56"/>
      <c r="S841" s="56"/>
      <c r="T841" s="56"/>
      <c r="U841" s="56"/>
      <c r="V841" s="56"/>
      <c r="W841" s="56"/>
      <c r="X841" s="56"/>
      <c r="Y841" s="56"/>
      <c r="Z841" s="56"/>
      <c r="AA841" s="56"/>
      <c r="AB841" s="56"/>
    </row>
    <row r="842">
      <c r="A842" s="56"/>
      <c r="B842" s="56"/>
      <c r="C842" s="58"/>
      <c r="D842" s="87"/>
      <c r="E842" s="79"/>
      <c r="F842" s="58"/>
      <c r="G842" s="58"/>
      <c r="H842" s="58"/>
      <c r="I842" s="58"/>
      <c r="J842" s="58"/>
      <c r="K842" s="56"/>
      <c r="L842" s="56"/>
      <c r="M842" s="56"/>
      <c r="N842" s="56"/>
      <c r="O842" s="56"/>
      <c r="P842" s="56"/>
      <c r="Q842" s="56"/>
      <c r="R842" s="56"/>
      <c r="S842" s="56"/>
      <c r="T842" s="56"/>
      <c r="U842" s="56"/>
      <c r="V842" s="56"/>
      <c r="W842" s="56"/>
      <c r="X842" s="56"/>
      <c r="Y842" s="56"/>
      <c r="Z842" s="56"/>
      <c r="AA842" s="56"/>
      <c r="AB842" s="56"/>
    </row>
    <row r="843">
      <c r="A843" s="56"/>
      <c r="B843" s="56"/>
      <c r="C843" s="58"/>
      <c r="D843" s="87"/>
      <c r="E843" s="79"/>
      <c r="F843" s="58"/>
      <c r="G843" s="58"/>
      <c r="H843" s="58"/>
      <c r="I843" s="58"/>
      <c r="J843" s="58"/>
      <c r="K843" s="56"/>
      <c r="L843" s="56"/>
      <c r="M843" s="56"/>
      <c r="N843" s="56"/>
      <c r="O843" s="56"/>
      <c r="P843" s="56"/>
      <c r="Q843" s="56"/>
      <c r="R843" s="56"/>
      <c r="S843" s="56"/>
      <c r="T843" s="56"/>
      <c r="U843" s="56"/>
      <c r="V843" s="56"/>
      <c r="W843" s="56"/>
      <c r="X843" s="56"/>
      <c r="Y843" s="56"/>
      <c r="Z843" s="56"/>
      <c r="AA843" s="56"/>
      <c r="AB843" s="56"/>
    </row>
    <row r="844">
      <c r="A844" s="56"/>
      <c r="B844" s="56"/>
      <c r="C844" s="58"/>
      <c r="D844" s="87"/>
      <c r="E844" s="79"/>
      <c r="F844" s="58"/>
      <c r="G844" s="58"/>
      <c r="H844" s="58"/>
      <c r="I844" s="58"/>
      <c r="J844" s="58"/>
      <c r="K844" s="56"/>
      <c r="L844" s="56"/>
      <c r="M844" s="56"/>
      <c r="N844" s="56"/>
      <c r="O844" s="56"/>
      <c r="P844" s="56"/>
      <c r="Q844" s="56"/>
      <c r="R844" s="56"/>
      <c r="S844" s="56"/>
      <c r="T844" s="56"/>
      <c r="U844" s="56"/>
      <c r="V844" s="56"/>
      <c r="W844" s="56"/>
      <c r="X844" s="56"/>
      <c r="Y844" s="56"/>
      <c r="Z844" s="56"/>
      <c r="AA844" s="56"/>
      <c r="AB844" s="56"/>
    </row>
    <row r="845">
      <c r="A845" s="56"/>
      <c r="B845" s="56"/>
      <c r="C845" s="58"/>
      <c r="D845" s="87"/>
      <c r="E845" s="79"/>
      <c r="F845" s="58"/>
      <c r="G845" s="58"/>
      <c r="H845" s="58"/>
      <c r="I845" s="58"/>
      <c r="J845" s="58"/>
      <c r="K845" s="56"/>
      <c r="L845" s="56"/>
      <c r="M845" s="56"/>
      <c r="N845" s="56"/>
      <c r="O845" s="56"/>
      <c r="P845" s="56"/>
      <c r="Q845" s="56"/>
      <c r="R845" s="56"/>
      <c r="S845" s="56"/>
      <c r="T845" s="56"/>
      <c r="U845" s="56"/>
      <c r="V845" s="56"/>
      <c r="W845" s="56"/>
      <c r="X845" s="56"/>
      <c r="Y845" s="56"/>
      <c r="Z845" s="56"/>
      <c r="AA845" s="56"/>
      <c r="AB845" s="56"/>
    </row>
    <row r="846">
      <c r="A846" s="56"/>
      <c r="B846" s="56"/>
      <c r="C846" s="58"/>
      <c r="D846" s="87"/>
      <c r="E846" s="79"/>
      <c r="F846" s="58"/>
      <c r="G846" s="58"/>
      <c r="H846" s="58"/>
      <c r="I846" s="58"/>
      <c r="J846" s="58"/>
      <c r="K846" s="56"/>
      <c r="L846" s="56"/>
      <c r="M846" s="56"/>
      <c r="N846" s="56"/>
      <c r="O846" s="56"/>
      <c r="P846" s="56"/>
      <c r="Q846" s="56"/>
      <c r="R846" s="56"/>
      <c r="S846" s="56"/>
      <c r="T846" s="56"/>
      <c r="U846" s="56"/>
      <c r="V846" s="56"/>
      <c r="W846" s="56"/>
      <c r="X846" s="56"/>
      <c r="Y846" s="56"/>
      <c r="Z846" s="56"/>
      <c r="AA846" s="56"/>
      <c r="AB846" s="56"/>
    </row>
    <row r="847">
      <c r="A847" s="56"/>
      <c r="B847" s="56"/>
      <c r="C847" s="58"/>
      <c r="D847" s="87"/>
      <c r="E847" s="79"/>
      <c r="F847" s="58"/>
      <c r="G847" s="58"/>
      <c r="H847" s="58"/>
      <c r="I847" s="58"/>
      <c r="J847" s="58"/>
      <c r="K847" s="56"/>
      <c r="L847" s="56"/>
      <c r="M847" s="56"/>
      <c r="N847" s="56"/>
      <c r="O847" s="56"/>
      <c r="P847" s="56"/>
      <c r="Q847" s="56"/>
      <c r="R847" s="56"/>
      <c r="S847" s="56"/>
      <c r="T847" s="56"/>
      <c r="U847" s="56"/>
      <c r="V847" s="56"/>
      <c r="W847" s="56"/>
      <c r="X847" s="56"/>
      <c r="Y847" s="56"/>
      <c r="Z847" s="56"/>
      <c r="AA847" s="56"/>
      <c r="AB847" s="56"/>
    </row>
    <row r="848">
      <c r="A848" s="56"/>
      <c r="B848" s="56"/>
      <c r="C848" s="58"/>
      <c r="D848" s="87"/>
      <c r="E848" s="79"/>
      <c r="F848" s="58"/>
      <c r="G848" s="58"/>
      <c r="H848" s="58"/>
      <c r="I848" s="58"/>
      <c r="J848" s="58"/>
      <c r="K848" s="56"/>
      <c r="L848" s="56"/>
      <c r="M848" s="56"/>
      <c r="N848" s="56"/>
      <c r="O848" s="56"/>
      <c r="P848" s="56"/>
      <c r="Q848" s="56"/>
      <c r="R848" s="56"/>
      <c r="S848" s="56"/>
      <c r="T848" s="56"/>
      <c r="U848" s="56"/>
      <c r="V848" s="56"/>
      <c r="W848" s="56"/>
      <c r="X848" s="56"/>
      <c r="Y848" s="56"/>
      <c r="Z848" s="56"/>
      <c r="AA848" s="56"/>
      <c r="AB848" s="56"/>
    </row>
    <row r="849">
      <c r="A849" s="56"/>
      <c r="B849" s="56"/>
      <c r="C849" s="58"/>
      <c r="D849" s="87"/>
      <c r="E849" s="79"/>
      <c r="F849" s="58"/>
      <c r="G849" s="58"/>
      <c r="H849" s="58"/>
      <c r="I849" s="58"/>
      <c r="J849" s="58"/>
      <c r="K849" s="56"/>
      <c r="L849" s="56"/>
      <c r="M849" s="56"/>
      <c r="N849" s="56"/>
      <c r="O849" s="56"/>
      <c r="P849" s="56"/>
      <c r="Q849" s="56"/>
      <c r="R849" s="56"/>
      <c r="S849" s="56"/>
      <c r="T849" s="56"/>
      <c r="U849" s="56"/>
      <c r="V849" s="56"/>
      <c r="W849" s="56"/>
      <c r="X849" s="56"/>
      <c r="Y849" s="56"/>
      <c r="Z849" s="56"/>
      <c r="AA849" s="56"/>
      <c r="AB849" s="56"/>
    </row>
    <row r="850">
      <c r="A850" s="56"/>
      <c r="B850" s="56"/>
      <c r="C850" s="58"/>
      <c r="D850" s="87"/>
      <c r="E850" s="79"/>
      <c r="F850" s="58"/>
      <c r="G850" s="58"/>
      <c r="H850" s="58"/>
      <c r="I850" s="58"/>
      <c r="J850" s="58"/>
      <c r="K850" s="56"/>
      <c r="L850" s="56"/>
      <c r="M850" s="56"/>
      <c r="N850" s="56"/>
      <c r="O850" s="56"/>
      <c r="P850" s="56"/>
      <c r="Q850" s="56"/>
      <c r="R850" s="56"/>
      <c r="S850" s="56"/>
      <c r="T850" s="56"/>
      <c r="U850" s="56"/>
      <c r="V850" s="56"/>
      <c r="W850" s="56"/>
      <c r="X850" s="56"/>
      <c r="Y850" s="56"/>
      <c r="Z850" s="56"/>
      <c r="AA850" s="56"/>
      <c r="AB850" s="56"/>
    </row>
    <row r="851">
      <c r="A851" s="56"/>
      <c r="B851" s="56"/>
      <c r="C851" s="58"/>
      <c r="D851" s="87"/>
      <c r="E851" s="79"/>
      <c r="F851" s="58"/>
      <c r="G851" s="58"/>
      <c r="H851" s="58"/>
      <c r="I851" s="58"/>
      <c r="J851" s="58"/>
      <c r="K851" s="56"/>
      <c r="L851" s="56"/>
      <c r="M851" s="56"/>
      <c r="N851" s="56"/>
      <c r="O851" s="56"/>
      <c r="P851" s="56"/>
      <c r="Q851" s="56"/>
      <c r="R851" s="56"/>
      <c r="S851" s="56"/>
      <c r="T851" s="56"/>
      <c r="U851" s="56"/>
      <c r="V851" s="56"/>
      <c r="W851" s="56"/>
      <c r="X851" s="56"/>
      <c r="Y851" s="56"/>
      <c r="Z851" s="56"/>
      <c r="AA851" s="56"/>
      <c r="AB851" s="56"/>
    </row>
    <row r="852">
      <c r="A852" s="56"/>
      <c r="B852" s="56"/>
      <c r="C852" s="58"/>
      <c r="D852" s="87"/>
      <c r="E852" s="79"/>
      <c r="F852" s="58"/>
      <c r="G852" s="58"/>
      <c r="H852" s="58"/>
      <c r="I852" s="58"/>
      <c r="J852" s="58"/>
      <c r="K852" s="56"/>
      <c r="L852" s="56"/>
      <c r="M852" s="56"/>
      <c r="N852" s="56"/>
      <c r="O852" s="56"/>
      <c r="P852" s="56"/>
      <c r="Q852" s="56"/>
      <c r="R852" s="56"/>
      <c r="S852" s="56"/>
      <c r="T852" s="56"/>
      <c r="U852" s="56"/>
      <c r="V852" s="56"/>
      <c r="W852" s="56"/>
      <c r="X852" s="56"/>
      <c r="Y852" s="56"/>
      <c r="Z852" s="56"/>
      <c r="AA852" s="56"/>
      <c r="AB852" s="56"/>
    </row>
    <row r="853">
      <c r="A853" s="56"/>
      <c r="B853" s="56"/>
      <c r="C853" s="58"/>
      <c r="D853" s="87"/>
      <c r="E853" s="79"/>
      <c r="F853" s="58"/>
      <c r="G853" s="58"/>
      <c r="H853" s="58"/>
      <c r="I853" s="58"/>
      <c r="J853" s="58"/>
      <c r="K853" s="56"/>
      <c r="L853" s="56"/>
      <c r="M853" s="56"/>
      <c r="N853" s="56"/>
      <c r="O853" s="56"/>
      <c r="P853" s="56"/>
      <c r="Q853" s="56"/>
      <c r="R853" s="56"/>
      <c r="S853" s="56"/>
      <c r="T853" s="56"/>
      <c r="U853" s="56"/>
      <c r="V853" s="56"/>
      <c r="W853" s="56"/>
      <c r="X853" s="56"/>
      <c r="Y853" s="56"/>
      <c r="Z853" s="56"/>
      <c r="AA853" s="56"/>
      <c r="AB853" s="56"/>
    </row>
    <row r="854">
      <c r="A854" s="56"/>
      <c r="B854" s="56"/>
      <c r="C854" s="58"/>
      <c r="D854" s="87"/>
      <c r="E854" s="79"/>
      <c r="F854" s="58"/>
      <c r="G854" s="58"/>
      <c r="H854" s="58"/>
      <c r="I854" s="58"/>
      <c r="J854" s="58"/>
      <c r="K854" s="56"/>
      <c r="L854" s="56"/>
      <c r="M854" s="56"/>
      <c r="N854" s="56"/>
      <c r="O854" s="56"/>
      <c r="P854" s="56"/>
      <c r="Q854" s="56"/>
      <c r="R854" s="56"/>
      <c r="S854" s="56"/>
      <c r="T854" s="56"/>
      <c r="U854" s="56"/>
      <c r="V854" s="56"/>
      <c r="W854" s="56"/>
      <c r="X854" s="56"/>
      <c r="Y854" s="56"/>
      <c r="Z854" s="56"/>
      <c r="AA854" s="56"/>
      <c r="AB854" s="56"/>
    </row>
    <row r="855">
      <c r="A855" s="56"/>
      <c r="B855" s="56"/>
      <c r="C855" s="58"/>
      <c r="D855" s="87"/>
      <c r="E855" s="79"/>
      <c r="F855" s="58"/>
      <c r="G855" s="58"/>
      <c r="H855" s="58"/>
      <c r="I855" s="58"/>
      <c r="J855" s="58"/>
      <c r="K855" s="56"/>
      <c r="L855" s="56"/>
      <c r="M855" s="56"/>
      <c r="N855" s="56"/>
      <c r="O855" s="56"/>
      <c r="P855" s="56"/>
      <c r="Q855" s="56"/>
      <c r="R855" s="56"/>
      <c r="S855" s="56"/>
      <c r="T855" s="56"/>
      <c r="U855" s="56"/>
      <c r="V855" s="56"/>
      <c r="W855" s="56"/>
      <c r="X855" s="56"/>
      <c r="Y855" s="56"/>
      <c r="Z855" s="56"/>
      <c r="AA855" s="56"/>
      <c r="AB855" s="56"/>
    </row>
    <row r="856">
      <c r="A856" s="56"/>
      <c r="B856" s="56"/>
      <c r="C856" s="58"/>
      <c r="D856" s="87"/>
      <c r="E856" s="79"/>
      <c r="F856" s="58"/>
      <c r="G856" s="58"/>
      <c r="H856" s="58"/>
      <c r="I856" s="58"/>
      <c r="J856" s="58"/>
      <c r="K856" s="56"/>
      <c r="L856" s="56"/>
      <c r="M856" s="56"/>
      <c r="N856" s="56"/>
      <c r="O856" s="56"/>
      <c r="P856" s="56"/>
      <c r="Q856" s="56"/>
      <c r="R856" s="56"/>
      <c r="S856" s="56"/>
      <c r="T856" s="56"/>
      <c r="U856" s="56"/>
      <c r="V856" s="56"/>
      <c r="W856" s="56"/>
      <c r="X856" s="56"/>
      <c r="Y856" s="56"/>
      <c r="Z856" s="56"/>
      <c r="AA856" s="56"/>
      <c r="AB856" s="56"/>
    </row>
    <row r="857">
      <c r="A857" s="56"/>
      <c r="B857" s="56"/>
      <c r="C857" s="58"/>
      <c r="D857" s="87"/>
      <c r="E857" s="79"/>
      <c r="F857" s="58"/>
      <c r="G857" s="58"/>
      <c r="H857" s="58"/>
      <c r="I857" s="58"/>
      <c r="J857" s="58"/>
      <c r="K857" s="56"/>
      <c r="L857" s="56"/>
      <c r="M857" s="56"/>
      <c r="N857" s="56"/>
      <c r="O857" s="56"/>
      <c r="P857" s="56"/>
      <c r="Q857" s="56"/>
      <c r="R857" s="56"/>
      <c r="S857" s="56"/>
      <c r="T857" s="56"/>
      <c r="U857" s="56"/>
      <c r="V857" s="56"/>
      <c r="W857" s="56"/>
      <c r="X857" s="56"/>
      <c r="Y857" s="56"/>
      <c r="Z857" s="56"/>
      <c r="AA857" s="56"/>
      <c r="AB857" s="56"/>
    </row>
    <row r="858">
      <c r="A858" s="56"/>
      <c r="B858" s="56"/>
      <c r="C858" s="58"/>
      <c r="D858" s="87"/>
      <c r="E858" s="79"/>
      <c r="F858" s="58"/>
      <c r="G858" s="58"/>
      <c r="H858" s="58"/>
      <c r="I858" s="58"/>
      <c r="J858" s="58"/>
      <c r="K858" s="56"/>
      <c r="L858" s="56"/>
      <c r="M858" s="56"/>
      <c r="N858" s="56"/>
      <c r="O858" s="56"/>
      <c r="P858" s="56"/>
      <c r="Q858" s="56"/>
      <c r="R858" s="56"/>
      <c r="S858" s="56"/>
      <c r="T858" s="56"/>
      <c r="U858" s="56"/>
      <c r="V858" s="56"/>
      <c r="W858" s="56"/>
      <c r="X858" s="56"/>
      <c r="Y858" s="56"/>
      <c r="Z858" s="56"/>
      <c r="AA858" s="56"/>
      <c r="AB858" s="56"/>
    </row>
    <row r="859">
      <c r="A859" s="56"/>
      <c r="B859" s="56"/>
      <c r="C859" s="58"/>
      <c r="D859" s="87"/>
      <c r="E859" s="79"/>
      <c r="F859" s="58"/>
      <c r="G859" s="58"/>
      <c r="H859" s="58"/>
      <c r="I859" s="58"/>
      <c r="J859" s="58"/>
      <c r="K859" s="56"/>
      <c r="L859" s="56"/>
      <c r="M859" s="56"/>
      <c r="N859" s="56"/>
      <c r="O859" s="56"/>
      <c r="P859" s="56"/>
      <c r="Q859" s="56"/>
      <c r="R859" s="56"/>
      <c r="S859" s="56"/>
      <c r="T859" s="56"/>
      <c r="U859" s="56"/>
      <c r="V859" s="56"/>
      <c r="W859" s="56"/>
      <c r="X859" s="56"/>
      <c r="Y859" s="56"/>
      <c r="Z859" s="56"/>
      <c r="AA859" s="56"/>
      <c r="AB859" s="56"/>
    </row>
    <row r="860">
      <c r="A860" s="56"/>
      <c r="B860" s="56"/>
      <c r="C860" s="58"/>
      <c r="D860" s="87"/>
      <c r="E860" s="79"/>
      <c r="F860" s="58"/>
      <c r="G860" s="58"/>
      <c r="H860" s="58"/>
      <c r="I860" s="58"/>
      <c r="J860" s="58"/>
      <c r="K860" s="56"/>
      <c r="L860" s="56"/>
      <c r="M860" s="56"/>
      <c r="N860" s="56"/>
      <c r="O860" s="56"/>
      <c r="P860" s="56"/>
      <c r="Q860" s="56"/>
      <c r="R860" s="56"/>
      <c r="S860" s="56"/>
      <c r="T860" s="56"/>
      <c r="U860" s="56"/>
      <c r="V860" s="56"/>
      <c r="W860" s="56"/>
      <c r="X860" s="56"/>
      <c r="Y860" s="56"/>
      <c r="Z860" s="56"/>
      <c r="AA860" s="56"/>
      <c r="AB860" s="56"/>
    </row>
    <row r="861">
      <c r="A861" s="56"/>
      <c r="B861" s="56"/>
      <c r="C861" s="58"/>
      <c r="D861" s="87"/>
      <c r="E861" s="79"/>
      <c r="F861" s="58"/>
      <c r="G861" s="58"/>
      <c r="H861" s="58"/>
      <c r="I861" s="58"/>
      <c r="J861" s="58"/>
      <c r="K861" s="56"/>
      <c r="L861" s="56"/>
      <c r="M861" s="56"/>
      <c r="N861" s="56"/>
      <c r="O861" s="56"/>
      <c r="P861" s="56"/>
      <c r="Q861" s="56"/>
      <c r="R861" s="56"/>
      <c r="S861" s="56"/>
      <c r="T861" s="56"/>
      <c r="U861" s="56"/>
      <c r="V861" s="56"/>
      <c r="W861" s="56"/>
      <c r="X861" s="56"/>
      <c r="Y861" s="56"/>
      <c r="Z861" s="56"/>
      <c r="AA861" s="56"/>
      <c r="AB861" s="56"/>
    </row>
    <row r="862">
      <c r="A862" s="56"/>
      <c r="B862" s="56"/>
      <c r="C862" s="58"/>
      <c r="D862" s="87"/>
      <c r="E862" s="79"/>
      <c r="F862" s="58"/>
      <c r="G862" s="58"/>
      <c r="H862" s="58"/>
      <c r="I862" s="58"/>
      <c r="J862" s="58"/>
      <c r="K862" s="56"/>
      <c r="L862" s="56"/>
      <c r="M862" s="56"/>
      <c r="N862" s="56"/>
      <c r="O862" s="56"/>
      <c r="P862" s="56"/>
      <c r="Q862" s="56"/>
      <c r="R862" s="56"/>
      <c r="S862" s="56"/>
      <c r="T862" s="56"/>
      <c r="U862" s="56"/>
      <c r="V862" s="56"/>
      <c r="W862" s="56"/>
      <c r="X862" s="56"/>
      <c r="Y862" s="56"/>
      <c r="Z862" s="56"/>
      <c r="AA862" s="56"/>
      <c r="AB862" s="56"/>
    </row>
    <row r="863">
      <c r="A863" s="56"/>
      <c r="B863" s="56"/>
      <c r="C863" s="58"/>
      <c r="D863" s="87"/>
      <c r="E863" s="79"/>
      <c r="F863" s="58"/>
      <c r="G863" s="58"/>
      <c r="H863" s="58"/>
      <c r="I863" s="58"/>
      <c r="J863" s="58"/>
      <c r="K863" s="56"/>
      <c r="L863" s="56"/>
      <c r="M863" s="56"/>
      <c r="N863" s="56"/>
      <c r="O863" s="56"/>
      <c r="P863" s="56"/>
      <c r="Q863" s="56"/>
      <c r="R863" s="56"/>
      <c r="S863" s="56"/>
      <c r="T863" s="56"/>
      <c r="U863" s="56"/>
      <c r="V863" s="56"/>
      <c r="W863" s="56"/>
      <c r="X863" s="56"/>
      <c r="Y863" s="56"/>
      <c r="Z863" s="56"/>
      <c r="AA863" s="56"/>
      <c r="AB863" s="56"/>
    </row>
    <row r="864">
      <c r="A864" s="56"/>
      <c r="B864" s="56"/>
      <c r="C864" s="58"/>
      <c r="D864" s="87"/>
      <c r="E864" s="79"/>
      <c r="F864" s="58"/>
      <c r="G864" s="58"/>
      <c r="H864" s="58"/>
      <c r="I864" s="58"/>
      <c r="J864" s="58"/>
      <c r="K864" s="56"/>
      <c r="L864" s="56"/>
      <c r="M864" s="56"/>
      <c r="N864" s="56"/>
      <c r="O864" s="56"/>
      <c r="P864" s="56"/>
      <c r="Q864" s="56"/>
      <c r="R864" s="56"/>
      <c r="S864" s="56"/>
      <c r="T864" s="56"/>
      <c r="U864" s="56"/>
      <c r="V864" s="56"/>
      <c r="W864" s="56"/>
      <c r="X864" s="56"/>
      <c r="Y864" s="56"/>
      <c r="Z864" s="56"/>
      <c r="AA864" s="56"/>
      <c r="AB864" s="56"/>
    </row>
    <row r="865">
      <c r="A865" s="56"/>
      <c r="B865" s="56"/>
      <c r="C865" s="58"/>
      <c r="D865" s="87"/>
      <c r="E865" s="79"/>
      <c r="F865" s="58"/>
      <c r="G865" s="58"/>
      <c r="H865" s="58"/>
      <c r="I865" s="58"/>
      <c r="J865" s="58"/>
      <c r="K865" s="56"/>
      <c r="L865" s="56"/>
      <c r="M865" s="56"/>
      <c r="N865" s="56"/>
      <c r="O865" s="56"/>
      <c r="P865" s="56"/>
      <c r="Q865" s="56"/>
      <c r="R865" s="56"/>
      <c r="S865" s="56"/>
      <c r="T865" s="56"/>
      <c r="U865" s="56"/>
      <c r="V865" s="56"/>
      <c r="W865" s="56"/>
      <c r="X865" s="56"/>
      <c r="Y865" s="56"/>
      <c r="Z865" s="56"/>
      <c r="AA865" s="56"/>
      <c r="AB865" s="56"/>
    </row>
    <row r="866">
      <c r="A866" s="56"/>
      <c r="B866" s="56"/>
      <c r="C866" s="58"/>
      <c r="D866" s="87"/>
      <c r="E866" s="79"/>
      <c r="F866" s="58"/>
      <c r="G866" s="58"/>
      <c r="H866" s="58"/>
      <c r="I866" s="58"/>
      <c r="J866" s="58"/>
      <c r="K866" s="56"/>
      <c r="L866" s="56"/>
      <c r="M866" s="56"/>
      <c r="N866" s="56"/>
      <c r="O866" s="56"/>
      <c r="P866" s="56"/>
      <c r="Q866" s="56"/>
      <c r="R866" s="56"/>
      <c r="S866" s="56"/>
      <c r="T866" s="56"/>
      <c r="U866" s="56"/>
      <c r="V866" s="56"/>
      <c r="W866" s="56"/>
      <c r="X866" s="56"/>
      <c r="Y866" s="56"/>
      <c r="Z866" s="56"/>
      <c r="AA866" s="56"/>
      <c r="AB866" s="56"/>
    </row>
    <row r="867">
      <c r="A867" s="56"/>
      <c r="B867" s="56"/>
      <c r="C867" s="58"/>
      <c r="D867" s="87"/>
      <c r="E867" s="79"/>
      <c r="F867" s="58"/>
      <c r="G867" s="58"/>
      <c r="H867" s="58"/>
      <c r="I867" s="58"/>
      <c r="J867" s="58"/>
      <c r="K867" s="56"/>
      <c r="L867" s="56"/>
      <c r="M867" s="56"/>
      <c r="N867" s="56"/>
      <c r="O867" s="56"/>
      <c r="P867" s="56"/>
      <c r="Q867" s="56"/>
      <c r="R867" s="56"/>
      <c r="S867" s="56"/>
      <c r="T867" s="56"/>
      <c r="U867" s="56"/>
      <c r="V867" s="56"/>
      <c r="W867" s="56"/>
      <c r="X867" s="56"/>
      <c r="Y867" s="56"/>
      <c r="Z867" s="56"/>
      <c r="AA867" s="56"/>
      <c r="AB867" s="56"/>
    </row>
    <row r="868">
      <c r="A868" s="56"/>
      <c r="B868" s="56"/>
      <c r="C868" s="58"/>
      <c r="D868" s="87"/>
      <c r="E868" s="79"/>
      <c r="F868" s="58"/>
      <c r="G868" s="58"/>
      <c r="H868" s="58"/>
      <c r="I868" s="58"/>
      <c r="J868" s="58"/>
      <c r="K868" s="56"/>
      <c r="L868" s="56"/>
      <c r="M868" s="56"/>
      <c r="N868" s="56"/>
      <c r="O868" s="56"/>
      <c r="P868" s="56"/>
      <c r="Q868" s="56"/>
      <c r="R868" s="56"/>
      <c r="S868" s="56"/>
      <c r="T868" s="56"/>
      <c r="U868" s="56"/>
      <c r="V868" s="56"/>
      <c r="W868" s="56"/>
      <c r="X868" s="56"/>
      <c r="Y868" s="56"/>
      <c r="Z868" s="56"/>
      <c r="AA868" s="56"/>
      <c r="AB868" s="56"/>
    </row>
    <row r="869">
      <c r="A869" s="56"/>
      <c r="B869" s="56"/>
      <c r="C869" s="58"/>
      <c r="D869" s="87"/>
      <c r="E869" s="79"/>
      <c r="F869" s="58"/>
      <c r="G869" s="58"/>
      <c r="H869" s="58"/>
      <c r="I869" s="58"/>
      <c r="J869" s="58"/>
      <c r="K869" s="56"/>
      <c r="L869" s="56"/>
      <c r="M869" s="56"/>
      <c r="N869" s="56"/>
      <c r="O869" s="56"/>
      <c r="P869" s="56"/>
      <c r="Q869" s="56"/>
      <c r="R869" s="56"/>
      <c r="S869" s="56"/>
      <c r="T869" s="56"/>
      <c r="U869" s="56"/>
      <c r="V869" s="56"/>
      <c r="W869" s="56"/>
      <c r="X869" s="56"/>
      <c r="Y869" s="56"/>
      <c r="Z869" s="56"/>
      <c r="AA869" s="56"/>
      <c r="AB869" s="56"/>
    </row>
    <row r="870">
      <c r="A870" s="56"/>
      <c r="B870" s="56"/>
      <c r="C870" s="58"/>
      <c r="D870" s="87"/>
      <c r="E870" s="79"/>
      <c r="F870" s="58"/>
      <c r="G870" s="58"/>
      <c r="H870" s="58"/>
      <c r="I870" s="58"/>
      <c r="J870" s="58"/>
      <c r="K870" s="56"/>
      <c r="L870" s="56"/>
      <c r="M870" s="56"/>
      <c r="N870" s="56"/>
      <c r="O870" s="56"/>
      <c r="P870" s="56"/>
      <c r="Q870" s="56"/>
      <c r="R870" s="56"/>
      <c r="S870" s="56"/>
      <c r="T870" s="56"/>
      <c r="U870" s="56"/>
      <c r="V870" s="56"/>
      <c r="W870" s="56"/>
      <c r="X870" s="56"/>
      <c r="Y870" s="56"/>
      <c r="Z870" s="56"/>
      <c r="AA870" s="56"/>
      <c r="AB870" s="56"/>
    </row>
    <row r="871">
      <c r="A871" s="56"/>
      <c r="B871" s="56"/>
      <c r="C871" s="58"/>
      <c r="D871" s="87"/>
      <c r="E871" s="79"/>
      <c r="F871" s="58"/>
      <c r="G871" s="58"/>
      <c r="H871" s="58"/>
      <c r="I871" s="58"/>
      <c r="J871" s="58"/>
      <c r="K871" s="56"/>
      <c r="L871" s="56"/>
      <c r="M871" s="56"/>
      <c r="N871" s="56"/>
      <c r="O871" s="56"/>
      <c r="P871" s="56"/>
      <c r="Q871" s="56"/>
      <c r="R871" s="56"/>
      <c r="S871" s="56"/>
      <c r="T871" s="56"/>
      <c r="U871" s="56"/>
      <c r="V871" s="56"/>
      <c r="W871" s="56"/>
      <c r="X871" s="56"/>
      <c r="Y871" s="56"/>
      <c r="Z871" s="56"/>
      <c r="AA871" s="56"/>
      <c r="AB871" s="56"/>
    </row>
    <row r="872">
      <c r="A872" s="56"/>
      <c r="B872" s="56"/>
      <c r="C872" s="58"/>
      <c r="D872" s="87"/>
      <c r="E872" s="79"/>
      <c r="F872" s="58"/>
      <c r="G872" s="58"/>
      <c r="H872" s="58"/>
      <c r="I872" s="58"/>
      <c r="J872" s="58"/>
      <c r="K872" s="56"/>
      <c r="L872" s="56"/>
      <c r="M872" s="56"/>
      <c r="N872" s="56"/>
      <c r="O872" s="56"/>
      <c r="P872" s="56"/>
      <c r="Q872" s="56"/>
      <c r="R872" s="56"/>
      <c r="S872" s="56"/>
      <c r="T872" s="56"/>
      <c r="U872" s="56"/>
      <c r="V872" s="56"/>
      <c r="W872" s="56"/>
      <c r="X872" s="56"/>
      <c r="Y872" s="56"/>
      <c r="Z872" s="56"/>
      <c r="AA872" s="56"/>
      <c r="AB872" s="56"/>
    </row>
    <row r="873">
      <c r="A873" s="56"/>
      <c r="B873" s="56"/>
      <c r="C873" s="58"/>
      <c r="D873" s="87"/>
      <c r="E873" s="79"/>
      <c r="F873" s="58"/>
      <c r="G873" s="58"/>
      <c r="H873" s="58"/>
      <c r="I873" s="58"/>
      <c r="J873" s="58"/>
      <c r="K873" s="56"/>
      <c r="L873" s="56"/>
      <c r="M873" s="56"/>
      <c r="N873" s="56"/>
      <c r="O873" s="56"/>
      <c r="P873" s="56"/>
      <c r="Q873" s="56"/>
      <c r="R873" s="56"/>
      <c r="S873" s="56"/>
      <c r="T873" s="56"/>
      <c r="U873" s="56"/>
      <c r="V873" s="56"/>
      <c r="W873" s="56"/>
      <c r="X873" s="56"/>
      <c r="Y873" s="56"/>
      <c r="Z873" s="56"/>
      <c r="AA873" s="56"/>
      <c r="AB873" s="56"/>
    </row>
    <row r="874">
      <c r="A874" s="56"/>
      <c r="B874" s="56"/>
      <c r="C874" s="58"/>
      <c r="D874" s="87"/>
      <c r="E874" s="79"/>
      <c r="F874" s="58"/>
      <c r="G874" s="58"/>
      <c r="H874" s="58"/>
      <c r="I874" s="58"/>
      <c r="J874" s="58"/>
      <c r="K874" s="56"/>
      <c r="L874" s="56"/>
      <c r="M874" s="56"/>
      <c r="N874" s="56"/>
      <c r="O874" s="56"/>
      <c r="P874" s="56"/>
      <c r="Q874" s="56"/>
      <c r="R874" s="56"/>
      <c r="S874" s="56"/>
      <c r="T874" s="56"/>
      <c r="U874" s="56"/>
      <c r="V874" s="56"/>
      <c r="W874" s="56"/>
      <c r="X874" s="56"/>
      <c r="Y874" s="56"/>
      <c r="Z874" s="56"/>
      <c r="AA874" s="56"/>
      <c r="AB874" s="56"/>
    </row>
    <row r="875">
      <c r="A875" s="56"/>
      <c r="B875" s="56"/>
      <c r="C875" s="58"/>
      <c r="D875" s="87"/>
      <c r="E875" s="79"/>
      <c r="F875" s="58"/>
      <c r="G875" s="58"/>
      <c r="H875" s="58"/>
      <c r="I875" s="58"/>
      <c r="J875" s="58"/>
      <c r="K875" s="56"/>
      <c r="L875" s="56"/>
      <c r="M875" s="56"/>
      <c r="N875" s="56"/>
      <c r="O875" s="56"/>
      <c r="P875" s="56"/>
      <c r="Q875" s="56"/>
      <c r="R875" s="56"/>
      <c r="S875" s="56"/>
      <c r="T875" s="56"/>
      <c r="U875" s="56"/>
      <c r="V875" s="56"/>
      <c r="W875" s="56"/>
      <c r="X875" s="56"/>
      <c r="Y875" s="56"/>
      <c r="Z875" s="56"/>
      <c r="AA875" s="56"/>
      <c r="AB875" s="56"/>
    </row>
    <row r="876">
      <c r="A876" s="56"/>
      <c r="B876" s="56"/>
      <c r="C876" s="58"/>
      <c r="D876" s="87"/>
      <c r="E876" s="79"/>
      <c r="F876" s="58"/>
      <c r="G876" s="58"/>
      <c r="H876" s="58"/>
      <c r="I876" s="58"/>
      <c r="J876" s="58"/>
      <c r="K876" s="56"/>
      <c r="L876" s="56"/>
      <c r="M876" s="56"/>
      <c r="N876" s="56"/>
      <c r="O876" s="56"/>
      <c r="P876" s="56"/>
      <c r="Q876" s="56"/>
      <c r="R876" s="56"/>
      <c r="S876" s="56"/>
      <c r="T876" s="56"/>
      <c r="U876" s="56"/>
      <c r="V876" s="56"/>
      <c r="W876" s="56"/>
      <c r="X876" s="56"/>
      <c r="Y876" s="56"/>
      <c r="Z876" s="56"/>
      <c r="AA876" s="56"/>
      <c r="AB876" s="56"/>
    </row>
    <row r="877">
      <c r="A877" s="56"/>
      <c r="B877" s="56"/>
      <c r="C877" s="58"/>
      <c r="D877" s="87"/>
      <c r="E877" s="79"/>
      <c r="F877" s="58"/>
      <c r="G877" s="58"/>
      <c r="H877" s="58"/>
      <c r="I877" s="58"/>
      <c r="J877" s="58"/>
      <c r="K877" s="56"/>
      <c r="L877" s="56"/>
      <c r="M877" s="56"/>
      <c r="N877" s="56"/>
      <c r="O877" s="56"/>
      <c r="P877" s="56"/>
      <c r="Q877" s="56"/>
      <c r="R877" s="56"/>
      <c r="S877" s="56"/>
      <c r="T877" s="56"/>
      <c r="U877" s="56"/>
      <c r="V877" s="56"/>
      <c r="W877" s="56"/>
      <c r="X877" s="56"/>
      <c r="Y877" s="56"/>
      <c r="Z877" s="56"/>
      <c r="AA877" s="56"/>
      <c r="AB877" s="56"/>
    </row>
    <row r="878">
      <c r="A878" s="56"/>
      <c r="B878" s="56"/>
      <c r="C878" s="58"/>
      <c r="D878" s="87"/>
      <c r="E878" s="79"/>
      <c r="F878" s="58"/>
      <c r="G878" s="58"/>
      <c r="H878" s="58"/>
      <c r="I878" s="58"/>
      <c r="J878" s="58"/>
      <c r="K878" s="56"/>
      <c r="L878" s="56"/>
      <c r="M878" s="56"/>
      <c r="N878" s="56"/>
      <c r="O878" s="56"/>
      <c r="P878" s="56"/>
      <c r="Q878" s="56"/>
      <c r="R878" s="56"/>
      <c r="S878" s="56"/>
      <c r="T878" s="56"/>
      <c r="U878" s="56"/>
      <c r="V878" s="56"/>
      <c r="W878" s="56"/>
      <c r="X878" s="56"/>
      <c r="Y878" s="56"/>
      <c r="Z878" s="56"/>
      <c r="AA878" s="56"/>
      <c r="AB878" s="56"/>
    </row>
    <row r="879">
      <c r="A879" s="56"/>
      <c r="B879" s="56"/>
      <c r="C879" s="58"/>
      <c r="D879" s="87"/>
      <c r="E879" s="79"/>
      <c r="F879" s="58"/>
      <c r="G879" s="58"/>
      <c r="H879" s="58"/>
      <c r="I879" s="58"/>
      <c r="J879" s="58"/>
      <c r="K879" s="56"/>
      <c r="L879" s="56"/>
      <c r="M879" s="56"/>
      <c r="N879" s="56"/>
      <c r="O879" s="56"/>
      <c r="P879" s="56"/>
      <c r="Q879" s="56"/>
      <c r="R879" s="56"/>
      <c r="S879" s="56"/>
      <c r="T879" s="56"/>
      <c r="U879" s="56"/>
      <c r="V879" s="56"/>
      <c r="W879" s="56"/>
      <c r="X879" s="56"/>
      <c r="Y879" s="56"/>
      <c r="Z879" s="56"/>
      <c r="AA879" s="56"/>
      <c r="AB879" s="56"/>
    </row>
    <row r="880">
      <c r="A880" s="56"/>
      <c r="B880" s="56"/>
      <c r="C880" s="58"/>
      <c r="D880" s="87"/>
      <c r="E880" s="79"/>
      <c r="F880" s="58"/>
      <c r="G880" s="58"/>
      <c r="H880" s="58"/>
      <c r="I880" s="58"/>
      <c r="J880" s="58"/>
      <c r="K880" s="56"/>
      <c r="L880" s="56"/>
      <c r="M880" s="56"/>
      <c r="N880" s="56"/>
      <c r="O880" s="56"/>
      <c r="P880" s="56"/>
      <c r="Q880" s="56"/>
      <c r="R880" s="56"/>
      <c r="S880" s="56"/>
      <c r="T880" s="56"/>
      <c r="U880" s="56"/>
      <c r="V880" s="56"/>
      <c r="W880" s="56"/>
      <c r="X880" s="56"/>
      <c r="Y880" s="56"/>
      <c r="Z880" s="56"/>
      <c r="AA880" s="56"/>
      <c r="AB880" s="56"/>
    </row>
    <row r="881">
      <c r="A881" s="56"/>
      <c r="B881" s="56"/>
      <c r="C881" s="58"/>
      <c r="D881" s="87"/>
      <c r="E881" s="79"/>
      <c r="F881" s="58"/>
      <c r="G881" s="58"/>
      <c r="H881" s="58"/>
      <c r="I881" s="58"/>
      <c r="J881" s="58"/>
      <c r="K881" s="56"/>
      <c r="L881" s="56"/>
      <c r="M881" s="56"/>
      <c r="N881" s="56"/>
      <c r="O881" s="56"/>
      <c r="P881" s="56"/>
      <c r="Q881" s="56"/>
      <c r="R881" s="56"/>
      <c r="S881" s="56"/>
      <c r="T881" s="56"/>
      <c r="U881" s="56"/>
      <c r="V881" s="56"/>
      <c r="W881" s="56"/>
      <c r="X881" s="56"/>
      <c r="Y881" s="56"/>
      <c r="Z881" s="56"/>
      <c r="AA881" s="56"/>
      <c r="AB881" s="56"/>
    </row>
    <row r="882">
      <c r="A882" s="56"/>
      <c r="B882" s="56"/>
      <c r="C882" s="58"/>
      <c r="D882" s="87"/>
      <c r="E882" s="79"/>
      <c r="F882" s="58"/>
      <c r="G882" s="58"/>
      <c r="H882" s="58"/>
      <c r="I882" s="58"/>
      <c r="J882" s="58"/>
      <c r="K882" s="56"/>
      <c r="L882" s="56"/>
      <c r="M882" s="56"/>
      <c r="N882" s="56"/>
      <c r="O882" s="56"/>
      <c r="P882" s="56"/>
      <c r="Q882" s="56"/>
      <c r="R882" s="56"/>
      <c r="S882" s="56"/>
      <c r="T882" s="56"/>
      <c r="U882" s="56"/>
      <c r="V882" s="56"/>
      <c r="W882" s="56"/>
      <c r="X882" s="56"/>
      <c r="Y882" s="56"/>
      <c r="Z882" s="56"/>
      <c r="AA882" s="56"/>
      <c r="AB882" s="56"/>
    </row>
    <row r="883">
      <c r="A883" s="56"/>
      <c r="B883" s="56"/>
      <c r="C883" s="58"/>
      <c r="D883" s="87"/>
      <c r="E883" s="79"/>
      <c r="F883" s="58"/>
      <c r="G883" s="58"/>
      <c r="H883" s="58"/>
      <c r="I883" s="58"/>
      <c r="J883" s="58"/>
      <c r="K883" s="56"/>
      <c r="L883" s="56"/>
      <c r="M883" s="56"/>
      <c r="N883" s="56"/>
      <c r="O883" s="56"/>
      <c r="P883" s="56"/>
      <c r="Q883" s="56"/>
      <c r="R883" s="56"/>
      <c r="S883" s="56"/>
      <c r="T883" s="56"/>
      <c r="U883" s="56"/>
      <c r="V883" s="56"/>
      <c r="W883" s="56"/>
      <c r="X883" s="56"/>
      <c r="Y883" s="56"/>
      <c r="Z883" s="56"/>
      <c r="AA883" s="56"/>
      <c r="AB883" s="56"/>
    </row>
    <row r="884">
      <c r="A884" s="56"/>
      <c r="B884" s="56"/>
      <c r="C884" s="58"/>
      <c r="D884" s="87"/>
      <c r="E884" s="79"/>
      <c r="F884" s="58"/>
      <c r="G884" s="58"/>
      <c r="H884" s="58"/>
      <c r="I884" s="58"/>
      <c r="J884" s="58"/>
      <c r="K884" s="56"/>
      <c r="L884" s="56"/>
      <c r="M884" s="56"/>
      <c r="N884" s="56"/>
      <c r="O884" s="56"/>
      <c r="P884" s="56"/>
      <c r="Q884" s="56"/>
      <c r="R884" s="56"/>
      <c r="S884" s="56"/>
      <c r="T884" s="56"/>
      <c r="U884" s="56"/>
      <c r="V884" s="56"/>
      <c r="W884" s="56"/>
      <c r="X884" s="56"/>
      <c r="Y884" s="56"/>
      <c r="Z884" s="56"/>
      <c r="AA884" s="56"/>
      <c r="AB884" s="56"/>
    </row>
    <row r="885">
      <c r="A885" s="56"/>
      <c r="B885" s="56"/>
      <c r="C885" s="58"/>
      <c r="D885" s="87"/>
      <c r="E885" s="79"/>
      <c r="F885" s="58"/>
      <c r="G885" s="58"/>
      <c r="H885" s="58"/>
      <c r="I885" s="58"/>
      <c r="J885" s="58"/>
      <c r="K885" s="56"/>
      <c r="L885" s="56"/>
      <c r="M885" s="56"/>
      <c r="N885" s="56"/>
      <c r="O885" s="56"/>
      <c r="P885" s="56"/>
      <c r="Q885" s="56"/>
      <c r="R885" s="56"/>
      <c r="S885" s="56"/>
      <c r="T885" s="56"/>
      <c r="U885" s="56"/>
      <c r="V885" s="56"/>
      <c r="W885" s="56"/>
      <c r="X885" s="56"/>
      <c r="Y885" s="56"/>
      <c r="Z885" s="56"/>
      <c r="AA885" s="56"/>
      <c r="AB885" s="56"/>
    </row>
    <row r="886">
      <c r="A886" s="56"/>
      <c r="B886" s="56"/>
      <c r="C886" s="58"/>
      <c r="D886" s="87"/>
      <c r="E886" s="79"/>
      <c r="F886" s="58"/>
      <c r="G886" s="58"/>
      <c r="H886" s="58"/>
      <c r="I886" s="58"/>
      <c r="J886" s="58"/>
      <c r="K886" s="56"/>
      <c r="L886" s="56"/>
      <c r="M886" s="56"/>
      <c r="N886" s="56"/>
      <c r="O886" s="56"/>
      <c r="P886" s="56"/>
      <c r="Q886" s="56"/>
      <c r="R886" s="56"/>
      <c r="S886" s="56"/>
      <c r="T886" s="56"/>
      <c r="U886" s="56"/>
      <c r="V886" s="56"/>
      <c r="W886" s="56"/>
      <c r="X886" s="56"/>
      <c r="Y886" s="56"/>
      <c r="Z886" s="56"/>
      <c r="AA886" s="56"/>
      <c r="AB886" s="56"/>
    </row>
    <row r="887">
      <c r="A887" s="56"/>
      <c r="B887" s="56"/>
      <c r="C887" s="58"/>
      <c r="D887" s="87"/>
      <c r="E887" s="79"/>
      <c r="F887" s="58"/>
      <c r="G887" s="58"/>
      <c r="H887" s="58"/>
      <c r="I887" s="58"/>
      <c r="J887" s="58"/>
      <c r="K887" s="56"/>
      <c r="L887" s="56"/>
      <c r="M887" s="56"/>
      <c r="N887" s="56"/>
      <c r="O887" s="56"/>
      <c r="P887" s="56"/>
      <c r="Q887" s="56"/>
      <c r="R887" s="56"/>
      <c r="S887" s="56"/>
      <c r="T887" s="56"/>
      <c r="U887" s="56"/>
      <c r="V887" s="56"/>
      <c r="W887" s="56"/>
      <c r="X887" s="56"/>
      <c r="Y887" s="56"/>
      <c r="Z887" s="56"/>
      <c r="AA887" s="56"/>
      <c r="AB887" s="56"/>
    </row>
    <row r="888">
      <c r="A888" s="56"/>
      <c r="B888" s="56"/>
      <c r="C888" s="58"/>
      <c r="D888" s="87"/>
      <c r="E888" s="79"/>
      <c r="F888" s="58"/>
      <c r="G888" s="58"/>
      <c r="H888" s="58"/>
      <c r="I888" s="58"/>
      <c r="J888" s="58"/>
      <c r="K888" s="56"/>
      <c r="L888" s="56"/>
      <c r="M888" s="56"/>
      <c r="N888" s="56"/>
      <c r="O888" s="56"/>
      <c r="P888" s="56"/>
      <c r="Q888" s="56"/>
      <c r="R888" s="56"/>
      <c r="S888" s="56"/>
      <c r="T888" s="56"/>
      <c r="U888" s="56"/>
      <c r="V888" s="56"/>
      <c r="W888" s="56"/>
      <c r="X888" s="56"/>
      <c r="Y888" s="56"/>
      <c r="Z888" s="56"/>
      <c r="AA888" s="56"/>
      <c r="AB888" s="56"/>
    </row>
    <row r="889">
      <c r="A889" s="56"/>
      <c r="B889" s="56"/>
      <c r="C889" s="58"/>
      <c r="D889" s="87"/>
      <c r="E889" s="79"/>
      <c r="F889" s="58"/>
      <c r="G889" s="58"/>
      <c r="H889" s="58"/>
      <c r="I889" s="58"/>
      <c r="J889" s="58"/>
      <c r="K889" s="56"/>
      <c r="L889" s="56"/>
      <c r="M889" s="56"/>
      <c r="N889" s="56"/>
      <c r="O889" s="56"/>
      <c r="P889" s="56"/>
      <c r="Q889" s="56"/>
      <c r="R889" s="56"/>
      <c r="S889" s="56"/>
      <c r="T889" s="56"/>
      <c r="U889" s="56"/>
      <c r="V889" s="56"/>
      <c r="W889" s="56"/>
      <c r="X889" s="56"/>
      <c r="Y889" s="56"/>
      <c r="Z889" s="56"/>
      <c r="AA889" s="56"/>
      <c r="AB889" s="56"/>
    </row>
    <row r="890">
      <c r="A890" s="56"/>
      <c r="B890" s="56"/>
      <c r="C890" s="58"/>
      <c r="D890" s="87"/>
      <c r="E890" s="79"/>
      <c r="F890" s="58"/>
      <c r="G890" s="58"/>
      <c r="H890" s="58"/>
      <c r="I890" s="58"/>
      <c r="J890" s="58"/>
      <c r="K890" s="56"/>
      <c r="L890" s="56"/>
      <c r="M890" s="56"/>
      <c r="N890" s="56"/>
      <c r="O890" s="56"/>
      <c r="P890" s="56"/>
      <c r="Q890" s="56"/>
      <c r="R890" s="56"/>
      <c r="S890" s="56"/>
      <c r="T890" s="56"/>
      <c r="U890" s="56"/>
      <c r="V890" s="56"/>
      <c r="W890" s="56"/>
      <c r="X890" s="56"/>
      <c r="Y890" s="56"/>
      <c r="Z890" s="56"/>
      <c r="AA890" s="56"/>
      <c r="AB890" s="56"/>
    </row>
    <row r="891">
      <c r="A891" s="56"/>
      <c r="B891" s="56"/>
      <c r="C891" s="58"/>
      <c r="D891" s="87"/>
      <c r="E891" s="79"/>
      <c r="F891" s="58"/>
      <c r="G891" s="58"/>
      <c r="H891" s="58"/>
      <c r="I891" s="58"/>
      <c r="J891" s="58"/>
      <c r="K891" s="56"/>
      <c r="L891" s="56"/>
      <c r="M891" s="56"/>
      <c r="N891" s="56"/>
      <c r="O891" s="56"/>
      <c r="P891" s="56"/>
      <c r="Q891" s="56"/>
      <c r="R891" s="56"/>
      <c r="S891" s="56"/>
      <c r="T891" s="56"/>
      <c r="U891" s="56"/>
      <c r="V891" s="56"/>
      <c r="W891" s="56"/>
      <c r="X891" s="56"/>
      <c r="Y891" s="56"/>
      <c r="Z891" s="56"/>
      <c r="AA891" s="56"/>
      <c r="AB891" s="56"/>
    </row>
    <row r="892">
      <c r="A892" s="56"/>
      <c r="B892" s="56"/>
      <c r="C892" s="58"/>
      <c r="D892" s="87"/>
      <c r="E892" s="79"/>
      <c r="F892" s="58"/>
      <c r="G892" s="58"/>
      <c r="H892" s="58"/>
      <c r="I892" s="58"/>
      <c r="J892" s="58"/>
      <c r="K892" s="56"/>
      <c r="L892" s="56"/>
      <c r="M892" s="56"/>
      <c r="N892" s="56"/>
      <c r="O892" s="56"/>
      <c r="P892" s="56"/>
      <c r="Q892" s="56"/>
      <c r="R892" s="56"/>
      <c r="S892" s="56"/>
      <c r="T892" s="56"/>
      <c r="U892" s="56"/>
      <c r="V892" s="56"/>
      <c r="W892" s="56"/>
      <c r="X892" s="56"/>
      <c r="Y892" s="56"/>
      <c r="Z892" s="56"/>
      <c r="AA892" s="56"/>
      <c r="AB892" s="56"/>
    </row>
    <row r="893">
      <c r="A893" s="56"/>
      <c r="B893" s="56"/>
      <c r="C893" s="58"/>
      <c r="D893" s="87"/>
      <c r="E893" s="79"/>
      <c r="F893" s="58"/>
      <c r="G893" s="58"/>
      <c r="H893" s="58"/>
      <c r="I893" s="58"/>
      <c r="J893" s="58"/>
      <c r="K893" s="56"/>
      <c r="L893" s="56"/>
      <c r="M893" s="56"/>
      <c r="N893" s="56"/>
      <c r="O893" s="56"/>
      <c r="P893" s="56"/>
      <c r="Q893" s="56"/>
      <c r="R893" s="56"/>
      <c r="S893" s="56"/>
      <c r="T893" s="56"/>
      <c r="U893" s="56"/>
      <c r="V893" s="56"/>
      <c r="W893" s="56"/>
      <c r="X893" s="56"/>
      <c r="Y893" s="56"/>
      <c r="Z893" s="56"/>
      <c r="AA893" s="56"/>
      <c r="AB893" s="56"/>
    </row>
    <row r="894">
      <c r="A894" s="56"/>
      <c r="B894" s="56"/>
      <c r="C894" s="58"/>
      <c r="D894" s="87"/>
      <c r="E894" s="79"/>
      <c r="F894" s="58"/>
      <c r="G894" s="58"/>
      <c r="H894" s="58"/>
      <c r="I894" s="58"/>
      <c r="J894" s="58"/>
      <c r="K894" s="56"/>
      <c r="L894" s="56"/>
      <c r="M894" s="56"/>
      <c r="N894" s="56"/>
      <c r="O894" s="56"/>
      <c r="P894" s="56"/>
      <c r="Q894" s="56"/>
      <c r="R894" s="56"/>
      <c r="S894" s="56"/>
      <c r="T894" s="56"/>
      <c r="U894" s="56"/>
      <c r="V894" s="56"/>
      <c r="W894" s="56"/>
      <c r="X894" s="56"/>
      <c r="Y894" s="56"/>
      <c r="Z894" s="56"/>
      <c r="AA894" s="56"/>
      <c r="AB894" s="56"/>
    </row>
    <row r="895">
      <c r="A895" s="56"/>
      <c r="B895" s="56"/>
      <c r="C895" s="58"/>
      <c r="D895" s="87"/>
      <c r="E895" s="79"/>
      <c r="F895" s="58"/>
      <c r="G895" s="58"/>
      <c r="H895" s="58"/>
      <c r="I895" s="58"/>
      <c r="J895" s="58"/>
      <c r="K895" s="56"/>
      <c r="L895" s="56"/>
      <c r="M895" s="56"/>
      <c r="N895" s="56"/>
      <c r="O895" s="56"/>
      <c r="P895" s="56"/>
      <c r="Q895" s="56"/>
      <c r="R895" s="56"/>
      <c r="S895" s="56"/>
      <c r="T895" s="56"/>
      <c r="U895" s="56"/>
      <c r="V895" s="56"/>
      <c r="W895" s="56"/>
      <c r="X895" s="56"/>
      <c r="Y895" s="56"/>
      <c r="Z895" s="56"/>
      <c r="AA895" s="56"/>
      <c r="AB895" s="56"/>
    </row>
    <row r="896">
      <c r="A896" s="56"/>
      <c r="B896" s="56"/>
      <c r="C896" s="58"/>
      <c r="D896" s="87"/>
      <c r="E896" s="79"/>
      <c r="F896" s="58"/>
      <c r="G896" s="58"/>
      <c r="H896" s="58"/>
      <c r="I896" s="58"/>
      <c r="J896" s="58"/>
      <c r="K896" s="56"/>
      <c r="L896" s="56"/>
      <c r="M896" s="56"/>
      <c r="N896" s="56"/>
      <c r="O896" s="56"/>
      <c r="P896" s="56"/>
      <c r="Q896" s="56"/>
      <c r="R896" s="56"/>
      <c r="S896" s="56"/>
      <c r="T896" s="56"/>
      <c r="U896" s="56"/>
      <c r="V896" s="56"/>
      <c r="W896" s="56"/>
      <c r="X896" s="56"/>
      <c r="Y896" s="56"/>
      <c r="Z896" s="56"/>
      <c r="AA896" s="56"/>
      <c r="AB896" s="56"/>
    </row>
    <row r="897">
      <c r="A897" s="56"/>
      <c r="B897" s="56"/>
      <c r="C897" s="58"/>
      <c r="D897" s="87"/>
      <c r="E897" s="79"/>
      <c r="F897" s="58"/>
      <c r="G897" s="58"/>
      <c r="H897" s="58"/>
      <c r="I897" s="58"/>
      <c r="J897" s="58"/>
      <c r="K897" s="56"/>
      <c r="L897" s="56"/>
      <c r="M897" s="56"/>
      <c r="N897" s="56"/>
      <c r="O897" s="56"/>
      <c r="P897" s="56"/>
      <c r="Q897" s="56"/>
      <c r="R897" s="56"/>
      <c r="S897" s="56"/>
      <c r="T897" s="56"/>
      <c r="U897" s="56"/>
      <c r="V897" s="56"/>
      <c r="W897" s="56"/>
      <c r="X897" s="56"/>
      <c r="Y897" s="56"/>
      <c r="Z897" s="56"/>
      <c r="AA897" s="56"/>
      <c r="AB897" s="56"/>
    </row>
    <row r="898">
      <c r="A898" s="56"/>
      <c r="B898" s="56"/>
      <c r="C898" s="58"/>
      <c r="D898" s="87"/>
      <c r="E898" s="79"/>
      <c r="F898" s="58"/>
      <c r="G898" s="58"/>
      <c r="H898" s="58"/>
      <c r="I898" s="58"/>
      <c r="J898" s="58"/>
      <c r="K898" s="56"/>
      <c r="L898" s="56"/>
      <c r="M898" s="56"/>
      <c r="N898" s="56"/>
      <c r="O898" s="56"/>
      <c r="P898" s="56"/>
      <c r="Q898" s="56"/>
      <c r="R898" s="56"/>
      <c r="S898" s="56"/>
      <c r="T898" s="56"/>
      <c r="U898" s="56"/>
      <c r="V898" s="56"/>
      <c r="W898" s="56"/>
      <c r="X898" s="56"/>
      <c r="Y898" s="56"/>
      <c r="Z898" s="56"/>
      <c r="AA898" s="56"/>
      <c r="AB898" s="56"/>
    </row>
    <row r="899">
      <c r="A899" s="56"/>
      <c r="B899" s="56"/>
      <c r="C899" s="58"/>
      <c r="D899" s="87"/>
      <c r="E899" s="79"/>
      <c r="F899" s="58"/>
      <c r="G899" s="58"/>
      <c r="H899" s="58"/>
      <c r="I899" s="58"/>
      <c r="J899" s="58"/>
      <c r="K899" s="56"/>
      <c r="L899" s="56"/>
      <c r="M899" s="56"/>
      <c r="N899" s="56"/>
      <c r="O899" s="56"/>
      <c r="P899" s="56"/>
      <c r="Q899" s="56"/>
      <c r="R899" s="56"/>
      <c r="S899" s="56"/>
      <c r="T899" s="56"/>
      <c r="U899" s="56"/>
      <c r="V899" s="56"/>
      <c r="W899" s="56"/>
      <c r="X899" s="56"/>
      <c r="Y899" s="56"/>
      <c r="Z899" s="56"/>
      <c r="AA899" s="56"/>
      <c r="AB899" s="56"/>
    </row>
    <row r="900">
      <c r="A900" s="56"/>
      <c r="B900" s="56"/>
      <c r="C900" s="58"/>
      <c r="D900" s="87"/>
      <c r="E900" s="79"/>
      <c r="F900" s="58"/>
      <c r="G900" s="58"/>
      <c r="H900" s="58"/>
      <c r="I900" s="58"/>
      <c r="J900" s="58"/>
      <c r="K900" s="56"/>
      <c r="L900" s="56"/>
      <c r="M900" s="56"/>
      <c r="N900" s="56"/>
      <c r="O900" s="56"/>
      <c r="P900" s="56"/>
      <c r="Q900" s="56"/>
      <c r="R900" s="56"/>
      <c r="S900" s="56"/>
      <c r="T900" s="56"/>
      <c r="U900" s="56"/>
      <c r="V900" s="56"/>
      <c r="W900" s="56"/>
      <c r="X900" s="56"/>
      <c r="Y900" s="56"/>
      <c r="Z900" s="56"/>
      <c r="AA900" s="56"/>
      <c r="AB900" s="56"/>
    </row>
    <row r="901">
      <c r="A901" s="56"/>
      <c r="B901" s="56"/>
      <c r="C901" s="58"/>
      <c r="D901" s="87"/>
      <c r="E901" s="79"/>
      <c r="F901" s="58"/>
      <c r="G901" s="58"/>
      <c r="H901" s="58"/>
      <c r="I901" s="58"/>
      <c r="J901" s="58"/>
      <c r="K901" s="56"/>
      <c r="L901" s="56"/>
      <c r="M901" s="56"/>
      <c r="N901" s="56"/>
      <c r="O901" s="56"/>
      <c r="P901" s="56"/>
      <c r="Q901" s="56"/>
      <c r="R901" s="56"/>
      <c r="S901" s="56"/>
      <c r="T901" s="56"/>
      <c r="U901" s="56"/>
      <c r="V901" s="56"/>
      <c r="W901" s="56"/>
      <c r="X901" s="56"/>
      <c r="Y901" s="56"/>
      <c r="Z901" s="56"/>
      <c r="AA901" s="56"/>
      <c r="AB901" s="56"/>
    </row>
    <row r="902">
      <c r="A902" s="56"/>
      <c r="B902" s="56"/>
      <c r="C902" s="58"/>
      <c r="D902" s="87"/>
      <c r="E902" s="79"/>
      <c r="F902" s="58"/>
      <c r="G902" s="58"/>
      <c r="H902" s="58"/>
      <c r="I902" s="58"/>
      <c r="J902" s="58"/>
      <c r="K902" s="56"/>
      <c r="L902" s="56"/>
      <c r="M902" s="56"/>
      <c r="N902" s="56"/>
      <c r="O902" s="56"/>
      <c r="P902" s="56"/>
      <c r="Q902" s="56"/>
      <c r="R902" s="56"/>
      <c r="S902" s="56"/>
      <c r="T902" s="56"/>
      <c r="U902" s="56"/>
      <c r="V902" s="56"/>
      <c r="W902" s="56"/>
      <c r="X902" s="56"/>
      <c r="Y902" s="56"/>
      <c r="Z902" s="56"/>
      <c r="AA902" s="56"/>
      <c r="AB902" s="56"/>
    </row>
    <row r="903">
      <c r="A903" s="56"/>
      <c r="B903" s="56"/>
      <c r="C903" s="58"/>
      <c r="D903" s="87"/>
      <c r="E903" s="79"/>
      <c r="F903" s="58"/>
      <c r="G903" s="58"/>
      <c r="H903" s="58"/>
      <c r="I903" s="58"/>
      <c r="J903" s="58"/>
      <c r="K903" s="56"/>
      <c r="L903" s="56"/>
      <c r="M903" s="56"/>
      <c r="N903" s="56"/>
      <c r="O903" s="56"/>
      <c r="P903" s="56"/>
      <c r="Q903" s="56"/>
      <c r="R903" s="56"/>
      <c r="S903" s="56"/>
      <c r="T903" s="56"/>
      <c r="U903" s="56"/>
      <c r="V903" s="56"/>
      <c r="W903" s="56"/>
      <c r="X903" s="56"/>
      <c r="Y903" s="56"/>
      <c r="Z903" s="56"/>
      <c r="AA903" s="56"/>
      <c r="AB903" s="56"/>
    </row>
    <row r="904">
      <c r="A904" s="56"/>
      <c r="B904" s="56"/>
      <c r="C904" s="58"/>
      <c r="D904" s="87"/>
      <c r="E904" s="79"/>
      <c r="F904" s="58"/>
      <c r="G904" s="58"/>
      <c r="H904" s="58"/>
      <c r="I904" s="58"/>
      <c r="J904" s="58"/>
      <c r="K904" s="56"/>
      <c r="L904" s="56"/>
      <c r="M904" s="56"/>
      <c r="N904" s="56"/>
      <c r="O904" s="56"/>
      <c r="P904" s="56"/>
      <c r="Q904" s="56"/>
      <c r="R904" s="56"/>
      <c r="S904" s="56"/>
      <c r="T904" s="56"/>
      <c r="U904" s="56"/>
      <c r="V904" s="56"/>
      <c r="W904" s="56"/>
      <c r="X904" s="56"/>
      <c r="Y904" s="56"/>
      <c r="Z904" s="56"/>
      <c r="AA904" s="56"/>
      <c r="AB904" s="56"/>
    </row>
    <row r="905">
      <c r="A905" s="56"/>
      <c r="B905" s="56"/>
      <c r="C905" s="58"/>
      <c r="D905" s="87"/>
      <c r="E905" s="79"/>
      <c r="F905" s="58"/>
      <c r="G905" s="58"/>
      <c r="H905" s="58"/>
      <c r="I905" s="58"/>
      <c r="J905" s="58"/>
      <c r="K905" s="56"/>
      <c r="L905" s="56"/>
      <c r="M905" s="56"/>
      <c r="N905" s="56"/>
      <c r="O905" s="56"/>
      <c r="P905" s="56"/>
      <c r="Q905" s="56"/>
      <c r="R905" s="56"/>
      <c r="S905" s="56"/>
      <c r="T905" s="56"/>
      <c r="U905" s="56"/>
      <c r="V905" s="56"/>
      <c r="W905" s="56"/>
      <c r="X905" s="56"/>
      <c r="Y905" s="56"/>
      <c r="Z905" s="56"/>
      <c r="AA905" s="56"/>
      <c r="AB905" s="56"/>
    </row>
    <row r="906">
      <c r="A906" s="56"/>
      <c r="B906" s="56"/>
      <c r="C906" s="58"/>
      <c r="D906" s="87"/>
      <c r="E906" s="79"/>
      <c r="F906" s="58"/>
      <c r="G906" s="58"/>
      <c r="H906" s="58"/>
      <c r="I906" s="58"/>
      <c r="J906" s="58"/>
      <c r="K906" s="56"/>
      <c r="L906" s="56"/>
      <c r="M906" s="56"/>
      <c r="N906" s="56"/>
      <c r="O906" s="56"/>
      <c r="P906" s="56"/>
      <c r="Q906" s="56"/>
      <c r="R906" s="56"/>
      <c r="S906" s="56"/>
      <c r="T906" s="56"/>
      <c r="U906" s="56"/>
      <c r="V906" s="56"/>
      <c r="W906" s="56"/>
      <c r="X906" s="56"/>
      <c r="Y906" s="56"/>
      <c r="Z906" s="56"/>
      <c r="AA906" s="56"/>
      <c r="AB906" s="56"/>
    </row>
    <row r="907">
      <c r="A907" s="56"/>
      <c r="B907" s="56"/>
      <c r="C907" s="58"/>
      <c r="D907" s="87"/>
      <c r="E907" s="79"/>
      <c r="F907" s="58"/>
      <c r="G907" s="58"/>
      <c r="H907" s="58"/>
      <c r="I907" s="58"/>
      <c r="J907" s="58"/>
      <c r="K907" s="56"/>
      <c r="L907" s="56"/>
      <c r="M907" s="56"/>
      <c r="N907" s="56"/>
      <c r="O907" s="56"/>
      <c r="P907" s="56"/>
      <c r="Q907" s="56"/>
      <c r="R907" s="56"/>
      <c r="S907" s="56"/>
      <c r="T907" s="56"/>
      <c r="U907" s="56"/>
      <c r="V907" s="56"/>
      <c r="W907" s="56"/>
      <c r="X907" s="56"/>
      <c r="Y907" s="56"/>
      <c r="Z907" s="56"/>
      <c r="AA907" s="56"/>
      <c r="AB907" s="56"/>
    </row>
    <row r="908">
      <c r="A908" s="56"/>
      <c r="B908" s="56"/>
      <c r="C908" s="58"/>
      <c r="D908" s="87"/>
      <c r="E908" s="79"/>
      <c r="F908" s="58"/>
      <c r="G908" s="58"/>
      <c r="H908" s="58"/>
      <c r="I908" s="58"/>
      <c r="J908" s="58"/>
      <c r="K908" s="56"/>
      <c r="L908" s="56"/>
      <c r="M908" s="56"/>
      <c r="N908" s="56"/>
      <c r="O908" s="56"/>
      <c r="P908" s="56"/>
      <c r="Q908" s="56"/>
      <c r="R908" s="56"/>
      <c r="S908" s="56"/>
      <c r="T908" s="56"/>
      <c r="U908" s="56"/>
      <c r="V908" s="56"/>
      <c r="W908" s="56"/>
      <c r="X908" s="56"/>
      <c r="Y908" s="56"/>
      <c r="Z908" s="56"/>
      <c r="AA908" s="56"/>
      <c r="AB908" s="56"/>
    </row>
    <row r="909">
      <c r="A909" s="56"/>
      <c r="B909" s="56"/>
      <c r="C909" s="58"/>
      <c r="D909" s="87"/>
      <c r="E909" s="79"/>
      <c r="F909" s="58"/>
      <c r="G909" s="58"/>
      <c r="H909" s="58"/>
      <c r="I909" s="58"/>
      <c r="J909" s="58"/>
      <c r="K909" s="56"/>
      <c r="L909" s="56"/>
      <c r="M909" s="56"/>
      <c r="N909" s="56"/>
      <c r="O909" s="56"/>
      <c r="P909" s="56"/>
      <c r="Q909" s="56"/>
      <c r="R909" s="56"/>
      <c r="S909" s="56"/>
      <c r="T909" s="56"/>
      <c r="U909" s="56"/>
      <c r="V909" s="56"/>
      <c r="W909" s="56"/>
      <c r="X909" s="56"/>
      <c r="Y909" s="56"/>
      <c r="Z909" s="56"/>
      <c r="AA909" s="56"/>
      <c r="AB909" s="56"/>
    </row>
    <row r="910">
      <c r="A910" s="56"/>
      <c r="B910" s="56"/>
      <c r="C910" s="58"/>
      <c r="D910" s="87"/>
      <c r="E910" s="79"/>
      <c r="F910" s="58"/>
      <c r="G910" s="58"/>
      <c r="H910" s="58"/>
      <c r="I910" s="58"/>
      <c r="J910" s="58"/>
      <c r="K910" s="56"/>
      <c r="L910" s="56"/>
      <c r="M910" s="56"/>
      <c r="N910" s="56"/>
      <c r="O910" s="56"/>
      <c r="P910" s="56"/>
      <c r="Q910" s="56"/>
      <c r="R910" s="56"/>
      <c r="S910" s="56"/>
      <c r="T910" s="56"/>
      <c r="U910" s="56"/>
      <c r="V910" s="56"/>
      <c r="W910" s="56"/>
      <c r="X910" s="56"/>
      <c r="Y910" s="56"/>
      <c r="Z910" s="56"/>
      <c r="AA910" s="56"/>
      <c r="AB910" s="56"/>
    </row>
    <row r="911">
      <c r="A911" s="56"/>
      <c r="B911" s="56"/>
      <c r="C911" s="58"/>
      <c r="D911" s="87"/>
      <c r="E911" s="79"/>
      <c r="F911" s="58"/>
      <c r="G911" s="58"/>
      <c r="H911" s="58"/>
      <c r="I911" s="58"/>
      <c r="J911" s="58"/>
      <c r="K911" s="56"/>
      <c r="L911" s="56"/>
      <c r="M911" s="56"/>
      <c r="N911" s="56"/>
      <c r="O911" s="56"/>
      <c r="P911" s="56"/>
      <c r="Q911" s="56"/>
      <c r="R911" s="56"/>
      <c r="S911" s="56"/>
      <c r="T911" s="56"/>
      <c r="U911" s="56"/>
      <c r="V911" s="56"/>
      <c r="W911" s="56"/>
      <c r="X911" s="56"/>
      <c r="Y911" s="56"/>
      <c r="Z911" s="56"/>
      <c r="AA911" s="56"/>
      <c r="AB911" s="56"/>
    </row>
    <row r="912">
      <c r="A912" s="56"/>
      <c r="B912" s="56"/>
      <c r="C912" s="58"/>
      <c r="D912" s="87"/>
      <c r="E912" s="79"/>
      <c r="F912" s="58"/>
      <c r="G912" s="58"/>
      <c r="H912" s="58"/>
      <c r="I912" s="58"/>
      <c r="J912" s="58"/>
      <c r="K912" s="56"/>
      <c r="L912" s="56"/>
      <c r="M912" s="56"/>
      <c r="N912" s="56"/>
      <c r="O912" s="56"/>
      <c r="P912" s="56"/>
      <c r="Q912" s="56"/>
      <c r="R912" s="56"/>
      <c r="S912" s="56"/>
      <c r="T912" s="56"/>
      <c r="U912" s="56"/>
      <c r="V912" s="56"/>
      <c r="W912" s="56"/>
      <c r="X912" s="56"/>
      <c r="Y912" s="56"/>
      <c r="Z912" s="56"/>
      <c r="AA912" s="56"/>
      <c r="AB912" s="56"/>
    </row>
    <row r="913">
      <c r="A913" s="56"/>
      <c r="B913" s="56"/>
      <c r="C913" s="58"/>
      <c r="D913" s="87"/>
      <c r="E913" s="79"/>
      <c r="F913" s="58"/>
      <c r="G913" s="58"/>
      <c r="H913" s="58"/>
      <c r="I913" s="58"/>
      <c r="J913" s="58"/>
      <c r="K913" s="56"/>
      <c r="L913" s="56"/>
      <c r="M913" s="56"/>
      <c r="N913" s="56"/>
      <c r="O913" s="56"/>
      <c r="P913" s="56"/>
      <c r="Q913" s="56"/>
      <c r="R913" s="56"/>
      <c r="S913" s="56"/>
      <c r="T913" s="56"/>
      <c r="U913" s="56"/>
      <c r="V913" s="56"/>
      <c r="W913" s="56"/>
      <c r="X913" s="56"/>
      <c r="Y913" s="56"/>
      <c r="Z913" s="56"/>
      <c r="AA913" s="56"/>
      <c r="AB913" s="56"/>
    </row>
    <row r="914">
      <c r="A914" s="56"/>
      <c r="B914" s="56"/>
      <c r="C914" s="58"/>
      <c r="D914" s="87"/>
      <c r="E914" s="79"/>
      <c r="F914" s="58"/>
      <c r="G914" s="58"/>
      <c r="H914" s="58"/>
      <c r="I914" s="58"/>
      <c r="J914" s="58"/>
      <c r="K914" s="56"/>
      <c r="L914" s="56"/>
      <c r="M914" s="56"/>
      <c r="N914" s="56"/>
      <c r="O914" s="56"/>
      <c r="P914" s="56"/>
      <c r="Q914" s="56"/>
      <c r="R914" s="56"/>
      <c r="S914" s="56"/>
      <c r="T914" s="56"/>
      <c r="U914" s="56"/>
      <c r="V914" s="56"/>
      <c r="W914" s="56"/>
      <c r="X914" s="56"/>
      <c r="Y914" s="56"/>
      <c r="Z914" s="56"/>
      <c r="AA914" s="56"/>
      <c r="AB914" s="56"/>
    </row>
    <row r="915">
      <c r="A915" s="56"/>
      <c r="B915" s="56"/>
      <c r="C915" s="58"/>
      <c r="D915" s="87"/>
      <c r="E915" s="79"/>
      <c r="F915" s="58"/>
      <c r="G915" s="58"/>
      <c r="H915" s="58"/>
      <c r="I915" s="58"/>
      <c r="J915" s="58"/>
      <c r="K915" s="56"/>
      <c r="L915" s="56"/>
      <c r="M915" s="56"/>
      <c r="N915" s="56"/>
      <c r="O915" s="56"/>
      <c r="P915" s="56"/>
      <c r="Q915" s="56"/>
      <c r="R915" s="56"/>
      <c r="S915" s="56"/>
      <c r="T915" s="56"/>
      <c r="U915" s="56"/>
      <c r="V915" s="56"/>
      <c r="W915" s="56"/>
      <c r="X915" s="56"/>
      <c r="Y915" s="56"/>
      <c r="Z915" s="56"/>
      <c r="AA915" s="56"/>
      <c r="AB915" s="56"/>
    </row>
    <row r="916">
      <c r="A916" s="56"/>
      <c r="B916" s="56"/>
      <c r="C916" s="58"/>
      <c r="D916" s="87"/>
      <c r="E916" s="79"/>
      <c r="F916" s="58"/>
      <c r="G916" s="58"/>
      <c r="H916" s="58"/>
      <c r="I916" s="58"/>
      <c r="J916" s="58"/>
      <c r="K916" s="56"/>
      <c r="L916" s="56"/>
      <c r="M916" s="56"/>
      <c r="N916" s="56"/>
      <c r="O916" s="56"/>
      <c r="P916" s="56"/>
      <c r="Q916" s="56"/>
      <c r="R916" s="56"/>
      <c r="S916" s="56"/>
      <c r="T916" s="56"/>
      <c r="U916" s="56"/>
      <c r="V916" s="56"/>
      <c r="W916" s="56"/>
      <c r="X916" s="56"/>
      <c r="Y916" s="56"/>
      <c r="Z916" s="56"/>
      <c r="AA916" s="56"/>
      <c r="AB916" s="56"/>
    </row>
    <row r="917">
      <c r="A917" s="56"/>
      <c r="B917" s="56"/>
      <c r="C917" s="58"/>
      <c r="D917" s="87"/>
      <c r="E917" s="79"/>
      <c r="F917" s="58"/>
      <c r="G917" s="58"/>
      <c r="H917" s="58"/>
      <c r="I917" s="58"/>
      <c r="J917" s="58"/>
      <c r="K917" s="56"/>
      <c r="L917" s="56"/>
      <c r="M917" s="56"/>
      <c r="N917" s="56"/>
      <c r="O917" s="56"/>
      <c r="P917" s="56"/>
      <c r="Q917" s="56"/>
      <c r="R917" s="56"/>
      <c r="S917" s="56"/>
      <c r="T917" s="56"/>
      <c r="U917" s="56"/>
      <c r="V917" s="56"/>
      <c r="W917" s="56"/>
      <c r="X917" s="56"/>
      <c r="Y917" s="56"/>
      <c r="Z917" s="56"/>
      <c r="AA917" s="56"/>
      <c r="AB917" s="56"/>
    </row>
    <row r="918">
      <c r="A918" s="56"/>
      <c r="B918" s="56"/>
      <c r="C918" s="58"/>
      <c r="D918" s="87"/>
      <c r="E918" s="79"/>
      <c r="F918" s="58"/>
      <c r="G918" s="58"/>
      <c r="H918" s="58"/>
      <c r="I918" s="58"/>
      <c r="J918" s="58"/>
      <c r="K918" s="56"/>
      <c r="L918" s="56"/>
      <c r="M918" s="56"/>
      <c r="N918" s="56"/>
      <c r="O918" s="56"/>
      <c r="P918" s="56"/>
      <c r="Q918" s="56"/>
      <c r="R918" s="56"/>
      <c r="S918" s="56"/>
      <c r="T918" s="56"/>
      <c r="U918" s="56"/>
      <c r="V918" s="56"/>
      <c r="W918" s="56"/>
      <c r="X918" s="56"/>
      <c r="Y918" s="56"/>
      <c r="Z918" s="56"/>
      <c r="AA918" s="56"/>
      <c r="AB918" s="56"/>
    </row>
    <row r="919">
      <c r="A919" s="56"/>
      <c r="B919" s="56"/>
      <c r="C919" s="58"/>
      <c r="D919" s="87"/>
      <c r="E919" s="79"/>
      <c r="F919" s="58"/>
      <c r="G919" s="58"/>
      <c r="H919" s="58"/>
      <c r="I919" s="58"/>
      <c r="J919" s="58"/>
      <c r="K919" s="56"/>
      <c r="L919" s="56"/>
      <c r="M919" s="56"/>
      <c r="N919" s="56"/>
      <c r="O919" s="56"/>
      <c r="P919" s="56"/>
      <c r="Q919" s="56"/>
      <c r="R919" s="56"/>
      <c r="S919" s="56"/>
      <c r="T919" s="56"/>
      <c r="U919" s="56"/>
      <c r="V919" s="56"/>
      <c r="W919" s="56"/>
      <c r="X919" s="56"/>
      <c r="Y919" s="56"/>
      <c r="Z919" s="56"/>
      <c r="AA919" s="56"/>
      <c r="AB919" s="56"/>
    </row>
    <row r="920">
      <c r="A920" s="56"/>
      <c r="B920" s="56"/>
      <c r="C920" s="58"/>
      <c r="D920" s="87"/>
      <c r="E920" s="79"/>
      <c r="F920" s="58"/>
      <c r="G920" s="58"/>
      <c r="H920" s="58"/>
      <c r="I920" s="58"/>
      <c r="J920" s="58"/>
      <c r="K920" s="56"/>
      <c r="L920" s="56"/>
      <c r="M920" s="56"/>
      <c r="N920" s="56"/>
      <c r="O920" s="56"/>
      <c r="P920" s="56"/>
      <c r="Q920" s="56"/>
      <c r="R920" s="56"/>
      <c r="S920" s="56"/>
      <c r="T920" s="56"/>
      <c r="U920" s="56"/>
      <c r="V920" s="56"/>
      <c r="W920" s="56"/>
      <c r="X920" s="56"/>
      <c r="Y920" s="56"/>
      <c r="Z920" s="56"/>
      <c r="AA920" s="56"/>
      <c r="AB920" s="56"/>
    </row>
    <row r="921">
      <c r="A921" s="56"/>
      <c r="B921" s="56"/>
      <c r="C921" s="58"/>
      <c r="D921" s="87"/>
      <c r="E921" s="79"/>
      <c r="F921" s="58"/>
      <c r="G921" s="58"/>
      <c r="H921" s="58"/>
      <c r="I921" s="58"/>
      <c r="J921" s="58"/>
      <c r="K921" s="56"/>
      <c r="L921" s="56"/>
      <c r="M921" s="56"/>
      <c r="N921" s="56"/>
      <c r="O921" s="56"/>
      <c r="P921" s="56"/>
      <c r="Q921" s="56"/>
      <c r="R921" s="56"/>
      <c r="S921" s="56"/>
      <c r="T921" s="56"/>
      <c r="U921" s="56"/>
      <c r="V921" s="56"/>
      <c r="W921" s="56"/>
      <c r="X921" s="56"/>
      <c r="Y921" s="56"/>
      <c r="Z921" s="56"/>
      <c r="AA921" s="56"/>
      <c r="AB921" s="56"/>
    </row>
    <row r="922">
      <c r="A922" s="56"/>
      <c r="B922" s="56"/>
      <c r="C922" s="58"/>
      <c r="D922" s="87"/>
      <c r="E922" s="79"/>
      <c r="F922" s="58"/>
      <c r="G922" s="58"/>
      <c r="H922" s="58"/>
      <c r="I922" s="58"/>
      <c r="J922" s="58"/>
      <c r="K922" s="56"/>
      <c r="L922" s="56"/>
      <c r="M922" s="56"/>
      <c r="N922" s="56"/>
      <c r="O922" s="56"/>
      <c r="P922" s="56"/>
      <c r="Q922" s="56"/>
      <c r="R922" s="56"/>
      <c r="S922" s="56"/>
      <c r="T922" s="56"/>
      <c r="U922" s="56"/>
      <c r="V922" s="56"/>
      <c r="W922" s="56"/>
      <c r="X922" s="56"/>
      <c r="Y922" s="56"/>
      <c r="Z922" s="56"/>
      <c r="AA922" s="56"/>
      <c r="AB922" s="56"/>
    </row>
    <row r="923">
      <c r="A923" s="56"/>
      <c r="B923" s="56"/>
      <c r="C923" s="58"/>
      <c r="D923" s="87"/>
      <c r="E923" s="79"/>
      <c r="F923" s="58"/>
      <c r="G923" s="58"/>
      <c r="H923" s="58"/>
      <c r="I923" s="58"/>
      <c r="J923" s="58"/>
      <c r="K923" s="56"/>
      <c r="L923" s="56"/>
      <c r="M923" s="56"/>
      <c r="N923" s="56"/>
      <c r="O923" s="56"/>
      <c r="P923" s="56"/>
      <c r="Q923" s="56"/>
      <c r="R923" s="56"/>
      <c r="S923" s="56"/>
      <c r="T923" s="56"/>
      <c r="U923" s="56"/>
      <c r="V923" s="56"/>
      <c r="W923" s="56"/>
      <c r="X923" s="56"/>
      <c r="Y923" s="56"/>
      <c r="Z923" s="56"/>
      <c r="AA923" s="56"/>
      <c r="AB923" s="56"/>
    </row>
    <row r="924">
      <c r="A924" s="56"/>
      <c r="B924" s="56"/>
      <c r="C924" s="58"/>
      <c r="D924" s="87"/>
      <c r="E924" s="79"/>
      <c r="F924" s="58"/>
      <c r="G924" s="58"/>
      <c r="H924" s="58"/>
      <c r="I924" s="58"/>
      <c r="J924" s="58"/>
      <c r="K924" s="56"/>
      <c r="L924" s="56"/>
      <c r="M924" s="56"/>
      <c r="N924" s="56"/>
      <c r="O924" s="56"/>
      <c r="P924" s="56"/>
      <c r="Q924" s="56"/>
      <c r="R924" s="56"/>
      <c r="S924" s="56"/>
      <c r="T924" s="56"/>
      <c r="U924" s="56"/>
      <c r="V924" s="56"/>
      <c r="W924" s="56"/>
      <c r="X924" s="56"/>
      <c r="Y924" s="56"/>
      <c r="Z924" s="56"/>
      <c r="AA924" s="56"/>
      <c r="AB924" s="56"/>
    </row>
    <row r="925">
      <c r="A925" s="56"/>
      <c r="B925" s="56"/>
      <c r="C925" s="58"/>
      <c r="D925" s="87"/>
      <c r="E925" s="79"/>
      <c r="F925" s="58"/>
      <c r="G925" s="58"/>
      <c r="H925" s="58"/>
      <c r="I925" s="58"/>
      <c r="J925" s="58"/>
      <c r="K925" s="56"/>
      <c r="L925" s="56"/>
      <c r="M925" s="56"/>
      <c r="N925" s="56"/>
      <c r="O925" s="56"/>
      <c r="P925" s="56"/>
      <c r="Q925" s="56"/>
      <c r="R925" s="56"/>
      <c r="S925" s="56"/>
      <c r="T925" s="56"/>
      <c r="U925" s="56"/>
      <c r="V925" s="56"/>
      <c r="W925" s="56"/>
      <c r="X925" s="56"/>
      <c r="Y925" s="56"/>
      <c r="Z925" s="56"/>
      <c r="AA925" s="56"/>
      <c r="AB925" s="56"/>
    </row>
    <row r="926">
      <c r="A926" s="56"/>
      <c r="B926" s="56"/>
      <c r="C926" s="58"/>
      <c r="D926" s="87"/>
      <c r="E926" s="79"/>
      <c r="F926" s="58"/>
      <c r="G926" s="58"/>
      <c r="H926" s="58"/>
      <c r="I926" s="58"/>
      <c r="J926" s="58"/>
      <c r="K926" s="56"/>
      <c r="L926" s="56"/>
      <c r="M926" s="56"/>
      <c r="N926" s="56"/>
      <c r="O926" s="56"/>
      <c r="P926" s="56"/>
      <c r="Q926" s="56"/>
      <c r="R926" s="56"/>
      <c r="S926" s="56"/>
      <c r="T926" s="56"/>
      <c r="U926" s="56"/>
      <c r="V926" s="56"/>
      <c r="W926" s="56"/>
      <c r="X926" s="56"/>
      <c r="Y926" s="56"/>
      <c r="Z926" s="56"/>
      <c r="AA926" s="56"/>
      <c r="AB926" s="56"/>
    </row>
    <row r="927">
      <c r="A927" s="56"/>
      <c r="B927" s="56"/>
      <c r="C927" s="58"/>
      <c r="D927" s="87"/>
      <c r="E927" s="79"/>
      <c r="F927" s="58"/>
      <c r="G927" s="58"/>
      <c r="H927" s="58"/>
      <c r="I927" s="58"/>
      <c r="J927" s="58"/>
      <c r="K927" s="56"/>
      <c r="L927" s="56"/>
      <c r="M927" s="56"/>
      <c r="N927" s="56"/>
      <c r="O927" s="56"/>
      <c r="P927" s="56"/>
      <c r="Q927" s="56"/>
      <c r="R927" s="56"/>
      <c r="S927" s="56"/>
      <c r="T927" s="56"/>
      <c r="U927" s="56"/>
      <c r="V927" s="56"/>
      <c r="W927" s="56"/>
      <c r="X927" s="56"/>
      <c r="Y927" s="56"/>
      <c r="Z927" s="56"/>
      <c r="AA927" s="56"/>
      <c r="AB927" s="56"/>
    </row>
    <row r="928">
      <c r="A928" s="56"/>
      <c r="B928" s="56"/>
      <c r="C928" s="58"/>
      <c r="D928" s="87"/>
      <c r="E928" s="79"/>
      <c r="F928" s="58"/>
      <c r="G928" s="58"/>
      <c r="H928" s="58"/>
      <c r="I928" s="58"/>
      <c r="J928" s="58"/>
      <c r="K928" s="56"/>
      <c r="L928" s="56"/>
      <c r="M928" s="56"/>
      <c r="N928" s="56"/>
      <c r="O928" s="56"/>
      <c r="P928" s="56"/>
      <c r="Q928" s="56"/>
      <c r="R928" s="56"/>
      <c r="S928" s="56"/>
      <c r="T928" s="56"/>
      <c r="U928" s="56"/>
      <c r="V928" s="56"/>
      <c r="W928" s="56"/>
      <c r="X928" s="56"/>
      <c r="Y928" s="56"/>
      <c r="Z928" s="56"/>
      <c r="AA928" s="56"/>
      <c r="AB928" s="56"/>
    </row>
    <row r="929">
      <c r="A929" s="56"/>
      <c r="B929" s="56"/>
      <c r="C929" s="58"/>
      <c r="D929" s="87"/>
      <c r="E929" s="79"/>
      <c r="F929" s="58"/>
      <c r="G929" s="58"/>
      <c r="H929" s="58"/>
      <c r="I929" s="58"/>
      <c r="J929" s="58"/>
      <c r="K929" s="56"/>
      <c r="L929" s="56"/>
      <c r="M929" s="56"/>
      <c r="N929" s="56"/>
      <c r="O929" s="56"/>
      <c r="P929" s="56"/>
      <c r="Q929" s="56"/>
      <c r="R929" s="56"/>
      <c r="S929" s="56"/>
      <c r="T929" s="56"/>
      <c r="U929" s="56"/>
      <c r="V929" s="56"/>
      <c r="W929" s="56"/>
      <c r="X929" s="56"/>
      <c r="Y929" s="56"/>
      <c r="Z929" s="56"/>
      <c r="AA929" s="56"/>
      <c r="AB929" s="56"/>
    </row>
    <row r="930">
      <c r="A930" s="56"/>
      <c r="B930" s="56"/>
      <c r="C930" s="58"/>
      <c r="D930" s="87"/>
      <c r="E930" s="79"/>
      <c r="F930" s="58"/>
      <c r="G930" s="58"/>
      <c r="H930" s="58"/>
      <c r="I930" s="58"/>
      <c r="J930" s="58"/>
      <c r="K930" s="56"/>
      <c r="L930" s="56"/>
      <c r="M930" s="56"/>
      <c r="N930" s="56"/>
      <c r="O930" s="56"/>
      <c r="P930" s="56"/>
      <c r="Q930" s="56"/>
      <c r="R930" s="56"/>
      <c r="S930" s="56"/>
      <c r="T930" s="56"/>
      <c r="U930" s="56"/>
      <c r="V930" s="56"/>
      <c r="W930" s="56"/>
      <c r="X930" s="56"/>
      <c r="Y930" s="56"/>
      <c r="Z930" s="56"/>
      <c r="AA930" s="56"/>
      <c r="AB930" s="56"/>
    </row>
    <row r="931">
      <c r="A931" s="56"/>
      <c r="B931" s="56"/>
      <c r="C931" s="58"/>
      <c r="D931" s="87"/>
      <c r="E931" s="79"/>
      <c r="F931" s="58"/>
      <c r="G931" s="58"/>
      <c r="H931" s="58"/>
      <c r="I931" s="58"/>
      <c r="J931" s="58"/>
      <c r="K931" s="56"/>
      <c r="L931" s="56"/>
      <c r="M931" s="56"/>
      <c r="N931" s="56"/>
      <c r="O931" s="56"/>
      <c r="P931" s="56"/>
      <c r="Q931" s="56"/>
      <c r="R931" s="56"/>
      <c r="S931" s="56"/>
      <c r="T931" s="56"/>
      <c r="U931" s="56"/>
      <c r="V931" s="56"/>
      <c r="W931" s="56"/>
      <c r="X931" s="56"/>
      <c r="Y931" s="56"/>
      <c r="Z931" s="56"/>
      <c r="AA931" s="56"/>
      <c r="AB931" s="56"/>
    </row>
    <row r="932">
      <c r="A932" s="56"/>
      <c r="B932" s="56"/>
      <c r="C932" s="58"/>
      <c r="D932" s="87"/>
      <c r="E932" s="79"/>
      <c r="F932" s="58"/>
      <c r="G932" s="58"/>
      <c r="H932" s="58"/>
      <c r="I932" s="58"/>
      <c r="J932" s="58"/>
      <c r="K932" s="56"/>
      <c r="L932" s="56"/>
      <c r="M932" s="56"/>
      <c r="N932" s="56"/>
      <c r="O932" s="56"/>
      <c r="P932" s="56"/>
      <c r="Q932" s="56"/>
      <c r="R932" s="56"/>
      <c r="S932" s="56"/>
      <c r="T932" s="56"/>
      <c r="U932" s="56"/>
      <c r="V932" s="56"/>
      <c r="W932" s="56"/>
      <c r="X932" s="56"/>
      <c r="Y932" s="56"/>
      <c r="Z932" s="56"/>
      <c r="AA932" s="56"/>
      <c r="AB932" s="56"/>
    </row>
    <row r="933">
      <c r="A933" s="56"/>
      <c r="B933" s="56"/>
      <c r="C933" s="58"/>
      <c r="D933" s="87"/>
      <c r="E933" s="79"/>
      <c r="F933" s="58"/>
      <c r="G933" s="58"/>
      <c r="H933" s="58"/>
      <c r="I933" s="58"/>
      <c r="J933" s="58"/>
      <c r="K933" s="56"/>
      <c r="L933" s="56"/>
      <c r="M933" s="56"/>
      <c r="N933" s="56"/>
      <c r="O933" s="56"/>
      <c r="P933" s="56"/>
      <c r="Q933" s="56"/>
      <c r="R933" s="56"/>
      <c r="S933" s="56"/>
      <c r="T933" s="56"/>
      <c r="U933" s="56"/>
      <c r="V933" s="56"/>
      <c r="W933" s="56"/>
      <c r="X933" s="56"/>
      <c r="Y933" s="56"/>
      <c r="Z933" s="56"/>
      <c r="AA933" s="56"/>
      <c r="AB933" s="56"/>
    </row>
    <row r="934">
      <c r="A934" s="56"/>
      <c r="B934" s="56"/>
      <c r="C934" s="58"/>
      <c r="D934" s="87"/>
      <c r="E934" s="79"/>
      <c r="F934" s="58"/>
      <c r="G934" s="58"/>
      <c r="H934" s="58"/>
      <c r="I934" s="58"/>
      <c r="J934" s="58"/>
      <c r="K934" s="56"/>
      <c r="L934" s="56"/>
      <c r="M934" s="56"/>
      <c r="N934" s="56"/>
      <c r="O934" s="56"/>
      <c r="P934" s="56"/>
      <c r="Q934" s="56"/>
      <c r="R934" s="56"/>
      <c r="S934" s="56"/>
      <c r="T934" s="56"/>
      <c r="U934" s="56"/>
      <c r="V934" s="56"/>
      <c r="W934" s="56"/>
      <c r="X934" s="56"/>
      <c r="Y934" s="56"/>
      <c r="Z934" s="56"/>
      <c r="AA934" s="56"/>
      <c r="AB934" s="56"/>
    </row>
    <row r="935">
      <c r="A935" s="56"/>
      <c r="B935" s="56"/>
      <c r="C935" s="58"/>
      <c r="D935" s="87"/>
      <c r="E935" s="79"/>
      <c r="F935" s="58"/>
      <c r="G935" s="58"/>
      <c r="H935" s="58"/>
      <c r="I935" s="58"/>
      <c r="J935" s="58"/>
      <c r="K935" s="56"/>
      <c r="L935" s="56"/>
      <c r="M935" s="56"/>
      <c r="N935" s="56"/>
      <c r="O935" s="56"/>
      <c r="P935" s="56"/>
      <c r="Q935" s="56"/>
      <c r="R935" s="56"/>
      <c r="S935" s="56"/>
      <c r="T935" s="56"/>
      <c r="U935" s="56"/>
      <c r="V935" s="56"/>
      <c r="W935" s="56"/>
      <c r="X935" s="56"/>
      <c r="Y935" s="56"/>
      <c r="Z935" s="56"/>
      <c r="AA935" s="56"/>
      <c r="AB935" s="56"/>
    </row>
    <row r="936">
      <c r="A936" s="56"/>
      <c r="B936" s="56"/>
      <c r="C936" s="58"/>
      <c r="D936" s="87"/>
      <c r="E936" s="79"/>
      <c r="F936" s="58"/>
      <c r="G936" s="58"/>
      <c r="H936" s="58"/>
      <c r="I936" s="58"/>
      <c r="J936" s="58"/>
      <c r="K936" s="56"/>
      <c r="L936" s="56"/>
      <c r="M936" s="56"/>
      <c r="N936" s="56"/>
      <c r="O936" s="56"/>
      <c r="P936" s="56"/>
      <c r="Q936" s="56"/>
      <c r="R936" s="56"/>
      <c r="S936" s="56"/>
      <c r="T936" s="56"/>
      <c r="U936" s="56"/>
      <c r="V936" s="56"/>
      <c r="W936" s="56"/>
      <c r="X936" s="56"/>
      <c r="Y936" s="56"/>
      <c r="Z936" s="56"/>
      <c r="AA936" s="56"/>
      <c r="AB936" s="56"/>
    </row>
    <row r="937">
      <c r="A937" s="56"/>
      <c r="B937" s="56"/>
      <c r="C937" s="58"/>
      <c r="D937" s="87"/>
      <c r="E937" s="79"/>
      <c r="F937" s="58"/>
      <c r="G937" s="58"/>
      <c r="H937" s="58"/>
      <c r="I937" s="58"/>
      <c r="J937" s="58"/>
      <c r="K937" s="56"/>
      <c r="L937" s="56"/>
      <c r="M937" s="56"/>
      <c r="N937" s="56"/>
      <c r="O937" s="56"/>
      <c r="P937" s="56"/>
      <c r="Q937" s="56"/>
      <c r="R937" s="56"/>
      <c r="S937" s="56"/>
      <c r="T937" s="56"/>
      <c r="U937" s="56"/>
      <c r="V937" s="56"/>
      <c r="W937" s="56"/>
      <c r="X937" s="56"/>
      <c r="Y937" s="56"/>
      <c r="Z937" s="56"/>
      <c r="AA937" s="56"/>
      <c r="AB937" s="56"/>
    </row>
    <row r="938">
      <c r="A938" s="56"/>
      <c r="B938" s="56"/>
      <c r="C938" s="58"/>
      <c r="D938" s="87"/>
      <c r="E938" s="79"/>
      <c r="F938" s="58"/>
      <c r="G938" s="58"/>
      <c r="H938" s="58"/>
      <c r="I938" s="58"/>
      <c r="J938" s="58"/>
      <c r="K938" s="56"/>
      <c r="L938" s="56"/>
      <c r="M938" s="56"/>
      <c r="N938" s="56"/>
      <c r="O938" s="56"/>
      <c r="P938" s="56"/>
      <c r="Q938" s="56"/>
      <c r="R938" s="56"/>
      <c r="S938" s="56"/>
      <c r="T938" s="56"/>
      <c r="U938" s="56"/>
      <c r="V938" s="56"/>
      <c r="W938" s="56"/>
      <c r="X938" s="56"/>
      <c r="Y938" s="56"/>
      <c r="Z938" s="56"/>
      <c r="AA938" s="56"/>
      <c r="AB938" s="56"/>
    </row>
    <row r="939">
      <c r="A939" s="56"/>
      <c r="B939" s="56"/>
      <c r="C939" s="58"/>
      <c r="D939" s="87"/>
      <c r="E939" s="79"/>
      <c r="F939" s="58"/>
      <c r="G939" s="58"/>
      <c r="H939" s="58"/>
      <c r="I939" s="58"/>
      <c r="J939" s="58"/>
      <c r="K939" s="56"/>
      <c r="L939" s="56"/>
      <c r="M939" s="56"/>
      <c r="N939" s="56"/>
      <c r="O939" s="56"/>
      <c r="P939" s="56"/>
      <c r="Q939" s="56"/>
      <c r="R939" s="56"/>
      <c r="S939" s="56"/>
      <c r="T939" s="56"/>
      <c r="U939" s="56"/>
      <c r="V939" s="56"/>
      <c r="W939" s="56"/>
      <c r="X939" s="56"/>
      <c r="Y939" s="56"/>
      <c r="Z939" s="56"/>
      <c r="AA939" s="56"/>
      <c r="AB939" s="56"/>
    </row>
    <row r="940">
      <c r="A940" s="56"/>
      <c r="B940" s="56"/>
      <c r="C940" s="58"/>
      <c r="D940" s="87"/>
      <c r="E940" s="79"/>
      <c r="F940" s="58"/>
      <c r="G940" s="58"/>
      <c r="H940" s="58"/>
      <c r="I940" s="58"/>
      <c r="J940" s="58"/>
      <c r="K940" s="56"/>
      <c r="L940" s="56"/>
      <c r="M940" s="56"/>
      <c r="N940" s="56"/>
      <c r="O940" s="56"/>
      <c r="P940" s="56"/>
      <c r="Q940" s="56"/>
      <c r="R940" s="56"/>
      <c r="S940" s="56"/>
      <c r="T940" s="56"/>
      <c r="U940" s="56"/>
      <c r="V940" s="56"/>
      <c r="W940" s="56"/>
      <c r="X940" s="56"/>
      <c r="Y940" s="56"/>
      <c r="Z940" s="56"/>
      <c r="AA940" s="56"/>
      <c r="AB940" s="56"/>
    </row>
    <row r="941">
      <c r="A941" s="56"/>
      <c r="B941" s="56"/>
      <c r="C941" s="58"/>
      <c r="D941" s="87"/>
      <c r="E941" s="79"/>
      <c r="F941" s="58"/>
      <c r="G941" s="58"/>
      <c r="H941" s="58"/>
      <c r="I941" s="58"/>
      <c r="J941" s="58"/>
      <c r="K941" s="56"/>
      <c r="L941" s="56"/>
      <c r="M941" s="56"/>
      <c r="N941" s="56"/>
      <c r="O941" s="56"/>
      <c r="P941" s="56"/>
      <c r="Q941" s="56"/>
      <c r="R941" s="56"/>
      <c r="S941" s="56"/>
      <c r="T941" s="56"/>
      <c r="U941" s="56"/>
      <c r="V941" s="56"/>
      <c r="W941" s="56"/>
      <c r="X941" s="56"/>
      <c r="Y941" s="56"/>
      <c r="Z941" s="56"/>
      <c r="AA941" s="56"/>
      <c r="AB941" s="56"/>
    </row>
    <row r="942">
      <c r="A942" s="56"/>
      <c r="B942" s="56"/>
      <c r="C942" s="58"/>
      <c r="D942" s="87"/>
      <c r="E942" s="79"/>
      <c r="F942" s="58"/>
      <c r="G942" s="58"/>
      <c r="H942" s="58"/>
      <c r="I942" s="58"/>
      <c r="J942" s="58"/>
      <c r="K942" s="56"/>
      <c r="L942" s="56"/>
      <c r="M942" s="56"/>
      <c r="N942" s="56"/>
      <c r="O942" s="56"/>
      <c r="P942" s="56"/>
      <c r="Q942" s="56"/>
      <c r="R942" s="56"/>
      <c r="S942" s="56"/>
      <c r="T942" s="56"/>
      <c r="U942" s="56"/>
      <c r="V942" s="56"/>
      <c r="W942" s="56"/>
      <c r="X942" s="56"/>
      <c r="Y942" s="56"/>
      <c r="Z942" s="56"/>
      <c r="AA942" s="56"/>
      <c r="AB942" s="56"/>
    </row>
    <row r="943">
      <c r="A943" s="56"/>
      <c r="B943" s="56"/>
      <c r="C943" s="58"/>
      <c r="D943" s="87"/>
      <c r="E943" s="79"/>
      <c r="F943" s="58"/>
      <c r="G943" s="58"/>
      <c r="H943" s="58"/>
      <c r="I943" s="58"/>
      <c r="J943" s="58"/>
      <c r="K943" s="56"/>
      <c r="L943" s="56"/>
      <c r="M943" s="56"/>
      <c r="N943" s="56"/>
      <c r="O943" s="56"/>
      <c r="P943" s="56"/>
      <c r="Q943" s="56"/>
      <c r="R943" s="56"/>
      <c r="S943" s="56"/>
      <c r="T943" s="56"/>
      <c r="U943" s="56"/>
      <c r="V943" s="56"/>
      <c r="W943" s="56"/>
      <c r="X943" s="56"/>
      <c r="Y943" s="56"/>
      <c r="Z943" s="56"/>
      <c r="AA943" s="56"/>
      <c r="AB943" s="56"/>
    </row>
    <row r="944">
      <c r="A944" s="56"/>
      <c r="B944" s="56"/>
      <c r="C944" s="58"/>
      <c r="D944" s="87"/>
      <c r="E944" s="79"/>
      <c r="F944" s="58"/>
      <c r="G944" s="58"/>
      <c r="H944" s="58"/>
      <c r="I944" s="58"/>
      <c r="J944" s="58"/>
      <c r="K944" s="56"/>
      <c r="L944" s="56"/>
      <c r="M944" s="56"/>
      <c r="N944" s="56"/>
      <c r="O944" s="56"/>
      <c r="P944" s="56"/>
      <c r="Q944" s="56"/>
      <c r="R944" s="56"/>
      <c r="S944" s="56"/>
      <c r="T944" s="56"/>
      <c r="U944" s="56"/>
      <c r="V944" s="56"/>
      <c r="W944" s="56"/>
      <c r="X944" s="56"/>
      <c r="Y944" s="56"/>
      <c r="Z944" s="56"/>
      <c r="AA944" s="56"/>
      <c r="AB944" s="56"/>
    </row>
    <row r="945">
      <c r="A945" s="56"/>
      <c r="B945" s="56"/>
      <c r="C945" s="58"/>
      <c r="D945" s="87"/>
      <c r="E945" s="79"/>
      <c r="F945" s="58"/>
      <c r="G945" s="58"/>
      <c r="H945" s="58"/>
      <c r="I945" s="58"/>
      <c r="J945" s="58"/>
      <c r="K945" s="56"/>
      <c r="L945" s="56"/>
      <c r="M945" s="56"/>
      <c r="N945" s="56"/>
      <c r="O945" s="56"/>
      <c r="P945" s="56"/>
      <c r="Q945" s="56"/>
      <c r="R945" s="56"/>
      <c r="S945" s="56"/>
      <c r="T945" s="56"/>
      <c r="U945" s="56"/>
      <c r="V945" s="56"/>
      <c r="W945" s="56"/>
      <c r="X945" s="56"/>
      <c r="Y945" s="56"/>
      <c r="Z945" s="56"/>
      <c r="AA945" s="56"/>
      <c r="AB945" s="56"/>
    </row>
    <row r="946">
      <c r="A946" s="56"/>
      <c r="B946" s="56"/>
      <c r="C946" s="58"/>
      <c r="D946" s="87"/>
      <c r="E946" s="79"/>
      <c r="F946" s="58"/>
      <c r="G946" s="58"/>
      <c r="H946" s="58"/>
      <c r="I946" s="58"/>
      <c r="J946" s="58"/>
      <c r="K946" s="56"/>
      <c r="L946" s="56"/>
      <c r="M946" s="56"/>
      <c r="N946" s="56"/>
      <c r="O946" s="56"/>
      <c r="P946" s="56"/>
      <c r="Q946" s="56"/>
      <c r="R946" s="56"/>
      <c r="S946" s="56"/>
      <c r="T946" s="56"/>
      <c r="U946" s="56"/>
      <c r="V946" s="56"/>
      <c r="W946" s="56"/>
      <c r="X946" s="56"/>
      <c r="Y946" s="56"/>
      <c r="Z946" s="56"/>
      <c r="AA946" s="56"/>
      <c r="AB946" s="56"/>
    </row>
    <row r="947">
      <c r="A947" s="56"/>
      <c r="B947" s="56"/>
      <c r="C947" s="58"/>
      <c r="D947" s="87"/>
      <c r="E947" s="79"/>
      <c r="F947" s="58"/>
      <c r="G947" s="58"/>
      <c r="H947" s="58"/>
      <c r="I947" s="58"/>
      <c r="J947" s="58"/>
      <c r="K947" s="56"/>
      <c r="L947" s="56"/>
      <c r="M947" s="56"/>
      <c r="N947" s="56"/>
      <c r="O947" s="56"/>
      <c r="P947" s="56"/>
      <c r="Q947" s="56"/>
      <c r="R947" s="56"/>
      <c r="S947" s="56"/>
      <c r="T947" s="56"/>
      <c r="U947" s="56"/>
      <c r="V947" s="56"/>
      <c r="W947" s="56"/>
      <c r="X947" s="56"/>
      <c r="Y947" s="56"/>
      <c r="Z947" s="56"/>
      <c r="AA947" s="56"/>
      <c r="AB947" s="56"/>
    </row>
    <row r="948">
      <c r="A948" s="56"/>
      <c r="B948" s="56"/>
      <c r="C948" s="58"/>
      <c r="D948" s="87"/>
      <c r="E948" s="79"/>
      <c r="F948" s="58"/>
      <c r="G948" s="58"/>
      <c r="H948" s="58"/>
      <c r="I948" s="58"/>
      <c r="J948" s="58"/>
      <c r="K948" s="56"/>
      <c r="L948" s="56"/>
      <c r="M948" s="56"/>
      <c r="N948" s="56"/>
      <c r="O948" s="56"/>
      <c r="P948" s="56"/>
      <c r="Q948" s="56"/>
      <c r="R948" s="56"/>
      <c r="S948" s="56"/>
      <c r="T948" s="56"/>
      <c r="U948" s="56"/>
      <c r="V948" s="56"/>
      <c r="W948" s="56"/>
      <c r="X948" s="56"/>
      <c r="Y948" s="56"/>
      <c r="Z948" s="56"/>
      <c r="AA948" s="56"/>
      <c r="AB948" s="56"/>
    </row>
    <row r="949">
      <c r="A949" s="56"/>
      <c r="B949" s="56"/>
      <c r="C949" s="58"/>
      <c r="D949" s="87"/>
      <c r="E949" s="79"/>
      <c r="F949" s="58"/>
      <c r="G949" s="58"/>
      <c r="H949" s="58"/>
      <c r="I949" s="58"/>
      <c r="J949" s="58"/>
      <c r="K949" s="56"/>
      <c r="L949" s="56"/>
      <c r="M949" s="56"/>
      <c r="N949" s="56"/>
      <c r="O949" s="56"/>
      <c r="P949" s="56"/>
      <c r="Q949" s="56"/>
      <c r="R949" s="56"/>
      <c r="S949" s="56"/>
      <c r="T949" s="56"/>
      <c r="U949" s="56"/>
      <c r="V949" s="56"/>
      <c r="W949" s="56"/>
      <c r="X949" s="56"/>
      <c r="Y949" s="56"/>
      <c r="Z949" s="56"/>
      <c r="AA949" s="56"/>
      <c r="AB949" s="56"/>
    </row>
    <row r="950">
      <c r="A950" s="56"/>
      <c r="B950" s="56"/>
      <c r="C950" s="58"/>
      <c r="D950" s="87"/>
      <c r="E950" s="79"/>
      <c r="F950" s="58"/>
      <c r="G950" s="58"/>
      <c r="H950" s="58"/>
      <c r="I950" s="58"/>
      <c r="J950" s="58"/>
      <c r="K950" s="56"/>
      <c r="L950" s="56"/>
      <c r="M950" s="56"/>
      <c r="N950" s="56"/>
      <c r="O950" s="56"/>
      <c r="P950" s="56"/>
      <c r="Q950" s="56"/>
      <c r="R950" s="56"/>
      <c r="S950" s="56"/>
      <c r="T950" s="56"/>
      <c r="U950" s="56"/>
      <c r="V950" s="56"/>
      <c r="W950" s="56"/>
      <c r="X950" s="56"/>
      <c r="Y950" s="56"/>
      <c r="Z950" s="56"/>
      <c r="AA950" s="56"/>
      <c r="AB950" s="56"/>
    </row>
    <row r="951">
      <c r="A951" s="56"/>
      <c r="B951" s="56"/>
      <c r="C951" s="58"/>
      <c r="D951" s="87"/>
      <c r="E951" s="79"/>
      <c r="F951" s="58"/>
      <c r="G951" s="58"/>
      <c r="H951" s="58"/>
      <c r="I951" s="58"/>
      <c r="J951" s="58"/>
      <c r="K951" s="56"/>
      <c r="L951" s="56"/>
      <c r="M951" s="56"/>
      <c r="N951" s="56"/>
      <c r="O951" s="56"/>
      <c r="P951" s="56"/>
      <c r="Q951" s="56"/>
      <c r="R951" s="56"/>
      <c r="S951" s="56"/>
      <c r="T951" s="56"/>
      <c r="U951" s="56"/>
      <c r="V951" s="56"/>
      <c r="W951" s="56"/>
      <c r="X951" s="56"/>
      <c r="Y951" s="56"/>
      <c r="Z951" s="56"/>
      <c r="AA951" s="56"/>
      <c r="AB951" s="56"/>
    </row>
    <row r="952">
      <c r="A952" s="56"/>
      <c r="B952" s="56"/>
      <c r="C952" s="58"/>
      <c r="D952" s="87"/>
      <c r="E952" s="79"/>
      <c r="F952" s="58"/>
      <c r="G952" s="58"/>
      <c r="H952" s="58"/>
      <c r="I952" s="58"/>
      <c r="J952" s="58"/>
      <c r="K952" s="56"/>
      <c r="L952" s="56"/>
      <c r="M952" s="56"/>
      <c r="N952" s="56"/>
      <c r="O952" s="56"/>
      <c r="P952" s="56"/>
      <c r="Q952" s="56"/>
      <c r="R952" s="56"/>
      <c r="S952" s="56"/>
      <c r="T952" s="56"/>
      <c r="U952" s="56"/>
      <c r="V952" s="56"/>
      <c r="W952" s="56"/>
      <c r="X952" s="56"/>
      <c r="Y952" s="56"/>
      <c r="Z952" s="56"/>
      <c r="AA952" s="56"/>
      <c r="AB952" s="56"/>
    </row>
    <row r="953">
      <c r="A953" s="56"/>
      <c r="B953" s="56"/>
      <c r="C953" s="58"/>
      <c r="D953" s="87"/>
      <c r="E953" s="79"/>
      <c r="F953" s="58"/>
      <c r="G953" s="58"/>
      <c r="H953" s="58"/>
      <c r="I953" s="58"/>
      <c r="J953" s="58"/>
      <c r="K953" s="56"/>
      <c r="L953" s="56"/>
      <c r="M953" s="56"/>
      <c r="N953" s="56"/>
      <c r="O953" s="56"/>
      <c r="P953" s="56"/>
      <c r="Q953" s="56"/>
      <c r="R953" s="56"/>
      <c r="S953" s="56"/>
      <c r="T953" s="56"/>
      <c r="U953" s="56"/>
      <c r="V953" s="56"/>
      <c r="W953" s="56"/>
      <c r="X953" s="56"/>
      <c r="Y953" s="56"/>
      <c r="Z953" s="56"/>
      <c r="AA953" s="56"/>
      <c r="AB953" s="56"/>
    </row>
    <row r="954">
      <c r="A954" s="56"/>
      <c r="B954" s="56"/>
      <c r="C954" s="58"/>
      <c r="D954" s="87"/>
      <c r="E954" s="79"/>
      <c r="F954" s="58"/>
      <c r="G954" s="58"/>
      <c r="H954" s="58"/>
      <c r="I954" s="58"/>
      <c r="J954" s="58"/>
      <c r="K954" s="56"/>
      <c r="L954" s="56"/>
      <c r="M954" s="56"/>
      <c r="N954" s="56"/>
      <c r="O954" s="56"/>
      <c r="P954" s="56"/>
      <c r="Q954" s="56"/>
      <c r="R954" s="56"/>
      <c r="S954" s="56"/>
      <c r="T954" s="56"/>
      <c r="U954" s="56"/>
      <c r="V954" s="56"/>
      <c r="W954" s="56"/>
      <c r="X954" s="56"/>
      <c r="Y954" s="56"/>
      <c r="Z954" s="56"/>
      <c r="AA954" s="56"/>
      <c r="AB954" s="56"/>
    </row>
    <row r="955">
      <c r="A955" s="56"/>
      <c r="B955" s="56"/>
      <c r="C955" s="58"/>
      <c r="D955" s="87"/>
      <c r="E955" s="79"/>
      <c r="F955" s="58"/>
      <c r="G955" s="58"/>
      <c r="H955" s="58"/>
      <c r="I955" s="58"/>
      <c r="J955" s="58"/>
      <c r="K955" s="56"/>
      <c r="L955" s="56"/>
      <c r="M955" s="56"/>
      <c r="N955" s="56"/>
      <c r="O955" s="56"/>
      <c r="P955" s="56"/>
      <c r="Q955" s="56"/>
      <c r="R955" s="56"/>
      <c r="S955" s="56"/>
      <c r="T955" s="56"/>
      <c r="U955" s="56"/>
      <c r="V955" s="56"/>
      <c r="W955" s="56"/>
      <c r="X955" s="56"/>
      <c r="Y955" s="56"/>
      <c r="Z955" s="56"/>
      <c r="AA955" s="56"/>
      <c r="AB955" s="56"/>
    </row>
    <row r="956">
      <c r="A956" s="56"/>
      <c r="B956" s="56"/>
      <c r="C956" s="58"/>
      <c r="D956" s="87"/>
      <c r="E956" s="79"/>
      <c r="F956" s="58"/>
      <c r="G956" s="58"/>
      <c r="H956" s="58"/>
      <c r="I956" s="58"/>
      <c r="J956" s="58"/>
      <c r="K956" s="56"/>
      <c r="L956" s="56"/>
      <c r="M956" s="56"/>
      <c r="N956" s="56"/>
      <c r="O956" s="56"/>
      <c r="P956" s="56"/>
      <c r="Q956" s="56"/>
      <c r="R956" s="56"/>
      <c r="S956" s="56"/>
      <c r="T956" s="56"/>
      <c r="U956" s="56"/>
      <c r="V956" s="56"/>
      <c r="W956" s="56"/>
      <c r="X956" s="56"/>
      <c r="Y956" s="56"/>
      <c r="Z956" s="56"/>
      <c r="AA956" s="56"/>
      <c r="AB956" s="56"/>
    </row>
    <row r="957">
      <c r="A957" s="56"/>
      <c r="B957" s="56"/>
      <c r="C957" s="58"/>
      <c r="D957" s="87"/>
      <c r="E957" s="79"/>
      <c r="F957" s="58"/>
      <c r="G957" s="58"/>
      <c r="H957" s="58"/>
      <c r="I957" s="58"/>
      <c r="J957" s="58"/>
      <c r="K957" s="56"/>
      <c r="L957" s="56"/>
      <c r="M957" s="56"/>
      <c r="N957" s="56"/>
      <c r="O957" s="56"/>
      <c r="P957" s="56"/>
      <c r="Q957" s="56"/>
      <c r="R957" s="56"/>
      <c r="S957" s="56"/>
      <c r="T957" s="56"/>
      <c r="U957" s="56"/>
      <c r="V957" s="56"/>
      <c r="W957" s="56"/>
      <c r="X957" s="56"/>
      <c r="Y957" s="56"/>
      <c r="Z957" s="56"/>
      <c r="AA957" s="56"/>
      <c r="AB957" s="56"/>
    </row>
    <row r="958">
      <c r="A958" s="56"/>
      <c r="B958" s="56"/>
      <c r="C958" s="58"/>
      <c r="D958" s="87"/>
      <c r="E958" s="79"/>
      <c r="F958" s="58"/>
      <c r="G958" s="58"/>
      <c r="H958" s="58"/>
      <c r="I958" s="58"/>
      <c r="J958" s="58"/>
      <c r="K958" s="56"/>
      <c r="L958" s="56"/>
      <c r="M958" s="56"/>
      <c r="N958" s="56"/>
      <c r="O958" s="56"/>
      <c r="P958" s="56"/>
      <c r="Q958" s="56"/>
      <c r="R958" s="56"/>
      <c r="S958" s="56"/>
      <c r="T958" s="56"/>
      <c r="U958" s="56"/>
      <c r="V958" s="56"/>
      <c r="W958" s="56"/>
      <c r="X958" s="56"/>
      <c r="Y958" s="56"/>
      <c r="Z958" s="56"/>
      <c r="AA958" s="56"/>
      <c r="AB958" s="56"/>
    </row>
    <row r="959">
      <c r="A959" s="56"/>
      <c r="B959" s="56"/>
      <c r="C959" s="58"/>
      <c r="D959" s="87"/>
      <c r="E959" s="79"/>
      <c r="F959" s="58"/>
      <c r="G959" s="58"/>
      <c r="H959" s="58"/>
      <c r="I959" s="58"/>
      <c r="J959" s="58"/>
      <c r="K959" s="56"/>
      <c r="L959" s="56"/>
      <c r="M959" s="56"/>
      <c r="N959" s="56"/>
      <c r="O959" s="56"/>
      <c r="P959" s="56"/>
      <c r="Q959" s="56"/>
      <c r="R959" s="56"/>
      <c r="S959" s="56"/>
      <c r="T959" s="56"/>
      <c r="U959" s="56"/>
      <c r="V959" s="56"/>
      <c r="W959" s="56"/>
      <c r="X959" s="56"/>
      <c r="Y959" s="56"/>
      <c r="Z959" s="56"/>
      <c r="AA959" s="56"/>
      <c r="AB959" s="56"/>
    </row>
    <row r="960">
      <c r="A960" s="56"/>
      <c r="B960" s="56"/>
      <c r="C960" s="58"/>
      <c r="D960" s="87"/>
      <c r="E960" s="79"/>
      <c r="F960" s="58"/>
      <c r="G960" s="58"/>
      <c r="H960" s="58"/>
      <c r="I960" s="58"/>
      <c r="J960" s="58"/>
      <c r="K960" s="56"/>
      <c r="L960" s="56"/>
      <c r="M960" s="56"/>
      <c r="N960" s="56"/>
      <c r="O960" s="56"/>
      <c r="P960" s="56"/>
      <c r="Q960" s="56"/>
      <c r="R960" s="56"/>
      <c r="S960" s="56"/>
      <c r="T960" s="56"/>
      <c r="U960" s="56"/>
      <c r="V960" s="56"/>
      <c r="W960" s="56"/>
      <c r="X960" s="56"/>
      <c r="Y960" s="56"/>
      <c r="Z960" s="56"/>
      <c r="AA960" s="56"/>
      <c r="AB960" s="56"/>
    </row>
    <row r="961">
      <c r="A961" s="56"/>
      <c r="B961" s="56"/>
      <c r="C961" s="58"/>
      <c r="D961" s="87"/>
      <c r="E961" s="79"/>
      <c r="F961" s="58"/>
      <c r="G961" s="58"/>
      <c r="H961" s="58"/>
      <c r="I961" s="58"/>
      <c r="J961" s="58"/>
      <c r="K961" s="56"/>
      <c r="L961" s="56"/>
      <c r="M961" s="56"/>
      <c r="N961" s="56"/>
      <c r="O961" s="56"/>
      <c r="P961" s="56"/>
      <c r="Q961" s="56"/>
      <c r="R961" s="56"/>
      <c r="S961" s="56"/>
      <c r="T961" s="56"/>
      <c r="U961" s="56"/>
      <c r="V961" s="56"/>
      <c r="W961" s="56"/>
      <c r="X961" s="56"/>
      <c r="Y961" s="56"/>
      <c r="Z961" s="56"/>
      <c r="AA961" s="56"/>
      <c r="AB961" s="56"/>
    </row>
    <row r="962">
      <c r="A962" s="56"/>
      <c r="B962" s="56"/>
      <c r="C962" s="58"/>
      <c r="D962" s="87"/>
      <c r="E962" s="79"/>
      <c r="F962" s="58"/>
      <c r="G962" s="58"/>
      <c r="H962" s="58"/>
      <c r="I962" s="58"/>
      <c r="J962" s="58"/>
      <c r="K962" s="56"/>
      <c r="L962" s="56"/>
      <c r="M962" s="56"/>
      <c r="N962" s="56"/>
      <c r="O962" s="56"/>
      <c r="P962" s="56"/>
      <c r="Q962" s="56"/>
      <c r="R962" s="56"/>
      <c r="S962" s="56"/>
      <c r="T962" s="56"/>
      <c r="U962" s="56"/>
      <c r="V962" s="56"/>
      <c r="W962" s="56"/>
      <c r="X962" s="56"/>
      <c r="Y962" s="56"/>
      <c r="Z962" s="56"/>
      <c r="AA962" s="56"/>
      <c r="AB962" s="56"/>
    </row>
    <row r="963">
      <c r="A963" s="56"/>
      <c r="B963" s="56"/>
      <c r="C963" s="58"/>
      <c r="D963" s="87"/>
      <c r="E963" s="79"/>
      <c r="F963" s="58"/>
      <c r="G963" s="58"/>
      <c r="H963" s="58"/>
      <c r="I963" s="58"/>
      <c r="J963" s="58"/>
      <c r="K963" s="56"/>
      <c r="L963" s="56"/>
      <c r="M963" s="56"/>
      <c r="N963" s="56"/>
      <c r="O963" s="56"/>
      <c r="P963" s="56"/>
      <c r="Q963" s="56"/>
      <c r="R963" s="56"/>
      <c r="S963" s="56"/>
      <c r="T963" s="56"/>
      <c r="U963" s="56"/>
      <c r="V963" s="56"/>
      <c r="W963" s="56"/>
      <c r="X963" s="56"/>
      <c r="Y963" s="56"/>
      <c r="Z963" s="56"/>
      <c r="AA963" s="56"/>
      <c r="AB963" s="56"/>
    </row>
    <row r="964">
      <c r="A964" s="56"/>
      <c r="B964" s="56"/>
      <c r="C964" s="58"/>
      <c r="D964" s="87"/>
      <c r="E964" s="79"/>
      <c r="F964" s="58"/>
      <c r="G964" s="58"/>
      <c r="H964" s="58"/>
      <c r="I964" s="58"/>
      <c r="J964" s="58"/>
      <c r="K964" s="56"/>
      <c r="L964" s="56"/>
      <c r="M964" s="56"/>
      <c r="N964" s="56"/>
      <c r="O964" s="56"/>
      <c r="P964" s="56"/>
      <c r="Q964" s="56"/>
      <c r="R964" s="56"/>
      <c r="S964" s="56"/>
      <c r="T964" s="56"/>
      <c r="U964" s="56"/>
      <c r="V964" s="56"/>
      <c r="W964" s="56"/>
      <c r="X964" s="56"/>
      <c r="Y964" s="56"/>
      <c r="Z964" s="56"/>
      <c r="AA964" s="56"/>
      <c r="AB964" s="56"/>
    </row>
    <row r="965">
      <c r="A965" s="56"/>
      <c r="B965" s="56"/>
      <c r="C965" s="58"/>
      <c r="D965" s="87"/>
      <c r="E965" s="79"/>
      <c r="F965" s="58"/>
      <c r="G965" s="58"/>
      <c r="H965" s="58"/>
      <c r="I965" s="58"/>
      <c r="J965" s="58"/>
      <c r="K965" s="56"/>
      <c r="L965" s="56"/>
      <c r="M965" s="56"/>
      <c r="N965" s="56"/>
      <c r="O965" s="56"/>
      <c r="P965" s="56"/>
      <c r="Q965" s="56"/>
      <c r="R965" s="56"/>
      <c r="S965" s="56"/>
      <c r="T965" s="56"/>
      <c r="U965" s="56"/>
      <c r="V965" s="56"/>
      <c r="W965" s="56"/>
      <c r="X965" s="56"/>
      <c r="Y965" s="56"/>
      <c r="Z965" s="56"/>
      <c r="AA965" s="56"/>
      <c r="AB965" s="56"/>
    </row>
    <row r="966">
      <c r="A966" s="56"/>
      <c r="B966" s="56"/>
      <c r="C966" s="58"/>
      <c r="D966" s="87"/>
      <c r="E966" s="79"/>
      <c r="F966" s="58"/>
      <c r="G966" s="58"/>
      <c r="H966" s="58"/>
      <c r="I966" s="58"/>
      <c r="J966" s="58"/>
      <c r="K966" s="56"/>
      <c r="L966" s="56"/>
      <c r="M966" s="56"/>
      <c r="N966" s="56"/>
      <c r="O966" s="56"/>
      <c r="P966" s="56"/>
      <c r="Q966" s="56"/>
      <c r="R966" s="56"/>
      <c r="S966" s="56"/>
      <c r="T966" s="56"/>
      <c r="U966" s="56"/>
      <c r="V966" s="56"/>
      <c r="W966" s="56"/>
      <c r="X966" s="56"/>
      <c r="Y966" s="56"/>
      <c r="Z966" s="56"/>
      <c r="AA966" s="56"/>
      <c r="AB966" s="56"/>
    </row>
    <row r="967">
      <c r="A967" s="56"/>
      <c r="B967" s="56"/>
      <c r="C967" s="58"/>
      <c r="D967" s="87"/>
      <c r="E967" s="79"/>
      <c r="F967" s="58"/>
      <c r="G967" s="58"/>
      <c r="H967" s="58"/>
      <c r="I967" s="58"/>
      <c r="J967" s="58"/>
      <c r="K967" s="56"/>
      <c r="L967" s="56"/>
      <c r="M967" s="56"/>
      <c r="N967" s="56"/>
      <c r="O967" s="56"/>
      <c r="P967" s="56"/>
      <c r="Q967" s="56"/>
      <c r="R967" s="56"/>
      <c r="S967" s="56"/>
      <c r="T967" s="56"/>
      <c r="U967" s="56"/>
      <c r="V967" s="56"/>
      <c r="W967" s="56"/>
      <c r="X967" s="56"/>
      <c r="Y967" s="56"/>
      <c r="Z967" s="56"/>
      <c r="AA967" s="56"/>
      <c r="AB967" s="56"/>
    </row>
    <row r="968">
      <c r="A968" s="56"/>
      <c r="B968" s="56"/>
      <c r="C968" s="58"/>
      <c r="D968" s="87"/>
      <c r="E968" s="79"/>
      <c r="F968" s="58"/>
      <c r="G968" s="58"/>
      <c r="H968" s="58"/>
      <c r="I968" s="58"/>
      <c r="J968" s="58"/>
      <c r="K968" s="56"/>
      <c r="L968" s="56"/>
      <c r="M968" s="56"/>
      <c r="N968" s="56"/>
      <c r="O968" s="56"/>
      <c r="P968" s="56"/>
      <c r="Q968" s="56"/>
      <c r="R968" s="56"/>
      <c r="S968" s="56"/>
      <c r="T968" s="56"/>
      <c r="U968" s="56"/>
      <c r="V968" s="56"/>
      <c r="W968" s="56"/>
      <c r="X968" s="56"/>
      <c r="Y968" s="56"/>
      <c r="Z968" s="56"/>
      <c r="AA968" s="56"/>
      <c r="AB968" s="56"/>
    </row>
    <row r="969">
      <c r="A969" s="56"/>
      <c r="B969" s="56"/>
      <c r="C969" s="58"/>
      <c r="D969" s="87"/>
      <c r="E969" s="79"/>
      <c r="F969" s="58"/>
      <c r="G969" s="58"/>
      <c r="H969" s="58"/>
      <c r="I969" s="58"/>
      <c r="J969" s="58"/>
      <c r="K969" s="56"/>
      <c r="L969" s="56"/>
      <c r="M969" s="56"/>
      <c r="N969" s="56"/>
      <c r="O969" s="56"/>
      <c r="P969" s="56"/>
      <c r="Q969" s="56"/>
      <c r="R969" s="56"/>
      <c r="S969" s="56"/>
      <c r="T969" s="56"/>
      <c r="U969" s="56"/>
      <c r="V969" s="56"/>
      <c r="W969" s="56"/>
      <c r="X969" s="56"/>
      <c r="Y969" s="56"/>
      <c r="Z969" s="56"/>
      <c r="AA969" s="56"/>
      <c r="AB969" s="56"/>
    </row>
    <row r="970">
      <c r="A970" s="56"/>
      <c r="B970" s="56"/>
      <c r="C970" s="58"/>
      <c r="D970" s="87"/>
      <c r="E970" s="79"/>
      <c r="F970" s="58"/>
      <c r="G970" s="58"/>
      <c r="H970" s="58"/>
      <c r="I970" s="58"/>
      <c r="J970" s="58"/>
      <c r="K970" s="56"/>
      <c r="L970" s="56"/>
      <c r="M970" s="56"/>
      <c r="N970" s="56"/>
      <c r="O970" s="56"/>
      <c r="P970" s="56"/>
      <c r="Q970" s="56"/>
      <c r="R970" s="56"/>
      <c r="S970" s="56"/>
      <c r="T970" s="56"/>
      <c r="U970" s="56"/>
      <c r="V970" s="56"/>
      <c r="W970" s="56"/>
      <c r="X970" s="56"/>
      <c r="Y970" s="56"/>
      <c r="Z970" s="56"/>
      <c r="AA970" s="56"/>
      <c r="AB970" s="56"/>
    </row>
    <row r="971">
      <c r="A971" s="56"/>
      <c r="B971" s="56"/>
      <c r="C971" s="58"/>
      <c r="D971" s="87"/>
      <c r="E971" s="79"/>
      <c r="F971" s="58"/>
      <c r="G971" s="58"/>
      <c r="H971" s="58"/>
      <c r="I971" s="58"/>
      <c r="J971" s="58"/>
      <c r="K971" s="56"/>
      <c r="L971" s="56"/>
      <c r="M971" s="56"/>
      <c r="N971" s="56"/>
      <c r="O971" s="56"/>
      <c r="P971" s="56"/>
      <c r="Q971" s="56"/>
      <c r="R971" s="56"/>
      <c r="S971" s="56"/>
      <c r="T971" s="56"/>
      <c r="U971" s="56"/>
      <c r="V971" s="56"/>
      <c r="W971" s="56"/>
      <c r="X971" s="56"/>
      <c r="Y971" s="56"/>
      <c r="Z971" s="56"/>
      <c r="AA971" s="56"/>
      <c r="AB971" s="56"/>
    </row>
    <row r="972">
      <c r="A972" s="56"/>
      <c r="B972" s="56"/>
      <c r="C972" s="58"/>
      <c r="D972" s="87"/>
      <c r="E972" s="79"/>
      <c r="F972" s="58"/>
      <c r="G972" s="58"/>
      <c r="H972" s="58"/>
      <c r="I972" s="58"/>
      <c r="J972" s="58"/>
      <c r="K972" s="56"/>
      <c r="L972" s="56"/>
      <c r="M972" s="56"/>
      <c r="N972" s="56"/>
      <c r="O972" s="56"/>
      <c r="P972" s="56"/>
      <c r="Q972" s="56"/>
      <c r="R972" s="56"/>
      <c r="S972" s="56"/>
      <c r="T972" s="56"/>
      <c r="U972" s="56"/>
      <c r="V972" s="56"/>
      <c r="W972" s="56"/>
      <c r="X972" s="56"/>
      <c r="Y972" s="56"/>
      <c r="Z972" s="56"/>
      <c r="AA972" s="56"/>
      <c r="AB972" s="56"/>
    </row>
    <row r="973">
      <c r="A973" s="56"/>
      <c r="B973" s="56"/>
      <c r="C973" s="58"/>
      <c r="D973" s="87"/>
      <c r="E973" s="79"/>
      <c r="F973" s="58"/>
      <c r="G973" s="58"/>
      <c r="H973" s="58"/>
      <c r="I973" s="58"/>
      <c r="J973" s="58"/>
      <c r="K973" s="56"/>
      <c r="L973" s="56"/>
      <c r="M973" s="56"/>
      <c r="N973" s="56"/>
      <c r="O973" s="56"/>
      <c r="P973" s="56"/>
      <c r="Q973" s="56"/>
      <c r="R973" s="56"/>
      <c r="S973" s="56"/>
      <c r="T973" s="56"/>
      <c r="U973" s="56"/>
      <c r="V973" s="56"/>
      <c r="W973" s="56"/>
      <c r="X973" s="56"/>
      <c r="Y973" s="56"/>
      <c r="Z973" s="56"/>
      <c r="AA973" s="56"/>
      <c r="AB973" s="56"/>
    </row>
    <row r="974">
      <c r="A974" s="56"/>
      <c r="B974" s="56"/>
      <c r="C974" s="58"/>
      <c r="D974" s="87"/>
      <c r="E974" s="79"/>
      <c r="F974" s="58"/>
      <c r="G974" s="58"/>
      <c r="H974" s="58"/>
      <c r="I974" s="58"/>
      <c r="J974" s="58"/>
      <c r="K974" s="56"/>
      <c r="L974" s="56"/>
      <c r="M974" s="56"/>
      <c r="N974" s="56"/>
      <c r="O974" s="56"/>
      <c r="P974" s="56"/>
      <c r="Q974" s="56"/>
      <c r="R974" s="56"/>
      <c r="S974" s="56"/>
      <c r="T974" s="56"/>
      <c r="U974" s="56"/>
      <c r="V974" s="56"/>
      <c r="W974" s="56"/>
      <c r="X974" s="56"/>
      <c r="Y974" s="56"/>
      <c r="Z974" s="56"/>
      <c r="AA974" s="56"/>
      <c r="AB974" s="56"/>
    </row>
    <row r="975">
      <c r="A975" s="56"/>
      <c r="B975" s="56"/>
      <c r="C975" s="58"/>
      <c r="D975" s="87"/>
      <c r="E975" s="79"/>
      <c r="F975" s="58"/>
      <c r="G975" s="58"/>
      <c r="H975" s="58"/>
      <c r="I975" s="58"/>
      <c r="J975" s="58"/>
      <c r="K975" s="56"/>
      <c r="L975" s="56"/>
      <c r="M975" s="56"/>
      <c r="N975" s="56"/>
      <c r="O975" s="56"/>
      <c r="P975" s="56"/>
      <c r="Q975" s="56"/>
      <c r="R975" s="56"/>
      <c r="S975" s="56"/>
      <c r="T975" s="56"/>
      <c r="U975" s="56"/>
      <c r="V975" s="56"/>
      <c r="W975" s="56"/>
      <c r="X975" s="56"/>
      <c r="Y975" s="56"/>
      <c r="Z975" s="56"/>
      <c r="AA975" s="56"/>
      <c r="AB975" s="56"/>
    </row>
  </sheetData>
  <mergeCells count="16">
    <mergeCell ref="A2:A3"/>
    <mergeCell ref="B2:B5"/>
    <mergeCell ref="B7:B10"/>
    <mergeCell ref="B12:B15"/>
    <mergeCell ref="B17:B20"/>
    <mergeCell ref="B22:B25"/>
    <mergeCell ref="B27:B30"/>
    <mergeCell ref="A47:A50"/>
    <mergeCell ref="B47:B50"/>
    <mergeCell ref="A27:A30"/>
    <mergeCell ref="A32:A35"/>
    <mergeCell ref="B32:B35"/>
    <mergeCell ref="A37:A40"/>
    <mergeCell ref="B37:B40"/>
    <mergeCell ref="A42:A45"/>
    <mergeCell ref="B42:B45"/>
  </mergeCells>
  <conditionalFormatting sqref="E12:E15 E17:E20 E22:E25 E27:E50">
    <cfRule type="colorScale" priority="1">
      <colorScale>
        <cfvo type="formula" val="0"/>
        <cfvo type="formula" val="1"/>
        <color rgb="FFFFFFFF"/>
        <color rgb="FFE67C73"/>
      </colorScale>
    </cfRule>
  </conditionalFormatting>
  <conditionalFormatting sqref="E2:E975">
    <cfRule type="colorScale" priority="2">
      <colorScale>
        <cfvo type="formula" val="0"/>
        <cfvo type="formula" val="0.5"/>
        <cfvo type="formula" val="1"/>
        <color rgb="FFFFFFFF"/>
        <color rgb="FFF3BEB9"/>
        <color rgb="FFE67C73"/>
      </colorScale>
    </cfRule>
  </conditionalFormatting>
  <dataValidations>
    <dataValidation type="list" allowBlank="1" showErrorMessage="1" sqref="F2:J975">
      <formula1>"1,2,3,4,5"</formula1>
    </dataValidation>
    <dataValidation type="list" allowBlank="1" showErrorMessage="1" sqref="C2:C5 C7:C10 C12:C15 C17:C20 C22:C25 C27:C30 C32:C35 C37:C40 C42:C45 C47:C50">
      <formula1>"5W1H,Base,CoT,tldr"</formula1>
    </dataValidation>
  </dataValidations>
  <hyperlinks>
    <hyperlink r:id="rId2" ref="A2"/>
    <hyperlink r:id="rId3" ref="A7"/>
    <hyperlink r:id="rId4" ref="A12"/>
    <hyperlink r:id="rId5" ref="A17"/>
    <hyperlink r:id="rId6" ref="A22"/>
    <hyperlink r:id="rId7" ref="A27"/>
    <hyperlink r:id="rId8" ref="A32"/>
    <hyperlink r:id="rId9" ref="A37"/>
    <hyperlink r:id="rId10" ref="A42"/>
    <hyperlink r:id="rId11" ref="A47"/>
  </hyperlinks>
  <drawing r:id="rId12"/>
  <legacyDrawing r:id="rId1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30</v>
      </c>
      <c r="C1" s="2" t="s">
        <v>2</v>
      </c>
      <c r="D1" s="80" t="s">
        <v>32</v>
      </c>
      <c r="E1" s="50" t="s">
        <v>3</v>
      </c>
      <c r="F1" s="2" t="s">
        <v>4</v>
      </c>
      <c r="G1" s="2" t="s">
        <v>5</v>
      </c>
      <c r="H1" s="2" t="s">
        <v>6</v>
      </c>
      <c r="I1" s="2" t="s">
        <v>7</v>
      </c>
      <c r="J1" s="2" t="s">
        <v>8</v>
      </c>
      <c r="K1" s="51"/>
      <c r="L1" s="51"/>
      <c r="M1" s="51"/>
      <c r="N1" s="51"/>
      <c r="O1" s="51"/>
      <c r="P1" s="51"/>
      <c r="Q1" s="51"/>
      <c r="R1" s="51"/>
      <c r="S1" s="51"/>
      <c r="T1" s="51"/>
      <c r="U1" s="51"/>
      <c r="V1" s="51"/>
      <c r="W1" s="51"/>
      <c r="X1" s="51"/>
      <c r="Y1" s="51"/>
      <c r="Z1" s="51"/>
      <c r="AA1" s="51"/>
      <c r="AB1" s="51"/>
    </row>
    <row r="2" ht="225.0" customHeight="1">
      <c r="A2" s="52" t="s">
        <v>33</v>
      </c>
      <c r="B2" s="53" t="s">
        <v>34</v>
      </c>
      <c r="C2" s="7" t="s">
        <v>21</v>
      </c>
      <c r="D2" s="81" t="s">
        <v>254</v>
      </c>
      <c r="E2" s="82">
        <f>IFERROR(__xludf.DUMMYFUNCTION("COUNTA(SPLIT(D2,"" ""))/COUNTA(SPLIT($B$2,"" ""))"),0.15621156211562115)</f>
        <v>0.1562115621</v>
      </c>
      <c r="F2" s="7">
        <v>4.0</v>
      </c>
      <c r="G2" s="7">
        <v>5.0</v>
      </c>
      <c r="H2" s="7">
        <v>4.0</v>
      </c>
      <c r="I2" s="7">
        <v>4.0</v>
      </c>
      <c r="J2" s="7">
        <v>4.0</v>
      </c>
      <c r="K2" s="56"/>
      <c r="L2" s="56"/>
      <c r="M2" s="56"/>
      <c r="N2" s="56"/>
      <c r="O2" s="56"/>
      <c r="P2" s="56"/>
      <c r="Q2" s="56"/>
      <c r="R2" s="56"/>
      <c r="S2" s="56"/>
      <c r="T2" s="56"/>
      <c r="U2" s="56"/>
      <c r="V2" s="56"/>
      <c r="W2" s="56"/>
      <c r="X2" s="56"/>
      <c r="Y2" s="56"/>
      <c r="Z2" s="56"/>
      <c r="AA2" s="56"/>
      <c r="AB2" s="56"/>
    </row>
    <row r="3" ht="225.0" customHeight="1">
      <c r="C3" s="7" t="s">
        <v>22</v>
      </c>
      <c r="D3" s="81" t="s">
        <v>255</v>
      </c>
      <c r="E3" s="83">
        <f>IFERROR(__xludf.DUMMYFUNCTION("COUNTA(SPLIT(D3,"" ""))/COUNTA(SPLIT($B$2,"" ""))"),0.03690036900369004)</f>
        <v>0.036900369</v>
      </c>
      <c r="F3" s="7">
        <v>5.0</v>
      </c>
      <c r="G3" s="7">
        <v>5.0</v>
      </c>
      <c r="H3" s="7">
        <v>5.0</v>
      </c>
      <c r="I3" s="7">
        <v>3.0</v>
      </c>
      <c r="J3" s="7">
        <v>3.0</v>
      </c>
      <c r="K3" s="56"/>
      <c r="L3" s="56"/>
      <c r="M3" s="56"/>
      <c r="N3" s="56"/>
      <c r="O3" s="56"/>
      <c r="P3" s="56"/>
      <c r="Q3" s="56"/>
      <c r="R3" s="56"/>
      <c r="S3" s="56"/>
      <c r="T3" s="56"/>
      <c r="U3" s="56"/>
      <c r="V3" s="56"/>
      <c r="W3" s="56"/>
      <c r="X3" s="56"/>
      <c r="Y3" s="56"/>
      <c r="Z3" s="56"/>
      <c r="AA3" s="56"/>
      <c r="AB3" s="56"/>
    </row>
    <row r="4" ht="225.0" customHeight="1">
      <c r="C4" s="7" t="s">
        <v>8</v>
      </c>
      <c r="D4" s="81" t="s">
        <v>256</v>
      </c>
      <c r="E4" s="85">
        <f>IFERROR(__xludf.DUMMYFUNCTION("COUNTA(SPLIT(D4,"" ""))/COUNTA(SPLIT($B$2,"" ""))"),0.21279212792127922)</f>
        <v>0.2127921279</v>
      </c>
      <c r="F4" s="7">
        <v>3.0</v>
      </c>
      <c r="G4" s="7">
        <v>5.0</v>
      </c>
      <c r="H4" s="7">
        <v>4.0</v>
      </c>
      <c r="I4" s="7">
        <v>4.0</v>
      </c>
      <c r="J4" s="7">
        <v>5.0</v>
      </c>
      <c r="K4" s="56"/>
      <c r="L4" s="56"/>
      <c r="M4" s="56"/>
      <c r="N4" s="56"/>
      <c r="O4" s="56"/>
      <c r="P4" s="56"/>
      <c r="Q4" s="56"/>
      <c r="R4" s="56"/>
      <c r="S4" s="56"/>
      <c r="T4" s="56"/>
      <c r="U4" s="56"/>
      <c r="V4" s="56"/>
      <c r="W4" s="56"/>
      <c r="X4" s="56"/>
      <c r="Y4" s="56"/>
      <c r="Z4" s="56"/>
      <c r="AA4" s="56"/>
      <c r="AB4" s="56"/>
    </row>
    <row r="5" ht="225.0" customHeight="1">
      <c r="C5" s="7" t="s">
        <v>23</v>
      </c>
      <c r="D5" s="81" t="s">
        <v>257</v>
      </c>
      <c r="E5" s="86">
        <f>IFERROR(__xludf.DUMMYFUNCTION("COUNTA(SPLIT(D5,"" ""))/COUNTA(SPLIT($B$2,"" ""))"),0.025830258302583026)</f>
        <v>0.0258302583</v>
      </c>
      <c r="F5" s="7">
        <v>5.0</v>
      </c>
      <c r="G5" s="7">
        <v>5.0</v>
      </c>
      <c r="H5" s="7">
        <v>5.0</v>
      </c>
      <c r="I5" s="7">
        <v>5.0</v>
      </c>
      <c r="J5" s="7">
        <v>3.0</v>
      </c>
      <c r="K5" s="56"/>
      <c r="L5" s="56"/>
      <c r="M5" s="56"/>
      <c r="N5" s="56"/>
      <c r="O5" s="56"/>
      <c r="P5" s="56"/>
      <c r="Q5" s="56"/>
      <c r="R5" s="56"/>
      <c r="S5" s="56"/>
      <c r="T5" s="56"/>
      <c r="U5" s="56"/>
      <c r="V5" s="56"/>
      <c r="W5" s="56"/>
      <c r="X5" s="56"/>
      <c r="Y5" s="56"/>
      <c r="Z5" s="56"/>
      <c r="AA5" s="56"/>
      <c r="AB5" s="56"/>
    </row>
    <row r="6">
      <c r="A6" s="56"/>
      <c r="B6" s="56"/>
      <c r="C6" s="58"/>
      <c r="D6" s="87"/>
      <c r="E6" s="60"/>
      <c r="F6" s="58"/>
      <c r="G6" s="58"/>
      <c r="H6" s="58"/>
      <c r="I6" s="58"/>
      <c r="J6" s="58"/>
      <c r="K6" s="56"/>
      <c r="L6" s="56"/>
      <c r="M6" s="56"/>
      <c r="N6" s="56"/>
      <c r="O6" s="56"/>
      <c r="P6" s="56"/>
      <c r="Q6" s="56"/>
      <c r="R6" s="56"/>
      <c r="S6" s="56"/>
      <c r="T6" s="56"/>
      <c r="U6" s="56"/>
      <c r="V6" s="56"/>
      <c r="W6" s="56"/>
      <c r="X6" s="56"/>
      <c r="Y6" s="56"/>
      <c r="Z6" s="56"/>
      <c r="AA6" s="56"/>
      <c r="AB6" s="56"/>
    </row>
    <row r="7" ht="225.0" customHeight="1">
      <c r="A7" s="52" t="s">
        <v>39</v>
      </c>
      <c r="B7" s="62" t="s">
        <v>40</v>
      </c>
      <c r="C7" s="63" t="s">
        <v>21</v>
      </c>
      <c r="D7" s="89" t="s">
        <v>258</v>
      </c>
      <c r="E7" s="90">
        <f>IFERROR(__xludf.DUMMYFUNCTION("COUNTA(SPLIT(D7,"" ""))/COUNTA(SPLIT($B$7,"" ""))"),0.13550939663699307)</f>
        <v>0.1355093966</v>
      </c>
      <c r="F7" s="63">
        <v>5.0</v>
      </c>
      <c r="G7" s="63">
        <v>5.0</v>
      </c>
      <c r="H7" s="63">
        <v>5.0</v>
      </c>
      <c r="I7" s="63">
        <v>4.0</v>
      </c>
      <c r="J7" s="63">
        <v>4.0</v>
      </c>
      <c r="K7" s="66"/>
      <c r="L7" s="66"/>
      <c r="M7" s="66"/>
      <c r="N7" s="66"/>
      <c r="O7" s="66"/>
      <c r="P7" s="66"/>
      <c r="Q7" s="66"/>
      <c r="R7" s="66"/>
      <c r="S7" s="66"/>
      <c r="T7" s="66"/>
      <c r="U7" s="66"/>
      <c r="V7" s="66"/>
      <c r="W7" s="66"/>
      <c r="X7" s="66"/>
      <c r="Y7" s="66"/>
      <c r="Z7" s="66"/>
      <c r="AA7" s="66"/>
      <c r="AB7" s="66"/>
    </row>
    <row r="8" ht="225.0" customHeight="1">
      <c r="C8" s="7" t="s">
        <v>22</v>
      </c>
      <c r="D8" s="81" t="s">
        <v>259</v>
      </c>
      <c r="E8" s="92">
        <f>IFERROR(__xludf.DUMMYFUNCTION("COUNTA(SPLIT(D8,"" ""))/COUNTA(SPLIT($B$7,"" ""))"),0.13748763600395647)</f>
        <v>0.137487636</v>
      </c>
      <c r="F8" s="7">
        <v>5.0</v>
      </c>
      <c r="G8" s="7">
        <v>5.0</v>
      </c>
      <c r="H8" s="7">
        <v>5.0</v>
      </c>
      <c r="I8" s="7">
        <v>4.0</v>
      </c>
      <c r="J8" s="7">
        <v>3.0</v>
      </c>
      <c r="K8" s="56"/>
      <c r="L8" s="56"/>
      <c r="M8" s="56"/>
      <c r="N8" s="56"/>
      <c r="O8" s="56"/>
      <c r="P8" s="56"/>
      <c r="Q8" s="56"/>
      <c r="R8" s="56"/>
      <c r="S8" s="56"/>
      <c r="T8" s="56"/>
      <c r="U8" s="56"/>
      <c r="V8" s="56"/>
      <c r="W8" s="56"/>
      <c r="X8" s="56"/>
      <c r="Y8" s="56"/>
      <c r="Z8" s="56"/>
      <c r="AA8" s="56"/>
      <c r="AB8" s="56"/>
    </row>
    <row r="9" ht="225.0" customHeight="1">
      <c r="C9" s="7" t="s">
        <v>8</v>
      </c>
      <c r="D9" s="81" t="s">
        <v>260</v>
      </c>
      <c r="E9" s="93">
        <f>IFERROR(__xludf.DUMMYFUNCTION("COUNTA(SPLIT(D9,"" ""))/COUNTA(SPLIT($B$7,"" ""))"),0.19287833827893175)</f>
        <v>0.1928783383</v>
      </c>
      <c r="F9" s="7">
        <v>3.0</v>
      </c>
      <c r="G9" s="7">
        <v>4.0</v>
      </c>
      <c r="H9" s="7">
        <v>5.0</v>
      </c>
      <c r="I9" s="7">
        <v>4.0</v>
      </c>
      <c r="J9" s="7">
        <v>5.0</v>
      </c>
      <c r="K9" s="56"/>
      <c r="L9" s="56"/>
      <c r="M9" s="56"/>
      <c r="N9" s="56"/>
      <c r="O9" s="56"/>
      <c r="P9" s="56"/>
      <c r="Q9" s="56"/>
      <c r="R9" s="56"/>
      <c r="S9" s="56"/>
      <c r="T9" s="56"/>
      <c r="U9" s="56"/>
      <c r="V9" s="56"/>
      <c r="W9" s="56"/>
      <c r="X9" s="56"/>
      <c r="Y9" s="56"/>
      <c r="Z9" s="56"/>
      <c r="AA9" s="56"/>
      <c r="AB9" s="56"/>
    </row>
    <row r="10" ht="225.0" customHeight="1">
      <c r="C10" s="7" t="s">
        <v>23</v>
      </c>
      <c r="D10" s="81" t="s">
        <v>261</v>
      </c>
      <c r="E10" s="94">
        <f>IFERROR(__xludf.DUMMYFUNCTION("COUNTA(SPLIT(D10,"" ""))/COUNTA(SPLIT($B$7,"" ""))"),0.10781404549950543)</f>
        <v>0.1078140455</v>
      </c>
      <c r="F10" s="7">
        <v>5.0</v>
      </c>
      <c r="G10" s="7">
        <v>4.0</v>
      </c>
      <c r="H10" s="7">
        <v>5.0</v>
      </c>
      <c r="I10" s="7">
        <v>5.0</v>
      </c>
      <c r="J10" s="7">
        <v>4.0</v>
      </c>
      <c r="K10" s="56"/>
      <c r="L10" s="56"/>
      <c r="M10" s="56"/>
      <c r="N10" s="56"/>
      <c r="O10" s="56"/>
      <c r="P10" s="56"/>
      <c r="Q10" s="56"/>
      <c r="R10" s="56"/>
      <c r="S10" s="56"/>
      <c r="T10" s="56"/>
      <c r="U10" s="56"/>
      <c r="V10" s="56"/>
      <c r="W10" s="56"/>
      <c r="X10" s="56"/>
      <c r="Y10" s="56"/>
      <c r="Z10" s="56"/>
      <c r="AA10" s="56"/>
      <c r="AB10" s="56"/>
    </row>
    <row r="11">
      <c r="A11" s="56"/>
      <c r="B11" s="56"/>
      <c r="C11" s="58"/>
      <c r="D11" s="87"/>
      <c r="E11" s="60"/>
      <c r="F11" s="58"/>
      <c r="G11" s="58"/>
      <c r="H11" s="58"/>
      <c r="I11" s="58"/>
      <c r="J11" s="58"/>
      <c r="K11" s="56"/>
      <c r="L11" s="56"/>
      <c r="M11" s="56"/>
      <c r="N11" s="56"/>
      <c r="O11" s="56"/>
      <c r="P11" s="56"/>
      <c r="Q11" s="56"/>
      <c r="R11" s="56"/>
      <c r="S11" s="56"/>
      <c r="T11" s="56"/>
      <c r="U11" s="56"/>
      <c r="V11" s="56"/>
      <c r="W11" s="56"/>
      <c r="X11" s="56"/>
      <c r="Y11" s="56"/>
      <c r="Z11" s="56"/>
      <c r="AA11" s="56"/>
      <c r="AB11" s="56"/>
    </row>
    <row r="12" ht="225.0" customHeight="1">
      <c r="A12" s="52" t="s">
        <v>101</v>
      </c>
      <c r="B12" s="62" t="s">
        <v>46</v>
      </c>
      <c r="C12" s="63" t="s">
        <v>21</v>
      </c>
      <c r="D12" s="89" t="s">
        <v>262</v>
      </c>
      <c r="E12" s="95">
        <f>IFERROR(__xludf.DUMMYFUNCTION("COUNTA(SPLIT(D12,"" ""))/COUNTA(SPLIT($B$12,"" ""))"),0.061465721040189124)</f>
        <v>0.06146572104</v>
      </c>
      <c r="F12" s="63">
        <v>5.0</v>
      </c>
      <c r="G12" s="63">
        <v>5.0</v>
      </c>
      <c r="H12" s="63">
        <v>5.0</v>
      </c>
      <c r="I12" s="63">
        <v>4.0</v>
      </c>
      <c r="J12" s="63">
        <v>4.0</v>
      </c>
      <c r="K12" s="66"/>
      <c r="L12" s="66"/>
      <c r="M12" s="66"/>
      <c r="N12" s="66"/>
      <c r="O12" s="66"/>
      <c r="P12" s="66"/>
      <c r="Q12" s="66"/>
      <c r="R12" s="66"/>
      <c r="S12" s="66"/>
      <c r="T12" s="66"/>
      <c r="U12" s="66"/>
      <c r="V12" s="66"/>
      <c r="W12" s="66"/>
      <c r="X12" s="66"/>
      <c r="Y12" s="66"/>
      <c r="Z12" s="66"/>
      <c r="AA12" s="66"/>
      <c r="AB12" s="66"/>
    </row>
    <row r="13" ht="225.0" customHeight="1">
      <c r="C13" s="7" t="s">
        <v>22</v>
      </c>
      <c r="D13" s="81" t="s">
        <v>263</v>
      </c>
      <c r="E13" s="96">
        <f>IFERROR(__xludf.DUMMYFUNCTION("COUNTA(SPLIT(D13,"" ""))/COUNTA(SPLIT($B$12,"" ""))"),0.13770685579196218)</f>
        <v>0.1377068558</v>
      </c>
      <c r="F13" s="7">
        <v>4.0</v>
      </c>
      <c r="G13" s="7">
        <v>5.0</v>
      </c>
      <c r="H13" s="7">
        <v>5.0</v>
      </c>
      <c r="I13" s="7">
        <v>3.0</v>
      </c>
      <c r="J13" s="7">
        <v>4.0</v>
      </c>
      <c r="K13" s="56"/>
      <c r="L13" s="56"/>
      <c r="M13" s="56"/>
      <c r="N13" s="56"/>
      <c r="O13" s="56"/>
      <c r="P13" s="56"/>
      <c r="Q13" s="56"/>
      <c r="R13" s="56"/>
      <c r="S13" s="56"/>
      <c r="T13" s="56"/>
      <c r="U13" s="56"/>
      <c r="V13" s="56"/>
      <c r="W13" s="56"/>
      <c r="X13" s="56"/>
      <c r="Y13" s="56"/>
      <c r="Z13" s="56"/>
      <c r="AA13" s="56"/>
      <c r="AB13" s="56"/>
    </row>
    <row r="14" ht="225.0" customHeight="1">
      <c r="C14" s="7" t="s">
        <v>8</v>
      </c>
      <c r="D14" s="81" t="s">
        <v>264</v>
      </c>
      <c r="E14" s="97">
        <f>IFERROR(__xludf.DUMMYFUNCTION("COUNTA(SPLIT(D14,"" ""))/COUNTA(SPLIT($B$12,"" ""))"),0.08096926713947991)</f>
        <v>0.08096926714</v>
      </c>
      <c r="F14" s="7">
        <v>3.0</v>
      </c>
      <c r="G14" s="7">
        <v>5.0</v>
      </c>
      <c r="H14" s="7">
        <v>5.0</v>
      </c>
      <c r="I14" s="7">
        <v>5.0</v>
      </c>
      <c r="J14" s="7">
        <v>5.0</v>
      </c>
      <c r="K14" s="56"/>
      <c r="L14" s="56"/>
      <c r="M14" s="56"/>
      <c r="N14" s="56"/>
      <c r="O14" s="56"/>
      <c r="P14" s="56"/>
      <c r="Q14" s="56"/>
      <c r="R14" s="56"/>
      <c r="S14" s="56"/>
      <c r="T14" s="56"/>
      <c r="U14" s="56"/>
      <c r="V14" s="56"/>
      <c r="W14" s="56"/>
      <c r="X14" s="56"/>
      <c r="Y14" s="56"/>
      <c r="Z14" s="56"/>
      <c r="AA14" s="56"/>
      <c r="AB14" s="56"/>
    </row>
    <row r="15" ht="225.0" customHeight="1">
      <c r="C15" s="7" t="s">
        <v>23</v>
      </c>
      <c r="D15" s="81" t="s">
        <v>265</v>
      </c>
      <c r="E15" s="98">
        <f>IFERROR(__xludf.DUMMYFUNCTION("COUNTA(SPLIT(D15,"" ""))/COUNTA(SPLIT($B$12,"" ""))"),0.013002364066193853)</f>
        <v>0.01300236407</v>
      </c>
      <c r="F15" s="7">
        <v>5.0</v>
      </c>
      <c r="G15" s="7">
        <v>5.0</v>
      </c>
      <c r="H15" s="7">
        <v>5.0</v>
      </c>
      <c r="I15" s="7">
        <v>5.0</v>
      </c>
      <c r="J15" s="7">
        <v>3.0</v>
      </c>
      <c r="K15" s="56"/>
      <c r="L15" s="56"/>
      <c r="M15" s="56"/>
      <c r="N15" s="56"/>
      <c r="O15" s="56"/>
      <c r="P15" s="56"/>
      <c r="Q15" s="56"/>
      <c r="R15" s="56"/>
      <c r="S15" s="56"/>
      <c r="T15" s="56"/>
      <c r="U15" s="56"/>
      <c r="V15" s="56"/>
      <c r="W15" s="56"/>
      <c r="X15" s="56"/>
      <c r="Y15" s="56"/>
      <c r="Z15" s="56"/>
      <c r="AA15" s="56"/>
      <c r="AB15" s="56"/>
    </row>
    <row r="16">
      <c r="A16" s="56"/>
      <c r="B16" s="56"/>
      <c r="C16" s="58"/>
      <c r="D16" s="87"/>
      <c r="E16" s="60"/>
      <c r="F16" s="58"/>
      <c r="G16" s="58"/>
      <c r="H16" s="58"/>
      <c r="I16" s="58"/>
      <c r="J16" s="58"/>
      <c r="K16" s="56"/>
      <c r="L16" s="56"/>
      <c r="M16" s="56"/>
      <c r="N16" s="56"/>
      <c r="O16" s="56"/>
      <c r="P16" s="56"/>
      <c r="Q16" s="56"/>
      <c r="R16" s="56"/>
      <c r="S16" s="56"/>
      <c r="T16" s="56"/>
      <c r="U16" s="56"/>
      <c r="V16" s="56"/>
      <c r="W16" s="56"/>
      <c r="X16" s="56"/>
      <c r="Y16" s="56"/>
      <c r="Z16" s="56"/>
      <c r="AA16" s="56"/>
      <c r="AB16" s="56"/>
    </row>
    <row r="17" ht="225.0" customHeight="1">
      <c r="A17" s="52" t="s">
        <v>51</v>
      </c>
      <c r="B17" s="62" t="s">
        <v>52</v>
      </c>
      <c r="C17" s="63" t="s">
        <v>21</v>
      </c>
      <c r="D17" s="89" t="s">
        <v>266</v>
      </c>
      <c r="E17" s="99">
        <f>IFERROR(__xludf.DUMMYFUNCTION("COUNTA(SPLIT(D17,"" ""))/COUNTA(SPLIT($B$17,"" ""))"),0.1379800853485064)</f>
        <v>0.1379800853</v>
      </c>
      <c r="F17" s="63">
        <v>5.0</v>
      </c>
      <c r="G17" s="63">
        <v>5.0</v>
      </c>
      <c r="H17" s="63">
        <v>5.0</v>
      </c>
      <c r="I17" s="63">
        <v>5.0</v>
      </c>
      <c r="J17" s="63">
        <v>4.0</v>
      </c>
      <c r="K17" s="66"/>
      <c r="L17" s="66"/>
      <c r="M17" s="66"/>
      <c r="N17" s="66"/>
      <c r="O17" s="66"/>
      <c r="P17" s="66"/>
      <c r="Q17" s="66"/>
      <c r="R17" s="66"/>
      <c r="S17" s="66"/>
      <c r="T17" s="66"/>
      <c r="U17" s="66"/>
      <c r="V17" s="66"/>
      <c r="W17" s="66"/>
      <c r="X17" s="66"/>
      <c r="Y17" s="66"/>
      <c r="Z17" s="66"/>
      <c r="AA17" s="66"/>
      <c r="AB17" s="66"/>
    </row>
    <row r="18" ht="225.0" customHeight="1">
      <c r="C18" s="7" t="s">
        <v>22</v>
      </c>
      <c r="D18" s="81" t="s">
        <v>267</v>
      </c>
      <c r="E18" s="100">
        <f>IFERROR(__xludf.DUMMYFUNCTION("COUNTA(SPLIT(D18,"" ""))/COUNTA(SPLIT($B$17,"" ""))"),0.05832147937411095)</f>
        <v>0.05832147937</v>
      </c>
      <c r="F18" s="7">
        <v>5.0</v>
      </c>
      <c r="G18" s="7">
        <v>5.0</v>
      </c>
      <c r="H18" s="7">
        <v>5.0</v>
      </c>
      <c r="I18" s="7">
        <v>5.0</v>
      </c>
      <c r="J18" s="7">
        <v>2.0</v>
      </c>
      <c r="K18" s="56"/>
      <c r="L18" s="56"/>
      <c r="M18" s="56"/>
      <c r="N18" s="56"/>
      <c r="O18" s="56"/>
      <c r="P18" s="56"/>
      <c r="Q18" s="56"/>
      <c r="R18" s="56"/>
      <c r="S18" s="56"/>
      <c r="T18" s="56"/>
      <c r="U18" s="56"/>
      <c r="V18" s="56"/>
      <c r="W18" s="56"/>
      <c r="X18" s="56"/>
      <c r="Y18" s="56"/>
      <c r="Z18" s="56"/>
      <c r="AA18" s="56"/>
      <c r="AB18" s="56"/>
    </row>
    <row r="19" ht="225.0" customHeight="1">
      <c r="C19" s="7" t="s">
        <v>8</v>
      </c>
      <c r="D19" s="81" t="s">
        <v>268</v>
      </c>
      <c r="E19" s="101">
        <f>IFERROR(__xludf.DUMMYFUNCTION("COUNTA(SPLIT(D19,"" ""))/COUNTA(SPLIT($B$17,"" ""))"),0.18776671408250356)</f>
        <v>0.1877667141</v>
      </c>
      <c r="F19" s="7">
        <v>3.0</v>
      </c>
      <c r="G19" s="7">
        <v>5.0</v>
      </c>
      <c r="H19" s="7">
        <v>5.0</v>
      </c>
      <c r="I19" s="7">
        <v>4.0</v>
      </c>
      <c r="J19" s="7">
        <v>5.0</v>
      </c>
      <c r="K19" s="56"/>
      <c r="L19" s="56"/>
      <c r="M19" s="56"/>
      <c r="N19" s="56"/>
      <c r="O19" s="56"/>
      <c r="P19" s="56"/>
      <c r="Q19" s="56"/>
      <c r="R19" s="56"/>
      <c r="S19" s="56"/>
      <c r="T19" s="56"/>
      <c r="U19" s="56"/>
      <c r="V19" s="56"/>
      <c r="W19" s="56"/>
      <c r="X19" s="56"/>
      <c r="Y19" s="56"/>
      <c r="Z19" s="56"/>
      <c r="AA19" s="56"/>
      <c r="AB19" s="56"/>
    </row>
    <row r="20" ht="225.0" customHeight="1">
      <c r="C20" s="7" t="s">
        <v>23</v>
      </c>
      <c r="D20" s="81" t="s">
        <v>269</v>
      </c>
      <c r="E20" s="102">
        <f>IFERROR(__xludf.DUMMYFUNCTION("COUNTA(SPLIT(D20,"" ""))/COUNTA(SPLIT($B$17,"" ""))"),0.09957325746799431)</f>
        <v>0.09957325747</v>
      </c>
      <c r="F20" s="7">
        <v>5.0</v>
      </c>
      <c r="G20" s="7">
        <v>5.0</v>
      </c>
      <c r="H20" s="7">
        <v>5.0</v>
      </c>
      <c r="I20" s="7">
        <v>5.0</v>
      </c>
      <c r="J20" s="7">
        <v>3.0</v>
      </c>
      <c r="K20" s="56"/>
      <c r="L20" s="56"/>
      <c r="M20" s="56"/>
      <c r="N20" s="56"/>
      <c r="O20" s="56"/>
      <c r="P20" s="56"/>
      <c r="Q20" s="56"/>
      <c r="R20" s="56"/>
      <c r="S20" s="56"/>
      <c r="T20" s="56"/>
      <c r="U20" s="56"/>
      <c r="V20" s="56"/>
      <c r="W20" s="56"/>
      <c r="X20" s="56"/>
      <c r="Y20" s="56"/>
      <c r="Z20" s="56"/>
      <c r="AA20" s="56"/>
      <c r="AB20" s="56"/>
    </row>
    <row r="21">
      <c r="A21" s="56"/>
      <c r="B21" s="56"/>
      <c r="C21" s="58"/>
      <c r="D21" s="87"/>
      <c r="E21" s="60"/>
      <c r="F21" s="58"/>
      <c r="G21" s="58"/>
      <c r="H21" s="58"/>
      <c r="I21" s="58"/>
      <c r="J21" s="58"/>
      <c r="K21" s="56"/>
      <c r="L21" s="56"/>
      <c r="M21" s="56"/>
      <c r="N21" s="56"/>
      <c r="O21" s="56"/>
      <c r="P21" s="56"/>
      <c r="Q21" s="56"/>
      <c r="R21" s="56"/>
      <c r="S21" s="56"/>
      <c r="T21" s="56"/>
      <c r="U21" s="56"/>
      <c r="V21" s="56"/>
      <c r="W21" s="56"/>
      <c r="X21" s="56"/>
      <c r="Y21" s="56"/>
      <c r="Z21" s="56"/>
      <c r="AA21" s="56"/>
      <c r="AB21" s="56"/>
    </row>
    <row r="22" ht="225.0" customHeight="1">
      <c r="A22" s="61" t="s">
        <v>57</v>
      </c>
      <c r="B22" s="62" t="s">
        <v>58</v>
      </c>
      <c r="C22" s="63" t="s">
        <v>21</v>
      </c>
      <c r="D22" s="89" t="s">
        <v>270</v>
      </c>
      <c r="E22" s="103">
        <f>IFERROR(__xludf.DUMMYFUNCTION("COUNTA(SPLIT(D22,"" ""))/COUNTA(SPLIT($B$22,"" ""))"),0.1785457163426926)</f>
        <v>0.1785457163</v>
      </c>
      <c r="F22" s="63">
        <v>5.0</v>
      </c>
      <c r="G22" s="63">
        <v>5.0</v>
      </c>
      <c r="H22" s="63">
        <v>5.0</v>
      </c>
      <c r="I22" s="63">
        <v>3.0</v>
      </c>
      <c r="J22" s="63">
        <v>4.0</v>
      </c>
      <c r="K22" s="66"/>
      <c r="L22" s="66"/>
      <c r="M22" s="66"/>
      <c r="N22" s="66"/>
      <c r="O22" s="66"/>
      <c r="P22" s="66"/>
      <c r="Q22" s="66"/>
      <c r="R22" s="66"/>
      <c r="S22" s="66"/>
      <c r="T22" s="66"/>
      <c r="U22" s="66"/>
      <c r="V22" s="66"/>
      <c r="W22" s="66"/>
      <c r="X22" s="66"/>
      <c r="Y22" s="66"/>
      <c r="Z22" s="66"/>
      <c r="AA22" s="66"/>
      <c r="AB22" s="66"/>
    </row>
    <row r="23" ht="225.0" customHeight="1">
      <c r="C23" s="7" t="s">
        <v>22</v>
      </c>
      <c r="D23" s="81" t="s">
        <v>271</v>
      </c>
      <c r="E23" s="104">
        <f>IFERROR(__xludf.DUMMYFUNCTION("COUNTA(SPLIT(D23,"" ""))/COUNTA(SPLIT($B$22,"" ""))"),0.013678905687544997)</f>
        <v>0.01367890569</v>
      </c>
      <c r="F23" s="7">
        <v>5.0</v>
      </c>
      <c r="G23" s="7">
        <v>5.0</v>
      </c>
      <c r="H23" s="7">
        <v>5.0</v>
      </c>
      <c r="I23" s="7">
        <v>1.0</v>
      </c>
      <c r="J23" s="7">
        <v>1.0</v>
      </c>
      <c r="K23" s="56"/>
      <c r="L23" s="56"/>
      <c r="M23" s="56"/>
      <c r="N23" s="56"/>
      <c r="O23" s="56"/>
      <c r="P23" s="56"/>
      <c r="Q23" s="56"/>
      <c r="R23" s="56"/>
      <c r="S23" s="56"/>
      <c r="T23" s="56"/>
      <c r="U23" s="56"/>
      <c r="V23" s="56"/>
      <c r="W23" s="56"/>
      <c r="X23" s="56"/>
      <c r="Y23" s="56"/>
      <c r="Z23" s="56"/>
      <c r="AA23" s="56"/>
      <c r="AB23" s="56"/>
    </row>
    <row r="24" ht="225.0" customHeight="1">
      <c r="C24" s="7" t="s">
        <v>8</v>
      </c>
      <c r="D24" s="81" t="s">
        <v>272</v>
      </c>
      <c r="E24" s="105">
        <f>IFERROR(__xludf.DUMMYFUNCTION("COUNTA(SPLIT(D24,"" ""))/COUNTA(SPLIT($B$22,"" ""))"),0.11231101511879049)</f>
        <v>0.1123110151</v>
      </c>
      <c r="F24" s="7">
        <v>3.0</v>
      </c>
      <c r="G24" s="7">
        <v>5.0</v>
      </c>
      <c r="H24" s="7">
        <v>5.0</v>
      </c>
      <c r="I24" s="7">
        <v>5.0</v>
      </c>
      <c r="J24" s="7">
        <v>5.0</v>
      </c>
      <c r="K24" s="56"/>
      <c r="L24" s="56"/>
      <c r="M24" s="56"/>
      <c r="N24" s="56"/>
      <c r="O24" s="56"/>
      <c r="P24" s="56"/>
      <c r="Q24" s="56"/>
      <c r="R24" s="56"/>
      <c r="S24" s="56"/>
      <c r="T24" s="56"/>
      <c r="U24" s="56"/>
      <c r="V24" s="56"/>
      <c r="W24" s="56"/>
      <c r="X24" s="56"/>
      <c r="Y24" s="56"/>
      <c r="Z24" s="56"/>
      <c r="AA24" s="56"/>
      <c r="AB24" s="56"/>
    </row>
    <row r="25" ht="225.0" customHeight="1">
      <c r="C25" s="7" t="s">
        <v>23</v>
      </c>
      <c r="D25" s="81" t="s">
        <v>273</v>
      </c>
      <c r="E25" s="106">
        <f>IFERROR(__xludf.DUMMYFUNCTION("COUNTA(SPLIT(D25,"" ""))/COUNTA(SPLIT($B$22,"" ""))"),0.03311735061195104)</f>
        <v>0.03311735061</v>
      </c>
      <c r="F25" s="7">
        <v>5.0</v>
      </c>
      <c r="G25" s="7">
        <v>5.0</v>
      </c>
      <c r="H25" s="7">
        <v>5.0</v>
      </c>
      <c r="I25" s="7">
        <v>4.0</v>
      </c>
      <c r="J25" s="7">
        <v>2.0</v>
      </c>
      <c r="K25" s="56"/>
      <c r="L25" s="56"/>
      <c r="M25" s="56"/>
      <c r="N25" s="56"/>
      <c r="O25" s="56"/>
      <c r="P25" s="56"/>
      <c r="Q25" s="56"/>
      <c r="R25" s="56"/>
      <c r="S25" s="56"/>
      <c r="T25" s="56"/>
      <c r="U25" s="56"/>
      <c r="V25" s="56"/>
      <c r="W25" s="56"/>
      <c r="X25" s="56"/>
      <c r="Y25" s="56"/>
      <c r="Z25" s="56"/>
      <c r="AA25" s="56"/>
      <c r="AB25" s="56"/>
    </row>
    <row r="26">
      <c r="A26" s="56"/>
      <c r="B26" s="56"/>
      <c r="C26" s="58"/>
      <c r="D26" s="87"/>
      <c r="E26" s="60"/>
      <c r="F26" s="58"/>
      <c r="G26" s="58"/>
      <c r="H26" s="58"/>
      <c r="I26" s="58"/>
      <c r="J26" s="58"/>
      <c r="K26" s="56"/>
      <c r="L26" s="56"/>
      <c r="M26" s="56"/>
      <c r="N26" s="56"/>
      <c r="O26" s="56"/>
      <c r="P26" s="56"/>
      <c r="Q26" s="56"/>
      <c r="R26" s="56"/>
      <c r="S26" s="56"/>
      <c r="T26" s="56"/>
      <c r="U26" s="56"/>
      <c r="V26" s="56"/>
      <c r="W26" s="56"/>
      <c r="X26" s="56"/>
      <c r="Y26" s="56"/>
      <c r="Z26" s="56"/>
      <c r="AA26" s="56"/>
      <c r="AB26" s="56"/>
    </row>
    <row r="27" ht="225.0" customHeight="1">
      <c r="A27" s="61" t="s">
        <v>63</v>
      </c>
      <c r="B27" s="62" t="s">
        <v>64</v>
      </c>
      <c r="C27" s="63" t="s">
        <v>21</v>
      </c>
      <c r="D27" s="89" t="s">
        <v>274</v>
      </c>
      <c r="E27" s="108">
        <f>IFERROR(__xludf.DUMMYFUNCTION("COUNTA(SPLIT(D27,"" ""))/COUNTA(SPLIT($B$27,"" ""))"),0.24470134874759153)</f>
        <v>0.2447013487</v>
      </c>
      <c r="F27" s="63">
        <v>5.0</v>
      </c>
      <c r="G27" s="63">
        <v>5.0</v>
      </c>
      <c r="H27" s="63">
        <v>5.0</v>
      </c>
      <c r="I27" s="63">
        <v>5.0</v>
      </c>
      <c r="J27" s="63">
        <v>5.0</v>
      </c>
      <c r="K27" s="66"/>
      <c r="L27" s="66"/>
      <c r="M27" s="66"/>
      <c r="N27" s="66"/>
      <c r="O27" s="66"/>
      <c r="P27" s="66"/>
      <c r="Q27" s="66"/>
      <c r="R27" s="66"/>
      <c r="S27" s="66"/>
      <c r="T27" s="66"/>
      <c r="U27" s="66"/>
      <c r="V27" s="66"/>
      <c r="W27" s="66"/>
      <c r="X27" s="66"/>
      <c r="Y27" s="66"/>
      <c r="Z27" s="66"/>
      <c r="AA27" s="66"/>
      <c r="AB27" s="66"/>
    </row>
    <row r="28" ht="225.0" customHeight="1">
      <c r="C28" s="7" t="s">
        <v>22</v>
      </c>
      <c r="D28" s="81" t="s">
        <v>275</v>
      </c>
      <c r="E28" s="109">
        <f>IFERROR(__xludf.DUMMYFUNCTION("COUNTA(SPLIT(D28,"" ""))/COUNTA(SPLIT($B$27,"" ""))"),0.18689788053949905)</f>
        <v>0.1868978805</v>
      </c>
      <c r="F28" s="7">
        <v>5.0</v>
      </c>
      <c r="G28" s="7">
        <v>5.0</v>
      </c>
      <c r="H28" s="7">
        <v>5.0</v>
      </c>
      <c r="I28" s="7">
        <v>5.0</v>
      </c>
      <c r="J28" s="7">
        <v>3.0</v>
      </c>
      <c r="K28" s="56"/>
      <c r="L28" s="56"/>
      <c r="M28" s="56"/>
      <c r="N28" s="56"/>
      <c r="O28" s="56"/>
      <c r="P28" s="56"/>
      <c r="Q28" s="56"/>
      <c r="R28" s="56"/>
      <c r="S28" s="56"/>
      <c r="T28" s="56"/>
      <c r="U28" s="56"/>
      <c r="V28" s="56"/>
      <c r="W28" s="56"/>
      <c r="X28" s="56"/>
      <c r="Y28" s="56"/>
      <c r="Z28" s="56"/>
      <c r="AA28" s="56"/>
      <c r="AB28" s="56"/>
    </row>
    <row r="29" ht="225.0" customHeight="1">
      <c r="C29" s="7" t="s">
        <v>8</v>
      </c>
      <c r="D29" s="81" t="s">
        <v>276</v>
      </c>
      <c r="E29" s="102">
        <f>IFERROR(__xludf.DUMMYFUNCTION("COUNTA(SPLIT(D29,"" ""))/COUNTA(SPLIT($B$27,"" ""))"),0.30828516377649323)</f>
        <v>0.3082851638</v>
      </c>
      <c r="F29" s="7">
        <v>3.0</v>
      </c>
      <c r="G29" s="7">
        <v>5.0</v>
      </c>
      <c r="H29" s="7">
        <v>5.0</v>
      </c>
      <c r="I29" s="7">
        <v>5.0</v>
      </c>
      <c r="J29" s="7">
        <v>5.0</v>
      </c>
      <c r="K29" s="56"/>
      <c r="L29" s="56"/>
      <c r="M29" s="56"/>
      <c r="N29" s="56"/>
      <c r="O29" s="56"/>
      <c r="P29" s="56"/>
      <c r="Q29" s="56"/>
      <c r="R29" s="56"/>
      <c r="S29" s="56"/>
      <c r="T29" s="56"/>
      <c r="U29" s="56"/>
      <c r="V29" s="56"/>
      <c r="W29" s="56"/>
      <c r="X29" s="56"/>
      <c r="Y29" s="56"/>
      <c r="Z29" s="56"/>
      <c r="AA29" s="56"/>
      <c r="AB29" s="56"/>
    </row>
    <row r="30" ht="225.0" customHeight="1">
      <c r="C30" s="7" t="s">
        <v>23</v>
      </c>
      <c r="D30" s="81" t="s">
        <v>277</v>
      </c>
      <c r="E30" s="110">
        <f>IFERROR(__xludf.DUMMYFUNCTION("COUNTA(SPLIT(D30,"" ""))/COUNTA(SPLIT($B$27,"" ""))"),0.1676300578034682)</f>
        <v>0.1676300578</v>
      </c>
      <c r="F30" s="7">
        <v>5.0</v>
      </c>
      <c r="G30" s="7">
        <v>5.0</v>
      </c>
      <c r="H30" s="7">
        <v>5.0</v>
      </c>
      <c r="I30" s="7">
        <v>4.0</v>
      </c>
      <c r="J30" s="7">
        <v>4.0</v>
      </c>
      <c r="K30" s="56"/>
      <c r="L30" s="56"/>
      <c r="M30" s="56"/>
      <c r="N30" s="56"/>
      <c r="O30" s="56"/>
      <c r="P30" s="56"/>
      <c r="Q30" s="56"/>
      <c r="R30" s="56"/>
      <c r="S30" s="56"/>
      <c r="T30" s="56"/>
      <c r="U30" s="56"/>
      <c r="V30" s="56"/>
      <c r="W30" s="56"/>
      <c r="X30" s="56"/>
      <c r="Y30" s="56"/>
      <c r="Z30" s="56"/>
      <c r="AA30" s="56"/>
      <c r="AB30" s="56"/>
    </row>
    <row r="31">
      <c r="A31" s="56"/>
      <c r="B31" s="56"/>
      <c r="C31" s="58"/>
      <c r="D31" s="87"/>
      <c r="E31" s="60"/>
      <c r="F31" s="58"/>
      <c r="G31" s="58"/>
      <c r="H31" s="58"/>
      <c r="I31" s="58"/>
      <c r="J31" s="58"/>
      <c r="K31" s="56"/>
      <c r="L31" s="56"/>
      <c r="M31" s="56"/>
      <c r="N31" s="56"/>
      <c r="O31" s="56"/>
      <c r="P31" s="56"/>
      <c r="Q31" s="56"/>
      <c r="R31" s="56"/>
      <c r="S31" s="56"/>
      <c r="T31" s="56"/>
      <c r="U31" s="56"/>
      <c r="V31" s="56"/>
      <c r="W31" s="56"/>
      <c r="X31" s="56"/>
      <c r="Y31" s="56"/>
      <c r="Z31" s="56"/>
      <c r="AA31" s="56"/>
      <c r="AB31" s="56"/>
    </row>
    <row r="32" ht="225.0" customHeight="1">
      <c r="A32" s="61" t="s">
        <v>69</v>
      </c>
      <c r="B32" s="62" t="s">
        <v>70</v>
      </c>
      <c r="C32" s="63" t="s">
        <v>21</v>
      </c>
      <c r="D32" s="89" t="s">
        <v>278</v>
      </c>
      <c r="E32" s="76">
        <f>IFERROR(__xludf.DUMMYFUNCTION("COUNTA(SPLIT(D32,"" ""))/COUNTA(SPLIT($B$32,"" ""))"),0.1891891891891892)</f>
        <v>0.1891891892</v>
      </c>
      <c r="F32" s="63">
        <v>5.0</v>
      </c>
      <c r="G32" s="63">
        <v>5.0</v>
      </c>
      <c r="H32" s="63">
        <v>5.0</v>
      </c>
      <c r="I32" s="63">
        <v>5.0</v>
      </c>
      <c r="J32" s="63">
        <v>3.0</v>
      </c>
      <c r="K32" s="66"/>
      <c r="L32" s="66"/>
      <c r="M32" s="66"/>
      <c r="N32" s="66"/>
      <c r="O32" s="66"/>
      <c r="P32" s="66"/>
      <c r="Q32" s="66"/>
      <c r="R32" s="66"/>
      <c r="S32" s="66"/>
      <c r="T32" s="66"/>
      <c r="U32" s="66"/>
      <c r="V32" s="66"/>
      <c r="W32" s="66"/>
      <c r="X32" s="66"/>
      <c r="Y32" s="66"/>
      <c r="Z32" s="66"/>
      <c r="AA32" s="66"/>
      <c r="AB32" s="66"/>
    </row>
    <row r="33" ht="225.0" customHeight="1">
      <c r="C33" s="7" t="s">
        <v>22</v>
      </c>
      <c r="D33" s="81" t="s">
        <v>279</v>
      </c>
      <c r="E33" s="111">
        <f>IFERROR(__xludf.DUMMYFUNCTION("COUNTA(SPLIT(D33,"" ""))/COUNTA(SPLIT($B$32,"" ""))"),0.24324324324324326)</f>
        <v>0.2432432432</v>
      </c>
      <c r="F33" s="7">
        <v>5.0</v>
      </c>
      <c r="G33" s="7">
        <v>5.0</v>
      </c>
      <c r="H33" s="7">
        <v>5.0</v>
      </c>
      <c r="I33" s="7">
        <v>4.0</v>
      </c>
      <c r="J33" s="7">
        <v>3.0</v>
      </c>
      <c r="K33" s="56"/>
      <c r="L33" s="56"/>
      <c r="M33" s="56"/>
      <c r="N33" s="56"/>
      <c r="O33" s="56"/>
      <c r="P33" s="56"/>
      <c r="Q33" s="56"/>
      <c r="R33" s="56"/>
      <c r="S33" s="56"/>
      <c r="T33" s="56"/>
      <c r="U33" s="56"/>
      <c r="V33" s="56"/>
      <c r="W33" s="56"/>
      <c r="X33" s="56"/>
      <c r="Y33" s="56"/>
      <c r="Z33" s="56"/>
      <c r="AA33" s="56"/>
      <c r="AB33" s="56"/>
    </row>
    <row r="34" ht="225.0" customHeight="1">
      <c r="C34" s="7" t="s">
        <v>8</v>
      </c>
      <c r="D34" s="81" t="s">
        <v>280</v>
      </c>
      <c r="E34" s="112">
        <f>IFERROR(__xludf.DUMMYFUNCTION("COUNTA(SPLIT(D34,"" ""))/COUNTA(SPLIT($B$32,"" ""))"),0.7675675675675676)</f>
        <v>0.7675675676</v>
      </c>
      <c r="F34" s="7">
        <v>3.0</v>
      </c>
      <c r="G34" s="7">
        <v>5.0</v>
      </c>
      <c r="H34" s="7">
        <v>5.0</v>
      </c>
      <c r="I34" s="7">
        <v>4.0</v>
      </c>
      <c r="J34" s="7">
        <v>5.0</v>
      </c>
      <c r="K34" s="56"/>
      <c r="L34" s="56"/>
      <c r="M34" s="56"/>
      <c r="N34" s="56"/>
      <c r="O34" s="56"/>
      <c r="P34" s="56"/>
      <c r="Q34" s="56"/>
      <c r="R34" s="56"/>
      <c r="S34" s="56"/>
      <c r="T34" s="56"/>
      <c r="U34" s="56"/>
      <c r="V34" s="56"/>
      <c r="W34" s="56"/>
      <c r="X34" s="56"/>
      <c r="Y34" s="56"/>
      <c r="Z34" s="56"/>
      <c r="AA34" s="56"/>
      <c r="AB34" s="56"/>
    </row>
    <row r="35" ht="225.0" customHeight="1">
      <c r="C35" s="7" t="s">
        <v>23</v>
      </c>
      <c r="D35" s="81" t="s">
        <v>281</v>
      </c>
      <c r="E35" s="72">
        <f>IFERROR(__xludf.DUMMYFUNCTION("COUNTA(SPLIT(D35,"" ""))/COUNTA(SPLIT($B$32,"" ""))"),0.12432432432432433)</f>
        <v>0.1243243243</v>
      </c>
      <c r="F35" s="7">
        <v>5.0</v>
      </c>
      <c r="G35" s="7">
        <v>5.0</v>
      </c>
      <c r="H35" s="7">
        <v>5.0</v>
      </c>
      <c r="I35" s="7">
        <v>5.0</v>
      </c>
      <c r="J35" s="7">
        <v>2.0</v>
      </c>
      <c r="K35" s="56"/>
      <c r="L35" s="56"/>
      <c r="M35" s="56"/>
      <c r="N35" s="56"/>
      <c r="O35" s="56"/>
      <c r="P35" s="56"/>
      <c r="Q35" s="56"/>
      <c r="R35" s="56"/>
      <c r="S35" s="56"/>
      <c r="T35" s="56"/>
      <c r="U35" s="56"/>
      <c r="V35" s="56"/>
      <c r="W35" s="56"/>
      <c r="X35" s="56"/>
      <c r="Y35" s="56"/>
      <c r="Z35" s="56"/>
      <c r="AA35" s="56"/>
      <c r="AB35" s="56"/>
    </row>
    <row r="36">
      <c r="A36" s="56"/>
      <c r="B36" s="56"/>
      <c r="C36" s="58"/>
      <c r="D36" s="87"/>
      <c r="E36" s="60"/>
      <c r="F36" s="58"/>
      <c r="G36" s="58"/>
      <c r="H36" s="58"/>
      <c r="I36" s="58"/>
      <c r="J36" s="58"/>
      <c r="K36" s="56"/>
      <c r="L36" s="56"/>
      <c r="M36" s="56"/>
      <c r="N36" s="56"/>
      <c r="O36" s="56"/>
      <c r="P36" s="56"/>
      <c r="Q36" s="56"/>
      <c r="R36" s="56"/>
      <c r="S36" s="56"/>
      <c r="T36" s="56"/>
      <c r="U36" s="56"/>
      <c r="V36" s="56"/>
      <c r="W36" s="56"/>
      <c r="X36" s="56"/>
      <c r="Y36" s="56"/>
      <c r="Z36" s="56"/>
      <c r="AA36" s="56"/>
      <c r="AB36" s="56"/>
    </row>
    <row r="37" ht="225.0" customHeight="1">
      <c r="A37" s="61" t="s">
        <v>75</v>
      </c>
      <c r="B37" s="62" t="s">
        <v>76</v>
      </c>
      <c r="C37" s="63" t="s">
        <v>21</v>
      </c>
      <c r="D37" s="89" t="s">
        <v>282</v>
      </c>
      <c r="E37" s="83">
        <f>IFERROR(__xludf.DUMMYFUNCTION("COUNTA(SPLIT(D37,"" ""))/COUNTA(SPLIT($B$37,"" ""))"),0.11994784876140809)</f>
        <v>0.1199478488</v>
      </c>
      <c r="F37" s="63">
        <v>5.0</v>
      </c>
      <c r="G37" s="63">
        <v>5.0</v>
      </c>
      <c r="H37" s="63">
        <v>5.0</v>
      </c>
      <c r="I37" s="63">
        <v>5.0</v>
      </c>
      <c r="J37" s="63">
        <v>5.0</v>
      </c>
      <c r="K37" s="66"/>
      <c r="L37" s="66"/>
      <c r="M37" s="66"/>
      <c r="N37" s="66"/>
      <c r="O37" s="66"/>
      <c r="P37" s="66"/>
      <c r="Q37" s="66"/>
      <c r="R37" s="66"/>
      <c r="S37" s="66"/>
      <c r="T37" s="66"/>
      <c r="U37" s="66"/>
      <c r="V37" s="66"/>
      <c r="W37" s="66"/>
      <c r="X37" s="66"/>
      <c r="Y37" s="66"/>
      <c r="Z37" s="66"/>
      <c r="AA37" s="66"/>
      <c r="AB37" s="66"/>
    </row>
    <row r="38" ht="225.0" customHeight="1">
      <c r="C38" s="7" t="s">
        <v>22</v>
      </c>
      <c r="D38" s="81" t="s">
        <v>283</v>
      </c>
      <c r="E38" s="113">
        <f>IFERROR(__xludf.DUMMYFUNCTION("COUNTA(SPLIT(D38,"" ""))/COUNTA(SPLIT($B$37,"" ""))"),0.01564537157757497)</f>
        <v>0.01564537158</v>
      </c>
      <c r="F38" s="7">
        <v>5.0</v>
      </c>
      <c r="G38" s="7">
        <v>5.0</v>
      </c>
      <c r="H38" s="7">
        <v>5.0</v>
      </c>
      <c r="I38" s="7">
        <v>5.0</v>
      </c>
      <c r="J38" s="7">
        <v>2.0</v>
      </c>
      <c r="K38" s="56"/>
      <c r="L38" s="56"/>
      <c r="M38" s="56"/>
      <c r="N38" s="56"/>
      <c r="O38" s="56"/>
      <c r="P38" s="56"/>
      <c r="Q38" s="56"/>
      <c r="R38" s="56"/>
      <c r="S38" s="56"/>
      <c r="T38" s="56"/>
      <c r="U38" s="56"/>
      <c r="V38" s="56"/>
      <c r="W38" s="56"/>
      <c r="X38" s="56"/>
      <c r="Y38" s="56"/>
      <c r="Z38" s="56"/>
      <c r="AA38" s="56"/>
      <c r="AB38" s="56"/>
    </row>
    <row r="39" ht="225.0" customHeight="1">
      <c r="C39" s="7" t="s">
        <v>8</v>
      </c>
      <c r="D39" s="81" t="s">
        <v>284</v>
      </c>
      <c r="E39" s="98">
        <f>IFERROR(__xludf.DUMMYFUNCTION("COUNTA(SPLIT(D39,"" ""))/COUNTA(SPLIT($B$37,"" ""))"),0.20078226857887874)</f>
        <v>0.2007822686</v>
      </c>
      <c r="F39" s="7">
        <v>3.0</v>
      </c>
      <c r="G39" s="7">
        <v>5.0</v>
      </c>
      <c r="H39" s="7">
        <v>5.0</v>
      </c>
      <c r="I39" s="7">
        <v>4.0</v>
      </c>
      <c r="J39" s="7">
        <v>5.0</v>
      </c>
      <c r="K39" s="56"/>
      <c r="L39" s="56"/>
      <c r="M39" s="56"/>
      <c r="N39" s="56"/>
      <c r="O39" s="56"/>
      <c r="P39" s="56"/>
      <c r="Q39" s="56"/>
      <c r="R39" s="56"/>
      <c r="S39" s="56"/>
      <c r="T39" s="56"/>
      <c r="U39" s="56"/>
      <c r="V39" s="56"/>
      <c r="W39" s="56"/>
      <c r="X39" s="56"/>
      <c r="Y39" s="56"/>
      <c r="Z39" s="56"/>
      <c r="AA39" s="56"/>
      <c r="AB39" s="56"/>
    </row>
    <row r="40" ht="225.0" customHeight="1">
      <c r="C40" s="7" t="s">
        <v>23</v>
      </c>
      <c r="D40" s="81" t="s">
        <v>285</v>
      </c>
      <c r="E40" s="86">
        <f>IFERROR(__xludf.DUMMYFUNCTION("COUNTA(SPLIT(D40,"" ""))/COUNTA(SPLIT($B$37,"" ""))"),0.05084745762711865)</f>
        <v>0.05084745763</v>
      </c>
      <c r="F40" s="7">
        <v>5.0</v>
      </c>
      <c r="G40" s="7">
        <v>5.0</v>
      </c>
      <c r="H40" s="7">
        <v>5.0</v>
      </c>
      <c r="I40" s="7">
        <v>5.0</v>
      </c>
      <c r="J40" s="7">
        <v>3.0</v>
      </c>
      <c r="K40" s="56"/>
      <c r="L40" s="56"/>
      <c r="M40" s="56"/>
      <c r="N40" s="56"/>
      <c r="O40" s="56"/>
      <c r="P40" s="56"/>
      <c r="Q40" s="56"/>
      <c r="R40" s="56"/>
      <c r="S40" s="56"/>
      <c r="T40" s="56"/>
      <c r="U40" s="56"/>
      <c r="V40" s="56"/>
      <c r="W40" s="56"/>
      <c r="X40" s="56"/>
      <c r="Y40" s="56"/>
      <c r="Z40" s="56"/>
      <c r="AA40" s="56"/>
      <c r="AB40" s="56"/>
    </row>
    <row r="41">
      <c r="A41" s="56"/>
      <c r="B41" s="56"/>
      <c r="C41" s="58"/>
      <c r="D41" s="87"/>
      <c r="E41" s="60"/>
      <c r="F41" s="58"/>
      <c r="G41" s="58"/>
      <c r="H41" s="58"/>
      <c r="I41" s="58"/>
      <c r="J41" s="58"/>
      <c r="K41" s="56"/>
      <c r="L41" s="56"/>
      <c r="M41" s="56"/>
      <c r="N41" s="56"/>
      <c r="O41" s="56"/>
      <c r="P41" s="56"/>
      <c r="Q41" s="56"/>
      <c r="R41" s="56"/>
      <c r="S41" s="56"/>
      <c r="T41" s="56"/>
      <c r="U41" s="56"/>
      <c r="V41" s="56"/>
      <c r="W41" s="56"/>
      <c r="X41" s="56"/>
      <c r="Y41" s="56"/>
      <c r="Z41" s="56"/>
      <c r="AA41" s="56"/>
      <c r="AB41" s="56"/>
    </row>
    <row r="42" ht="225.0" customHeight="1">
      <c r="A42" s="61" t="s">
        <v>81</v>
      </c>
      <c r="B42" s="62" t="s">
        <v>82</v>
      </c>
      <c r="C42" s="63" t="s">
        <v>21</v>
      </c>
      <c r="D42" s="89" t="s">
        <v>286</v>
      </c>
      <c r="E42" s="114">
        <f>IFERROR(__xludf.DUMMYFUNCTION("COUNTA(SPLIT(D42,"" ""))/COUNTA(SPLIT($B$42,"" ""))"),0.1093969144460028)</f>
        <v>0.1093969144</v>
      </c>
      <c r="F42" s="63">
        <v>5.0</v>
      </c>
      <c r="G42" s="63">
        <v>5.0</v>
      </c>
      <c r="H42" s="63">
        <v>5.0</v>
      </c>
      <c r="I42" s="63">
        <v>5.0</v>
      </c>
      <c r="J42" s="63">
        <v>4.0</v>
      </c>
      <c r="K42" s="66"/>
      <c r="L42" s="66"/>
      <c r="M42" s="66"/>
      <c r="N42" s="66"/>
      <c r="O42" s="66"/>
      <c r="P42" s="66"/>
      <c r="Q42" s="66"/>
      <c r="R42" s="66"/>
      <c r="S42" s="66"/>
      <c r="T42" s="66"/>
      <c r="U42" s="66"/>
      <c r="V42" s="66"/>
      <c r="W42" s="66"/>
      <c r="X42" s="66"/>
      <c r="Y42" s="66"/>
      <c r="Z42" s="66"/>
      <c r="AA42" s="66"/>
      <c r="AB42" s="66"/>
    </row>
    <row r="43" ht="225.0" customHeight="1">
      <c r="C43" s="7" t="s">
        <v>22</v>
      </c>
      <c r="D43" s="81" t="s">
        <v>287</v>
      </c>
      <c r="E43" s="83">
        <f>IFERROR(__xludf.DUMMYFUNCTION("COUNTA(SPLIT(D43,"" ""))/COUNTA(SPLIT($B$42,"" ""))"),0.11079943899018233)</f>
        <v>0.110799439</v>
      </c>
      <c r="F43" s="7">
        <v>5.0</v>
      </c>
      <c r="G43" s="7">
        <v>4.0</v>
      </c>
      <c r="H43" s="7">
        <v>5.0</v>
      </c>
      <c r="I43" s="7">
        <v>4.0</v>
      </c>
      <c r="J43" s="7">
        <v>4.0</v>
      </c>
      <c r="K43" s="56"/>
      <c r="L43" s="56"/>
      <c r="M43" s="56"/>
      <c r="N43" s="56"/>
      <c r="O43" s="56"/>
      <c r="P43" s="56"/>
      <c r="Q43" s="56"/>
      <c r="R43" s="56"/>
      <c r="S43" s="56"/>
      <c r="T43" s="56"/>
      <c r="U43" s="56"/>
      <c r="V43" s="56"/>
      <c r="W43" s="56"/>
      <c r="X43" s="56"/>
      <c r="Y43" s="56"/>
      <c r="Z43" s="56"/>
      <c r="AA43" s="56"/>
      <c r="AB43" s="56"/>
    </row>
    <row r="44" ht="225.0" customHeight="1">
      <c r="C44" s="7" t="s">
        <v>8</v>
      </c>
      <c r="D44" s="81" t="s">
        <v>288</v>
      </c>
      <c r="E44" s="115">
        <f>IFERROR(__xludf.DUMMYFUNCTION("COUNTA(SPLIT(D44,"" ""))/COUNTA(SPLIT($B$42,"" ""))"),0.16549789621318373)</f>
        <v>0.1654978962</v>
      </c>
      <c r="F44" s="7">
        <v>4.0</v>
      </c>
      <c r="G44" s="7">
        <v>5.0</v>
      </c>
      <c r="H44" s="7">
        <v>5.0</v>
      </c>
      <c r="I44" s="7">
        <v>4.0</v>
      </c>
      <c r="J44" s="7">
        <v>5.0</v>
      </c>
      <c r="K44" s="56"/>
      <c r="L44" s="56"/>
      <c r="M44" s="56"/>
      <c r="N44" s="56"/>
      <c r="O44" s="56"/>
      <c r="P44" s="56"/>
      <c r="Q44" s="56"/>
      <c r="R44" s="56"/>
      <c r="S44" s="56"/>
      <c r="T44" s="56"/>
      <c r="U44" s="56"/>
      <c r="V44" s="56"/>
      <c r="W44" s="56"/>
      <c r="X44" s="56"/>
      <c r="Y44" s="56"/>
      <c r="Z44" s="56"/>
      <c r="AA44" s="56"/>
      <c r="AB44" s="56"/>
    </row>
    <row r="45" ht="225.0" customHeight="1">
      <c r="C45" s="7" t="s">
        <v>23</v>
      </c>
      <c r="D45" s="81" t="s">
        <v>289</v>
      </c>
      <c r="E45" s="110">
        <f>IFERROR(__xludf.DUMMYFUNCTION("COUNTA(SPLIT(D45,"" ""))/COUNTA(SPLIT($B$42,"" ""))"),0.10659186535764376)</f>
        <v>0.1065918654</v>
      </c>
      <c r="F45" s="7">
        <v>5.0</v>
      </c>
      <c r="G45" s="7">
        <v>5.0</v>
      </c>
      <c r="H45" s="7">
        <v>5.0</v>
      </c>
      <c r="I45" s="7">
        <v>4.0</v>
      </c>
      <c r="J45" s="7">
        <v>4.0</v>
      </c>
      <c r="K45" s="56"/>
      <c r="L45" s="56"/>
      <c r="M45" s="56"/>
      <c r="N45" s="56"/>
      <c r="O45" s="56"/>
      <c r="P45" s="56"/>
      <c r="Q45" s="56"/>
      <c r="R45" s="56"/>
      <c r="S45" s="56"/>
      <c r="T45" s="56"/>
      <c r="U45" s="56"/>
      <c r="V45" s="56"/>
      <c r="W45" s="56"/>
      <c r="X45" s="56"/>
      <c r="Y45" s="56"/>
      <c r="Z45" s="56"/>
      <c r="AA45" s="56"/>
      <c r="AB45" s="56"/>
    </row>
    <row r="46">
      <c r="A46" s="56"/>
      <c r="B46" s="56"/>
      <c r="C46" s="58"/>
      <c r="D46" s="87"/>
      <c r="E46" s="60"/>
      <c r="F46" s="58"/>
      <c r="G46" s="58"/>
      <c r="H46" s="58"/>
      <c r="I46" s="58"/>
      <c r="J46" s="58"/>
      <c r="K46" s="56"/>
      <c r="L46" s="56"/>
      <c r="M46" s="56"/>
      <c r="N46" s="56"/>
      <c r="O46" s="56"/>
      <c r="P46" s="56"/>
      <c r="Q46" s="56"/>
      <c r="R46" s="56"/>
      <c r="S46" s="56"/>
      <c r="T46" s="56"/>
      <c r="U46" s="56"/>
      <c r="V46" s="56"/>
      <c r="W46" s="56"/>
      <c r="X46" s="56"/>
      <c r="Y46" s="56"/>
      <c r="Z46" s="56"/>
      <c r="AA46" s="56"/>
      <c r="AB46" s="56"/>
    </row>
    <row r="47" ht="225.0" customHeight="1">
      <c r="A47" s="61" t="s">
        <v>87</v>
      </c>
      <c r="B47" s="62" t="s">
        <v>130</v>
      </c>
      <c r="C47" s="63" t="s">
        <v>21</v>
      </c>
      <c r="D47" s="89" t="s">
        <v>290</v>
      </c>
      <c r="E47" s="116">
        <f>IFERROR(__xludf.DUMMYFUNCTION("COUNTA(SPLIT(D47,"" ""))/COUNTA(SPLIT($B$47,"" ""))"),0.09345200254291164)</f>
        <v>0.09345200254</v>
      </c>
      <c r="F47" s="63">
        <v>5.0</v>
      </c>
      <c r="G47" s="63">
        <v>5.0</v>
      </c>
      <c r="H47" s="63">
        <v>5.0</v>
      </c>
      <c r="I47" s="63">
        <v>5.0</v>
      </c>
      <c r="J47" s="63">
        <v>3.0</v>
      </c>
      <c r="K47" s="66"/>
      <c r="L47" s="66"/>
      <c r="M47" s="66"/>
      <c r="N47" s="66"/>
      <c r="O47" s="66"/>
      <c r="P47" s="66"/>
      <c r="Q47" s="66"/>
      <c r="R47" s="66"/>
      <c r="S47" s="66"/>
      <c r="T47" s="66"/>
      <c r="U47" s="66"/>
      <c r="V47" s="66"/>
      <c r="W47" s="66"/>
      <c r="X47" s="66"/>
      <c r="Y47" s="66"/>
      <c r="Z47" s="66"/>
      <c r="AA47" s="66"/>
      <c r="AB47" s="66"/>
    </row>
    <row r="48" ht="225.0" customHeight="1">
      <c r="C48" s="7" t="s">
        <v>22</v>
      </c>
      <c r="D48" s="81" t="s">
        <v>291</v>
      </c>
      <c r="E48" s="117">
        <f>IFERROR(__xludf.DUMMYFUNCTION("COUNTA(SPLIT(D48,"" ""))/COUNTA(SPLIT($B$47,"" ""))"),0.052129688493324854)</f>
        <v>0.05212968849</v>
      </c>
      <c r="F48" s="7">
        <v>5.0</v>
      </c>
      <c r="G48" s="7">
        <v>4.0</v>
      </c>
      <c r="H48" s="7">
        <v>4.0</v>
      </c>
      <c r="I48" s="7">
        <v>5.0</v>
      </c>
      <c r="J48" s="7">
        <v>3.0</v>
      </c>
      <c r="K48" s="56"/>
      <c r="L48" s="56"/>
      <c r="M48" s="56"/>
      <c r="N48" s="56"/>
      <c r="O48" s="56"/>
      <c r="P48" s="56"/>
      <c r="Q48" s="56"/>
      <c r="R48" s="56"/>
      <c r="S48" s="56"/>
      <c r="T48" s="56"/>
      <c r="U48" s="56"/>
      <c r="V48" s="56"/>
      <c r="W48" s="56"/>
      <c r="X48" s="56"/>
      <c r="Y48" s="56"/>
      <c r="Z48" s="56"/>
      <c r="AA48" s="56"/>
      <c r="AB48" s="56"/>
    </row>
    <row r="49" ht="225.0" customHeight="1">
      <c r="C49" s="7" t="s">
        <v>8</v>
      </c>
      <c r="D49" s="81" t="s">
        <v>292</v>
      </c>
      <c r="E49" s="118">
        <f>IFERROR(__xludf.DUMMYFUNCTION("COUNTA(SPLIT(D49,"" ""))/COUNTA(SPLIT($B$47,"" ""))"),0.1487603305785124)</f>
        <v>0.1487603306</v>
      </c>
      <c r="F49" s="7">
        <v>3.0</v>
      </c>
      <c r="G49" s="7">
        <v>5.0</v>
      </c>
      <c r="H49" s="7">
        <v>4.0</v>
      </c>
      <c r="I49" s="7">
        <v>4.0</v>
      </c>
      <c r="J49" s="7">
        <v>5.0</v>
      </c>
      <c r="K49" s="56"/>
      <c r="L49" s="56"/>
      <c r="M49" s="56"/>
      <c r="N49" s="56"/>
      <c r="O49" s="56"/>
      <c r="P49" s="56"/>
      <c r="Q49" s="56"/>
      <c r="R49" s="56"/>
      <c r="S49" s="56"/>
      <c r="T49" s="56"/>
      <c r="U49" s="56"/>
      <c r="V49" s="56"/>
      <c r="W49" s="56"/>
      <c r="X49" s="56"/>
      <c r="Y49" s="56"/>
      <c r="Z49" s="56"/>
      <c r="AA49" s="56"/>
      <c r="AB49" s="56"/>
    </row>
    <row r="50" ht="225.0" customHeight="1">
      <c r="C50" s="7" t="s">
        <v>23</v>
      </c>
      <c r="D50" s="81" t="s">
        <v>293</v>
      </c>
      <c r="E50" s="119">
        <f>IFERROR(__xludf.DUMMYFUNCTION("COUNTA(SPLIT(D50,"" ""))/COUNTA(SPLIT($B$47,"" ""))"),0.07374443738080101)</f>
        <v>0.07374443738</v>
      </c>
      <c r="F50" s="7">
        <v>5.0</v>
      </c>
      <c r="G50" s="7">
        <v>5.0</v>
      </c>
      <c r="H50" s="7">
        <v>5.0</v>
      </c>
      <c r="I50" s="7">
        <v>5.0</v>
      </c>
      <c r="J50" s="7">
        <v>3.0</v>
      </c>
      <c r="K50" s="56"/>
      <c r="L50" s="56"/>
      <c r="M50" s="56"/>
      <c r="N50" s="56"/>
      <c r="O50" s="56"/>
      <c r="P50" s="56"/>
      <c r="Q50" s="56"/>
      <c r="R50" s="56"/>
      <c r="S50" s="56"/>
      <c r="T50" s="56"/>
      <c r="U50" s="56"/>
      <c r="V50" s="56"/>
      <c r="W50" s="56"/>
      <c r="X50" s="56"/>
      <c r="Y50" s="56"/>
      <c r="Z50" s="56"/>
      <c r="AA50" s="56"/>
      <c r="AB50" s="56"/>
    </row>
    <row r="51">
      <c r="A51" s="56"/>
      <c r="B51" s="56"/>
      <c r="C51" s="58"/>
      <c r="D51" s="87"/>
      <c r="E51" s="79"/>
      <c r="F51" s="58"/>
      <c r="G51" s="58"/>
      <c r="H51" s="58"/>
      <c r="I51" s="58"/>
      <c r="J51" s="58"/>
      <c r="K51" s="56"/>
      <c r="L51" s="56"/>
      <c r="M51" s="56"/>
      <c r="N51" s="56"/>
      <c r="O51" s="56"/>
      <c r="P51" s="56"/>
      <c r="Q51" s="56"/>
      <c r="R51" s="56"/>
      <c r="S51" s="56"/>
      <c r="T51" s="56"/>
      <c r="U51" s="56"/>
      <c r="V51" s="56"/>
      <c r="W51" s="56"/>
      <c r="X51" s="56"/>
      <c r="Y51" s="56"/>
      <c r="Z51" s="56"/>
      <c r="AA51" s="56"/>
      <c r="AB51" s="56"/>
    </row>
    <row r="52">
      <c r="A52" s="56"/>
      <c r="B52" s="56"/>
      <c r="C52" s="58"/>
      <c r="D52" s="87"/>
      <c r="E52" s="79"/>
      <c r="F52" s="58"/>
      <c r="G52" s="58"/>
      <c r="H52" s="58"/>
      <c r="I52" s="58"/>
      <c r="J52" s="58"/>
      <c r="K52" s="56"/>
      <c r="L52" s="56"/>
      <c r="M52" s="56"/>
      <c r="N52" s="56"/>
      <c r="O52" s="56"/>
      <c r="P52" s="56"/>
      <c r="Q52" s="56"/>
      <c r="R52" s="56"/>
      <c r="S52" s="56"/>
      <c r="T52" s="56"/>
      <c r="U52" s="56"/>
      <c r="V52" s="56"/>
      <c r="W52" s="56"/>
      <c r="X52" s="56"/>
      <c r="Y52" s="56"/>
      <c r="Z52" s="56"/>
      <c r="AA52" s="56"/>
      <c r="AB52" s="56"/>
    </row>
    <row r="53">
      <c r="A53" s="56"/>
      <c r="B53" s="56"/>
      <c r="C53" s="58"/>
      <c r="D53" s="87"/>
      <c r="E53" s="79"/>
      <c r="F53" s="58"/>
      <c r="G53" s="58"/>
      <c r="H53" s="58"/>
      <c r="I53" s="58"/>
      <c r="J53" s="58"/>
      <c r="K53" s="56"/>
      <c r="L53" s="56"/>
      <c r="M53" s="56"/>
      <c r="N53" s="56"/>
      <c r="O53" s="56"/>
      <c r="P53" s="56"/>
      <c r="Q53" s="56"/>
      <c r="R53" s="56"/>
      <c r="S53" s="56"/>
      <c r="T53" s="56"/>
      <c r="U53" s="56"/>
      <c r="V53" s="56"/>
      <c r="W53" s="56"/>
      <c r="X53" s="56"/>
      <c r="Y53" s="56"/>
      <c r="Z53" s="56"/>
      <c r="AA53" s="56"/>
      <c r="AB53" s="56"/>
    </row>
    <row r="54">
      <c r="A54" s="56"/>
      <c r="B54" s="56"/>
      <c r="C54" s="58"/>
      <c r="D54" s="87"/>
      <c r="E54" s="79"/>
      <c r="F54" s="58"/>
      <c r="G54" s="58"/>
      <c r="H54" s="58"/>
      <c r="I54" s="58"/>
      <c r="J54" s="58"/>
      <c r="K54" s="56"/>
      <c r="L54" s="56"/>
      <c r="M54" s="56"/>
      <c r="N54" s="56"/>
      <c r="O54" s="56"/>
      <c r="P54" s="56"/>
      <c r="Q54" s="56"/>
      <c r="R54" s="56"/>
      <c r="S54" s="56"/>
      <c r="T54" s="56"/>
      <c r="U54" s="56"/>
      <c r="V54" s="56"/>
      <c r="W54" s="56"/>
      <c r="X54" s="56"/>
      <c r="Y54" s="56"/>
      <c r="Z54" s="56"/>
      <c r="AA54" s="56"/>
      <c r="AB54" s="56"/>
    </row>
    <row r="55">
      <c r="A55" s="56"/>
      <c r="B55" s="56"/>
      <c r="C55" s="58"/>
      <c r="D55" s="87"/>
      <c r="E55" s="79"/>
      <c r="F55" s="58"/>
      <c r="G55" s="58"/>
      <c r="H55" s="58"/>
      <c r="I55" s="58"/>
      <c r="J55" s="58"/>
      <c r="K55" s="56"/>
      <c r="L55" s="56"/>
      <c r="M55" s="56"/>
      <c r="N55" s="56"/>
      <c r="O55" s="56"/>
      <c r="P55" s="56"/>
      <c r="Q55" s="56"/>
      <c r="R55" s="56"/>
      <c r="S55" s="56"/>
      <c r="T55" s="56"/>
      <c r="U55" s="56"/>
      <c r="V55" s="56"/>
      <c r="W55" s="56"/>
      <c r="X55" s="56"/>
      <c r="Y55" s="56"/>
      <c r="Z55" s="56"/>
      <c r="AA55" s="56"/>
      <c r="AB55" s="56"/>
    </row>
    <row r="56">
      <c r="A56" s="56"/>
      <c r="B56" s="56"/>
      <c r="C56" s="58"/>
      <c r="D56" s="87"/>
      <c r="E56" s="79"/>
      <c r="F56" s="58"/>
      <c r="G56" s="58"/>
      <c r="H56" s="58"/>
      <c r="I56" s="58"/>
      <c r="J56" s="58"/>
      <c r="K56" s="56"/>
      <c r="L56" s="56"/>
      <c r="M56" s="56"/>
      <c r="N56" s="56"/>
      <c r="O56" s="56"/>
      <c r="P56" s="56"/>
      <c r="Q56" s="56"/>
      <c r="R56" s="56"/>
      <c r="S56" s="56"/>
      <c r="T56" s="56"/>
      <c r="U56" s="56"/>
      <c r="V56" s="56"/>
      <c r="W56" s="56"/>
      <c r="X56" s="56"/>
      <c r="Y56" s="56"/>
      <c r="Z56" s="56"/>
      <c r="AA56" s="56"/>
      <c r="AB56" s="56"/>
    </row>
    <row r="57">
      <c r="A57" s="56"/>
      <c r="B57" s="56"/>
      <c r="C57" s="58"/>
      <c r="D57" s="87"/>
      <c r="E57" s="79"/>
      <c r="F57" s="58"/>
      <c r="G57" s="58"/>
      <c r="H57" s="58"/>
      <c r="I57" s="58"/>
      <c r="J57" s="58"/>
      <c r="K57" s="56"/>
      <c r="L57" s="56"/>
      <c r="M57" s="56"/>
      <c r="N57" s="56"/>
      <c r="O57" s="56"/>
      <c r="P57" s="56"/>
      <c r="Q57" s="56"/>
      <c r="R57" s="56"/>
      <c r="S57" s="56"/>
      <c r="T57" s="56"/>
      <c r="U57" s="56"/>
      <c r="V57" s="56"/>
      <c r="W57" s="56"/>
      <c r="X57" s="56"/>
      <c r="Y57" s="56"/>
      <c r="Z57" s="56"/>
      <c r="AA57" s="56"/>
      <c r="AB57" s="56"/>
    </row>
    <row r="58">
      <c r="A58" s="56"/>
      <c r="B58" s="56"/>
      <c r="C58" s="58"/>
      <c r="D58" s="87"/>
      <c r="E58" s="79"/>
      <c r="F58" s="58"/>
      <c r="G58" s="58"/>
      <c r="H58" s="58"/>
      <c r="I58" s="58"/>
      <c r="J58" s="58"/>
      <c r="K58" s="56"/>
      <c r="L58" s="56"/>
      <c r="M58" s="56"/>
      <c r="N58" s="56"/>
      <c r="O58" s="56"/>
      <c r="P58" s="56"/>
      <c r="Q58" s="56"/>
      <c r="R58" s="56"/>
      <c r="S58" s="56"/>
      <c r="T58" s="56"/>
      <c r="U58" s="56"/>
      <c r="V58" s="56"/>
      <c r="W58" s="56"/>
      <c r="X58" s="56"/>
      <c r="Y58" s="56"/>
      <c r="Z58" s="56"/>
      <c r="AA58" s="56"/>
      <c r="AB58" s="56"/>
    </row>
    <row r="59">
      <c r="A59" s="56"/>
      <c r="B59" s="56"/>
      <c r="C59" s="58"/>
      <c r="D59" s="87"/>
      <c r="E59" s="79"/>
      <c r="F59" s="58"/>
      <c r="G59" s="58"/>
      <c r="H59" s="58"/>
      <c r="I59" s="58"/>
      <c r="J59" s="58"/>
      <c r="K59" s="56"/>
      <c r="L59" s="56"/>
      <c r="M59" s="56"/>
      <c r="N59" s="56"/>
      <c r="O59" s="56"/>
      <c r="P59" s="56"/>
      <c r="Q59" s="56"/>
      <c r="R59" s="56"/>
      <c r="S59" s="56"/>
      <c r="T59" s="56"/>
      <c r="U59" s="56"/>
      <c r="V59" s="56"/>
      <c r="W59" s="56"/>
      <c r="X59" s="56"/>
      <c r="Y59" s="56"/>
      <c r="Z59" s="56"/>
      <c r="AA59" s="56"/>
      <c r="AB59" s="56"/>
    </row>
    <row r="60">
      <c r="A60" s="56"/>
      <c r="B60" s="56"/>
      <c r="C60" s="58"/>
      <c r="D60" s="87"/>
      <c r="E60" s="79"/>
      <c r="F60" s="58"/>
      <c r="G60" s="58"/>
      <c r="H60" s="58"/>
      <c r="I60" s="58"/>
      <c r="J60" s="58"/>
      <c r="K60" s="56"/>
      <c r="L60" s="56"/>
      <c r="M60" s="56"/>
      <c r="N60" s="56"/>
      <c r="O60" s="56"/>
      <c r="P60" s="56"/>
      <c r="Q60" s="56"/>
      <c r="R60" s="56"/>
      <c r="S60" s="56"/>
      <c r="T60" s="56"/>
      <c r="U60" s="56"/>
      <c r="V60" s="56"/>
      <c r="W60" s="56"/>
      <c r="X60" s="56"/>
      <c r="Y60" s="56"/>
      <c r="Z60" s="56"/>
      <c r="AA60" s="56"/>
      <c r="AB60" s="56"/>
    </row>
    <row r="61">
      <c r="A61" s="56"/>
      <c r="B61" s="56"/>
      <c r="C61" s="58"/>
      <c r="D61" s="87"/>
      <c r="E61" s="79"/>
      <c r="F61" s="58"/>
      <c r="G61" s="58"/>
      <c r="H61" s="58"/>
      <c r="I61" s="58"/>
      <c r="J61" s="58"/>
      <c r="K61" s="56"/>
      <c r="L61" s="56"/>
      <c r="M61" s="56"/>
      <c r="N61" s="56"/>
      <c r="O61" s="56"/>
      <c r="P61" s="56"/>
      <c r="Q61" s="56"/>
      <c r="R61" s="56"/>
      <c r="S61" s="56"/>
      <c r="T61" s="56"/>
      <c r="U61" s="56"/>
      <c r="V61" s="56"/>
      <c r="W61" s="56"/>
      <c r="X61" s="56"/>
      <c r="Y61" s="56"/>
      <c r="Z61" s="56"/>
      <c r="AA61" s="56"/>
      <c r="AB61" s="56"/>
    </row>
    <row r="62">
      <c r="A62" s="56"/>
      <c r="B62" s="56"/>
      <c r="C62" s="58"/>
      <c r="D62" s="87"/>
      <c r="E62" s="79"/>
      <c r="F62" s="58"/>
      <c r="G62" s="58"/>
      <c r="H62" s="58"/>
      <c r="I62" s="58"/>
      <c r="J62" s="58"/>
      <c r="K62" s="56"/>
      <c r="L62" s="56"/>
      <c r="M62" s="56"/>
      <c r="N62" s="56"/>
      <c r="O62" s="56"/>
      <c r="P62" s="56"/>
      <c r="Q62" s="56"/>
      <c r="R62" s="56"/>
      <c r="S62" s="56"/>
      <c r="T62" s="56"/>
      <c r="U62" s="56"/>
      <c r="V62" s="56"/>
      <c r="W62" s="56"/>
      <c r="X62" s="56"/>
      <c r="Y62" s="56"/>
      <c r="Z62" s="56"/>
      <c r="AA62" s="56"/>
      <c r="AB62" s="56"/>
    </row>
    <row r="63">
      <c r="A63" s="56"/>
      <c r="B63" s="56"/>
      <c r="C63" s="58"/>
      <c r="D63" s="87"/>
      <c r="E63" s="79"/>
      <c r="F63" s="58"/>
      <c r="G63" s="58"/>
      <c r="H63" s="58"/>
      <c r="I63" s="58"/>
      <c r="J63" s="58"/>
      <c r="K63" s="56"/>
      <c r="L63" s="56"/>
      <c r="M63" s="56"/>
      <c r="N63" s="56"/>
      <c r="O63" s="56"/>
      <c r="P63" s="56"/>
      <c r="Q63" s="56"/>
      <c r="R63" s="56"/>
      <c r="S63" s="56"/>
      <c r="T63" s="56"/>
      <c r="U63" s="56"/>
      <c r="V63" s="56"/>
      <c r="W63" s="56"/>
      <c r="X63" s="56"/>
      <c r="Y63" s="56"/>
      <c r="Z63" s="56"/>
      <c r="AA63" s="56"/>
      <c r="AB63" s="56"/>
    </row>
    <row r="64">
      <c r="A64" s="56"/>
      <c r="B64" s="56"/>
      <c r="C64" s="58"/>
      <c r="D64" s="87"/>
      <c r="E64" s="79"/>
      <c r="F64" s="58"/>
      <c r="G64" s="58"/>
      <c r="H64" s="58"/>
      <c r="I64" s="58"/>
      <c r="J64" s="58"/>
      <c r="K64" s="56"/>
      <c r="L64" s="56"/>
      <c r="M64" s="56"/>
      <c r="N64" s="56"/>
      <c r="O64" s="56"/>
      <c r="P64" s="56"/>
      <c r="Q64" s="56"/>
      <c r="R64" s="56"/>
      <c r="S64" s="56"/>
      <c r="T64" s="56"/>
      <c r="U64" s="56"/>
      <c r="V64" s="56"/>
      <c r="W64" s="56"/>
      <c r="X64" s="56"/>
      <c r="Y64" s="56"/>
      <c r="Z64" s="56"/>
      <c r="AA64" s="56"/>
      <c r="AB64" s="56"/>
    </row>
    <row r="65">
      <c r="A65" s="56"/>
      <c r="B65" s="56"/>
      <c r="C65" s="58"/>
      <c r="D65" s="87"/>
      <c r="E65" s="79"/>
      <c r="F65" s="58"/>
      <c r="G65" s="58"/>
      <c r="H65" s="58"/>
      <c r="I65" s="58"/>
      <c r="J65" s="58"/>
      <c r="K65" s="56"/>
      <c r="L65" s="56"/>
      <c r="M65" s="56"/>
      <c r="N65" s="56"/>
      <c r="O65" s="56"/>
      <c r="P65" s="56"/>
      <c r="Q65" s="56"/>
      <c r="R65" s="56"/>
      <c r="S65" s="56"/>
      <c r="T65" s="56"/>
      <c r="U65" s="56"/>
      <c r="V65" s="56"/>
      <c r="W65" s="56"/>
      <c r="X65" s="56"/>
      <c r="Y65" s="56"/>
      <c r="Z65" s="56"/>
      <c r="AA65" s="56"/>
      <c r="AB65" s="56"/>
    </row>
    <row r="66">
      <c r="A66" s="56"/>
      <c r="B66" s="56"/>
      <c r="C66" s="58"/>
      <c r="D66" s="87"/>
      <c r="E66" s="79"/>
      <c r="F66" s="58"/>
      <c r="G66" s="58"/>
      <c r="H66" s="58"/>
      <c r="I66" s="58"/>
      <c r="J66" s="58"/>
      <c r="K66" s="56"/>
      <c r="L66" s="56"/>
      <c r="M66" s="56"/>
      <c r="N66" s="56"/>
      <c r="O66" s="56"/>
      <c r="P66" s="56"/>
      <c r="Q66" s="56"/>
      <c r="R66" s="56"/>
      <c r="S66" s="56"/>
      <c r="T66" s="56"/>
      <c r="U66" s="56"/>
      <c r="V66" s="56"/>
      <c r="W66" s="56"/>
      <c r="X66" s="56"/>
      <c r="Y66" s="56"/>
      <c r="Z66" s="56"/>
      <c r="AA66" s="56"/>
      <c r="AB66" s="56"/>
    </row>
    <row r="67">
      <c r="A67" s="56"/>
      <c r="B67" s="56"/>
      <c r="C67" s="58"/>
      <c r="D67" s="87"/>
      <c r="E67" s="79"/>
      <c r="F67" s="58"/>
      <c r="G67" s="58"/>
      <c r="H67" s="58"/>
      <c r="I67" s="58"/>
      <c r="J67" s="58"/>
      <c r="K67" s="56"/>
      <c r="L67" s="56"/>
      <c r="M67" s="56"/>
      <c r="N67" s="56"/>
      <c r="O67" s="56"/>
      <c r="P67" s="56"/>
      <c r="Q67" s="56"/>
      <c r="R67" s="56"/>
      <c r="S67" s="56"/>
      <c r="T67" s="56"/>
      <c r="U67" s="56"/>
      <c r="V67" s="56"/>
      <c r="W67" s="56"/>
      <c r="X67" s="56"/>
      <c r="Y67" s="56"/>
      <c r="Z67" s="56"/>
      <c r="AA67" s="56"/>
      <c r="AB67" s="56"/>
    </row>
    <row r="68">
      <c r="A68" s="56"/>
      <c r="B68" s="56"/>
      <c r="C68" s="58"/>
      <c r="D68" s="87"/>
      <c r="E68" s="79"/>
      <c r="F68" s="58"/>
      <c r="G68" s="58"/>
      <c r="H68" s="58"/>
      <c r="I68" s="58"/>
      <c r="J68" s="58"/>
      <c r="K68" s="56"/>
      <c r="L68" s="56"/>
      <c r="M68" s="56"/>
      <c r="N68" s="56"/>
      <c r="O68" s="56"/>
      <c r="P68" s="56"/>
      <c r="Q68" s="56"/>
      <c r="R68" s="56"/>
      <c r="S68" s="56"/>
      <c r="T68" s="56"/>
      <c r="U68" s="56"/>
      <c r="V68" s="56"/>
      <c r="W68" s="56"/>
      <c r="X68" s="56"/>
      <c r="Y68" s="56"/>
      <c r="Z68" s="56"/>
      <c r="AA68" s="56"/>
      <c r="AB68" s="56"/>
    </row>
    <row r="69">
      <c r="A69" s="56"/>
      <c r="B69" s="56"/>
      <c r="C69" s="58"/>
      <c r="D69" s="87"/>
      <c r="E69" s="79"/>
      <c r="F69" s="58"/>
      <c r="G69" s="58"/>
      <c r="H69" s="58"/>
      <c r="I69" s="58"/>
      <c r="J69" s="58"/>
      <c r="K69" s="56"/>
      <c r="L69" s="56"/>
      <c r="M69" s="56"/>
      <c r="N69" s="56"/>
      <c r="O69" s="56"/>
      <c r="P69" s="56"/>
      <c r="Q69" s="56"/>
      <c r="R69" s="56"/>
      <c r="S69" s="56"/>
      <c r="T69" s="56"/>
      <c r="U69" s="56"/>
      <c r="V69" s="56"/>
      <c r="W69" s="56"/>
      <c r="X69" s="56"/>
      <c r="Y69" s="56"/>
      <c r="Z69" s="56"/>
      <c r="AA69" s="56"/>
      <c r="AB69" s="56"/>
    </row>
    <row r="70">
      <c r="A70" s="56"/>
      <c r="B70" s="56"/>
      <c r="C70" s="58"/>
      <c r="D70" s="87"/>
      <c r="E70" s="79"/>
      <c r="F70" s="58"/>
      <c r="G70" s="58"/>
      <c r="H70" s="58"/>
      <c r="I70" s="58"/>
      <c r="J70" s="58"/>
      <c r="K70" s="56"/>
      <c r="L70" s="56"/>
      <c r="M70" s="56"/>
      <c r="N70" s="56"/>
      <c r="O70" s="56"/>
      <c r="P70" s="56"/>
      <c r="Q70" s="56"/>
      <c r="R70" s="56"/>
      <c r="S70" s="56"/>
      <c r="T70" s="56"/>
      <c r="U70" s="56"/>
      <c r="V70" s="56"/>
      <c r="W70" s="56"/>
      <c r="X70" s="56"/>
      <c r="Y70" s="56"/>
      <c r="Z70" s="56"/>
      <c r="AA70" s="56"/>
      <c r="AB70" s="56"/>
    </row>
    <row r="71">
      <c r="A71" s="56"/>
      <c r="B71" s="56"/>
      <c r="C71" s="58"/>
      <c r="D71" s="87"/>
      <c r="E71" s="79"/>
      <c r="F71" s="58"/>
      <c r="G71" s="58"/>
      <c r="H71" s="58"/>
      <c r="I71" s="58"/>
      <c r="J71" s="58"/>
      <c r="K71" s="56"/>
      <c r="L71" s="56"/>
      <c r="M71" s="56"/>
      <c r="N71" s="56"/>
      <c r="O71" s="56"/>
      <c r="P71" s="56"/>
      <c r="Q71" s="56"/>
      <c r="R71" s="56"/>
      <c r="S71" s="56"/>
      <c r="T71" s="56"/>
      <c r="U71" s="56"/>
      <c r="V71" s="56"/>
      <c r="W71" s="56"/>
      <c r="X71" s="56"/>
      <c r="Y71" s="56"/>
      <c r="Z71" s="56"/>
      <c r="AA71" s="56"/>
      <c r="AB71" s="56"/>
    </row>
    <row r="72">
      <c r="A72" s="56"/>
      <c r="B72" s="56"/>
      <c r="C72" s="58"/>
      <c r="D72" s="87"/>
      <c r="E72" s="79"/>
      <c r="F72" s="58"/>
      <c r="G72" s="58"/>
      <c r="H72" s="58"/>
      <c r="I72" s="58"/>
      <c r="J72" s="58"/>
      <c r="K72" s="56"/>
      <c r="L72" s="56"/>
      <c r="M72" s="56"/>
      <c r="N72" s="56"/>
      <c r="O72" s="56"/>
      <c r="P72" s="56"/>
      <c r="Q72" s="56"/>
      <c r="R72" s="56"/>
      <c r="S72" s="56"/>
      <c r="T72" s="56"/>
      <c r="U72" s="56"/>
      <c r="V72" s="56"/>
      <c r="W72" s="56"/>
      <c r="X72" s="56"/>
      <c r="Y72" s="56"/>
      <c r="Z72" s="56"/>
      <c r="AA72" s="56"/>
      <c r="AB72" s="56"/>
    </row>
    <row r="73">
      <c r="A73" s="56"/>
      <c r="B73" s="56"/>
      <c r="C73" s="58"/>
      <c r="D73" s="87"/>
      <c r="E73" s="79"/>
      <c r="F73" s="58"/>
      <c r="G73" s="58"/>
      <c r="H73" s="58"/>
      <c r="I73" s="58"/>
      <c r="J73" s="58"/>
      <c r="K73" s="56"/>
      <c r="L73" s="56"/>
      <c r="M73" s="56"/>
      <c r="N73" s="56"/>
      <c r="O73" s="56"/>
      <c r="P73" s="56"/>
      <c r="Q73" s="56"/>
      <c r="R73" s="56"/>
      <c r="S73" s="56"/>
      <c r="T73" s="56"/>
      <c r="U73" s="56"/>
      <c r="V73" s="56"/>
      <c r="W73" s="56"/>
      <c r="X73" s="56"/>
      <c r="Y73" s="56"/>
      <c r="Z73" s="56"/>
      <c r="AA73" s="56"/>
      <c r="AB73" s="56"/>
    </row>
    <row r="74">
      <c r="A74" s="56"/>
      <c r="B74" s="56"/>
      <c r="C74" s="58"/>
      <c r="D74" s="87"/>
      <c r="E74" s="79"/>
      <c r="F74" s="58"/>
      <c r="G74" s="58"/>
      <c r="H74" s="58"/>
      <c r="I74" s="58"/>
      <c r="J74" s="58"/>
      <c r="K74" s="56"/>
      <c r="L74" s="56"/>
      <c r="M74" s="56"/>
      <c r="N74" s="56"/>
      <c r="O74" s="56"/>
      <c r="P74" s="56"/>
      <c r="Q74" s="56"/>
      <c r="R74" s="56"/>
      <c r="S74" s="56"/>
      <c r="T74" s="56"/>
      <c r="U74" s="56"/>
      <c r="V74" s="56"/>
      <c r="W74" s="56"/>
      <c r="X74" s="56"/>
      <c r="Y74" s="56"/>
      <c r="Z74" s="56"/>
      <c r="AA74" s="56"/>
      <c r="AB74" s="56"/>
    </row>
    <row r="75">
      <c r="A75" s="56"/>
      <c r="B75" s="56"/>
      <c r="C75" s="58"/>
      <c r="D75" s="87"/>
      <c r="E75" s="79"/>
      <c r="F75" s="58"/>
      <c r="G75" s="58"/>
      <c r="H75" s="58"/>
      <c r="I75" s="58"/>
      <c r="J75" s="58"/>
      <c r="K75" s="56"/>
      <c r="L75" s="56"/>
      <c r="M75" s="56"/>
      <c r="N75" s="56"/>
      <c r="O75" s="56"/>
      <c r="P75" s="56"/>
      <c r="Q75" s="56"/>
      <c r="R75" s="56"/>
      <c r="S75" s="56"/>
      <c r="T75" s="56"/>
      <c r="U75" s="56"/>
      <c r="V75" s="56"/>
      <c r="W75" s="56"/>
      <c r="X75" s="56"/>
      <c r="Y75" s="56"/>
      <c r="Z75" s="56"/>
      <c r="AA75" s="56"/>
      <c r="AB75" s="56"/>
    </row>
    <row r="76">
      <c r="A76" s="56"/>
      <c r="B76" s="56"/>
      <c r="C76" s="58"/>
      <c r="D76" s="87"/>
      <c r="E76" s="79"/>
      <c r="F76" s="58"/>
      <c r="G76" s="58"/>
      <c r="H76" s="58"/>
      <c r="I76" s="58"/>
      <c r="J76" s="58"/>
      <c r="K76" s="56"/>
      <c r="L76" s="56"/>
      <c r="M76" s="56"/>
      <c r="N76" s="56"/>
      <c r="O76" s="56"/>
      <c r="P76" s="56"/>
      <c r="Q76" s="56"/>
      <c r="R76" s="56"/>
      <c r="S76" s="56"/>
      <c r="T76" s="56"/>
      <c r="U76" s="56"/>
      <c r="V76" s="56"/>
      <c r="W76" s="56"/>
      <c r="X76" s="56"/>
      <c r="Y76" s="56"/>
      <c r="Z76" s="56"/>
      <c r="AA76" s="56"/>
      <c r="AB76" s="56"/>
    </row>
    <row r="77">
      <c r="A77" s="56"/>
      <c r="B77" s="56"/>
      <c r="C77" s="58"/>
      <c r="D77" s="87"/>
      <c r="E77" s="79"/>
      <c r="F77" s="58"/>
      <c r="G77" s="58"/>
      <c r="H77" s="58"/>
      <c r="I77" s="58"/>
      <c r="J77" s="58"/>
      <c r="K77" s="56"/>
      <c r="L77" s="56"/>
      <c r="M77" s="56"/>
      <c r="N77" s="56"/>
      <c r="O77" s="56"/>
      <c r="P77" s="56"/>
      <c r="Q77" s="56"/>
      <c r="R77" s="56"/>
      <c r="S77" s="56"/>
      <c r="T77" s="56"/>
      <c r="U77" s="56"/>
      <c r="V77" s="56"/>
      <c r="W77" s="56"/>
      <c r="X77" s="56"/>
      <c r="Y77" s="56"/>
      <c r="Z77" s="56"/>
      <c r="AA77" s="56"/>
      <c r="AB77" s="56"/>
    </row>
    <row r="78">
      <c r="A78" s="56"/>
      <c r="B78" s="56"/>
      <c r="C78" s="58"/>
      <c r="D78" s="87"/>
      <c r="E78" s="79"/>
      <c r="F78" s="58"/>
      <c r="G78" s="58"/>
      <c r="H78" s="58"/>
      <c r="I78" s="58"/>
      <c r="J78" s="58"/>
      <c r="K78" s="56"/>
      <c r="L78" s="56"/>
      <c r="M78" s="56"/>
      <c r="N78" s="56"/>
      <c r="O78" s="56"/>
      <c r="P78" s="56"/>
      <c r="Q78" s="56"/>
      <c r="R78" s="56"/>
      <c r="S78" s="56"/>
      <c r="T78" s="56"/>
      <c r="U78" s="56"/>
      <c r="V78" s="56"/>
      <c r="W78" s="56"/>
      <c r="X78" s="56"/>
      <c r="Y78" s="56"/>
      <c r="Z78" s="56"/>
      <c r="AA78" s="56"/>
      <c r="AB78" s="56"/>
    </row>
    <row r="79">
      <c r="A79" s="56"/>
      <c r="B79" s="56"/>
      <c r="C79" s="58"/>
      <c r="D79" s="87"/>
      <c r="E79" s="79"/>
      <c r="F79" s="58"/>
      <c r="G79" s="58"/>
      <c r="H79" s="58"/>
      <c r="I79" s="58"/>
      <c r="J79" s="58"/>
      <c r="K79" s="56"/>
      <c r="L79" s="56"/>
      <c r="M79" s="56"/>
      <c r="N79" s="56"/>
      <c r="O79" s="56"/>
      <c r="P79" s="56"/>
      <c r="Q79" s="56"/>
      <c r="R79" s="56"/>
      <c r="S79" s="56"/>
      <c r="T79" s="56"/>
      <c r="U79" s="56"/>
      <c r="V79" s="56"/>
      <c r="W79" s="56"/>
      <c r="X79" s="56"/>
      <c r="Y79" s="56"/>
      <c r="Z79" s="56"/>
      <c r="AA79" s="56"/>
      <c r="AB79" s="56"/>
    </row>
    <row r="80">
      <c r="A80" s="56"/>
      <c r="B80" s="56"/>
      <c r="C80" s="58"/>
      <c r="D80" s="87"/>
      <c r="E80" s="79"/>
      <c r="F80" s="58"/>
      <c r="G80" s="58"/>
      <c r="H80" s="58"/>
      <c r="I80" s="58"/>
      <c r="J80" s="58"/>
      <c r="K80" s="56"/>
      <c r="L80" s="56"/>
      <c r="M80" s="56"/>
      <c r="N80" s="56"/>
      <c r="O80" s="56"/>
      <c r="P80" s="56"/>
      <c r="Q80" s="56"/>
      <c r="R80" s="56"/>
      <c r="S80" s="56"/>
      <c r="T80" s="56"/>
      <c r="U80" s="56"/>
      <c r="V80" s="56"/>
      <c r="W80" s="56"/>
      <c r="X80" s="56"/>
      <c r="Y80" s="56"/>
      <c r="Z80" s="56"/>
      <c r="AA80" s="56"/>
      <c r="AB80" s="56"/>
    </row>
    <row r="81">
      <c r="A81" s="56"/>
      <c r="B81" s="56"/>
      <c r="C81" s="58"/>
      <c r="D81" s="87"/>
      <c r="E81" s="79"/>
      <c r="F81" s="58"/>
      <c r="G81" s="58"/>
      <c r="H81" s="58"/>
      <c r="I81" s="58"/>
      <c r="J81" s="58"/>
      <c r="K81" s="56"/>
      <c r="L81" s="56"/>
      <c r="M81" s="56"/>
      <c r="N81" s="56"/>
      <c r="O81" s="56"/>
      <c r="P81" s="56"/>
      <c r="Q81" s="56"/>
      <c r="R81" s="56"/>
      <c r="S81" s="56"/>
      <c r="T81" s="56"/>
      <c r="U81" s="56"/>
      <c r="V81" s="56"/>
      <c r="W81" s="56"/>
      <c r="X81" s="56"/>
      <c r="Y81" s="56"/>
      <c r="Z81" s="56"/>
      <c r="AA81" s="56"/>
      <c r="AB81" s="56"/>
    </row>
    <row r="82">
      <c r="A82" s="56"/>
      <c r="B82" s="56"/>
      <c r="C82" s="58"/>
      <c r="D82" s="87"/>
      <c r="E82" s="79"/>
      <c r="F82" s="58"/>
      <c r="G82" s="58"/>
      <c r="H82" s="58"/>
      <c r="I82" s="58"/>
      <c r="J82" s="58"/>
      <c r="K82" s="56"/>
      <c r="L82" s="56"/>
      <c r="M82" s="56"/>
      <c r="N82" s="56"/>
      <c r="O82" s="56"/>
      <c r="P82" s="56"/>
      <c r="Q82" s="56"/>
      <c r="R82" s="56"/>
      <c r="S82" s="56"/>
      <c r="T82" s="56"/>
      <c r="U82" s="56"/>
      <c r="V82" s="56"/>
      <c r="W82" s="56"/>
      <c r="X82" s="56"/>
      <c r="Y82" s="56"/>
      <c r="Z82" s="56"/>
      <c r="AA82" s="56"/>
      <c r="AB82" s="56"/>
    </row>
    <row r="83">
      <c r="A83" s="56"/>
      <c r="B83" s="56"/>
      <c r="C83" s="58"/>
      <c r="D83" s="87"/>
      <c r="E83" s="79"/>
      <c r="F83" s="58"/>
      <c r="G83" s="58"/>
      <c r="H83" s="58"/>
      <c r="I83" s="58"/>
      <c r="J83" s="58"/>
      <c r="K83" s="56"/>
      <c r="L83" s="56"/>
      <c r="M83" s="56"/>
      <c r="N83" s="56"/>
      <c r="O83" s="56"/>
      <c r="P83" s="56"/>
      <c r="Q83" s="56"/>
      <c r="R83" s="56"/>
      <c r="S83" s="56"/>
      <c r="T83" s="56"/>
      <c r="U83" s="56"/>
      <c r="V83" s="56"/>
      <c r="W83" s="56"/>
      <c r="X83" s="56"/>
      <c r="Y83" s="56"/>
      <c r="Z83" s="56"/>
      <c r="AA83" s="56"/>
      <c r="AB83" s="56"/>
    </row>
    <row r="84">
      <c r="A84" s="56"/>
      <c r="B84" s="56"/>
      <c r="C84" s="58"/>
      <c r="D84" s="87"/>
      <c r="E84" s="79"/>
      <c r="F84" s="58"/>
      <c r="G84" s="58"/>
      <c r="H84" s="58"/>
      <c r="I84" s="58"/>
      <c r="J84" s="58"/>
      <c r="K84" s="56"/>
      <c r="L84" s="56"/>
      <c r="M84" s="56"/>
      <c r="N84" s="56"/>
      <c r="O84" s="56"/>
      <c r="P84" s="56"/>
      <c r="Q84" s="56"/>
      <c r="R84" s="56"/>
      <c r="S84" s="56"/>
      <c r="T84" s="56"/>
      <c r="U84" s="56"/>
      <c r="V84" s="56"/>
      <c r="W84" s="56"/>
      <c r="X84" s="56"/>
      <c r="Y84" s="56"/>
      <c r="Z84" s="56"/>
      <c r="AA84" s="56"/>
      <c r="AB84" s="56"/>
    </row>
    <row r="85">
      <c r="A85" s="56"/>
      <c r="B85" s="56"/>
      <c r="C85" s="58"/>
      <c r="D85" s="87"/>
      <c r="E85" s="79"/>
      <c r="F85" s="58"/>
      <c r="G85" s="58"/>
      <c r="H85" s="58"/>
      <c r="I85" s="58"/>
      <c r="J85" s="58"/>
      <c r="K85" s="56"/>
      <c r="L85" s="56"/>
      <c r="M85" s="56"/>
      <c r="N85" s="56"/>
      <c r="O85" s="56"/>
      <c r="P85" s="56"/>
      <c r="Q85" s="56"/>
      <c r="R85" s="56"/>
      <c r="S85" s="56"/>
      <c r="T85" s="56"/>
      <c r="U85" s="56"/>
      <c r="V85" s="56"/>
      <c r="W85" s="56"/>
      <c r="X85" s="56"/>
      <c r="Y85" s="56"/>
      <c r="Z85" s="56"/>
      <c r="AA85" s="56"/>
      <c r="AB85" s="56"/>
    </row>
    <row r="86">
      <c r="A86" s="56"/>
      <c r="B86" s="56"/>
      <c r="C86" s="58"/>
      <c r="D86" s="87"/>
      <c r="E86" s="79"/>
      <c r="F86" s="58"/>
      <c r="G86" s="58"/>
      <c r="H86" s="58"/>
      <c r="I86" s="58"/>
      <c r="J86" s="58"/>
      <c r="K86" s="56"/>
      <c r="L86" s="56"/>
      <c r="M86" s="56"/>
      <c r="N86" s="56"/>
      <c r="O86" s="56"/>
      <c r="P86" s="56"/>
      <c r="Q86" s="56"/>
      <c r="R86" s="56"/>
      <c r="S86" s="56"/>
      <c r="T86" s="56"/>
      <c r="U86" s="56"/>
      <c r="V86" s="56"/>
      <c r="W86" s="56"/>
      <c r="X86" s="56"/>
      <c r="Y86" s="56"/>
      <c r="Z86" s="56"/>
      <c r="AA86" s="56"/>
      <c r="AB86" s="56"/>
    </row>
    <row r="87">
      <c r="A87" s="56"/>
      <c r="B87" s="56"/>
      <c r="C87" s="58"/>
      <c r="D87" s="87"/>
      <c r="E87" s="79"/>
      <c r="F87" s="58"/>
      <c r="G87" s="58"/>
      <c r="H87" s="58"/>
      <c r="I87" s="58"/>
      <c r="J87" s="58"/>
      <c r="K87" s="56"/>
      <c r="L87" s="56"/>
      <c r="M87" s="56"/>
      <c r="N87" s="56"/>
      <c r="O87" s="56"/>
      <c r="P87" s="56"/>
      <c r="Q87" s="56"/>
      <c r="R87" s="56"/>
      <c r="S87" s="56"/>
      <c r="T87" s="56"/>
      <c r="U87" s="56"/>
      <c r="V87" s="56"/>
      <c r="W87" s="56"/>
      <c r="X87" s="56"/>
      <c r="Y87" s="56"/>
      <c r="Z87" s="56"/>
      <c r="AA87" s="56"/>
      <c r="AB87" s="56"/>
    </row>
    <row r="88">
      <c r="A88" s="56"/>
      <c r="B88" s="56"/>
      <c r="C88" s="58"/>
      <c r="D88" s="87"/>
      <c r="E88" s="79"/>
      <c r="F88" s="58"/>
      <c r="G88" s="58"/>
      <c r="H88" s="58"/>
      <c r="I88" s="58"/>
      <c r="J88" s="58"/>
      <c r="K88" s="56"/>
      <c r="L88" s="56"/>
      <c r="M88" s="56"/>
      <c r="N88" s="56"/>
      <c r="O88" s="56"/>
      <c r="P88" s="56"/>
      <c r="Q88" s="56"/>
      <c r="R88" s="56"/>
      <c r="S88" s="56"/>
      <c r="T88" s="56"/>
      <c r="U88" s="56"/>
      <c r="V88" s="56"/>
      <c r="W88" s="56"/>
      <c r="X88" s="56"/>
      <c r="Y88" s="56"/>
      <c r="Z88" s="56"/>
      <c r="AA88" s="56"/>
      <c r="AB88" s="56"/>
    </row>
    <row r="89">
      <c r="A89" s="56"/>
      <c r="B89" s="56"/>
      <c r="C89" s="58"/>
      <c r="D89" s="87"/>
      <c r="E89" s="79"/>
      <c r="F89" s="58"/>
      <c r="G89" s="58"/>
      <c r="H89" s="58"/>
      <c r="I89" s="58"/>
      <c r="J89" s="58"/>
      <c r="K89" s="56"/>
      <c r="L89" s="56"/>
      <c r="M89" s="56"/>
      <c r="N89" s="56"/>
      <c r="O89" s="56"/>
      <c r="P89" s="56"/>
      <c r="Q89" s="56"/>
      <c r="R89" s="56"/>
      <c r="S89" s="56"/>
      <c r="T89" s="56"/>
      <c r="U89" s="56"/>
      <c r="V89" s="56"/>
      <c r="W89" s="56"/>
      <c r="X89" s="56"/>
      <c r="Y89" s="56"/>
      <c r="Z89" s="56"/>
      <c r="AA89" s="56"/>
      <c r="AB89" s="56"/>
    </row>
    <row r="90">
      <c r="A90" s="56"/>
      <c r="B90" s="56"/>
      <c r="C90" s="58"/>
      <c r="D90" s="87"/>
      <c r="E90" s="79"/>
      <c r="F90" s="58"/>
      <c r="G90" s="58"/>
      <c r="H90" s="58"/>
      <c r="I90" s="58"/>
      <c r="J90" s="58"/>
      <c r="K90" s="56"/>
      <c r="L90" s="56"/>
      <c r="M90" s="56"/>
      <c r="N90" s="56"/>
      <c r="O90" s="56"/>
      <c r="P90" s="56"/>
      <c r="Q90" s="56"/>
      <c r="R90" s="56"/>
      <c r="S90" s="56"/>
      <c r="T90" s="56"/>
      <c r="U90" s="56"/>
      <c r="V90" s="56"/>
      <c r="W90" s="56"/>
      <c r="X90" s="56"/>
      <c r="Y90" s="56"/>
      <c r="Z90" s="56"/>
      <c r="AA90" s="56"/>
      <c r="AB90" s="56"/>
    </row>
    <row r="91">
      <c r="A91" s="56"/>
      <c r="B91" s="56"/>
      <c r="C91" s="58"/>
      <c r="D91" s="87"/>
      <c r="E91" s="79"/>
      <c r="F91" s="58"/>
      <c r="G91" s="58"/>
      <c r="H91" s="58"/>
      <c r="I91" s="58"/>
      <c r="J91" s="58"/>
      <c r="K91" s="56"/>
      <c r="L91" s="56"/>
      <c r="M91" s="56"/>
      <c r="N91" s="56"/>
      <c r="O91" s="56"/>
      <c r="P91" s="56"/>
      <c r="Q91" s="56"/>
      <c r="R91" s="56"/>
      <c r="S91" s="56"/>
      <c r="T91" s="56"/>
      <c r="U91" s="56"/>
      <c r="V91" s="56"/>
      <c r="W91" s="56"/>
      <c r="X91" s="56"/>
      <c r="Y91" s="56"/>
      <c r="Z91" s="56"/>
      <c r="AA91" s="56"/>
      <c r="AB91" s="56"/>
    </row>
    <row r="92">
      <c r="A92" s="56"/>
      <c r="B92" s="56"/>
      <c r="C92" s="58"/>
      <c r="D92" s="87"/>
      <c r="E92" s="79"/>
      <c r="F92" s="58"/>
      <c r="G92" s="58"/>
      <c r="H92" s="58"/>
      <c r="I92" s="58"/>
      <c r="J92" s="58"/>
      <c r="K92" s="56"/>
      <c r="L92" s="56"/>
      <c r="M92" s="56"/>
      <c r="N92" s="56"/>
      <c r="O92" s="56"/>
      <c r="P92" s="56"/>
      <c r="Q92" s="56"/>
      <c r="R92" s="56"/>
      <c r="S92" s="56"/>
      <c r="T92" s="56"/>
      <c r="U92" s="56"/>
      <c r="V92" s="56"/>
      <c r="W92" s="56"/>
      <c r="X92" s="56"/>
      <c r="Y92" s="56"/>
      <c r="Z92" s="56"/>
      <c r="AA92" s="56"/>
      <c r="AB92" s="56"/>
    </row>
    <row r="93">
      <c r="A93" s="56"/>
      <c r="B93" s="56"/>
      <c r="C93" s="58"/>
      <c r="D93" s="87"/>
      <c r="E93" s="79"/>
      <c r="F93" s="58"/>
      <c r="G93" s="58"/>
      <c r="H93" s="58"/>
      <c r="I93" s="58"/>
      <c r="J93" s="58"/>
      <c r="K93" s="56"/>
      <c r="L93" s="56"/>
      <c r="M93" s="56"/>
      <c r="N93" s="56"/>
      <c r="O93" s="56"/>
      <c r="P93" s="56"/>
      <c r="Q93" s="56"/>
      <c r="R93" s="56"/>
      <c r="S93" s="56"/>
      <c r="T93" s="56"/>
      <c r="U93" s="56"/>
      <c r="V93" s="56"/>
      <c r="W93" s="56"/>
      <c r="X93" s="56"/>
      <c r="Y93" s="56"/>
      <c r="Z93" s="56"/>
      <c r="AA93" s="56"/>
      <c r="AB93" s="56"/>
    </row>
    <row r="94">
      <c r="A94" s="56"/>
      <c r="B94" s="56"/>
      <c r="C94" s="58"/>
      <c r="D94" s="87"/>
      <c r="E94" s="79"/>
      <c r="F94" s="58"/>
      <c r="G94" s="58"/>
      <c r="H94" s="58"/>
      <c r="I94" s="58"/>
      <c r="J94" s="58"/>
      <c r="K94" s="56"/>
      <c r="L94" s="56"/>
      <c r="M94" s="56"/>
      <c r="N94" s="56"/>
      <c r="O94" s="56"/>
      <c r="P94" s="56"/>
      <c r="Q94" s="56"/>
      <c r="R94" s="56"/>
      <c r="S94" s="56"/>
      <c r="T94" s="56"/>
      <c r="U94" s="56"/>
      <c r="V94" s="56"/>
      <c r="W94" s="56"/>
      <c r="X94" s="56"/>
      <c r="Y94" s="56"/>
      <c r="Z94" s="56"/>
      <c r="AA94" s="56"/>
      <c r="AB94" s="56"/>
    </row>
    <row r="95">
      <c r="A95" s="56"/>
      <c r="B95" s="56"/>
      <c r="C95" s="58"/>
      <c r="D95" s="87"/>
      <c r="E95" s="79"/>
      <c r="F95" s="58"/>
      <c r="G95" s="58"/>
      <c r="H95" s="58"/>
      <c r="I95" s="58"/>
      <c r="J95" s="58"/>
      <c r="K95" s="56"/>
      <c r="L95" s="56"/>
      <c r="M95" s="56"/>
      <c r="N95" s="56"/>
      <c r="O95" s="56"/>
      <c r="P95" s="56"/>
      <c r="Q95" s="56"/>
      <c r="R95" s="56"/>
      <c r="S95" s="56"/>
      <c r="T95" s="56"/>
      <c r="U95" s="56"/>
      <c r="V95" s="56"/>
      <c r="W95" s="56"/>
      <c r="X95" s="56"/>
      <c r="Y95" s="56"/>
      <c r="Z95" s="56"/>
      <c r="AA95" s="56"/>
      <c r="AB95" s="56"/>
    </row>
    <row r="96">
      <c r="A96" s="56"/>
      <c r="B96" s="56"/>
      <c r="C96" s="58"/>
      <c r="D96" s="87"/>
      <c r="E96" s="79"/>
      <c r="F96" s="58"/>
      <c r="G96" s="58"/>
      <c r="H96" s="58"/>
      <c r="I96" s="58"/>
      <c r="J96" s="58"/>
      <c r="K96" s="56"/>
      <c r="L96" s="56"/>
      <c r="M96" s="56"/>
      <c r="N96" s="56"/>
      <c r="O96" s="56"/>
      <c r="P96" s="56"/>
      <c r="Q96" s="56"/>
      <c r="R96" s="56"/>
      <c r="S96" s="56"/>
      <c r="T96" s="56"/>
      <c r="U96" s="56"/>
      <c r="V96" s="56"/>
      <c r="W96" s="56"/>
      <c r="X96" s="56"/>
      <c r="Y96" s="56"/>
      <c r="Z96" s="56"/>
      <c r="AA96" s="56"/>
      <c r="AB96" s="56"/>
    </row>
    <row r="97">
      <c r="A97" s="56"/>
      <c r="B97" s="56"/>
      <c r="C97" s="58"/>
      <c r="D97" s="87"/>
      <c r="E97" s="79"/>
      <c r="F97" s="58"/>
      <c r="G97" s="58"/>
      <c r="H97" s="58"/>
      <c r="I97" s="58"/>
      <c r="J97" s="58"/>
      <c r="K97" s="56"/>
      <c r="L97" s="56"/>
      <c r="M97" s="56"/>
      <c r="N97" s="56"/>
      <c r="O97" s="56"/>
      <c r="P97" s="56"/>
      <c r="Q97" s="56"/>
      <c r="R97" s="56"/>
      <c r="S97" s="56"/>
      <c r="T97" s="56"/>
      <c r="U97" s="56"/>
      <c r="V97" s="56"/>
      <c r="W97" s="56"/>
      <c r="X97" s="56"/>
      <c r="Y97" s="56"/>
      <c r="Z97" s="56"/>
      <c r="AA97" s="56"/>
      <c r="AB97" s="56"/>
    </row>
    <row r="98">
      <c r="A98" s="56"/>
      <c r="B98" s="56"/>
      <c r="C98" s="58"/>
      <c r="D98" s="87"/>
      <c r="E98" s="79"/>
      <c r="F98" s="58"/>
      <c r="G98" s="58"/>
      <c r="H98" s="58"/>
      <c r="I98" s="58"/>
      <c r="J98" s="58"/>
      <c r="K98" s="56"/>
      <c r="L98" s="56"/>
      <c r="M98" s="56"/>
      <c r="N98" s="56"/>
      <c r="O98" s="56"/>
      <c r="P98" s="56"/>
      <c r="Q98" s="56"/>
      <c r="R98" s="56"/>
      <c r="S98" s="56"/>
      <c r="T98" s="56"/>
      <c r="U98" s="56"/>
      <c r="V98" s="56"/>
      <c r="W98" s="56"/>
      <c r="X98" s="56"/>
      <c r="Y98" s="56"/>
      <c r="Z98" s="56"/>
      <c r="AA98" s="56"/>
      <c r="AB98" s="56"/>
    </row>
    <row r="99">
      <c r="A99" s="56"/>
      <c r="B99" s="56"/>
      <c r="C99" s="58"/>
      <c r="D99" s="87"/>
      <c r="E99" s="79"/>
      <c r="F99" s="58"/>
      <c r="G99" s="58"/>
      <c r="H99" s="58"/>
      <c r="I99" s="58"/>
      <c r="J99" s="58"/>
      <c r="K99" s="56"/>
      <c r="L99" s="56"/>
      <c r="M99" s="56"/>
      <c r="N99" s="56"/>
      <c r="O99" s="56"/>
      <c r="P99" s="56"/>
      <c r="Q99" s="56"/>
      <c r="R99" s="56"/>
      <c r="S99" s="56"/>
      <c r="T99" s="56"/>
      <c r="U99" s="56"/>
      <c r="V99" s="56"/>
      <c r="W99" s="56"/>
      <c r="X99" s="56"/>
      <c r="Y99" s="56"/>
      <c r="Z99" s="56"/>
      <c r="AA99" s="56"/>
      <c r="AB99" s="56"/>
    </row>
    <row r="100">
      <c r="A100" s="56"/>
      <c r="B100" s="56"/>
      <c r="C100" s="58"/>
      <c r="D100" s="87"/>
      <c r="E100" s="79"/>
      <c r="F100" s="58"/>
      <c r="G100" s="58"/>
      <c r="H100" s="58"/>
      <c r="I100" s="58"/>
      <c r="J100" s="58"/>
      <c r="K100" s="56"/>
      <c r="L100" s="56"/>
      <c r="M100" s="56"/>
      <c r="N100" s="56"/>
      <c r="O100" s="56"/>
      <c r="P100" s="56"/>
      <c r="Q100" s="56"/>
      <c r="R100" s="56"/>
      <c r="S100" s="56"/>
      <c r="T100" s="56"/>
      <c r="U100" s="56"/>
      <c r="V100" s="56"/>
      <c r="W100" s="56"/>
      <c r="X100" s="56"/>
      <c r="Y100" s="56"/>
      <c r="Z100" s="56"/>
      <c r="AA100" s="56"/>
      <c r="AB100" s="56"/>
    </row>
    <row r="101">
      <c r="A101" s="56"/>
      <c r="B101" s="56"/>
      <c r="C101" s="58"/>
      <c r="D101" s="87"/>
      <c r="E101" s="79"/>
      <c r="F101" s="58"/>
      <c r="G101" s="58"/>
      <c r="H101" s="58"/>
      <c r="I101" s="58"/>
      <c r="J101" s="58"/>
      <c r="K101" s="56"/>
      <c r="L101" s="56"/>
      <c r="M101" s="56"/>
      <c r="N101" s="56"/>
      <c r="O101" s="56"/>
      <c r="P101" s="56"/>
      <c r="Q101" s="56"/>
      <c r="R101" s="56"/>
      <c r="S101" s="56"/>
      <c r="T101" s="56"/>
      <c r="U101" s="56"/>
      <c r="V101" s="56"/>
      <c r="W101" s="56"/>
      <c r="X101" s="56"/>
      <c r="Y101" s="56"/>
      <c r="Z101" s="56"/>
      <c r="AA101" s="56"/>
      <c r="AB101" s="56"/>
    </row>
    <row r="102">
      <c r="A102" s="56"/>
      <c r="B102" s="56"/>
      <c r="C102" s="58"/>
      <c r="D102" s="87"/>
      <c r="E102" s="79"/>
      <c r="F102" s="58"/>
      <c r="G102" s="58"/>
      <c r="H102" s="58"/>
      <c r="I102" s="58"/>
      <c r="J102" s="58"/>
      <c r="K102" s="56"/>
      <c r="L102" s="56"/>
      <c r="M102" s="56"/>
      <c r="N102" s="56"/>
      <c r="O102" s="56"/>
      <c r="P102" s="56"/>
      <c r="Q102" s="56"/>
      <c r="R102" s="56"/>
      <c r="S102" s="56"/>
      <c r="T102" s="56"/>
      <c r="U102" s="56"/>
      <c r="V102" s="56"/>
      <c r="W102" s="56"/>
      <c r="X102" s="56"/>
      <c r="Y102" s="56"/>
      <c r="Z102" s="56"/>
      <c r="AA102" s="56"/>
      <c r="AB102" s="56"/>
    </row>
    <row r="103">
      <c r="A103" s="56"/>
      <c r="B103" s="56"/>
      <c r="C103" s="58"/>
      <c r="D103" s="87"/>
      <c r="E103" s="79"/>
      <c r="F103" s="58"/>
      <c r="G103" s="58"/>
      <c r="H103" s="58"/>
      <c r="I103" s="58"/>
      <c r="J103" s="58"/>
      <c r="K103" s="56"/>
      <c r="L103" s="56"/>
      <c r="M103" s="56"/>
      <c r="N103" s="56"/>
      <c r="O103" s="56"/>
      <c r="P103" s="56"/>
      <c r="Q103" s="56"/>
      <c r="R103" s="56"/>
      <c r="S103" s="56"/>
      <c r="T103" s="56"/>
      <c r="U103" s="56"/>
      <c r="V103" s="56"/>
      <c r="W103" s="56"/>
      <c r="X103" s="56"/>
      <c r="Y103" s="56"/>
      <c r="Z103" s="56"/>
      <c r="AA103" s="56"/>
      <c r="AB103" s="56"/>
    </row>
    <row r="104">
      <c r="A104" s="56"/>
      <c r="B104" s="56"/>
      <c r="C104" s="58"/>
      <c r="D104" s="87"/>
      <c r="E104" s="79"/>
      <c r="F104" s="58"/>
      <c r="G104" s="58"/>
      <c r="H104" s="58"/>
      <c r="I104" s="58"/>
      <c r="J104" s="58"/>
      <c r="K104" s="56"/>
      <c r="L104" s="56"/>
      <c r="M104" s="56"/>
      <c r="N104" s="56"/>
      <c r="O104" s="56"/>
      <c r="P104" s="56"/>
      <c r="Q104" s="56"/>
      <c r="R104" s="56"/>
      <c r="S104" s="56"/>
      <c r="T104" s="56"/>
      <c r="U104" s="56"/>
      <c r="V104" s="56"/>
      <c r="W104" s="56"/>
      <c r="X104" s="56"/>
      <c r="Y104" s="56"/>
      <c r="Z104" s="56"/>
      <c r="AA104" s="56"/>
      <c r="AB104" s="56"/>
    </row>
    <row r="105">
      <c r="A105" s="56"/>
      <c r="B105" s="56"/>
      <c r="C105" s="58"/>
      <c r="D105" s="87"/>
      <c r="E105" s="79"/>
      <c r="F105" s="58"/>
      <c r="G105" s="58"/>
      <c r="H105" s="58"/>
      <c r="I105" s="58"/>
      <c r="J105" s="58"/>
      <c r="K105" s="56"/>
      <c r="L105" s="56"/>
      <c r="M105" s="56"/>
      <c r="N105" s="56"/>
      <c r="O105" s="56"/>
      <c r="P105" s="56"/>
      <c r="Q105" s="56"/>
      <c r="R105" s="56"/>
      <c r="S105" s="56"/>
      <c r="T105" s="56"/>
      <c r="U105" s="56"/>
      <c r="V105" s="56"/>
      <c r="W105" s="56"/>
      <c r="X105" s="56"/>
      <c r="Y105" s="56"/>
      <c r="Z105" s="56"/>
      <c r="AA105" s="56"/>
      <c r="AB105" s="56"/>
    </row>
    <row r="106">
      <c r="A106" s="56"/>
      <c r="B106" s="56"/>
      <c r="C106" s="58"/>
      <c r="D106" s="87"/>
      <c r="E106" s="79"/>
      <c r="F106" s="58"/>
      <c r="G106" s="58"/>
      <c r="H106" s="58"/>
      <c r="I106" s="58"/>
      <c r="J106" s="58"/>
      <c r="K106" s="56"/>
      <c r="L106" s="56"/>
      <c r="M106" s="56"/>
      <c r="N106" s="56"/>
      <c r="O106" s="56"/>
      <c r="P106" s="56"/>
      <c r="Q106" s="56"/>
      <c r="R106" s="56"/>
      <c r="S106" s="56"/>
      <c r="T106" s="56"/>
      <c r="U106" s="56"/>
      <c r="V106" s="56"/>
      <c r="W106" s="56"/>
      <c r="X106" s="56"/>
      <c r="Y106" s="56"/>
      <c r="Z106" s="56"/>
      <c r="AA106" s="56"/>
      <c r="AB106" s="56"/>
    </row>
    <row r="107">
      <c r="A107" s="56"/>
      <c r="B107" s="56"/>
      <c r="C107" s="58"/>
      <c r="D107" s="87"/>
      <c r="E107" s="79"/>
      <c r="F107" s="58"/>
      <c r="G107" s="58"/>
      <c r="H107" s="58"/>
      <c r="I107" s="58"/>
      <c r="J107" s="58"/>
      <c r="K107" s="56"/>
      <c r="L107" s="56"/>
      <c r="M107" s="56"/>
      <c r="N107" s="56"/>
      <c r="O107" s="56"/>
      <c r="P107" s="56"/>
      <c r="Q107" s="56"/>
      <c r="R107" s="56"/>
      <c r="S107" s="56"/>
      <c r="T107" s="56"/>
      <c r="U107" s="56"/>
      <c r="V107" s="56"/>
      <c r="W107" s="56"/>
      <c r="X107" s="56"/>
      <c r="Y107" s="56"/>
      <c r="Z107" s="56"/>
      <c r="AA107" s="56"/>
      <c r="AB107" s="56"/>
    </row>
    <row r="108">
      <c r="A108" s="56"/>
      <c r="B108" s="56"/>
      <c r="C108" s="58"/>
      <c r="D108" s="87"/>
      <c r="E108" s="79"/>
      <c r="F108" s="58"/>
      <c r="G108" s="58"/>
      <c r="H108" s="58"/>
      <c r="I108" s="58"/>
      <c r="J108" s="58"/>
      <c r="K108" s="56"/>
      <c r="L108" s="56"/>
      <c r="M108" s="56"/>
      <c r="N108" s="56"/>
      <c r="O108" s="56"/>
      <c r="P108" s="56"/>
      <c r="Q108" s="56"/>
      <c r="R108" s="56"/>
      <c r="S108" s="56"/>
      <c r="T108" s="56"/>
      <c r="U108" s="56"/>
      <c r="V108" s="56"/>
      <c r="W108" s="56"/>
      <c r="X108" s="56"/>
      <c r="Y108" s="56"/>
      <c r="Z108" s="56"/>
      <c r="AA108" s="56"/>
      <c r="AB108" s="56"/>
    </row>
    <row r="109">
      <c r="A109" s="56"/>
      <c r="B109" s="56"/>
      <c r="C109" s="58"/>
      <c r="D109" s="87"/>
      <c r="E109" s="79"/>
      <c r="F109" s="58"/>
      <c r="G109" s="58"/>
      <c r="H109" s="58"/>
      <c r="I109" s="58"/>
      <c r="J109" s="58"/>
      <c r="K109" s="56"/>
      <c r="L109" s="56"/>
      <c r="M109" s="56"/>
      <c r="N109" s="56"/>
      <c r="O109" s="56"/>
      <c r="P109" s="56"/>
      <c r="Q109" s="56"/>
      <c r="R109" s="56"/>
      <c r="S109" s="56"/>
      <c r="T109" s="56"/>
      <c r="U109" s="56"/>
      <c r="V109" s="56"/>
      <c r="W109" s="56"/>
      <c r="X109" s="56"/>
      <c r="Y109" s="56"/>
      <c r="Z109" s="56"/>
      <c r="AA109" s="56"/>
      <c r="AB109" s="56"/>
    </row>
    <row r="110">
      <c r="A110" s="56"/>
      <c r="B110" s="56"/>
      <c r="C110" s="58"/>
      <c r="D110" s="87"/>
      <c r="E110" s="79"/>
      <c r="F110" s="58"/>
      <c r="G110" s="58"/>
      <c r="H110" s="58"/>
      <c r="I110" s="58"/>
      <c r="J110" s="58"/>
      <c r="K110" s="56"/>
      <c r="L110" s="56"/>
      <c r="M110" s="56"/>
      <c r="N110" s="56"/>
      <c r="O110" s="56"/>
      <c r="P110" s="56"/>
      <c r="Q110" s="56"/>
      <c r="R110" s="56"/>
      <c r="S110" s="56"/>
      <c r="T110" s="56"/>
      <c r="U110" s="56"/>
      <c r="V110" s="56"/>
      <c r="W110" s="56"/>
      <c r="X110" s="56"/>
      <c r="Y110" s="56"/>
      <c r="Z110" s="56"/>
      <c r="AA110" s="56"/>
      <c r="AB110" s="56"/>
    </row>
    <row r="111">
      <c r="A111" s="56"/>
      <c r="B111" s="56"/>
      <c r="C111" s="58"/>
      <c r="D111" s="87"/>
      <c r="E111" s="79"/>
      <c r="F111" s="58"/>
      <c r="G111" s="58"/>
      <c r="H111" s="58"/>
      <c r="I111" s="58"/>
      <c r="J111" s="58"/>
      <c r="K111" s="56"/>
      <c r="L111" s="56"/>
      <c r="M111" s="56"/>
      <c r="N111" s="56"/>
      <c r="O111" s="56"/>
      <c r="P111" s="56"/>
      <c r="Q111" s="56"/>
      <c r="R111" s="56"/>
      <c r="S111" s="56"/>
      <c r="T111" s="56"/>
      <c r="U111" s="56"/>
      <c r="V111" s="56"/>
      <c r="W111" s="56"/>
      <c r="X111" s="56"/>
      <c r="Y111" s="56"/>
      <c r="Z111" s="56"/>
      <c r="AA111" s="56"/>
      <c r="AB111" s="56"/>
    </row>
    <row r="112">
      <c r="A112" s="56"/>
      <c r="B112" s="56"/>
      <c r="C112" s="58"/>
      <c r="D112" s="87"/>
      <c r="E112" s="79"/>
      <c r="F112" s="58"/>
      <c r="G112" s="58"/>
      <c r="H112" s="58"/>
      <c r="I112" s="58"/>
      <c r="J112" s="58"/>
      <c r="K112" s="56"/>
      <c r="L112" s="56"/>
      <c r="M112" s="56"/>
      <c r="N112" s="56"/>
      <c r="O112" s="56"/>
      <c r="P112" s="56"/>
      <c r="Q112" s="56"/>
      <c r="R112" s="56"/>
      <c r="S112" s="56"/>
      <c r="T112" s="56"/>
      <c r="U112" s="56"/>
      <c r="V112" s="56"/>
      <c r="W112" s="56"/>
      <c r="X112" s="56"/>
      <c r="Y112" s="56"/>
      <c r="Z112" s="56"/>
      <c r="AA112" s="56"/>
      <c r="AB112" s="56"/>
    </row>
    <row r="113">
      <c r="A113" s="56"/>
      <c r="B113" s="56"/>
      <c r="C113" s="58"/>
      <c r="D113" s="87"/>
      <c r="E113" s="79"/>
      <c r="F113" s="58"/>
      <c r="G113" s="58"/>
      <c r="H113" s="58"/>
      <c r="I113" s="58"/>
      <c r="J113" s="58"/>
      <c r="K113" s="56"/>
      <c r="L113" s="56"/>
      <c r="M113" s="56"/>
      <c r="N113" s="56"/>
      <c r="O113" s="56"/>
      <c r="P113" s="56"/>
      <c r="Q113" s="56"/>
      <c r="R113" s="56"/>
      <c r="S113" s="56"/>
      <c r="T113" s="56"/>
      <c r="U113" s="56"/>
      <c r="V113" s="56"/>
      <c r="W113" s="56"/>
      <c r="X113" s="56"/>
      <c r="Y113" s="56"/>
      <c r="Z113" s="56"/>
      <c r="AA113" s="56"/>
      <c r="AB113" s="56"/>
    </row>
    <row r="114">
      <c r="A114" s="56"/>
      <c r="B114" s="56"/>
      <c r="C114" s="58"/>
      <c r="D114" s="87"/>
      <c r="E114" s="79"/>
      <c r="F114" s="58"/>
      <c r="G114" s="58"/>
      <c r="H114" s="58"/>
      <c r="I114" s="58"/>
      <c r="J114" s="58"/>
      <c r="K114" s="56"/>
      <c r="L114" s="56"/>
      <c r="M114" s="56"/>
      <c r="N114" s="56"/>
      <c r="O114" s="56"/>
      <c r="P114" s="56"/>
      <c r="Q114" s="56"/>
      <c r="R114" s="56"/>
      <c r="S114" s="56"/>
      <c r="T114" s="56"/>
      <c r="U114" s="56"/>
      <c r="V114" s="56"/>
      <c r="W114" s="56"/>
      <c r="X114" s="56"/>
      <c r="Y114" s="56"/>
      <c r="Z114" s="56"/>
      <c r="AA114" s="56"/>
      <c r="AB114" s="56"/>
    </row>
    <row r="115">
      <c r="A115" s="56"/>
      <c r="B115" s="56"/>
      <c r="C115" s="58"/>
      <c r="D115" s="87"/>
      <c r="E115" s="79"/>
      <c r="F115" s="58"/>
      <c r="G115" s="58"/>
      <c r="H115" s="58"/>
      <c r="I115" s="58"/>
      <c r="J115" s="58"/>
      <c r="K115" s="56"/>
      <c r="L115" s="56"/>
      <c r="M115" s="56"/>
      <c r="N115" s="56"/>
      <c r="O115" s="56"/>
      <c r="P115" s="56"/>
      <c r="Q115" s="56"/>
      <c r="R115" s="56"/>
      <c r="S115" s="56"/>
      <c r="T115" s="56"/>
      <c r="U115" s="56"/>
      <c r="V115" s="56"/>
      <c r="W115" s="56"/>
      <c r="X115" s="56"/>
      <c r="Y115" s="56"/>
      <c r="Z115" s="56"/>
      <c r="AA115" s="56"/>
      <c r="AB115" s="56"/>
    </row>
    <row r="116">
      <c r="A116" s="56"/>
      <c r="B116" s="56"/>
      <c r="C116" s="58"/>
      <c r="D116" s="87"/>
      <c r="E116" s="79"/>
      <c r="F116" s="58"/>
      <c r="G116" s="58"/>
      <c r="H116" s="58"/>
      <c r="I116" s="58"/>
      <c r="J116" s="58"/>
      <c r="K116" s="56"/>
      <c r="L116" s="56"/>
      <c r="M116" s="56"/>
      <c r="N116" s="56"/>
      <c r="O116" s="56"/>
      <c r="P116" s="56"/>
      <c r="Q116" s="56"/>
      <c r="R116" s="56"/>
      <c r="S116" s="56"/>
      <c r="T116" s="56"/>
      <c r="U116" s="56"/>
      <c r="V116" s="56"/>
      <c r="W116" s="56"/>
      <c r="X116" s="56"/>
      <c r="Y116" s="56"/>
      <c r="Z116" s="56"/>
      <c r="AA116" s="56"/>
      <c r="AB116" s="56"/>
    </row>
    <row r="117">
      <c r="A117" s="56"/>
      <c r="B117" s="56"/>
      <c r="C117" s="58"/>
      <c r="D117" s="87"/>
      <c r="E117" s="79"/>
      <c r="F117" s="58"/>
      <c r="G117" s="58"/>
      <c r="H117" s="58"/>
      <c r="I117" s="58"/>
      <c r="J117" s="58"/>
      <c r="K117" s="56"/>
      <c r="L117" s="56"/>
      <c r="M117" s="56"/>
      <c r="N117" s="56"/>
      <c r="O117" s="56"/>
      <c r="P117" s="56"/>
      <c r="Q117" s="56"/>
      <c r="R117" s="56"/>
      <c r="S117" s="56"/>
      <c r="T117" s="56"/>
      <c r="U117" s="56"/>
      <c r="V117" s="56"/>
      <c r="W117" s="56"/>
      <c r="X117" s="56"/>
      <c r="Y117" s="56"/>
      <c r="Z117" s="56"/>
      <c r="AA117" s="56"/>
      <c r="AB117" s="56"/>
    </row>
    <row r="118">
      <c r="A118" s="56"/>
      <c r="B118" s="56"/>
      <c r="C118" s="58"/>
      <c r="D118" s="87"/>
      <c r="E118" s="79"/>
      <c r="F118" s="58"/>
      <c r="G118" s="58"/>
      <c r="H118" s="58"/>
      <c r="I118" s="58"/>
      <c r="J118" s="58"/>
      <c r="K118" s="56"/>
      <c r="L118" s="56"/>
      <c r="M118" s="56"/>
      <c r="N118" s="56"/>
      <c r="O118" s="56"/>
      <c r="P118" s="56"/>
      <c r="Q118" s="56"/>
      <c r="R118" s="56"/>
      <c r="S118" s="56"/>
      <c r="T118" s="56"/>
      <c r="U118" s="56"/>
      <c r="V118" s="56"/>
      <c r="W118" s="56"/>
      <c r="X118" s="56"/>
      <c r="Y118" s="56"/>
      <c r="Z118" s="56"/>
      <c r="AA118" s="56"/>
      <c r="AB118" s="56"/>
    </row>
    <row r="119">
      <c r="A119" s="56"/>
      <c r="B119" s="56"/>
      <c r="C119" s="58"/>
      <c r="D119" s="87"/>
      <c r="E119" s="79"/>
      <c r="F119" s="58"/>
      <c r="G119" s="58"/>
      <c r="H119" s="58"/>
      <c r="I119" s="58"/>
      <c r="J119" s="58"/>
      <c r="K119" s="56"/>
      <c r="L119" s="56"/>
      <c r="M119" s="56"/>
      <c r="N119" s="56"/>
      <c r="O119" s="56"/>
      <c r="P119" s="56"/>
      <c r="Q119" s="56"/>
      <c r="R119" s="56"/>
      <c r="S119" s="56"/>
      <c r="T119" s="56"/>
      <c r="U119" s="56"/>
      <c r="V119" s="56"/>
      <c r="W119" s="56"/>
      <c r="X119" s="56"/>
      <c r="Y119" s="56"/>
      <c r="Z119" s="56"/>
      <c r="AA119" s="56"/>
      <c r="AB119" s="56"/>
    </row>
    <row r="120">
      <c r="A120" s="56"/>
      <c r="B120" s="56"/>
      <c r="C120" s="58"/>
      <c r="D120" s="87"/>
      <c r="E120" s="79"/>
      <c r="F120" s="58"/>
      <c r="G120" s="58"/>
      <c r="H120" s="58"/>
      <c r="I120" s="58"/>
      <c r="J120" s="58"/>
      <c r="K120" s="56"/>
      <c r="L120" s="56"/>
      <c r="M120" s="56"/>
      <c r="N120" s="56"/>
      <c r="O120" s="56"/>
      <c r="P120" s="56"/>
      <c r="Q120" s="56"/>
      <c r="R120" s="56"/>
      <c r="S120" s="56"/>
      <c r="T120" s="56"/>
      <c r="U120" s="56"/>
      <c r="V120" s="56"/>
      <c r="W120" s="56"/>
      <c r="X120" s="56"/>
      <c r="Y120" s="56"/>
      <c r="Z120" s="56"/>
      <c r="AA120" s="56"/>
      <c r="AB120" s="56"/>
    </row>
    <row r="121">
      <c r="A121" s="56"/>
      <c r="B121" s="56"/>
      <c r="C121" s="58"/>
      <c r="D121" s="87"/>
      <c r="E121" s="79"/>
      <c r="F121" s="58"/>
      <c r="G121" s="58"/>
      <c r="H121" s="58"/>
      <c r="I121" s="58"/>
      <c r="J121" s="58"/>
      <c r="K121" s="56"/>
      <c r="L121" s="56"/>
      <c r="M121" s="56"/>
      <c r="N121" s="56"/>
      <c r="O121" s="56"/>
      <c r="P121" s="56"/>
      <c r="Q121" s="56"/>
      <c r="R121" s="56"/>
      <c r="S121" s="56"/>
      <c r="T121" s="56"/>
      <c r="U121" s="56"/>
      <c r="V121" s="56"/>
      <c r="W121" s="56"/>
      <c r="X121" s="56"/>
      <c r="Y121" s="56"/>
      <c r="Z121" s="56"/>
      <c r="AA121" s="56"/>
      <c r="AB121" s="56"/>
    </row>
    <row r="122">
      <c r="A122" s="56"/>
      <c r="B122" s="56"/>
      <c r="C122" s="58"/>
      <c r="D122" s="87"/>
      <c r="E122" s="79"/>
      <c r="F122" s="58"/>
      <c r="G122" s="58"/>
      <c r="H122" s="58"/>
      <c r="I122" s="58"/>
      <c r="J122" s="58"/>
      <c r="K122" s="56"/>
      <c r="L122" s="56"/>
      <c r="M122" s="56"/>
      <c r="N122" s="56"/>
      <c r="O122" s="56"/>
      <c r="P122" s="56"/>
      <c r="Q122" s="56"/>
      <c r="R122" s="56"/>
      <c r="S122" s="56"/>
      <c r="T122" s="56"/>
      <c r="U122" s="56"/>
      <c r="V122" s="56"/>
      <c r="W122" s="56"/>
      <c r="X122" s="56"/>
      <c r="Y122" s="56"/>
      <c r="Z122" s="56"/>
      <c r="AA122" s="56"/>
      <c r="AB122" s="56"/>
    </row>
    <row r="123">
      <c r="A123" s="56"/>
      <c r="B123" s="56"/>
      <c r="C123" s="58"/>
      <c r="D123" s="87"/>
      <c r="E123" s="79"/>
      <c r="F123" s="58"/>
      <c r="G123" s="58"/>
      <c r="H123" s="58"/>
      <c r="I123" s="58"/>
      <c r="J123" s="58"/>
      <c r="K123" s="56"/>
      <c r="L123" s="56"/>
      <c r="M123" s="56"/>
      <c r="N123" s="56"/>
      <c r="O123" s="56"/>
      <c r="P123" s="56"/>
      <c r="Q123" s="56"/>
      <c r="R123" s="56"/>
      <c r="S123" s="56"/>
      <c r="T123" s="56"/>
      <c r="U123" s="56"/>
      <c r="V123" s="56"/>
      <c r="W123" s="56"/>
      <c r="X123" s="56"/>
      <c r="Y123" s="56"/>
      <c r="Z123" s="56"/>
      <c r="AA123" s="56"/>
      <c r="AB123" s="56"/>
    </row>
    <row r="124">
      <c r="A124" s="56"/>
      <c r="B124" s="56"/>
      <c r="C124" s="58"/>
      <c r="D124" s="87"/>
      <c r="E124" s="79"/>
      <c r="F124" s="58"/>
      <c r="G124" s="58"/>
      <c r="H124" s="58"/>
      <c r="I124" s="58"/>
      <c r="J124" s="58"/>
      <c r="K124" s="56"/>
      <c r="L124" s="56"/>
      <c r="M124" s="56"/>
      <c r="N124" s="56"/>
      <c r="O124" s="56"/>
      <c r="P124" s="56"/>
      <c r="Q124" s="56"/>
      <c r="R124" s="56"/>
      <c r="S124" s="56"/>
      <c r="T124" s="56"/>
      <c r="U124" s="56"/>
      <c r="V124" s="56"/>
      <c r="W124" s="56"/>
      <c r="X124" s="56"/>
      <c r="Y124" s="56"/>
      <c r="Z124" s="56"/>
      <c r="AA124" s="56"/>
      <c r="AB124" s="56"/>
    </row>
    <row r="125">
      <c r="A125" s="56"/>
      <c r="B125" s="56"/>
      <c r="C125" s="58"/>
      <c r="D125" s="87"/>
      <c r="E125" s="79"/>
      <c r="F125" s="58"/>
      <c r="G125" s="58"/>
      <c r="H125" s="58"/>
      <c r="I125" s="58"/>
      <c r="J125" s="58"/>
      <c r="K125" s="56"/>
      <c r="L125" s="56"/>
      <c r="M125" s="56"/>
      <c r="N125" s="56"/>
      <c r="O125" s="56"/>
      <c r="P125" s="56"/>
      <c r="Q125" s="56"/>
      <c r="R125" s="56"/>
      <c r="S125" s="56"/>
      <c r="T125" s="56"/>
      <c r="U125" s="56"/>
      <c r="V125" s="56"/>
      <c r="W125" s="56"/>
      <c r="X125" s="56"/>
      <c r="Y125" s="56"/>
      <c r="Z125" s="56"/>
      <c r="AA125" s="56"/>
      <c r="AB125" s="56"/>
    </row>
    <row r="126">
      <c r="A126" s="56"/>
      <c r="B126" s="56"/>
      <c r="C126" s="58"/>
      <c r="D126" s="87"/>
      <c r="E126" s="79"/>
      <c r="F126" s="58"/>
      <c r="G126" s="58"/>
      <c r="H126" s="58"/>
      <c r="I126" s="58"/>
      <c r="J126" s="58"/>
      <c r="K126" s="56"/>
      <c r="L126" s="56"/>
      <c r="M126" s="56"/>
      <c r="N126" s="56"/>
      <c r="O126" s="56"/>
      <c r="P126" s="56"/>
      <c r="Q126" s="56"/>
      <c r="R126" s="56"/>
      <c r="S126" s="56"/>
      <c r="T126" s="56"/>
      <c r="U126" s="56"/>
      <c r="V126" s="56"/>
      <c r="W126" s="56"/>
      <c r="X126" s="56"/>
      <c r="Y126" s="56"/>
      <c r="Z126" s="56"/>
      <c r="AA126" s="56"/>
      <c r="AB126" s="56"/>
    </row>
    <row r="127">
      <c r="A127" s="56"/>
      <c r="B127" s="56"/>
      <c r="C127" s="58"/>
      <c r="D127" s="87"/>
      <c r="E127" s="79"/>
      <c r="F127" s="58"/>
      <c r="G127" s="58"/>
      <c r="H127" s="58"/>
      <c r="I127" s="58"/>
      <c r="J127" s="58"/>
      <c r="K127" s="56"/>
      <c r="L127" s="56"/>
      <c r="M127" s="56"/>
      <c r="N127" s="56"/>
      <c r="O127" s="56"/>
      <c r="P127" s="56"/>
      <c r="Q127" s="56"/>
      <c r="R127" s="56"/>
      <c r="S127" s="56"/>
      <c r="T127" s="56"/>
      <c r="U127" s="56"/>
      <c r="V127" s="56"/>
      <c r="W127" s="56"/>
      <c r="X127" s="56"/>
      <c r="Y127" s="56"/>
      <c r="Z127" s="56"/>
      <c r="AA127" s="56"/>
      <c r="AB127" s="56"/>
    </row>
    <row r="128">
      <c r="A128" s="56"/>
      <c r="B128" s="56"/>
      <c r="C128" s="58"/>
      <c r="D128" s="87"/>
      <c r="E128" s="79"/>
      <c r="F128" s="58"/>
      <c r="G128" s="58"/>
      <c r="H128" s="58"/>
      <c r="I128" s="58"/>
      <c r="J128" s="58"/>
      <c r="K128" s="56"/>
      <c r="L128" s="56"/>
      <c r="M128" s="56"/>
      <c r="N128" s="56"/>
      <c r="O128" s="56"/>
      <c r="P128" s="56"/>
      <c r="Q128" s="56"/>
      <c r="R128" s="56"/>
      <c r="S128" s="56"/>
      <c r="T128" s="56"/>
      <c r="U128" s="56"/>
      <c r="V128" s="56"/>
      <c r="W128" s="56"/>
      <c r="X128" s="56"/>
      <c r="Y128" s="56"/>
      <c r="Z128" s="56"/>
      <c r="AA128" s="56"/>
      <c r="AB128" s="56"/>
    </row>
    <row r="129">
      <c r="A129" s="56"/>
      <c r="B129" s="56"/>
      <c r="C129" s="58"/>
      <c r="D129" s="87"/>
      <c r="E129" s="79"/>
      <c r="F129" s="58"/>
      <c r="G129" s="58"/>
      <c r="H129" s="58"/>
      <c r="I129" s="58"/>
      <c r="J129" s="58"/>
      <c r="K129" s="56"/>
      <c r="L129" s="56"/>
      <c r="M129" s="56"/>
      <c r="N129" s="56"/>
      <c r="O129" s="56"/>
      <c r="P129" s="56"/>
      <c r="Q129" s="56"/>
      <c r="R129" s="56"/>
      <c r="S129" s="56"/>
      <c r="T129" s="56"/>
      <c r="U129" s="56"/>
      <c r="V129" s="56"/>
      <c r="W129" s="56"/>
      <c r="X129" s="56"/>
      <c r="Y129" s="56"/>
      <c r="Z129" s="56"/>
      <c r="AA129" s="56"/>
      <c r="AB129" s="56"/>
    </row>
    <row r="130">
      <c r="A130" s="56"/>
      <c r="B130" s="56"/>
      <c r="C130" s="58"/>
      <c r="D130" s="87"/>
      <c r="E130" s="79"/>
      <c r="F130" s="58"/>
      <c r="G130" s="58"/>
      <c r="H130" s="58"/>
      <c r="I130" s="58"/>
      <c r="J130" s="58"/>
      <c r="K130" s="56"/>
      <c r="L130" s="56"/>
      <c r="M130" s="56"/>
      <c r="N130" s="56"/>
      <c r="O130" s="56"/>
      <c r="P130" s="56"/>
      <c r="Q130" s="56"/>
      <c r="R130" s="56"/>
      <c r="S130" s="56"/>
      <c r="T130" s="56"/>
      <c r="U130" s="56"/>
      <c r="V130" s="56"/>
      <c r="W130" s="56"/>
      <c r="X130" s="56"/>
      <c r="Y130" s="56"/>
      <c r="Z130" s="56"/>
      <c r="AA130" s="56"/>
      <c r="AB130" s="56"/>
    </row>
    <row r="131">
      <c r="A131" s="56"/>
      <c r="B131" s="56"/>
      <c r="C131" s="58"/>
      <c r="D131" s="87"/>
      <c r="E131" s="79"/>
      <c r="F131" s="58"/>
      <c r="G131" s="58"/>
      <c r="H131" s="58"/>
      <c r="I131" s="58"/>
      <c r="J131" s="58"/>
      <c r="K131" s="56"/>
      <c r="L131" s="56"/>
      <c r="M131" s="56"/>
      <c r="N131" s="56"/>
      <c r="O131" s="56"/>
      <c r="P131" s="56"/>
      <c r="Q131" s="56"/>
      <c r="R131" s="56"/>
      <c r="S131" s="56"/>
      <c r="T131" s="56"/>
      <c r="U131" s="56"/>
      <c r="V131" s="56"/>
      <c r="W131" s="56"/>
      <c r="X131" s="56"/>
      <c r="Y131" s="56"/>
      <c r="Z131" s="56"/>
      <c r="AA131" s="56"/>
      <c r="AB131" s="56"/>
    </row>
    <row r="132">
      <c r="A132" s="56"/>
      <c r="B132" s="56"/>
      <c r="C132" s="58"/>
      <c r="D132" s="87"/>
      <c r="E132" s="79"/>
      <c r="F132" s="58"/>
      <c r="G132" s="58"/>
      <c r="H132" s="58"/>
      <c r="I132" s="58"/>
      <c r="J132" s="58"/>
      <c r="K132" s="56"/>
      <c r="L132" s="56"/>
      <c r="M132" s="56"/>
      <c r="N132" s="56"/>
      <c r="O132" s="56"/>
      <c r="P132" s="56"/>
      <c r="Q132" s="56"/>
      <c r="R132" s="56"/>
      <c r="S132" s="56"/>
      <c r="T132" s="56"/>
      <c r="U132" s="56"/>
      <c r="V132" s="56"/>
      <c r="W132" s="56"/>
      <c r="X132" s="56"/>
      <c r="Y132" s="56"/>
      <c r="Z132" s="56"/>
      <c r="AA132" s="56"/>
      <c r="AB132" s="56"/>
    </row>
    <row r="133">
      <c r="A133" s="56"/>
      <c r="B133" s="56"/>
      <c r="C133" s="58"/>
      <c r="D133" s="87"/>
      <c r="E133" s="79"/>
      <c r="F133" s="58"/>
      <c r="G133" s="58"/>
      <c r="H133" s="58"/>
      <c r="I133" s="58"/>
      <c r="J133" s="58"/>
      <c r="K133" s="56"/>
      <c r="L133" s="56"/>
      <c r="M133" s="56"/>
      <c r="N133" s="56"/>
      <c r="O133" s="56"/>
      <c r="P133" s="56"/>
      <c r="Q133" s="56"/>
      <c r="R133" s="56"/>
      <c r="S133" s="56"/>
      <c r="T133" s="56"/>
      <c r="U133" s="56"/>
      <c r="V133" s="56"/>
      <c r="W133" s="56"/>
      <c r="X133" s="56"/>
      <c r="Y133" s="56"/>
      <c r="Z133" s="56"/>
      <c r="AA133" s="56"/>
      <c r="AB133" s="56"/>
    </row>
    <row r="134">
      <c r="A134" s="56"/>
      <c r="B134" s="56"/>
      <c r="C134" s="58"/>
      <c r="D134" s="87"/>
      <c r="E134" s="79"/>
      <c r="F134" s="58"/>
      <c r="G134" s="58"/>
      <c r="H134" s="58"/>
      <c r="I134" s="58"/>
      <c r="J134" s="58"/>
      <c r="K134" s="56"/>
      <c r="L134" s="56"/>
      <c r="M134" s="56"/>
      <c r="N134" s="56"/>
      <c r="O134" s="56"/>
      <c r="P134" s="56"/>
      <c r="Q134" s="56"/>
      <c r="R134" s="56"/>
      <c r="S134" s="56"/>
      <c r="T134" s="56"/>
      <c r="U134" s="56"/>
      <c r="V134" s="56"/>
      <c r="W134" s="56"/>
      <c r="X134" s="56"/>
      <c r="Y134" s="56"/>
      <c r="Z134" s="56"/>
      <c r="AA134" s="56"/>
      <c r="AB134" s="56"/>
    </row>
    <row r="135">
      <c r="A135" s="56"/>
      <c r="B135" s="56"/>
      <c r="C135" s="58"/>
      <c r="D135" s="87"/>
      <c r="E135" s="79"/>
      <c r="F135" s="58"/>
      <c r="G135" s="58"/>
      <c r="H135" s="58"/>
      <c r="I135" s="58"/>
      <c r="J135" s="58"/>
      <c r="K135" s="56"/>
      <c r="L135" s="56"/>
      <c r="M135" s="56"/>
      <c r="N135" s="56"/>
      <c r="O135" s="56"/>
      <c r="P135" s="56"/>
      <c r="Q135" s="56"/>
      <c r="R135" s="56"/>
      <c r="S135" s="56"/>
      <c r="T135" s="56"/>
      <c r="U135" s="56"/>
      <c r="V135" s="56"/>
      <c r="W135" s="56"/>
      <c r="X135" s="56"/>
      <c r="Y135" s="56"/>
      <c r="Z135" s="56"/>
      <c r="AA135" s="56"/>
      <c r="AB135" s="56"/>
    </row>
    <row r="136">
      <c r="A136" s="56"/>
      <c r="B136" s="56"/>
      <c r="C136" s="58"/>
      <c r="D136" s="87"/>
      <c r="E136" s="79"/>
      <c r="F136" s="58"/>
      <c r="G136" s="58"/>
      <c r="H136" s="58"/>
      <c r="I136" s="58"/>
      <c r="J136" s="58"/>
      <c r="K136" s="56"/>
      <c r="L136" s="56"/>
      <c r="M136" s="56"/>
      <c r="N136" s="56"/>
      <c r="O136" s="56"/>
      <c r="P136" s="56"/>
      <c r="Q136" s="56"/>
      <c r="R136" s="56"/>
      <c r="S136" s="56"/>
      <c r="T136" s="56"/>
      <c r="U136" s="56"/>
      <c r="V136" s="56"/>
      <c r="W136" s="56"/>
      <c r="X136" s="56"/>
      <c r="Y136" s="56"/>
      <c r="Z136" s="56"/>
      <c r="AA136" s="56"/>
      <c r="AB136" s="56"/>
    </row>
    <row r="137">
      <c r="A137" s="56"/>
      <c r="B137" s="56"/>
      <c r="C137" s="58"/>
      <c r="D137" s="87"/>
      <c r="E137" s="79"/>
      <c r="F137" s="58"/>
      <c r="G137" s="58"/>
      <c r="H137" s="58"/>
      <c r="I137" s="58"/>
      <c r="J137" s="58"/>
      <c r="K137" s="56"/>
      <c r="L137" s="56"/>
      <c r="M137" s="56"/>
      <c r="N137" s="56"/>
      <c r="O137" s="56"/>
      <c r="P137" s="56"/>
      <c r="Q137" s="56"/>
      <c r="R137" s="56"/>
      <c r="S137" s="56"/>
      <c r="T137" s="56"/>
      <c r="U137" s="56"/>
      <c r="V137" s="56"/>
      <c r="W137" s="56"/>
      <c r="X137" s="56"/>
      <c r="Y137" s="56"/>
      <c r="Z137" s="56"/>
      <c r="AA137" s="56"/>
      <c r="AB137" s="56"/>
    </row>
    <row r="138">
      <c r="A138" s="56"/>
      <c r="B138" s="56"/>
      <c r="C138" s="58"/>
      <c r="D138" s="87"/>
      <c r="E138" s="79"/>
      <c r="F138" s="58"/>
      <c r="G138" s="58"/>
      <c r="H138" s="58"/>
      <c r="I138" s="58"/>
      <c r="J138" s="58"/>
      <c r="K138" s="56"/>
      <c r="L138" s="56"/>
      <c r="M138" s="56"/>
      <c r="N138" s="56"/>
      <c r="O138" s="56"/>
      <c r="P138" s="56"/>
      <c r="Q138" s="56"/>
      <c r="R138" s="56"/>
      <c r="S138" s="56"/>
      <c r="T138" s="56"/>
      <c r="U138" s="56"/>
      <c r="V138" s="56"/>
      <c r="W138" s="56"/>
      <c r="X138" s="56"/>
      <c r="Y138" s="56"/>
      <c r="Z138" s="56"/>
      <c r="AA138" s="56"/>
      <c r="AB138" s="56"/>
    </row>
    <row r="139">
      <c r="A139" s="56"/>
      <c r="B139" s="56"/>
      <c r="C139" s="58"/>
      <c r="D139" s="87"/>
      <c r="E139" s="79"/>
      <c r="F139" s="58"/>
      <c r="G139" s="58"/>
      <c r="H139" s="58"/>
      <c r="I139" s="58"/>
      <c r="J139" s="58"/>
      <c r="K139" s="56"/>
      <c r="L139" s="56"/>
      <c r="M139" s="56"/>
      <c r="N139" s="56"/>
      <c r="O139" s="56"/>
      <c r="P139" s="56"/>
      <c r="Q139" s="56"/>
      <c r="R139" s="56"/>
      <c r="S139" s="56"/>
      <c r="T139" s="56"/>
      <c r="U139" s="56"/>
      <c r="V139" s="56"/>
      <c r="W139" s="56"/>
      <c r="X139" s="56"/>
      <c r="Y139" s="56"/>
      <c r="Z139" s="56"/>
      <c r="AA139" s="56"/>
      <c r="AB139" s="56"/>
    </row>
    <row r="140">
      <c r="A140" s="56"/>
      <c r="B140" s="56"/>
      <c r="C140" s="58"/>
      <c r="D140" s="87"/>
      <c r="E140" s="79"/>
      <c r="F140" s="58"/>
      <c r="G140" s="58"/>
      <c r="H140" s="58"/>
      <c r="I140" s="58"/>
      <c r="J140" s="58"/>
      <c r="K140" s="56"/>
      <c r="L140" s="56"/>
      <c r="M140" s="56"/>
      <c r="N140" s="56"/>
      <c r="O140" s="56"/>
      <c r="P140" s="56"/>
      <c r="Q140" s="56"/>
      <c r="R140" s="56"/>
      <c r="S140" s="56"/>
      <c r="T140" s="56"/>
      <c r="U140" s="56"/>
      <c r="V140" s="56"/>
      <c r="W140" s="56"/>
      <c r="X140" s="56"/>
      <c r="Y140" s="56"/>
      <c r="Z140" s="56"/>
      <c r="AA140" s="56"/>
      <c r="AB140" s="56"/>
    </row>
    <row r="141">
      <c r="A141" s="56"/>
      <c r="B141" s="56"/>
      <c r="C141" s="58"/>
      <c r="D141" s="87"/>
      <c r="E141" s="79"/>
      <c r="F141" s="58"/>
      <c r="G141" s="58"/>
      <c r="H141" s="58"/>
      <c r="I141" s="58"/>
      <c r="J141" s="58"/>
      <c r="K141" s="56"/>
      <c r="L141" s="56"/>
      <c r="M141" s="56"/>
      <c r="N141" s="56"/>
      <c r="O141" s="56"/>
      <c r="P141" s="56"/>
      <c r="Q141" s="56"/>
      <c r="R141" s="56"/>
      <c r="S141" s="56"/>
      <c r="T141" s="56"/>
      <c r="U141" s="56"/>
      <c r="V141" s="56"/>
      <c r="W141" s="56"/>
      <c r="X141" s="56"/>
      <c r="Y141" s="56"/>
      <c r="Z141" s="56"/>
      <c r="AA141" s="56"/>
      <c r="AB141" s="56"/>
    </row>
    <row r="142">
      <c r="A142" s="56"/>
      <c r="B142" s="56"/>
      <c r="C142" s="58"/>
      <c r="D142" s="87"/>
      <c r="E142" s="79"/>
      <c r="F142" s="58"/>
      <c r="G142" s="58"/>
      <c r="H142" s="58"/>
      <c r="I142" s="58"/>
      <c r="J142" s="58"/>
      <c r="K142" s="56"/>
      <c r="L142" s="56"/>
      <c r="M142" s="56"/>
      <c r="N142" s="56"/>
      <c r="O142" s="56"/>
      <c r="P142" s="56"/>
      <c r="Q142" s="56"/>
      <c r="R142" s="56"/>
      <c r="S142" s="56"/>
      <c r="T142" s="56"/>
      <c r="U142" s="56"/>
      <c r="V142" s="56"/>
      <c r="W142" s="56"/>
      <c r="X142" s="56"/>
      <c r="Y142" s="56"/>
      <c r="Z142" s="56"/>
      <c r="AA142" s="56"/>
      <c r="AB142" s="56"/>
    </row>
    <row r="143">
      <c r="A143" s="56"/>
      <c r="B143" s="56"/>
      <c r="C143" s="58"/>
      <c r="D143" s="87"/>
      <c r="E143" s="79"/>
      <c r="F143" s="58"/>
      <c r="G143" s="58"/>
      <c r="H143" s="58"/>
      <c r="I143" s="58"/>
      <c r="J143" s="58"/>
      <c r="K143" s="56"/>
      <c r="L143" s="56"/>
      <c r="M143" s="56"/>
      <c r="N143" s="56"/>
      <c r="O143" s="56"/>
      <c r="P143" s="56"/>
      <c r="Q143" s="56"/>
      <c r="R143" s="56"/>
      <c r="S143" s="56"/>
      <c r="T143" s="56"/>
      <c r="U143" s="56"/>
      <c r="V143" s="56"/>
      <c r="W143" s="56"/>
      <c r="X143" s="56"/>
      <c r="Y143" s="56"/>
      <c r="Z143" s="56"/>
      <c r="AA143" s="56"/>
      <c r="AB143" s="56"/>
    </row>
    <row r="144">
      <c r="A144" s="56"/>
      <c r="B144" s="56"/>
      <c r="C144" s="58"/>
      <c r="D144" s="87"/>
      <c r="E144" s="79"/>
      <c r="F144" s="58"/>
      <c r="G144" s="58"/>
      <c r="H144" s="58"/>
      <c r="I144" s="58"/>
      <c r="J144" s="58"/>
      <c r="K144" s="56"/>
      <c r="L144" s="56"/>
      <c r="M144" s="56"/>
      <c r="N144" s="56"/>
      <c r="O144" s="56"/>
      <c r="P144" s="56"/>
      <c r="Q144" s="56"/>
      <c r="R144" s="56"/>
      <c r="S144" s="56"/>
      <c r="T144" s="56"/>
      <c r="U144" s="56"/>
      <c r="V144" s="56"/>
      <c r="W144" s="56"/>
      <c r="X144" s="56"/>
      <c r="Y144" s="56"/>
      <c r="Z144" s="56"/>
      <c r="AA144" s="56"/>
      <c r="AB144" s="56"/>
    </row>
    <row r="145">
      <c r="A145" s="56"/>
      <c r="B145" s="56"/>
      <c r="C145" s="58"/>
      <c r="D145" s="87"/>
      <c r="E145" s="79"/>
      <c r="F145" s="58"/>
      <c r="G145" s="58"/>
      <c r="H145" s="58"/>
      <c r="I145" s="58"/>
      <c r="J145" s="58"/>
      <c r="K145" s="56"/>
      <c r="L145" s="56"/>
      <c r="M145" s="56"/>
      <c r="N145" s="56"/>
      <c r="O145" s="56"/>
      <c r="P145" s="56"/>
      <c r="Q145" s="56"/>
      <c r="R145" s="56"/>
      <c r="S145" s="56"/>
      <c r="T145" s="56"/>
      <c r="U145" s="56"/>
      <c r="V145" s="56"/>
      <c r="W145" s="56"/>
      <c r="X145" s="56"/>
      <c r="Y145" s="56"/>
      <c r="Z145" s="56"/>
      <c r="AA145" s="56"/>
      <c r="AB145" s="56"/>
    </row>
    <row r="146">
      <c r="A146" s="56"/>
      <c r="B146" s="56"/>
      <c r="C146" s="58"/>
      <c r="D146" s="87"/>
      <c r="E146" s="79"/>
      <c r="F146" s="58"/>
      <c r="G146" s="58"/>
      <c r="H146" s="58"/>
      <c r="I146" s="58"/>
      <c r="J146" s="58"/>
      <c r="K146" s="56"/>
      <c r="L146" s="56"/>
      <c r="M146" s="56"/>
      <c r="N146" s="56"/>
      <c r="O146" s="56"/>
      <c r="P146" s="56"/>
      <c r="Q146" s="56"/>
      <c r="R146" s="56"/>
      <c r="S146" s="56"/>
      <c r="T146" s="56"/>
      <c r="U146" s="56"/>
      <c r="V146" s="56"/>
      <c r="W146" s="56"/>
      <c r="X146" s="56"/>
      <c r="Y146" s="56"/>
      <c r="Z146" s="56"/>
      <c r="AA146" s="56"/>
      <c r="AB146" s="56"/>
    </row>
    <row r="147">
      <c r="A147" s="56"/>
      <c r="B147" s="56"/>
      <c r="C147" s="58"/>
      <c r="D147" s="87"/>
      <c r="E147" s="79"/>
      <c r="F147" s="58"/>
      <c r="G147" s="58"/>
      <c r="H147" s="58"/>
      <c r="I147" s="58"/>
      <c r="J147" s="58"/>
      <c r="K147" s="56"/>
      <c r="L147" s="56"/>
      <c r="M147" s="56"/>
      <c r="N147" s="56"/>
      <c r="O147" s="56"/>
      <c r="P147" s="56"/>
      <c r="Q147" s="56"/>
      <c r="R147" s="56"/>
      <c r="S147" s="56"/>
      <c r="T147" s="56"/>
      <c r="U147" s="56"/>
      <c r="V147" s="56"/>
      <c r="W147" s="56"/>
      <c r="X147" s="56"/>
      <c r="Y147" s="56"/>
      <c r="Z147" s="56"/>
      <c r="AA147" s="56"/>
      <c r="AB147" s="56"/>
    </row>
    <row r="148">
      <c r="A148" s="56"/>
      <c r="B148" s="56"/>
      <c r="C148" s="58"/>
      <c r="D148" s="87"/>
      <c r="E148" s="79"/>
      <c r="F148" s="58"/>
      <c r="G148" s="58"/>
      <c r="H148" s="58"/>
      <c r="I148" s="58"/>
      <c r="J148" s="58"/>
      <c r="K148" s="56"/>
      <c r="L148" s="56"/>
      <c r="M148" s="56"/>
      <c r="N148" s="56"/>
      <c r="O148" s="56"/>
      <c r="P148" s="56"/>
      <c r="Q148" s="56"/>
      <c r="R148" s="56"/>
      <c r="S148" s="56"/>
      <c r="T148" s="56"/>
      <c r="U148" s="56"/>
      <c r="V148" s="56"/>
      <c r="W148" s="56"/>
      <c r="X148" s="56"/>
      <c r="Y148" s="56"/>
      <c r="Z148" s="56"/>
      <c r="AA148" s="56"/>
      <c r="AB148" s="56"/>
    </row>
    <row r="149">
      <c r="A149" s="56"/>
      <c r="B149" s="56"/>
      <c r="C149" s="58"/>
      <c r="D149" s="87"/>
      <c r="E149" s="79"/>
      <c r="F149" s="58"/>
      <c r="G149" s="58"/>
      <c r="H149" s="58"/>
      <c r="I149" s="58"/>
      <c r="J149" s="58"/>
      <c r="K149" s="56"/>
      <c r="L149" s="56"/>
      <c r="M149" s="56"/>
      <c r="N149" s="56"/>
      <c r="O149" s="56"/>
      <c r="P149" s="56"/>
      <c r="Q149" s="56"/>
      <c r="R149" s="56"/>
      <c r="S149" s="56"/>
      <c r="T149" s="56"/>
      <c r="U149" s="56"/>
      <c r="V149" s="56"/>
      <c r="W149" s="56"/>
      <c r="X149" s="56"/>
      <c r="Y149" s="56"/>
      <c r="Z149" s="56"/>
      <c r="AA149" s="56"/>
      <c r="AB149" s="56"/>
    </row>
    <row r="150">
      <c r="A150" s="56"/>
      <c r="B150" s="56"/>
      <c r="C150" s="58"/>
      <c r="D150" s="87"/>
      <c r="E150" s="79"/>
      <c r="F150" s="58"/>
      <c r="G150" s="58"/>
      <c r="H150" s="58"/>
      <c r="I150" s="58"/>
      <c r="J150" s="58"/>
      <c r="K150" s="56"/>
      <c r="L150" s="56"/>
      <c r="M150" s="56"/>
      <c r="N150" s="56"/>
      <c r="O150" s="56"/>
      <c r="P150" s="56"/>
      <c r="Q150" s="56"/>
      <c r="R150" s="56"/>
      <c r="S150" s="56"/>
      <c r="T150" s="56"/>
      <c r="U150" s="56"/>
      <c r="V150" s="56"/>
      <c r="W150" s="56"/>
      <c r="X150" s="56"/>
      <c r="Y150" s="56"/>
      <c r="Z150" s="56"/>
      <c r="AA150" s="56"/>
      <c r="AB150" s="56"/>
    </row>
    <row r="151">
      <c r="A151" s="56"/>
      <c r="B151" s="56"/>
      <c r="C151" s="58"/>
      <c r="D151" s="87"/>
      <c r="E151" s="79"/>
      <c r="F151" s="58"/>
      <c r="G151" s="58"/>
      <c r="H151" s="58"/>
      <c r="I151" s="58"/>
      <c r="J151" s="58"/>
      <c r="K151" s="56"/>
      <c r="L151" s="56"/>
      <c r="M151" s="56"/>
      <c r="N151" s="56"/>
      <c r="O151" s="56"/>
      <c r="P151" s="56"/>
      <c r="Q151" s="56"/>
      <c r="R151" s="56"/>
      <c r="S151" s="56"/>
      <c r="T151" s="56"/>
      <c r="U151" s="56"/>
      <c r="V151" s="56"/>
      <c r="W151" s="56"/>
      <c r="X151" s="56"/>
      <c r="Y151" s="56"/>
      <c r="Z151" s="56"/>
      <c r="AA151" s="56"/>
      <c r="AB151" s="56"/>
    </row>
    <row r="152">
      <c r="A152" s="56"/>
      <c r="B152" s="56"/>
      <c r="C152" s="58"/>
      <c r="D152" s="87"/>
      <c r="E152" s="79"/>
      <c r="F152" s="58"/>
      <c r="G152" s="58"/>
      <c r="H152" s="58"/>
      <c r="I152" s="58"/>
      <c r="J152" s="58"/>
      <c r="K152" s="56"/>
      <c r="L152" s="56"/>
      <c r="M152" s="56"/>
      <c r="N152" s="56"/>
      <c r="O152" s="56"/>
      <c r="P152" s="56"/>
      <c r="Q152" s="56"/>
      <c r="R152" s="56"/>
      <c r="S152" s="56"/>
      <c r="T152" s="56"/>
      <c r="U152" s="56"/>
      <c r="V152" s="56"/>
      <c r="W152" s="56"/>
      <c r="X152" s="56"/>
      <c r="Y152" s="56"/>
      <c r="Z152" s="56"/>
      <c r="AA152" s="56"/>
      <c r="AB152" s="56"/>
    </row>
    <row r="153">
      <c r="A153" s="56"/>
      <c r="B153" s="56"/>
      <c r="C153" s="58"/>
      <c r="D153" s="87"/>
      <c r="E153" s="79"/>
      <c r="F153" s="58"/>
      <c r="G153" s="58"/>
      <c r="H153" s="58"/>
      <c r="I153" s="58"/>
      <c r="J153" s="58"/>
      <c r="K153" s="56"/>
      <c r="L153" s="56"/>
      <c r="M153" s="56"/>
      <c r="N153" s="56"/>
      <c r="O153" s="56"/>
      <c r="P153" s="56"/>
      <c r="Q153" s="56"/>
      <c r="R153" s="56"/>
      <c r="S153" s="56"/>
      <c r="T153" s="56"/>
      <c r="U153" s="56"/>
      <c r="V153" s="56"/>
      <c r="W153" s="56"/>
      <c r="X153" s="56"/>
      <c r="Y153" s="56"/>
      <c r="Z153" s="56"/>
      <c r="AA153" s="56"/>
      <c r="AB153" s="56"/>
    </row>
    <row r="154">
      <c r="A154" s="56"/>
      <c r="B154" s="56"/>
      <c r="C154" s="58"/>
      <c r="D154" s="87"/>
      <c r="E154" s="79"/>
      <c r="F154" s="58"/>
      <c r="G154" s="58"/>
      <c r="H154" s="58"/>
      <c r="I154" s="58"/>
      <c r="J154" s="58"/>
      <c r="K154" s="56"/>
      <c r="L154" s="56"/>
      <c r="M154" s="56"/>
      <c r="N154" s="56"/>
      <c r="O154" s="56"/>
      <c r="P154" s="56"/>
      <c r="Q154" s="56"/>
      <c r="R154" s="56"/>
      <c r="S154" s="56"/>
      <c r="T154" s="56"/>
      <c r="U154" s="56"/>
      <c r="V154" s="56"/>
      <c r="W154" s="56"/>
      <c r="X154" s="56"/>
      <c r="Y154" s="56"/>
      <c r="Z154" s="56"/>
      <c r="AA154" s="56"/>
      <c r="AB154" s="56"/>
    </row>
    <row r="155">
      <c r="A155" s="56"/>
      <c r="B155" s="56"/>
      <c r="C155" s="58"/>
      <c r="D155" s="87"/>
      <c r="E155" s="79"/>
      <c r="F155" s="58"/>
      <c r="G155" s="58"/>
      <c r="H155" s="58"/>
      <c r="I155" s="58"/>
      <c r="J155" s="58"/>
      <c r="K155" s="56"/>
      <c r="L155" s="56"/>
      <c r="M155" s="56"/>
      <c r="N155" s="56"/>
      <c r="O155" s="56"/>
      <c r="P155" s="56"/>
      <c r="Q155" s="56"/>
      <c r="R155" s="56"/>
      <c r="S155" s="56"/>
      <c r="T155" s="56"/>
      <c r="U155" s="56"/>
      <c r="V155" s="56"/>
      <c r="W155" s="56"/>
      <c r="X155" s="56"/>
      <c r="Y155" s="56"/>
      <c r="Z155" s="56"/>
      <c r="AA155" s="56"/>
      <c r="AB155" s="56"/>
    </row>
    <row r="156">
      <c r="A156" s="56"/>
      <c r="B156" s="56"/>
      <c r="C156" s="58"/>
      <c r="D156" s="87"/>
      <c r="E156" s="79"/>
      <c r="F156" s="58"/>
      <c r="G156" s="58"/>
      <c r="H156" s="58"/>
      <c r="I156" s="58"/>
      <c r="J156" s="58"/>
      <c r="K156" s="56"/>
      <c r="L156" s="56"/>
      <c r="M156" s="56"/>
      <c r="N156" s="56"/>
      <c r="O156" s="56"/>
      <c r="P156" s="56"/>
      <c r="Q156" s="56"/>
      <c r="R156" s="56"/>
      <c r="S156" s="56"/>
      <c r="T156" s="56"/>
      <c r="U156" s="56"/>
      <c r="V156" s="56"/>
      <c r="W156" s="56"/>
      <c r="X156" s="56"/>
      <c r="Y156" s="56"/>
      <c r="Z156" s="56"/>
      <c r="AA156" s="56"/>
      <c r="AB156" s="56"/>
    </row>
    <row r="157">
      <c r="A157" s="56"/>
      <c r="B157" s="56"/>
      <c r="C157" s="58"/>
      <c r="D157" s="87"/>
      <c r="E157" s="79"/>
      <c r="F157" s="58"/>
      <c r="G157" s="58"/>
      <c r="H157" s="58"/>
      <c r="I157" s="58"/>
      <c r="J157" s="58"/>
      <c r="K157" s="56"/>
      <c r="L157" s="56"/>
      <c r="M157" s="56"/>
      <c r="N157" s="56"/>
      <c r="O157" s="56"/>
      <c r="P157" s="56"/>
      <c r="Q157" s="56"/>
      <c r="R157" s="56"/>
      <c r="S157" s="56"/>
      <c r="T157" s="56"/>
      <c r="U157" s="56"/>
      <c r="V157" s="56"/>
      <c r="W157" s="56"/>
      <c r="X157" s="56"/>
      <c r="Y157" s="56"/>
      <c r="Z157" s="56"/>
      <c r="AA157" s="56"/>
      <c r="AB157" s="56"/>
    </row>
    <row r="158">
      <c r="A158" s="56"/>
      <c r="B158" s="56"/>
      <c r="C158" s="58"/>
      <c r="D158" s="87"/>
      <c r="E158" s="79"/>
      <c r="F158" s="58"/>
      <c r="G158" s="58"/>
      <c r="H158" s="58"/>
      <c r="I158" s="58"/>
      <c r="J158" s="58"/>
      <c r="K158" s="56"/>
      <c r="L158" s="56"/>
      <c r="M158" s="56"/>
      <c r="N158" s="56"/>
      <c r="O158" s="56"/>
      <c r="P158" s="56"/>
      <c r="Q158" s="56"/>
      <c r="R158" s="56"/>
      <c r="S158" s="56"/>
      <c r="T158" s="56"/>
      <c r="U158" s="56"/>
      <c r="V158" s="56"/>
      <c r="W158" s="56"/>
      <c r="X158" s="56"/>
      <c r="Y158" s="56"/>
      <c r="Z158" s="56"/>
      <c r="AA158" s="56"/>
      <c r="AB158" s="56"/>
    </row>
    <row r="159">
      <c r="A159" s="56"/>
      <c r="B159" s="56"/>
      <c r="C159" s="58"/>
      <c r="D159" s="87"/>
      <c r="E159" s="79"/>
      <c r="F159" s="58"/>
      <c r="G159" s="58"/>
      <c r="H159" s="58"/>
      <c r="I159" s="58"/>
      <c r="J159" s="58"/>
      <c r="K159" s="56"/>
      <c r="L159" s="56"/>
      <c r="M159" s="56"/>
      <c r="N159" s="56"/>
      <c r="O159" s="56"/>
      <c r="P159" s="56"/>
      <c r="Q159" s="56"/>
      <c r="R159" s="56"/>
      <c r="S159" s="56"/>
      <c r="T159" s="56"/>
      <c r="U159" s="56"/>
      <c r="V159" s="56"/>
      <c r="W159" s="56"/>
      <c r="X159" s="56"/>
      <c r="Y159" s="56"/>
      <c r="Z159" s="56"/>
      <c r="AA159" s="56"/>
      <c r="AB159" s="56"/>
    </row>
    <row r="160">
      <c r="A160" s="56"/>
      <c r="B160" s="56"/>
      <c r="C160" s="58"/>
      <c r="D160" s="87"/>
      <c r="E160" s="79"/>
      <c r="F160" s="58"/>
      <c r="G160" s="58"/>
      <c r="H160" s="58"/>
      <c r="I160" s="58"/>
      <c r="J160" s="58"/>
      <c r="K160" s="56"/>
      <c r="L160" s="56"/>
      <c r="M160" s="56"/>
      <c r="N160" s="56"/>
      <c r="O160" s="56"/>
      <c r="P160" s="56"/>
      <c r="Q160" s="56"/>
      <c r="R160" s="56"/>
      <c r="S160" s="56"/>
      <c r="T160" s="56"/>
      <c r="U160" s="56"/>
      <c r="V160" s="56"/>
      <c r="W160" s="56"/>
      <c r="X160" s="56"/>
      <c r="Y160" s="56"/>
      <c r="Z160" s="56"/>
      <c r="AA160" s="56"/>
      <c r="AB160" s="56"/>
    </row>
    <row r="161">
      <c r="A161" s="56"/>
      <c r="B161" s="56"/>
      <c r="C161" s="58"/>
      <c r="D161" s="87"/>
      <c r="E161" s="79"/>
      <c r="F161" s="58"/>
      <c r="G161" s="58"/>
      <c r="H161" s="58"/>
      <c r="I161" s="58"/>
      <c r="J161" s="58"/>
      <c r="K161" s="56"/>
      <c r="L161" s="56"/>
      <c r="M161" s="56"/>
      <c r="N161" s="56"/>
      <c r="O161" s="56"/>
      <c r="P161" s="56"/>
      <c r="Q161" s="56"/>
      <c r="R161" s="56"/>
      <c r="S161" s="56"/>
      <c r="T161" s="56"/>
      <c r="U161" s="56"/>
      <c r="V161" s="56"/>
      <c r="W161" s="56"/>
      <c r="X161" s="56"/>
      <c r="Y161" s="56"/>
      <c r="Z161" s="56"/>
      <c r="AA161" s="56"/>
      <c r="AB161" s="56"/>
    </row>
    <row r="162">
      <c r="A162" s="56"/>
      <c r="B162" s="56"/>
      <c r="C162" s="58"/>
      <c r="D162" s="87"/>
      <c r="E162" s="79"/>
      <c r="F162" s="58"/>
      <c r="G162" s="58"/>
      <c r="H162" s="58"/>
      <c r="I162" s="58"/>
      <c r="J162" s="58"/>
      <c r="K162" s="56"/>
      <c r="L162" s="56"/>
      <c r="M162" s="56"/>
      <c r="N162" s="56"/>
      <c r="O162" s="56"/>
      <c r="P162" s="56"/>
      <c r="Q162" s="56"/>
      <c r="R162" s="56"/>
      <c r="S162" s="56"/>
      <c r="T162" s="56"/>
      <c r="U162" s="56"/>
      <c r="V162" s="56"/>
      <c r="W162" s="56"/>
      <c r="X162" s="56"/>
      <c r="Y162" s="56"/>
      <c r="Z162" s="56"/>
      <c r="AA162" s="56"/>
      <c r="AB162" s="56"/>
    </row>
    <row r="163">
      <c r="A163" s="56"/>
      <c r="B163" s="56"/>
      <c r="C163" s="58"/>
      <c r="D163" s="87"/>
      <c r="E163" s="79"/>
      <c r="F163" s="58"/>
      <c r="G163" s="58"/>
      <c r="H163" s="58"/>
      <c r="I163" s="58"/>
      <c r="J163" s="58"/>
      <c r="K163" s="56"/>
      <c r="L163" s="56"/>
      <c r="M163" s="56"/>
      <c r="N163" s="56"/>
      <c r="O163" s="56"/>
      <c r="P163" s="56"/>
      <c r="Q163" s="56"/>
      <c r="R163" s="56"/>
      <c r="S163" s="56"/>
      <c r="T163" s="56"/>
      <c r="U163" s="56"/>
      <c r="V163" s="56"/>
      <c r="W163" s="56"/>
      <c r="X163" s="56"/>
      <c r="Y163" s="56"/>
      <c r="Z163" s="56"/>
      <c r="AA163" s="56"/>
      <c r="AB163" s="56"/>
    </row>
    <row r="164">
      <c r="A164" s="56"/>
      <c r="B164" s="56"/>
      <c r="C164" s="58"/>
      <c r="D164" s="87"/>
      <c r="E164" s="79"/>
      <c r="F164" s="58"/>
      <c r="G164" s="58"/>
      <c r="H164" s="58"/>
      <c r="I164" s="58"/>
      <c r="J164" s="58"/>
      <c r="K164" s="56"/>
      <c r="L164" s="56"/>
      <c r="M164" s="56"/>
      <c r="N164" s="56"/>
      <c r="O164" s="56"/>
      <c r="P164" s="56"/>
      <c r="Q164" s="56"/>
      <c r="R164" s="56"/>
      <c r="S164" s="56"/>
      <c r="T164" s="56"/>
      <c r="U164" s="56"/>
      <c r="V164" s="56"/>
      <c r="W164" s="56"/>
      <c r="X164" s="56"/>
      <c r="Y164" s="56"/>
      <c r="Z164" s="56"/>
      <c r="AA164" s="56"/>
      <c r="AB164" s="56"/>
    </row>
    <row r="165">
      <c r="A165" s="56"/>
      <c r="B165" s="56"/>
      <c r="C165" s="58"/>
      <c r="D165" s="87"/>
      <c r="E165" s="79"/>
      <c r="F165" s="58"/>
      <c r="G165" s="58"/>
      <c r="H165" s="58"/>
      <c r="I165" s="58"/>
      <c r="J165" s="58"/>
      <c r="K165" s="56"/>
      <c r="L165" s="56"/>
      <c r="M165" s="56"/>
      <c r="N165" s="56"/>
      <c r="O165" s="56"/>
      <c r="P165" s="56"/>
      <c r="Q165" s="56"/>
      <c r="R165" s="56"/>
      <c r="S165" s="56"/>
      <c r="T165" s="56"/>
      <c r="U165" s="56"/>
      <c r="V165" s="56"/>
      <c r="W165" s="56"/>
      <c r="X165" s="56"/>
      <c r="Y165" s="56"/>
      <c r="Z165" s="56"/>
      <c r="AA165" s="56"/>
      <c r="AB165" s="56"/>
    </row>
    <row r="166">
      <c r="A166" s="56"/>
      <c r="B166" s="56"/>
      <c r="C166" s="58"/>
      <c r="D166" s="87"/>
      <c r="E166" s="79"/>
      <c r="F166" s="58"/>
      <c r="G166" s="58"/>
      <c r="H166" s="58"/>
      <c r="I166" s="58"/>
      <c r="J166" s="58"/>
      <c r="K166" s="56"/>
      <c r="L166" s="56"/>
      <c r="M166" s="56"/>
      <c r="N166" s="56"/>
      <c r="O166" s="56"/>
      <c r="P166" s="56"/>
      <c r="Q166" s="56"/>
      <c r="R166" s="56"/>
      <c r="S166" s="56"/>
      <c r="T166" s="56"/>
      <c r="U166" s="56"/>
      <c r="V166" s="56"/>
      <c r="W166" s="56"/>
      <c r="X166" s="56"/>
      <c r="Y166" s="56"/>
      <c r="Z166" s="56"/>
      <c r="AA166" s="56"/>
      <c r="AB166" s="56"/>
    </row>
    <row r="167">
      <c r="A167" s="56"/>
      <c r="B167" s="56"/>
      <c r="C167" s="58"/>
      <c r="D167" s="87"/>
      <c r="E167" s="79"/>
      <c r="F167" s="58"/>
      <c r="G167" s="58"/>
      <c r="H167" s="58"/>
      <c r="I167" s="58"/>
      <c r="J167" s="58"/>
      <c r="K167" s="56"/>
      <c r="L167" s="56"/>
      <c r="M167" s="56"/>
      <c r="N167" s="56"/>
      <c r="O167" s="56"/>
      <c r="P167" s="56"/>
      <c r="Q167" s="56"/>
      <c r="R167" s="56"/>
      <c r="S167" s="56"/>
      <c r="T167" s="56"/>
      <c r="U167" s="56"/>
      <c r="V167" s="56"/>
      <c r="W167" s="56"/>
      <c r="X167" s="56"/>
      <c r="Y167" s="56"/>
      <c r="Z167" s="56"/>
      <c r="AA167" s="56"/>
      <c r="AB167" s="56"/>
    </row>
    <row r="168">
      <c r="A168" s="56"/>
      <c r="B168" s="56"/>
      <c r="C168" s="58"/>
      <c r="D168" s="87"/>
      <c r="E168" s="79"/>
      <c r="F168" s="58"/>
      <c r="G168" s="58"/>
      <c r="H168" s="58"/>
      <c r="I168" s="58"/>
      <c r="J168" s="58"/>
      <c r="K168" s="56"/>
      <c r="L168" s="56"/>
      <c r="M168" s="56"/>
      <c r="N168" s="56"/>
      <c r="O168" s="56"/>
      <c r="P168" s="56"/>
      <c r="Q168" s="56"/>
      <c r="R168" s="56"/>
      <c r="S168" s="56"/>
      <c r="T168" s="56"/>
      <c r="U168" s="56"/>
      <c r="V168" s="56"/>
      <c r="W168" s="56"/>
      <c r="X168" s="56"/>
      <c r="Y168" s="56"/>
      <c r="Z168" s="56"/>
      <c r="AA168" s="56"/>
      <c r="AB168" s="56"/>
    </row>
    <row r="169">
      <c r="A169" s="56"/>
      <c r="B169" s="56"/>
      <c r="C169" s="58"/>
      <c r="D169" s="87"/>
      <c r="E169" s="79"/>
      <c r="F169" s="58"/>
      <c r="G169" s="58"/>
      <c r="H169" s="58"/>
      <c r="I169" s="58"/>
      <c r="J169" s="58"/>
      <c r="K169" s="56"/>
      <c r="L169" s="56"/>
      <c r="M169" s="56"/>
      <c r="N169" s="56"/>
      <c r="O169" s="56"/>
      <c r="P169" s="56"/>
      <c r="Q169" s="56"/>
      <c r="R169" s="56"/>
      <c r="S169" s="56"/>
      <c r="T169" s="56"/>
      <c r="U169" s="56"/>
      <c r="V169" s="56"/>
      <c r="W169" s="56"/>
      <c r="X169" s="56"/>
      <c r="Y169" s="56"/>
      <c r="Z169" s="56"/>
      <c r="AA169" s="56"/>
      <c r="AB169" s="56"/>
    </row>
    <row r="170">
      <c r="A170" s="56"/>
      <c r="B170" s="56"/>
      <c r="C170" s="58"/>
      <c r="D170" s="87"/>
      <c r="E170" s="79"/>
      <c r="F170" s="58"/>
      <c r="G170" s="58"/>
      <c r="H170" s="58"/>
      <c r="I170" s="58"/>
      <c r="J170" s="58"/>
      <c r="K170" s="56"/>
      <c r="L170" s="56"/>
      <c r="M170" s="56"/>
      <c r="N170" s="56"/>
      <c r="O170" s="56"/>
      <c r="P170" s="56"/>
      <c r="Q170" s="56"/>
      <c r="R170" s="56"/>
      <c r="S170" s="56"/>
      <c r="T170" s="56"/>
      <c r="U170" s="56"/>
      <c r="V170" s="56"/>
      <c r="W170" s="56"/>
      <c r="X170" s="56"/>
      <c r="Y170" s="56"/>
      <c r="Z170" s="56"/>
      <c r="AA170" s="56"/>
      <c r="AB170" s="56"/>
    </row>
    <row r="171">
      <c r="A171" s="56"/>
      <c r="B171" s="56"/>
      <c r="C171" s="58"/>
      <c r="D171" s="87"/>
      <c r="E171" s="79"/>
      <c r="F171" s="58"/>
      <c r="G171" s="58"/>
      <c r="H171" s="58"/>
      <c r="I171" s="58"/>
      <c r="J171" s="58"/>
      <c r="K171" s="56"/>
      <c r="L171" s="56"/>
      <c r="M171" s="56"/>
      <c r="N171" s="56"/>
      <c r="O171" s="56"/>
      <c r="P171" s="56"/>
      <c r="Q171" s="56"/>
      <c r="R171" s="56"/>
      <c r="S171" s="56"/>
      <c r="T171" s="56"/>
      <c r="U171" s="56"/>
      <c r="V171" s="56"/>
      <c r="W171" s="56"/>
      <c r="X171" s="56"/>
      <c r="Y171" s="56"/>
      <c r="Z171" s="56"/>
      <c r="AA171" s="56"/>
      <c r="AB171" s="56"/>
    </row>
    <row r="172">
      <c r="A172" s="56"/>
      <c r="B172" s="56"/>
      <c r="C172" s="58"/>
      <c r="D172" s="87"/>
      <c r="E172" s="79"/>
      <c r="F172" s="58"/>
      <c r="G172" s="58"/>
      <c r="H172" s="58"/>
      <c r="I172" s="58"/>
      <c r="J172" s="58"/>
      <c r="K172" s="56"/>
      <c r="L172" s="56"/>
      <c r="M172" s="56"/>
      <c r="N172" s="56"/>
      <c r="O172" s="56"/>
      <c r="P172" s="56"/>
      <c r="Q172" s="56"/>
      <c r="R172" s="56"/>
      <c r="S172" s="56"/>
      <c r="T172" s="56"/>
      <c r="U172" s="56"/>
      <c r="V172" s="56"/>
      <c r="W172" s="56"/>
      <c r="X172" s="56"/>
      <c r="Y172" s="56"/>
      <c r="Z172" s="56"/>
      <c r="AA172" s="56"/>
      <c r="AB172" s="56"/>
    </row>
    <row r="173">
      <c r="A173" s="56"/>
      <c r="B173" s="56"/>
      <c r="C173" s="58"/>
      <c r="D173" s="87"/>
      <c r="E173" s="79"/>
      <c r="F173" s="58"/>
      <c r="G173" s="58"/>
      <c r="H173" s="58"/>
      <c r="I173" s="58"/>
      <c r="J173" s="58"/>
      <c r="K173" s="56"/>
      <c r="L173" s="56"/>
      <c r="M173" s="56"/>
      <c r="N173" s="56"/>
      <c r="O173" s="56"/>
      <c r="P173" s="56"/>
      <c r="Q173" s="56"/>
      <c r="R173" s="56"/>
      <c r="S173" s="56"/>
      <c r="T173" s="56"/>
      <c r="U173" s="56"/>
      <c r="V173" s="56"/>
      <c r="W173" s="56"/>
      <c r="X173" s="56"/>
      <c r="Y173" s="56"/>
      <c r="Z173" s="56"/>
      <c r="AA173" s="56"/>
      <c r="AB173" s="56"/>
    </row>
    <row r="174">
      <c r="A174" s="56"/>
      <c r="B174" s="56"/>
      <c r="C174" s="58"/>
      <c r="D174" s="87"/>
      <c r="E174" s="79"/>
      <c r="F174" s="58"/>
      <c r="G174" s="58"/>
      <c r="H174" s="58"/>
      <c r="I174" s="58"/>
      <c r="J174" s="58"/>
      <c r="K174" s="56"/>
      <c r="L174" s="56"/>
      <c r="M174" s="56"/>
      <c r="N174" s="56"/>
      <c r="O174" s="56"/>
      <c r="P174" s="56"/>
      <c r="Q174" s="56"/>
      <c r="R174" s="56"/>
      <c r="S174" s="56"/>
      <c r="T174" s="56"/>
      <c r="U174" s="56"/>
      <c r="V174" s="56"/>
      <c r="W174" s="56"/>
      <c r="X174" s="56"/>
      <c r="Y174" s="56"/>
      <c r="Z174" s="56"/>
      <c r="AA174" s="56"/>
      <c r="AB174" s="56"/>
    </row>
    <row r="175">
      <c r="A175" s="56"/>
      <c r="B175" s="56"/>
      <c r="C175" s="58"/>
      <c r="D175" s="87"/>
      <c r="E175" s="79"/>
      <c r="F175" s="58"/>
      <c r="G175" s="58"/>
      <c r="H175" s="58"/>
      <c r="I175" s="58"/>
      <c r="J175" s="58"/>
      <c r="K175" s="56"/>
      <c r="L175" s="56"/>
      <c r="M175" s="56"/>
      <c r="N175" s="56"/>
      <c r="O175" s="56"/>
      <c r="P175" s="56"/>
      <c r="Q175" s="56"/>
      <c r="R175" s="56"/>
      <c r="S175" s="56"/>
      <c r="T175" s="56"/>
      <c r="U175" s="56"/>
      <c r="V175" s="56"/>
      <c r="W175" s="56"/>
      <c r="X175" s="56"/>
      <c r="Y175" s="56"/>
      <c r="Z175" s="56"/>
      <c r="AA175" s="56"/>
      <c r="AB175" s="56"/>
    </row>
    <row r="176">
      <c r="A176" s="56"/>
      <c r="B176" s="56"/>
      <c r="C176" s="58"/>
      <c r="D176" s="87"/>
      <c r="E176" s="79"/>
      <c r="F176" s="58"/>
      <c r="G176" s="58"/>
      <c r="H176" s="58"/>
      <c r="I176" s="58"/>
      <c r="J176" s="58"/>
      <c r="K176" s="56"/>
      <c r="L176" s="56"/>
      <c r="M176" s="56"/>
      <c r="N176" s="56"/>
      <c r="O176" s="56"/>
      <c r="P176" s="56"/>
      <c r="Q176" s="56"/>
      <c r="R176" s="56"/>
      <c r="S176" s="56"/>
      <c r="T176" s="56"/>
      <c r="U176" s="56"/>
      <c r="V176" s="56"/>
      <c r="W176" s="56"/>
      <c r="X176" s="56"/>
      <c r="Y176" s="56"/>
      <c r="Z176" s="56"/>
      <c r="AA176" s="56"/>
      <c r="AB176" s="56"/>
    </row>
    <row r="177">
      <c r="A177" s="56"/>
      <c r="B177" s="56"/>
      <c r="C177" s="58"/>
      <c r="D177" s="87"/>
      <c r="E177" s="79"/>
      <c r="F177" s="58"/>
      <c r="G177" s="58"/>
      <c r="H177" s="58"/>
      <c r="I177" s="58"/>
      <c r="J177" s="58"/>
      <c r="K177" s="56"/>
      <c r="L177" s="56"/>
      <c r="M177" s="56"/>
      <c r="N177" s="56"/>
      <c r="O177" s="56"/>
      <c r="P177" s="56"/>
      <c r="Q177" s="56"/>
      <c r="R177" s="56"/>
      <c r="S177" s="56"/>
      <c r="T177" s="56"/>
      <c r="U177" s="56"/>
      <c r="V177" s="56"/>
      <c r="W177" s="56"/>
      <c r="X177" s="56"/>
      <c r="Y177" s="56"/>
      <c r="Z177" s="56"/>
      <c r="AA177" s="56"/>
      <c r="AB177" s="56"/>
    </row>
    <row r="178">
      <c r="A178" s="56"/>
      <c r="B178" s="56"/>
      <c r="C178" s="58"/>
      <c r="D178" s="87"/>
      <c r="E178" s="79"/>
      <c r="F178" s="58"/>
      <c r="G178" s="58"/>
      <c r="H178" s="58"/>
      <c r="I178" s="58"/>
      <c r="J178" s="58"/>
      <c r="K178" s="56"/>
      <c r="L178" s="56"/>
      <c r="M178" s="56"/>
      <c r="N178" s="56"/>
      <c r="O178" s="56"/>
      <c r="P178" s="56"/>
      <c r="Q178" s="56"/>
      <c r="R178" s="56"/>
      <c r="S178" s="56"/>
      <c r="T178" s="56"/>
      <c r="U178" s="56"/>
      <c r="V178" s="56"/>
      <c r="W178" s="56"/>
      <c r="X178" s="56"/>
      <c r="Y178" s="56"/>
      <c r="Z178" s="56"/>
      <c r="AA178" s="56"/>
      <c r="AB178" s="56"/>
    </row>
    <row r="179">
      <c r="A179" s="56"/>
      <c r="B179" s="56"/>
      <c r="C179" s="58"/>
      <c r="D179" s="87"/>
      <c r="E179" s="79"/>
      <c r="F179" s="58"/>
      <c r="G179" s="58"/>
      <c r="H179" s="58"/>
      <c r="I179" s="58"/>
      <c r="J179" s="58"/>
      <c r="K179" s="56"/>
      <c r="L179" s="56"/>
      <c r="M179" s="56"/>
      <c r="N179" s="56"/>
      <c r="O179" s="56"/>
      <c r="P179" s="56"/>
      <c r="Q179" s="56"/>
      <c r="R179" s="56"/>
      <c r="S179" s="56"/>
      <c r="T179" s="56"/>
      <c r="U179" s="56"/>
      <c r="V179" s="56"/>
      <c r="W179" s="56"/>
      <c r="X179" s="56"/>
      <c r="Y179" s="56"/>
      <c r="Z179" s="56"/>
      <c r="AA179" s="56"/>
      <c r="AB179" s="56"/>
    </row>
    <row r="180">
      <c r="A180" s="56"/>
      <c r="B180" s="56"/>
      <c r="C180" s="58"/>
      <c r="D180" s="87"/>
      <c r="E180" s="79"/>
      <c r="F180" s="58"/>
      <c r="G180" s="58"/>
      <c r="H180" s="58"/>
      <c r="I180" s="58"/>
      <c r="J180" s="58"/>
      <c r="K180" s="56"/>
      <c r="L180" s="56"/>
      <c r="M180" s="56"/>
      <c r="N180" s="56"/>
      <c r="O180" s="56"/>
      <c r="P180" s="56"/>
      <c r="Q180" s="56"/>
      <c r="R180" s="56"/>
      <c r="S180" s="56"/>
      <c r="T180" s="56"/>
      <c r="U180" s="56"/>
      <c r="V180" s="56"/>
      <c r="W180" s="56"/>
      <c r="X180" s="56"/>
      <c r="Y180" s="56"/>
      <c r="Z180" s="56"/>
      <c r="AA180" s="56"/>
      <c r="AB180" s="56"/>
    </row>
    <row r="181">
      <c r="A181" s="56"/>
      <c r="B181" s="56"/>
      <c r="C181" s="58"/>
      <c r="D181" s="87"/>
      <c r="E181" s="79"/>
      <c r="F181" s="58"/>
      <c r="G181" s="58"/>
      <c r="H181" s="58"/>
      <c r="I181" s="58"/>
      <c r="J181" s="58"/>
      <c r="K181" s="56"/>
      <c r="L181" s="56"/>
      <c r="M181" s="56"/>
      <c r="N181" s="56"/>
      <c r="O181" s="56"/>
      <c r="P181" s="56"/>
      <c r="Q181" s="56"/>
      <c r="R181" s="56"/>
      <c r="S181" s="56"/>
      <c r="T181" s="56"/>
      <c r="U181" s="56"/>
      <c r="V181" s="56"/>
      <c r="W181" s="56"/>
      <c r="X181" s="56"/>
      <c r="Y181" s="56"/>
      <c r="Z181" s="56"/>
      <c r="AA181" s="56"/>
      <c r="AB181" s="56"/>
    </row>
    <row r="182">
      <c r="A182" s="56"/>
      <c r="B182" s="56"/>
      <c r="C182" s="58"/>
      <c r="D182" s="87"/>
      <c r="E182" s="79"/>
      <c r="F182" s="58"/>
      <c r="G182" s="58"/>
      <c r="H182" s="58"/>
      <c r="I182" s="58"/>
      <c r="J182" s="58"/>
      <c r="K182" s="56"/>
      <c r="L182" s="56"/>
      <c r="M182" s="56"/>
      <c r="N182" s="56"/>
      <c r="O182" s="56"/>
      <c r="P182" s="56"/>
      <c r="Q182" s="56"/>
      <c r="R182" s="56"/>
      <c r="S182" s="56"/>
      <c r="T182" s="56"/>
      <c r="U182" s="56"/>
      <c r="V182" s="56"/>
      <c r="W182" s="56"/>
      <c r="X182" s="56"/>
      <c r="Y182" s="56"/>
      <c r="Z182" s="56"/>
      <c r="AA182" s="56"/>
      <c r="AB182" s="56"/>
    </row>
    <row r="183">
      <c r="A183" s="56"/>
      <c r="B183" s="56"/>
      <c r="C183" s="58"/>
      <c r="D183" s="87"/>
      <c r="E183" s="79"/>
      <c r="F183" s="58"/>
      <c r="G183" s="58"/>
      <c r="H183" s="58"/>
      <c r="I183" s="58"/>
      <c r="J183" s="58"/>
      <c r="K183" s="56"/>
      <c r="L183" s="56"/>
      <c r="M183" s="56"/>
      <c r="N183" s="56"/>
      <c r="O183" s="56"/>
      <c r="P183" s="56"/>
      <c r="Q183" s="56"/>
      <c r="R183" s="56"/>
      <c r="S183" s="56"/>
      <c r="T183" s="56"/>
      <c r="U183" s="56"/>
      <c r="V183" s="56"/>
      <c r="W183" s="56"/>
      <c r="X183" s="56"/>
      <c r="Y183" s="56"/>
      <c r="Z183" s="56"/>
      <c r="AA183" s="56"/>
      <c r="AB183" s="56"/>
    </row>
    <row r="184">
      <c r="A184" s="56"/>
      <c r="B184" s="56"/>
      <c r="C184" s="58"/>
      <c r="D184" s="87"/>
      <c r="E184" s="79"/>
      <c r="F184" s="58"/>
      <c r="G184" s="58"/>
      <c r="H184" s="58"/>
      <c r="I184" s="58"/>
      <c r="J184" s="58"/>
      <c r="K184" s="56"/>
      <c r="L184" s="56"/>
      <c r="M184" s="56"/>
      <c r="N184" s="56"/>
      <c r="O184" s="56"/>
      <c r="P184" s="56"/>
      <c r="Q184" s="56"/>
      <c r="R184" s="56"/>
      <c r="S184" s="56"/>
      <c r="T184" s="56"/>
      <c r="U184" s="56"/>
      <c r="V184" s="56"/>
      <c r="W184" s="56"/>
      <c r="X184" s="56"/>
      <c r="Y184" s="56"/>
      <c r="Z184" s="56"/>
      <c r="AA184" s="56"/>
      <c r="AB184" s="56"/>
    </row>
    <row r="185">
      <c r="A185" s="56"/>
      <c r="B185" s="56"/>
      <c r="C185" s="58"/>
      <c r="D185" s="87"/>
      <c r="E185" s="79"/>
      <c r="F185" s="58"/>
      <c r="G185" s="58"/>
      <c r="H185" s="58"/>
      <c r="I185" s="58"/>
      <c r="J185" s="58"/>
      <c r="K185" s="56"/>
      <c r="L185" s="56"/>
      <c r="M185" s="56"/>
      <c r="N185" s="56"/>
      <c r="O185" s="56"/>
      <c r="P185" s="56"/>
      <c r="Q185" s="56"/>
      <c r="R185" s="56"/>
      <c r="S185" s="56"/>
      <c r="T185" s="56"/>
      <c r="U185" s="56"/>
      <c r="V185" s="56"/>
      <c r="W185" s="56"/>
      <c r="X185" s="56"/>
      <c r="Y185" s="56"/>
      <c r="Z185" s="56"/>
      <c r="AA185" s="56"/>
      <c r="AB185" s="56"/>
    </row>
    <row r="186">
      <c r="A186" s="56"/>
      <c r="B186" s="56"/>
      <c r="C186" s="58"/>
      <c r="D186" s="87"/>
      <c r="E186" s="79"/>
      <c r="F186" s="58"/>
      <c r="G186" s="58"/>
      <c r="H186" s="58"/>
      <c r="I186" s="58"/>
      <c r="J186" s="58"/>
      <c r="K186" s="56"/>
      <c r="L186" s="56"/>
      <c r="M186" s="56"/>
      <c r="N186" s="56"/>
      <c r="O186" s="56"/>
      <c r="P186" s="56"/>
      <c r="Q186" s="56"/>
      <c r="R186" s="56"/>
      <c r="S186" s="56"/>
      <c r="T186" s="56"/>
      <c r="U186" s="56"/>
      <c r="V186" s="56"/>
      <c r="W186" s="56"/>
      <c r="X186" s="56"/>
      <c r="Y186" s="56"/>
      <c r="Z186" s="56"/>
      <c r="AA186" s="56"/>
      <c r="AB186" s="56"/>
    </row>
    <row r="187">
      <c r="A187" s="56"/>
      <c r="B187" s="56"/>
      <c r="C187" s="58"/>
      <c r="D187" s="87"/>
      <c r="E187" s="79"/>
      <c r="F187" s="58"/>
      <c r="G187" s="58"/>
      <c r="H187" s="58"/>
      <c r="I187" s="58"/>
      <c r="J187" s="58"/>
      <c r="K187" s="56"/>
      <c r="L187" s="56"/>
      <c r="M187" s="56"/>
      <c r="N187" s="56"/>
      <c r="O187" s="56"/>
      <c r="P187" s="56"/>
      <c r="Q187" s="56"/>
      <c r="R187" s="56"/>
      <c r="S187" s="56"/>
      <c r="T187" s="56"/>
      <c r="U187" s="56"/>
      <c r="V187" s="56"/>
      <c r="W187" s="56"/>
      <c r="X187" s="56"/>
      <c r="Y187" s="56"/>
      <c r="Z187" s="56"/>
      <c r="AA187" s="56"/>
      <c r="AB187" s="56"/>
    </row>
    <row r="188">
      <c r="A188" s="56"/>
      <c r="B188" s="56"/>
      <c r="C188" s="58"/>
      <c r="D188" s="87"/>
      <c r="E188" s="79"/>
      <c r="F188" s="58"/>
      <c r="G188" s="58"/>
      <c r="H188" s="58"/>
      <c r="I188" s="58"/>
      <c r="J188" s="58"/>
      <c r="K188" s="56"/>
      <c r="L188" s="56"/>
      <c r="M188" s="56"/>
      <c r="N188" s="56"/>
      <c r="O188" s="56"/>
      <c r="P188" s="56"/>
      <c r="Q188" s="56"/>
      <c r="R188" s="56"/>
      <c r="S188" s="56"/>
      <c r="T188" s="56"/>
      <c r="U188" s="56"/>
      <c r="V188" s="56"/>
      <c r="W188" s="56"/>
      <c r="X188" s="56"/>
      <c r="Y188" s="56"/>
      <c r="Z188" s="56"/>
      <c r="AA188" s="56"/>
      <c r="AB188" s="56"/>
    </row>
    <row r="189">
      <c r="A189" s="56"/>
      <c r="B189" s="56"/>
      <c r="C189" s="58"/>
      <c r="D189" s="87"/>
      <c r="E189" s="79"/>
      <c r="F189" s="58"/>
      <c r="G189" s="58"/>
      <c r="H189" s="58"/>
      <c r="I189" s="58"/>
      <c r="J189" s="58"/>
      <c r="K189" s="56"/>
      <c r="L189" s="56"/>
      <c r="M189" s="56"/>
      <c r="N189" s="56"/>
      <c r="O189" s="56"/>
      <c r="P189" s="56"/>
      <c r="Q189" s="56"/>
      <c r="R189" s="56"/>
      <c r="S189" s="56"/>
      <c r="T189" s="56"/>
      <c r="U189" s="56"/>
      <c r="V189" s="56"/>
      <c r="W189" s="56"/>
      <c r="X189" s="56"/>
      <c r="Y189" s="56"/>
      <c r="Z189" s="56"/>
      <c r="AA189" s="56"/>
      <c r="AB189" s="56"/>
    </row>
    <row r="190">
      <c r="A190" s="56"/>
      <c r="B190" s="56"/>
      <c r="C190" s="58"/>
      <c r="D190" s="87"/>
      <c r="E190" s="79"/>
      <c r="F190" s="58"/>
      <c r="G190" s="58"/>
      <c r="H190" s="58"/>
      <c r="I190" s="58"/>
      <c r="J190" s="58"/>
      <c r="K190" s="56"/>
      <c r="L190" s="56"/>
      <c r="M190" s="56"/>
      <c r="N190" s="56"/>
      <c r="O190" s="56"/>
      <c r="P190" s="56"/>
      <c r="Q190" s="56"/>
      <c r="R190" s="56"/>
      <c r="S190" s="56"/>
      <c r="T190" s="56"/>
      <c r="U190" s="56"/>
      <c r="V190" s="56"/>
      <c r="W190" s="56"/>
      <c r="X190" s="56"/>
      <c r="Y190" s="56"/>
      <c r="Z190" s="56"/>
      <c r="AA190" s="56"/>
      <c r="AB190" s="56"/>
    </row>
    <row r="191">
      <c r="A191" s="56"/>
      <c r="B191" s="56"/>
      <c r="C191" s="58"/>
      <c r="D191" s="87"/>
      <c r="E191" s="79"/>
      <c r="F191" s="58"/>
      <c r="G191" s="58"/>
      <c r="H191" s="58"/>
      <c r="I191" s="58"/>
      <c r="J191" s="58"/>
      <c r="K191" s="56"/>
      <c r="L191" s="56"/>
      <c r="M191" s="56"/>
      <c r="N191" s="56"/>
      <c r="O191" s="56"/>
      <c r="P191" s="56"/>
      <c r="Q191" s="56"/>
      <c r="R191" s="56"/>
      <c r="S191" s="56"/>
      <c r="T191" s="56"/>
      <c r="U191" s="56"/>
      <c r="V191" s="56"/>
      <c r="W191" s="56"/>
      <c r="X191" s="56"/>
      <c r="Y191" s="56"/>
      <c r="Z191" s="56"/>
      <c r="AA191" s="56"/>
      <c r="AB191" s="56"/>
    </row>
    <row r="192">
      <c r="A192" s="56"/>
      <c r="B192" s="56"/>
      <c r="C192" s="58"/>
      <c r="D192" s="87"/>
      <c r="E192" s="79"/>
      <c r="F192" s="58"/>
      <c r="G192" s="58"/>
      <c r="H192" s="58"/>
      <c r="I192" s="58"/>
      <c r="J192" s="58"/>
      <c r="K192" s="56"/>
      <c r="L192" s="56"/>
      <c r="M192" s="56"/>
      <c r="N192" s="56"/>
      <c r="O192" s="56"/>
      <c r="P192" s="56"/>
      <c r="Q192" s="56"/>
      <c r="R192" s="56"/>
      <c r="S192" s="56"/>
      <c r="T192" s="56"/>
      <c r="U192" s="56"/>
      <c r="V192" s="56"/>
      <c r="W192" s="56"/>
      <c r="X192" s="56"/>
      <c r="Y192" s="56"/>
      <c r="Z192" s="56"/>
      <c r="AA192" s="56"/>
      <c r="AB192" s="56"/>
    </row>
    <row r="193">
      <c r="A193" s="56"/>
      <c r="B193" s="56"/>
      <c r="C193" s="58"/>
      <c r="D193" s="87"/>
      <c r="E193" s="79"/>
      <c r="F193" s="58"/>
      <c r="G193" s="58"/>
      <c r="H193" s="58"/>
      <c r="I193" s="58"/>
      <c r="J193" s="58"/>
      <c r="K193" s="56"/>
      <c r="L193" s="56"/>
      <c r="M193" s="56"/>
      <c r="N193" s="56"/>
      <c r="O193" s="56"/>
      <c r="P193" s="56"/>
      <c r="Q193" s="56"/>
      <c r="R193" s="56"/>
      <c r="S193" s="56"/>
      <c r="T193" s="56"/>
      <c r="U193" s="56"/>
      <c r="V193" s="56"/>
      <c r="W193" s="56"/>
      <c r="X193" s="56"/>
      <c r="Y193" s="56"/>
      <c r="Z193" s="56"/>
      <c r="AA193" s="56"/>
      <c r="AB193" s="56"/>
    </row>
    <row r="194">
      <c r="A194" s="56"/>
      <c r="B194" s="56"/>
      <c r="C194" s="58"/>
      <c r="D194" s="87"/>
      <c r="E194" s="79"/>
      <c r="F194" s="58"/>
      <c r="G194" s="58"/>
      <c r="H194" s="58"/>
      <c r="I194" s="58"/>
      <c r="J194" s="58"/>
      <c r="K194" s="56"/>
      <c r="L194" s="56"/>
      <c r="M194" s="56"/>
      <c r="N194" s="56"/>
      <c r="O194" s="56"/>
      <c r="P194" s="56"/>
      <c r="Q194" s="56"/>
      <c r="R194" s="56"/>
      <c r="S194" s="56"/>
      <c r="T194" s="56"/>
      <c r="U194" s="56"/>
      <c r="V194" s="56"/>
      <c r="W194" s="56"/>
      <c r="X194" s="56"/>
      <c r="Y194" s="56"/>
      <c r="Z194" s="56"/>
      <c r="AA194" s="56"/>
      <c r="AB194" s="56"/>
    </row>
    <row r="195">
      <c r="A195" s="56"/>
      <c r="B195" s="56"/>
      <c r="C195" s="58"/>
      <c r="D195" s="87"/>
      <c r="E195" s="79"/>
      <c r="F195" s="58"/>
      <c r="G195" s="58"/>
      <c r="H195" s="58"/>
      <c r="I195" s="58"/>
      <c r="J195" s="58"/>
      <c r="K195" s="56"/>
      <c r="L195" s="56"/>
      <c r="M195" s="56"/>
      <c r="N195" s="56"/>
      <c r="O195" s="56"/>
      <c r="P195" s="56"/>
      <c r="Q195" s="56"/>
      <c r="R195" s="56"/>
      <c r="S195" s="56"/>
      <c r="T195" s="56"/>
      <c r="U195" s="56"/>
      <c r="V195" s="56"/>
      <c r="W195" s="56"/>
      <c r="X195" s="56"/>
      <c r="Y195" s="56"/>
      <c r="Z195" s="56"/>
      <c r="AA195" s="56"/>
      <c r="AB195" s="56"/>
    </row>
    <row r="196">
      <c r="A196" s="56"/>
      <c r="B196" s="56"/>
      <c r="C196" s="58"/>
      <c r="D196" s="87"/>
      <c r="E196" s="79"/>
      <c r="F196" s="58"/>
      <c r="G196" s="58"/>
      <c r="H196" s="58"/>
      <c r="I196" s="58"/>
      <c r="J196" s="58"/>
      <c r="K196" s="56"/>
      <c r="L196" s="56"/>
      <c r="M196" s="56"/>
      <c r="N196" s="56"/>
      <c r="O196" s="56"/>
      <c r="P196" s="56"/>
      <c r="Q196" s="56"/>
      <c r="R196" s="56"/>
      <c r="S196" s="56"/>
      <c r="T196" s="56"/>
      <c r="U196" s="56"/>
      <c r="V196" s="56"/>
      <c r="W196" s="56"/>
      <c r="X196" s="56"/>
      <c r="Y196" s="56"/>
      <c r="Z196" s="56"/>
      <c r="AA196" s="56"/>
      <c r="AB196" s="56"/>
    </row>
    <row r="197">
      <c r="A197" s="56"/>
      <c r="B197" s="56"/>
      <c r="C197" s="58"/>
      <c r="D197" s="87"/>
      <c r="E197" s="79"/>
      <c r="F197" s="58"/>
      <c r="G197" s="58"/>
      <c r="H197" s="58"/>
      <c r="I197" s="58"/>
      <c r="J197" s="58"/>
      <c r="K197" s="56"/>
      <c r="L197" s="56"/>
      <c r="M197" s="56"/>
      <c r="N197" s="56"/>
      <c r="O197" s="56"/>
      <c r="P197" s="56"/>
      <c r="Q197" s="56"/>
      <c r="R197" s="56"/>
      <c r="S197" s="56"/>
      <c r="T197" s="56"/>
      <c r="U197" s="56"/>
      <c r="V197" s="56"/>
      <c r="W197" s="56"/>
      <c r="X197" s="56"/>
      <c r="Y197" s="56"/>
      <c r="Z197" s="56"/>
      <c r="AA197" s="56"/>
      <c r="AB197" s="56"/>
    </row>
    <row r="198">
      <c r="A198" s="56"/>
      <c r="B198" s="56"/>
      <c r="C198" s="58"/>
      <c r="D198" s="87"/>
      <c r="E198" s="79"/>
      <c r="F198" s="58"/>
      <c r="G198" s="58"/>
      <c r="H198" s="58"/>
      <c r="I198" s="58"/>
      <c r="J198" s="58"/>
      <c r="K198" s="56"/>
      <c r="L198" s="56"/>
      <c r="M198" s="56"/>
      <c r="N198" s="56"/>
      <c r="O198" s="56"/>
      <c r="P198" s="56"/>
      <c r="Q198" s="56"/>
      <c r="R198" s="56"/>
      <c r="S198" s="56"/>
      <c r="T198" s="56"/>
      <c r="U198" s="56"/>
      <c r="V198" s="56"/>
      <c r="W198" s="56"/>
      <c r="X198" s="56"/>
      <c r="Y198" s="56"/>
      <c r="Z198" s="56"/>
      <c r="AA198" s="56"/>
      <c r="AB198" s="56"/>
    </row>
    <row r="199">
      <c r="A199" s="56"/>
      <c r="B199" s="56"/>
      <c r="C199" s="58"/>
      <c r="D199" s="87"/>
      <c r="E199" s="79"/>
      <c r="F199" s="58"/>
      <c r="G199" s="58"/>
      <c r="H199" s="58"/>
      <c r="I199" s="58"/>
      <c r="J199" s="58"/>
      <c r="K199" s="56"/>
      <c r="L199" s="56"/>
      <c r="M199" s="56"/>
      <c r="N199" s="56"/>
      <c r="O199" s="56"/>
      <c r="P199" s="56"/>
      <c r="Q199" s="56"/>
      <c r="R199" s="56"/>
      <c r="S199" s="56"/>
      <c r="T199" s="56"/>
      <c r="U199" s="56"/>
      <c r="V199" s="56"/>
      <c r="W199" s="56"/>
      <c r="X199" s="56"/>
      <c r="Y199" s="56"/>
      <c r="Z199" s="56"/>
      <c r="AA199" s="56"/>
      <c r="AB199" s="56"/>
    </row>
    <row r="200">
      <c r="A200" s="56"/>
      <c r="B200" s="56"/>
      <c r="C200" s="58"/>
      <c r="D200" s="87"/>
      <c r="E200" s="79"/>
      <c r="F200" s="58"/>
      <c r="G200" s="58"/>
      <c r="H200" s="58"/>
      <c r="I200" s="58"/>
      <c r="J200" s="58"/>
      <c r="K200" s="56"/>
      <c r="L200" s="56"/>
      <c r="M200" s="56"/>
      <c r="N200" s="56"/>
      <c r="O200" s="56"/>
      <c r="P200" s="56"/>
      <c r="Q200" s="56"/>
      <c r="R200" s="56"/>
      <c r="S200" s="56"/>
      <c r="T200" s="56"/>
      <c r="U200" s="56"/>
      <c r="V200" s="56"/>
      <c r="W200" s="56"/>
      <c r="X200" s="56"/>
      <c r="Y200" s="56"/>
      <c r="Z200" s="56"/>
      <c r="AA200" s="56"/>
      <c r="AB200" s="56"/>
    </row>
    <row r="201">
      <c r="A201" s="56"/>
      <c r="B201" s="56"/>
      <c r="C201" s="58"/>
      <c r="D201" s="87"/>
      <c r="E201" s="79"/>
      <c r="F201" s="58"/>
      <c r="G201" s="58"/>
      <c r="H201" s="58"/>
      <c r="I201" s="58"/>
      <c r="J201" s="58"/>
      <c r="K201" s="56"/>
      <c r="L201" s="56"/>
      <c r="M201" s="56"/>
      <c r="N201" s="56"/>
      <c r="O201" s="56"/>
      <c r="P201" s="56"/>
      <c r="Q201" s="56"/>
      <c r="R201" s="56"/>
      <c r="S201" s="56"/>
      <c r="T201" s="56"/>
      <c r="U201" s="56"/>
      <c r="V201" s="56"/>
      <c r="W201" s="56"/>
      <c r="X201" s="56"/>
      <c r="Y201" s="56"/>
      <c r="Z201" s="56"/>
      <c r="AA201" s="56"/>
      <c r="AB201" s="56"/>
    </row>
    <row r="202">
      <c r="A202" s="56"/>
      <c r="B202" s="56"/>
      <c r="C202" s="58"/>
      <c r="D202" s="87"/>
      <c r="E202" s="79"/>
      <c r="F202" s="58"/>
      <c r="G202" s="58"/>
      <c r="H202" s="58"/>
      <c r="I202" s="58"/>
      <c r="J202" s="58"/>
      <c r="K202" s="56"/>
      <c r="L202" s="56"/>
      <c r="M202" s="56"/>
      <c r="N202" s="56"/>
      <c r="O202" s="56"/>
      <c r="P202" s="56"/>
      <c r="Q202" s="56"/>
      <c r="R202" s="56"/>
      <c r="S202" s="56"/>
      <c r="T202" s="56"/>
      <c r="U202" s="56"/>
      <c r="V202" s="56"/>
      <c r="W202" s="56"/>
      <c r="X202" s="56"/>
      <c r="Y202" s="56"/>
      <c r="Z202" s="56"/>
      <c r="AA202" s="56"/>
      <c r="AB202" s="56"/>
    </row>
    <row r="203">
      <c r="A203" s="56"/>
      <c r="B203" s="56"/>
      <c r="C203" s="58"/>
      <c r="D203" s="87"/>
      <c r="E203" s="79"/>
      <c r="F203" s="58"/>
      <c r="G203" s="58"/>
      <c r="H203" s="58"/>
      <c r="I203" s="58"/>
      <c r="J203" s="58"/>
      <c r="K203" s="56"/>
      <c r="L203" s="56"/>
      <c r="M203" s="56"/>
      <c r="N203" s="56"/>
      <c r="O203" s="56"/>
      <c r="P203" s="56"/>
      <c r="Q203" s="56"/>
      <c r="R203" s="56"/>
      <c r="S203" s="56"/>
      <c r="T203" s="56"/>
      <c r="U203" s="56"/>
      <c r="V203" s="56"/>
      <c r="W203" s="56"/>
      <c r="X203" s="56"/>
      <c r="Y203" s="56"/>
      <c r="Z203" s="56"/>
      <c r="AA203" s="56"/>
      <c r="AB203" s="56"/>
    </row>
    <row r="204">
      <c r="A204" s="56"/>
      <c r="B204" s="56"/>
      <c r="C204" s="58"/>
      <c r="D204" s="87"/>
      <c r="E204" s="79"/>
      <c r="F204" s="58"/>
      <c r="G204" s="58"/>
      <c r="H204" s="58"/>
      <c r="I204" s="58"/>
      <c r="J204" s="58"/>
      <c r="K204" s="56"/>
      <c r="L204" s="56"/>
      <c r="M204" s="56"/>
      <c r="N204" s="56"/>
      <c r="O204" s="56"/>
      <c r="P204" s="56"/>
      <c r="Q204" s="56"/>
      <c r="R204" s="56"/>
      <c r="S204" s="56"/>
      <c r="T204" s="56"/>
      <c r="U204" s="56"/>
      <c r="V204" s="56"/>
      <c r="W204" s="56"/>
      <c r="X204" s="56"/>
      <c r="Y204" s="56"/>
      <c r="Z204" s="56"/>
      <c r="AA204" s="56"/>
      <c r="AB204" s="56"/>
    </row>
    <row r="205">
      <c r="A205" s="56"/>
      <c r="B205" s="56"/>
      <c r="C205" s="58"/>
      <c r="D205" s="87"/>
      <c r="E205" s="79"/>
      <c r="F205" s="58"/>
      <c r="G205" s="58"/>
      <c r="H205" s="58"/>
      <c r="I205" s="58"/>
      <c r="J205" s="58"/>
      <c r="K205" s="56"/>
      <c r="L205" s="56"/>
      <c r="M205" s="56"/>
      <c r="N205" s="56"/>
      <c r="O205" s="56"/>
      <c r="P205" s="56"/>
      <c r="Q205" s="56"/>
      <c r="R205" s="56"/>
      <c r="S205" s="56"/>
      <c r="T205" s="56"/>
      <c r="U205" s="56"/>
      <c r="V205" s="56"/>
      <c r="W205" s="56"/>
      <c r="X205" s="56"/>
      <c r="Y205" s="56"/>
      <c r="Z205" s="56"/>
      <c r="AA205" s="56"/>
      <c r="AB205" s="56"/>
    </row>
    <row r="206">
      <c r="A206" s="56"/>
      <c r="B206" s="56"/>
      <c r="C206" s="58"/>
      <c r="D206" s="87"/>
      <c r="E206" s="79"/>
      <c r="F206" s="58"/>
      <c r="G206" s="58"/>
      <c r="H206" s="58"/>
      <c r="I206" s="58"/>
      <c r="J206" s="58"/>
      <c r="K206" s="56"/>
      <c r="L206" s="56"/>
      <c r="M206" s="56"/>
      <c r="N206" s="56"/>
      <c r="O206" s="56"/>
      <c r="P206" s="56"/>
      <c r="Q206" s="56"/>
      <c r="R206" s="56"/>
      <c r="S206" s="56"/>
      <c r="T206" s="56"/>
      <c r="U206" s="56"/>
      <c r="V206" s="56"/>
      <c r="W206" s="56"/>
      <c r="X206" s="56"/>
      <c r="Y206" s="56"/>
      <c r="Z206" s="56"/>
      <c r="AA206" s="56"/>
      <c r="AB206" s="56"/>
    </row>
    <row r="207">
      <c r="A207" s="56"/>
      <c r="B207" s="56"/>
      <c r="C207" s="58"/>
      <c r="D207" s="87"/>
      <c r="E207" s="79"/>
      <c r="F207" s="58"/>
      <c r="G207" s="58"/>
      <c r="H207" s="58"/>
      <c r="I207" s="58"/>
      <c r="J207" s="58"/>
      <c r="K207" s="56"/>
      <c r="L207" s="56"/>
      <c r="M207" s="56"/>
      <c r="N207" s="56"/>
      <c r="O207" s="56"/>
      <c r="P207" s="56"/>
      <c r="Q207" s="56"/>
      <c r="R207" s="56"/>
      <c r="S207" s="56"/>
      <c r="T207" s="56"/>
      <c r="U207" s="56"/>
      <c r="V207" s="56"/>
      <c r="W207" s="56"/>
      <c r="X207" s="56"/>
      <c r="Y207" s="56"/>
      <c r="Z207" s="56"/>
      <c r="AA207" s="56"/>
      <c r="AB207" s="56"/>
    </row>
    <row r="208">
      <c r="A208" s="56"/>
      <c r="B208" s="56"/>
      <c r="C208" s="58"/>
      <c r="D208" s="87"/>
      <c r="E208" s="79"/>
      <c r="F208" s="58"/>
      <c r="G208" s="58"/>
      <c r="H208" s="58"/>
      <c r="I208" s="58"/>
      <c r="J208" s="58"/>
      <c r="K208" s="56"/>
      <c r="L208" s="56"/>
      <c r="M208" s="56"/>
      <c r="N208" s="56"/>
      <c r="O208" s="56"/>
      <c r="P208" s="56"/>
      <c r="Q208" s="56"/>
      <c r="R208" s="56"/>
      <c r="S208" s="56"/>
      <c r="T208" s="56"/>
      <c r="U208" s="56"/>
      <c r="V208" s="56"/>
      <c r="W208" s="56"/>
      <c r="X208" s="56"/>
      <c r="Y208" s="56"/>
      <c r="Z208" s="56"/>
      <c r="AA208" s="56"/>
      <c r="AB208" s="56"/>
    </row>
    <row r="209">
      <c r="A209" s="56"/>
      <c r="B209" s="56"/>
      <c r="C209" s="58"/>
      <c r="D209" s="87"/>
      <c r="E209" s="79"/>
      <c r="F209" s="58"/>
      <c r="G209" s="58"/>
      <c r="H209" s="58"/>
      <c r="I209" s="58"/>
      <c r="J209" s="58"/>
      <c r="K209" s="56"/>
      <c r="L209" s="56"/>
      <c r="M209" s="56"/>
      <c r="N209" s="56"/>
      <c r="O209" s="56"/>
      <c r="P209" s="56"/>
      <c r="Q209" s="56"/>
      <c r="R209" s="56"/>
      <c r="S209" s="56"/>
      <c r="T209" s="56"/>
      <c r="U209" s="56"/>
      <c r="V209" s="56"/>
      <c r="W209" s="56"/>
      <c r="X209" s="56"/>
      <c r="Y209" s="56"/>
      <c r="Z209" s="56"/>
      <c r="AA209" s="56"/>
      <c r="AB209" s="56"/>
    </row>
    <row r="210">
      <c r="A210" s="56"/>
      <c r="B210" s="56"/>
      <c r="C210" s="58"/>
      <c r="D210" s="87"/>
      <c r="E210" s="79"/>
      <c r="F210" s="58"/>
      <c r="G210" s="58"/>
      <c r="H210" s="58"/>
      <c r="I210" s="58"/>
      <c r="J210" s="58"/>
      <c r="K210" s="56"/>
      <c r="L210" s="56"/>
      <c r="M210" s="56"/>
      <c r="N210" s="56"/>
      <c r="O210" s="56"/>
      <c r="P210" s="56"/>
      <c r="Q210" s="56"/>
      <c r="R210" s="56"/>
      <c r="S210" s="56"/>
      <c r="T210" s="56"/>
      <c r="U210" s="56"/>
      <c r="V210" s="56"/>
      <c r="W210" s="56"/>
      <c r="X210" s="56"/>
      <c r="Y210" s="56"/>
      <c r="Z210" s="56"/>
      <c r="AA210" s="56"/>
      <c r="AB210" s="56"/>
    </row>
    <row r="211">
      <c r="A211" s="56"/>
      <c r="B211" s="56"/>
      <c r="C211" s="58"/>
      <c r="D211" s="87"/>
      <c r="E211" s="79"/>
      <c r="F211" s="58"/>
      <c r="G211" s="58"/>
      <c r="H211" s="58"/>
      <c r="I211" s="58"/>
      <c r="J211" s="58"/>
      <c r="K211" s="56"/>
      <c r="L211" s="56"/>
      <c r="M211" s="56"/>
      <c r="N211" s="56"/>
      <c r="O211" s="56"/>
      <c r="P211" s="56"/>
      <c r="Q211" s="56"/>
      <c r="R211" s="56"/>
      <c r="S211" s="56"/>
      <c r="T211" s="56"/>
      <c r="U211" s="56"/>
      <c r="V211" s="56"/>
      <c r="W211" s="56"/>
      <c r="X211" s="56"/>
      <c r="Y211" s="56"/>
      <c r="Z211" s="56"/>
      <c r="AA211" s="56"/>
      <c r="AB211" s="56"/>
    </row>
    <row r="212">
      <c r="A212" s="56"/>
      <c r="B212" s="56"/>
      <c r="C212" s="58"/>
      <c r="D212" s="87"/>
      <c r="E212" s="79"/>
      <c r="F212" s="58"/>
      <c r="G212" s="58"/>
      <c r="H212" s="58"/>
      <c r="I212" s="58"/>
      <c r="J212" s="58"/>
      <c r="K212" s="56"/>
      <c r="L212" s="56"/>
      <c r="M212" s="56"/>
      <c r="N212" s="56"/>
      <c r="O212" s="56"/>
      <c r="P212" s="56"/>
      <c r="Q212" s="56"/>
      <c r="R212" s="56"/>
      <c r="S212" s="56"/>
      <c r="T212" s="56"/>
      <c r="U212" s="56"/>
      <c r="V212" s="56"/>
      <c r="W212" s="56"/>
      <c r="X212" s="56"/>
      <c r="Y212" s="56"/>
      <c r="Z212" s="56"/>
      <c r="AA212" s="56"/>
      <c r="AB212" s="56"/>
    </row>
    <row r="213">
      <c r="A213" s="56"/>
      <c r="B213" s="56"/>
      <c r="C213" s="58"/>
      <c r="D213" s="87"/>
      <c r="E213" s="79"/>
      <c r="F213" s="58"/>
      <c r="G213" s="58"/>
      <c r="H213" s="58"/>
      <c r="I213" s="58"/>
      <c r="J213" s="58"/>
      <c r="K213" s="56"/>
      <c r="L213" s="56"/>
      <c r="M213" s="56"/>
      <c r="N213" s="56"/>
      <c r="O213" s="56"/>
      <c r="P213" s="56"/>
      <c r="Q213" s="56"/>
      <c r="R213" s="56"/>
      <c r="S213" s="56"/>
      <c r="T213" s="56"/>
      <c r="U213" s="56"/>
      <c r="V213" s="56"/>
      <c r="W213" s="56"/>
      <c r="X213" s="56"/>
      <c r="Y213" s="56"/>
      <c r="Z213" s="56"/>
      <c r="AA213" s="56"/>
      <c r="AB213" s="56"/>
    </row>
    <row r="214">
      <c r="A214" s="56"/>
      <c r="B214" s="56"/>
      <c r="C214" s="58"/>
      <c r="D214" s="87"/>
      <c r="E214" s="79"/>
      <c r="F214" s="58"/>
      <c r="G214" s="58"/>
      <c r="H214" s="58"/>
      <c r="I214" s="58"/>
      <c r="J214" s="58"/>
      <c r="K214" s="56"/>
      <c r="L214" s="56"/>
      <c r="M214" s="56"/>
      <c r="N214" s="56"/>
      <c r="O214" s="56"/>
      <c r="P214" s="56"/>
      <c r="Q214" s="56"/>
      <c r="R214" s="56"/>
      <c r="S214" s="56"/>
      <c r="T214" s="56"/>
      <c r="U214" s="56"/>
      <c r="V214" s="56"/>
      <c r="W214" s="56"/>
      <c r="X214" s="56"/>
      <c r="Y214" s="56"/>
      <c r="Z214" s="56"/>
      <c r="AA214" s="56"/>
      <c r="AB214" s="56"/>
    </row>
    <row r="215">
      <c r="A215" s="56"/>
      <c r="B215" s="56"/>
      <c r="C215" s="58"/>
      <c r="D215" s="87"/>
      <c r="E215" s="79"/>
      <c r="F215" s="58"/>
      <c r="G215" s="58"/>
      <c r="H215" s="58"/>
      <c r="I215" s="58"/>
      <c r="J215" s="58"/>
      <c r="K215" s="56"/>
      <c r="L215" s="56"/>
      <c r="M215" s="56"/>
      <c r="N215" s="56"/>
      <c r="O215" s="56"/>
      <c r="P215" s="56"/>
      <c r="Q215" s="56"/>
      <c r="R215" s="56"/>
      <c r="S215" s="56"/>
      <c r="T215" s="56"/>
      <c r="U215" s="56"/>
      <c r="V215" s="56"/>
      <c r="W215" s="56"/>
      <c r="X215" s="56"/>
      <c r="Y215" s="56"/>
      <c r="Z215" s="56"/>
      <c r="AA215" s="56"/>
      <c r="AB215" s="56"/>
    </row>
    <row r="216">
      <c r="A216" s="56"/>
      <c r="B216" s="56"/>
      <c r="C216" s="58"/>
      <c r="D216" s="87"/>
      <c r="E216" s="79"/>
      <c r="F216" s="58"/>
      <c r="G216" s="58"/>
      <c r="H216" s="58"/>
      <c r="I216" s="58"/>
      <c r="J216" s="58"/>
      <c r="K216" s="56"/>
      <c r="L216" s="56"/>
      <c r="M216" s="56"/>
      <c r="N216" s="56"/>
      <c r="O216" s="56"/>
      <c r="P216" s="56"/>
      <c r="Q216" s="56"/>
      <c r="R216" s="56"/>
      <c r="S216" s="56"/>
      <c r="T216" s="56"/>
      <c r="U216" s="56"/>
      <c r="V216" s="56"/>
      <c r="W216" s="56"/>
      <c r="X216" s="56"/>
      <c r="Y216" s="56"/>
      <c r="Z216" s="56"/>
      <c r="AA216" s="56"/>
      <c r="AB216" s="56"/>
    </row>
    <row r="217">
      <c r="A217" s="56"/>
      <c r="B217" s="56"/>
      <c r="C217" s="58"/>
      <c r="D217" s="87"/>
      <c r="E217" s="79"/>
      <c r="F217" s="58"/>
      <c r="G217" s="58"/>
      <c r="H217" s="58"/>
      <c r="I217" s="58"/>
      <c r="J217" s="58"/>
      <c r="K217" s="56"/>
      <c r="L217" s="56"/>
      <c r="M217" s="56"/>
      <c r="N217" s="56"/>
      <c r="O217" s="56"/>
      <c r="P217" s="56"/>
      <c r="Q217" s="56"/>
      <c r="R217" s="56"/>
      <c r="S217" s="56"/>
      <c r="T217" s="56"/>
      <c r="U217" s="56"/>
      <c r="V217" s="56"/>
      <c r="W217" s="56"/>
      <c r="X217" s="56"/>
      <c r="Y217" s="56"/>
      <c r="Z217" s="56"/>
      <c r="AA217" s="56"/>
      <c r="AB217" s="56"/>
    </row>
    <row r="218">
      <c r="A218" s="56"/>
      <c r="B218" s="56"/>
      <c r="C218" s="58"/>
      <c r="D218" s="87"/>
      <c r="E218" s="79"/>
      <c r="F218" s="58"/>
      <c r="G218" s="58"/>
      <c r="H218" s="58"/>
      <c r="I218" s="58"/>
      <c r="J218" s="58"/>
      <c r="K218" s="56"/>
      <c r="L218" s="56"/>
      <c r="M218" s="56"/>
      <c r="N218" s="56"/>
      <c r="O218" s="56"/>
      <c r="P218" s="56"/>
      <c r="Q218" s="56"/>
      <c r="R218" s="56"/>
      <c r="S218" s="56"/>
      <c r="T218" s="56"/>
      <c r="U218" s="56"/>
      <c r="V218" s="56"/>
      <c r="W218" s="56"/>
      <c r="X218" s="56"/>
      <c r="Y218" s="56"/>
      <c r="Z218" s="56"/>
      <c r="AA218" s="56"/>
      <c r="AB218" s="56"/>
    </row>
    <row r="219">
      <c r="A219" s="56"/>
      <c r="B219" s="56"/>
      <c r="C219" s="58"/>
      <c r="D219" s="87"/>
      <c r="E219" s="79"/>
      <c r="F219" s="58"/>
      <c r="G219" s="58"/>
      <c r="H219" s="58"/>
      <c r="I219" s="58"/>
      <c r="J219" s="58"/>
      <c r="K219" s="56"/>
      <c r="L219" s="56"/>
      <c r="M219" s="56"/>
      <c r="N219" s="56"/>
      <c r="O219" s="56"/>
      <c r="P219" s="56"/>
      <c r="Q219" s="56"/>
      <c r="R219" s="56"/>
      <c r="S219" s="56"/>
      <c r="T219" s="56"/>
      <c r="U219" s="56"/>
      <c r="V219" s="56"/>
      <c r="W219" s="56"/>
      <c r="X219" s="56"/>
      <c r="Y219" s="56"/>
      <c r="Z219" s="56"/>
      <c r="AA219" s="56"/>
      <c r="AB219" s="56"/>
    </row>
    <row r="220">
      <c r="A220" s="56"/>
      <c r="B220" s="56"/>
      <c r="C220" s="58"/>
      <c r="D220" s="87"/>
      <c r="E220" s="79"/>
      <c r="F220" s="58"/>
      <c r="G220" s="58"/>
      <c r="H220" s="58"/>
      <c r="I220" s="58"/>
      <c r="J220" s="58"/>
      <c r="K220" s="56"/>
      <c r="L220" s="56"/>
      <c r="M220" s="56"/>
      <c r="N220" s="56"/>
      <c r="O220" s="56"/>
      <c r="P220" s="56"/>
      <c r="Q220" s="56"/>
      <c r="R220" s="56"/>
      <c r="S220" s="56"/>
      <c r="T220" s="56"/>
      <c r="U220" s="56"/>
      <c r="V220" s="56"/>
      <c r="W220" s="56"/>
      <c r="X220" s="56"/>
      <c r="Y220" s="56"/>
      <c r="Z220" s="56"/>
      <c r="AA220" s="56"/>
      <c r="AB220" s="56"/>
    </row>
    <row r="221">
      <c r="A221" s="56"/>
      <c r="B221" s="56"/>
      <c r="C221" s="58"/>
      <c r="D221" s="87"/>
      <c r="E221" s="79"/>
      <c r="F221" s="58"/>
      <c r="G221" s="58"/>
      <c r="H221" s="58"/>
      <c r="I221" s="58"/>
      <c r="J221" s="58"/>
      <c r="K221" s="56"/>
      <c r="L221" s="56"/>
      <c r="M221" s="56"/>
      <c r="N221" s="56"/>
      <c r="O221" s="56"/>
      <c r="P221" s="56"/>
      <c r="Q221" s="56"/>
      <c r="R221" s="56"/>
      <c r="S221" s="56"/>
      <c r="T221" s="56"/>
      <c r="U221" s="56"/>
      <c r="V221" s="56"/>
      <c r="W221" s="56"/>
      <c r="X221" s="56"/>
      <c r="Y221" s="56"/>
      <c r="Z221" s="56"/>
      <c r="AA221" s="56"/>
      <c r="AB221" s="56"/>
    </row>
    <row r="222">
      <c r="A222" s="56"/>
      <c r="B222" s="56"/>
      <c r="C222" s="58"/>
      <c r="D222" s="87"/>
      <c r="E222" s="79"/>
      <c r="F222" s="58"/>
      <c r="G222" s="58"/>
      <c r="H222" s="58"/>
      <c r="I222" s="58"/>
      <c r="J222" s="58"/>
      <c r="K222" s="56"/>
      <c r="L222" s="56"/>
      <c r="M222" s="56"/>
      <c r="N222" s="56"/>
      <c r="O222" s="56"/>
      <c r="P222" s="56"/>
      <c r="Q222" s="56"/>
      <c r="R222" s="56"/>
      <c r="S222" s="56"/>
      <c r="T222" s="56"/>
      <c r="U222" s="56"/>
      <c r="V222" s="56"/>
      <c r="W222" s="56"/>
      <c r="X222" s="56"/>
      <c r="Y222" s="56"/>
      <c r="Z222" s="56"/>
      <c r="AA222" s="56"/>
      <c r="AB222" s="56"/>
    </row>
    <row r="223">
      <c r="A223" s="56"/>
      <c r="B223" s="56"/>
      <c r="C223" s="58"/>
      <c r="D223" s="87"/>
      <c r="E223" s="79"/>
      <c r="F223" s="58"/>
      <c r="G223" s="58"/>
      <c r="H223" s="58"/>
      <c r="I223" s="58"/>
      <c r="J223" s="58"/>
      <c r="K223" s="56"/>
      <c r="L223" s="56"/>
      <c r="M223" s="56"/>
      <c r="N223" s="56"/>
      <c r="O223" s="56"/>
      <c r="P223" s="56"/>
      <c r="Q223" s="56"/>
      <c r="R223" s="56"/>
      <c r="S223" s="56"/>
      <c r="T223" s="56"/>
      <c r="U223" s="56"/>
      <c r="V223" s="56"/>
      <c r="W223" s="56"/>
      <c r="X223" s="56"/>
      <c r="Y223" s="56"/>
      <c r="Z223" s="56"/>
      <c r="AA223" s="56"/>
      <c r="AB223" s="56"/>
    </row>
    <row r="224">
      <c r="A224" s="56"/>
      <c r="B224" s="56"/>
      <c r="C224" s="58"/>
      <c r="D224" s="87"/>
      <c r="E224" s="79"/>
      <c r="F224" s="58"/>
      <c r="G224" s="58"/>
      <c r="H224" s="58"/>
      <c r="I224" s="58"/>
      <c r="J224" s="58"/>
      <c r="K224" s="56"/>
      <c r="L224" s="56"/>
      <c r="M224" s="56"/>
      <c r="N224" s="56"/>
      <c r="O224" s="56"/>
      <c r="P224" s="56"/>
      <c r="Q224" s="56"/>
      <c r="R224" s="56"/>
      <c r="S224" s="56"/>
      <c r="T224" s="56"/>
      <c r="U224" s="56"/>
      <c r="V224" s="56"/>
      <c r="W224" s="56"/>
      <c r="X224" s="56"/>
      <c r="Y224" s="56"/>
      <c r="Z224" s="56"/>
      <c r="AA224" s="56"/>
      <c r="AB224" s="56"/>
    </row>
    <row r="225">
      <c r="A225" s="56"/>
      <c r="B225" s="56"/>
      <c r="C225" s="58"/>
      <c r="D225" s="87"/>
      <c r="E225" s="79"/>
      <c r="F225" s="58"/>
      <c r="G225" s="58"/>
      <c r="H225" s="58"/>
      <c r="I225" s="58"/>
      <c r="J225" s="58"/>
      <c r="K225" s="56"/>
      <c r="L225" s="56"/>
      <c r="M225" s="56"/>
      <c r="N225" s="56"/>
      <c r="O225" s="56"/>
      <c r="P225" s="56"/>
      <c r="Q225" s="56"/>
      <c r="R225" s="56"/>
      <c r="S225" s="56"/>
      <c r="T225" s="56"/>
      <c r="U225" s="56"/>
      <c r="V225" s="56"/>
      <c r="W225" s="56"/>
      <c r="X225" s="56"/>
      <c r="Y225" s="56"/>
      <c r="Z225" s="56"/>
      <c r="AA225" s="56"/>
      <c r="AB225" s="56"/>
    </row>
    <row r="226">
      <c r="A226" s="56"/>
      <c r="B226" s="56"/>
      <c r="C226" s="58"/>
      <c r="D226" s="87"/>
      <c r="E226" s="79"/>
      <c r="F226" s="58"/>
      <c r="G226" s="58"/>
      <c r="H226" s="58"/>
      <c r="I226" s="58"/>
      <c r="J226" s="58"/>
      <c r="K226" s="56"/>
      <c r="L226" s="56"/>
      <c r="M226" s="56"/>
      <c r="N226" s="56"/>
      <c r="O226" s="56"/>
      <c r="P226" s="56"/>
      <c r="Q226" s="56"/>
      <c r="R226" s="56"/>
      <c r="S226" s="56"/>
      <c r="T226" s="56"/>
      <c r="U226" s="56"/>
      <c r="V226" s="56"/>
      <c r="W226" s="56"/>
      <c r="X226" s="56"/>
      <c r="Y226" s="56"/>
      <c r="Z226" s="56"/>
      <c r="AA226" s="56"/>
      <c r="AB226" s="56"/>
    </row>
    <row r="227">
      <c r="A227" s="56"/>
      <c r="B227" s="56"/>
      <c r="C227" s="58"/>
      <c r="D227" s="87"/>
      <c r="E227" s="79"/>
      <c r="F227" s="58"/>
      <c r="G227" s="58"/>
      <c r="H227" s="58"/>
      <c r="I227" s="58"/>
      <c r="J227" s="58"/>
      <c r="K227" s="56"/>
      <c r="L227" s="56"/>
      <c r="M227" s="56"/>
      <c r="N227" s="56"/>
      <c r="O227" s="56"/>
      <c r="P227" s="56"/>
      <c r="Q227" s="56"/>
      <c r="R227" s="56"/>
      <c r="S227" s="56"/>
      <c r="T227" s="56"/>
      <c r="U227" s="56"/>
      <c r="V227" s="56"/>
      <c r="W227" s="56"/>
      <c r="X227" s="56"/>
      <c r="Y227" s="56"/>
      <c r="Z227" s="56"/>
      <c r="AA227" s="56"/>
      <c r="AB227" s="56"/>
    </row>
    <row r="228">
      <c r="A228" s="56"/>
      <c r="B228" s="56"/>
      <c r="C228" s="58"/>
      <c r="D228" s="87"/>
      <c r="E228" s="79"/>
      <c r="F228" s="58"/>
      <c r="G228" s="58"/>
      <c r="H228" s="58"/>
      <c r="I228" s="58"/>
      <c r="J228" s="58"/>
      <c r="K228" s="56"/>
      <c r="L228" s="56"/>
      <c r="M228" s="56"/>
      <c r="N228" s="56"/>
      <c r="O228" s="56"/>
      <c r="P228" s="56"/>
      <c r="Q228" s="56"/>
      <c r="R228" s="56"/>
      <c r="S228" s="56"/>
      <c r="T228" s="56"/>
      <c r="U228" s="56"/>
      <c r="V228" s="56"/>
      <c r="W228" s="56"/>
      <c r="X228" s="56"/>
      <c r="Y228" s="56"/>
      <c r="Z228" s="56"/>
      <c r="AA228" s="56"/>
      <c r="AB228" s="56"/>
    </row>
    <row r="229">
      <c r="A229" s="56"/>
      <c r="B229" s="56"/>
      <c r="C229" s="58"/>
      <c r="D229" s="87"/>
      <c r="E229" s="79"/>
      <c r="F229" s="58"/>
      <c r="G229" s="58"/>
      <c r="H229" s="58"/>
      <c r="I229" s="58"/>
      <c r="J229" s="58"/>
      <c r="K229" s="56"/>
      <c r="L229" s="56"/>
      <c r="M229" s="56"/>
      <c r="N229" s="56"/>
      <c r="O229" s="56"/>
      <c r="P229" s="56"/>
      <c r="Q229" s="56"/>
      <c r="R229" s="56"/>
      <c r="S229" s="56"/>
      <c r="T229" s="56"/>
      <c r="U229" s="56"/>
      <c r="V229" s="56"/>
      <c r="W229" s="56"/>
      <c r="X229" s="56"/>
      <c r="Y229" s="56"/>
      <c r="Z229" s="56"/>
      <c r="AA229" s="56"/>
      <c r="AB229" s="56"/>
    </row>
    <row r="230">
      <c r="A230" s="56"/>
      <c r="B230" s="56"/>
      <c r="C230" s="58"/>
      <c r="D230" s="87"/>
      <c r="E230" s="79"/>
      <c r="F230" s="58"/>
      <c r="G230" s="58"/>
      <c r="H230" s="58"/>
      <c r="I230" s="58"/>
      <c r="J230" s="58"/>
      <c r="K230" s="56"/>
      <c r="L230" s="56"/>
      <c r="M230" s="56"/>
      <c r="N230" s="56"/>
      <c r="O230" s="56"/>
      <c r="P230" s="56"/>
      <c r="Q230" s="56"/>
      <c r="R230" s="56"/>
      <c r="S230" s="56"/>
      <c r="T230" s="56"/>
      <c r="U230" s="56"/>
      <c r="V230" s="56"/>
      <c r="W230" s="56"/>
      <c r="X230" s="56"/>
      <c r="Y230" s="56"/>
      <c r="Z230" s="56"/>
      <c r="AA230" s="56"/>
      <c r="AB230" s="56"/>
    </row>
    <row r="231">
      <c r="A231" s="56"/>
      <c r="B231" s="56"/>
      <c r="C231" s="58"/>
      <c r="D231" s="87"/>
      <c r="E231" s="79"/>
      <c r="F231" s="58"/>
      <c r="G231" s="58"/>
      <c r="H231" s="58"/>
      <c r="I231" s="58"/>
      <c r="J231" s="58"/>
      <c r="K231" s="56"/>
      <c r="L231" s="56"/>
      <c r="M231" s="56"/>
      <c r="N231" s="56"/>
      <c r="O231" s="56"/>
      <c r="P231" s="56"/>
      <c r="Q231" s="56"/>
      <c r="R231" s="56"/>
      <c r="S231" s="56"/>
      <c r="T231" s="56"/>
      <c r="U231" s="56"/>
      <c r="V231" s="56"/>
      <c r="W231" s="56"/>
      <c r="X231" s="56"/>
      <c r="Y231" s="56"/>
      <c r="Z231" s="56"/>
      <c r="AA231" s="56"/>
      <c r="AB231" s="56"/>
    </row>
    <row r="232">
      <c r="A232" s="56"/>
      <c r="B232" s="56"/>
      <c r="C232" s="58"/>
      <c r="D232" s="87"/>
      <c r="E232" s="79"/>
      <c r="F232" s="58"/>
      <c r="G232" s="58"/>
      <c r="H232" s="58"/>
      <c r="I232" s="58"/>
      <c r="J232" s="58"/>
      <c r="K232" s="56"/>
      <c r="L232" s="56"/>
      <c r="M232" s="56"/>
      <c r="N232" s="56"/>
      <c r="O232" s="56"/>
      <c r="P232" s="56"/>
      <c r="Q232" s="56"/>
      <c r="R232" s="56"/>
      <c r="S232" s="56"/>
      <c r="T232" s="56"/>
      <c r="U232" s="56"/>
      <c r="V232" s="56"/>
      <c r="W232" s="56"/>
      <c r="X232" s="56"/>
      <c r="Y232" s="56"/>
      <c r="Z232" s="56"/>
      <c r="AA232" s="56"/>
      <c r="AB232" s="56"/>
    </row>
    <row r="233">
      <c r="A233" s="56"/>
      <c r="B233" s="56"/>
      <c r="C233" s="58"/>
      <c r="D233" s="87"/>
      <c r="E233" s="79"/>
      <c r="F233" s="58"/>
      <c r="G233" s="58"/>
      <c r="H233" s="58"/>
      <c r="I233" s="58"/>
      <c r="J233" s="58"/>
      <c r="K233" s="56"/>
      <c r="L233" s="56"/>
      <c r="M233" s="56"/>
      <c r="N233" s="56"/>
      <c r="O233" s="56"/>
      <c r="P233" s="56"/>
      <c r="Q233" s="56"/>
      <c r="R233" s="56"/>
      <c r="S233" s="56"/>
      <c r="T233" s="56"/>
      <c r="U233" s="56"/>
      <c r="V233" s="56"/>
      <c r="W233" s="56"/>
      <c r="X233" s="56"/>
      <c r="Y233" s="56"/>
      <c r="Z233" s="56"/>
      <c r="AA233" s="56"/>
      <c r="AB233" s="56"/>
    </row>
    <row r="234">
      <c r="A234" s="56"/>
      <c r="B234" s="56"/>
      <c r="C234" s="58"/>
      <c r="D234" s="87"/>
      <c r="E234" s="79"/>
      <c r="F234" s="58"/>
      <c r="G234" s="58"/>
      <c r="H234" s="58"/>
      <c r="I234" s="58"/>
      <c r="J234" s="58"/>
      <c r="K234" s="56"/>
      <c r="L234" s="56"/>
      <c r="M234" s="56"/>
      <c r="N234" s="56"/>
      <c r="O234" s="56"/>
      <c r="P234" s="56"/>
      <c r="Q234" s="56"/>
      <c r="R234" s="56"/>
      <c r="S234" s="56"/>
      <c r="T234" s="56"/>
      <c r="U234" s="56"/>
      <c r="V234" s="56"/>
      <c r="W234" s="56"/>
      <c r="X234" s="56"/>
      <c r="Y234" s="56"/>
      <c r="Z234" s="56"/>
      <c r="AA234" s="56"/>
      <c r="AB234" s="56"/>
    </row>
    <row r="235">
      <c r="A235" s="56"/>
      <c r="B235" s="56"/>
      <c r="C235" s="58"/>
      <c r="D235" s="87"/>
      <c r="E235" s="79"/>
      <c r="F235" s="58"/>
      <c r="G235" s="58"/>
      <c r="H235" s="58"/>
      <c r="I235" s="58"/>
      <c r="J235" s="58"/>
      <c r="K235" s="56"/>
      <c r="L235" s="56"/>
      <c r="M235" s="56"/>
      <c r="N235" s="56"/>
      <c r="O235" s="56"/>
      <c r="P235" s="56"/>
      <c r="Q235" s="56"/>
      <c r="R235" s="56"/>
      <c r="S235" s="56"/>
      <c r="T235" s="56"/>
      <c r="U235" s="56"/>
      <c r="V235" s="56"/>
      <c r="W235" s="56"/>
      <c r="X235" s="56"/>
      <c r="Y235" s="56"/>
      <c r="Z235" s="56"/>
      <c r="AA235" s="56"/>
      <c r="AB235" s="56"/>
    </row>
    <row r="236">
      <c r="A236" s="56"/>
      <c r="B236" s="56"/>
      <c r="C236" s="58"/>
      <c r="D236" s="87"/>
      <c r="E236" s="79"/>
      <c r="F236" s="58"/>
      <c r="G236" s="58"/>
      <c r="H236" s="58"/>
      <c r="I236" s="58"/>
      <c r="J236" s="58"/>
      <c r="K236" s="56"/>
      <c r="L236" s="56"/>
      <c r="M236" s="56"/>
      <c r="N236" s="56"/>
      <c r="O236" s="56"/>
      <c r="P236" s="56"/>
      <c r="Q236" s="56"/>
      <c r="R236" s="56"/>
      <c r="S236" s="56"/>
      <c r="T236" s="56"/>
      <c r="U236" s="56"/>
      <c r="V236" s="56"/>
      <c r="W236" s="56"/>
      <c r="X236" s="56"/>
      <c r="Y236" s="56"/>
      <c r="Z236" s="56"/>
      <c r="AA236" s="56"/>
      <c r="AB236" s="56"/>
    </row>
    <row r="237">
      <c r="A237" s="56"/>
      <c r="B237" s="56"/>
      <c r="C237" s="58"/>
      <c r="D237" s="87"/>
      <c r="E237" s="79"/>
      <c r="F237" s="58"/>
      <c r="G237" s="58"/>
      <c r="H237" s="58"/>
      <c r="I237" s="58"/>
      <c r="J237" s="58"/>
      <c r="K237" s="56"/>
      <c r="L237" s="56"/>
      <c r="M237" s="56"/>
      <c r="N237" s="56"/>
      <c r="O237" s="56"/>
      <c r="P237" s="56"/>
      <c r="Q237" s="56"/>
      <c r="R237" s="56"/>
      <c r="S237" s="56"/>
      <c r="T237" s="56"/>
      <c r="U237" s="56"/>
      <c r="V237" s="56"/>
      <c r="W237" s="56"/>
      <c r="X237" s="56"/>
      <c r="Y237" s="56"/>
      <c r="Z237" s="56"/>
      <c r="AA237" s="56"/>
      <c r="AB237" s="56"/>
    </row>
    <row r="238">
      <c r="A238" s="56"/>
      <c r="B238" s="56"/>
      <c r="C238" s="58"/>
      <c r="D238" s="87"/>
      <c r="E238" s="79"/>
      <c r="F238" s="58"/>
      <c r="G238" s="58"/>
      <c r="H238" s="58"/>
      <c r="I238" s="58"/>
      <c r="J238" s="58"/>
      <c r="K238" s="56"/>
      <c r="L238" s="56"/>
      <c r="M238" s="56"/>
      <c r="N238" s="56"/>
      <c r="O238" s="56"/>
      <c r="P238" s="56"/>
      <c r="Q238" s="56"/>
      <c r="R238" s="56"/>
      <c r="S238" s="56"/>
      <c r="T238" s="56"/>
      <c r="U238" s="56"/>
      <c r="V238" s="56"/>
      <c r="W238" s="56"/>
      <c r="X238" s="56"/>
      <c r="Y238" s="56"/>
      <c r="Z238" s="56"/>
      <c r="AA238" s="56"/>
      <c r="AB238" s="56"/>
    </row>
    <row r="239">
      <c r="A239" s="56"/>
      <c r="B239" s="56"/>
      <c r="C239" s="58"/>
      <c r="D239" s="87"/>
      <c r="E239" s="79"/>
      <c r="F239" s="58"/>
      <c r="G239" s="58"/>
      <c r="H239" s="58"/>
      <c r="I239" s="58"/>
      <c r="J239" s="58"/>
      <c r="K239" s="56"/>
      <c r="L239" s="56"/>
      <c r="M239" s="56"/>
      <c r="N239" s="56"/>
      <c r="O239" s="56"/>
      <c r="P239" s="56"/>
      <c r="Q239" s="56"/>
      <c r="R239" s="56"/>
      <c r="S239" s="56"/>
      <c r="T239" s="56"/>
      <c r="U239" s="56"/>
      <c r="V239" s="56"/>
      <c r="W239" s="56"/>
      <c r="X239" s="56"/>
      <c r="Y239" s="56"/>
      <c r="Z239" s="56"/>
      <c r="AA239" s="56"/>
      <c r="AB239" s="56"/>
    </row>
    <row r="240">
      <c r="A240" s="56"/>
      <c r="B240" s="56"/>
      <c r="C240" s="58"/>
      <c r="D240" s="87"/>
      <c r="E240" s="79"/>
      <c r="F240" s="58"/>
      <c r="G240" s="58"/>
      <c r="H240" s="58"/>
      <c r="I240" s="58"/>
      <c r="J240" s="58"/>
      <c r="K240" s="56"/>
      <c r="L240" s="56"/>
      <c r="M240" s="56"/>
      <c r="N240" s="56"/>
      <c r="O240" s="56"/>
      <c r="P240" s="56"/>
      <c r="Q240" s="56"/>
      <c r="R240" s="56"/>
      <c r="S240" s="56"/>
      <c r="T240" s="56"/>
      <c r="U240" s="56"/>
      <c r="V240" s="56"/>
      <c r="W240" s="56"/>
      <c r="X240" s="56"/>
      <c r="Y240" s="56"/>
      <c r="Z240" s="56"/>
      <c r="AA240" s="56"/>
      <c r="AB240" s="56"/>
    </row>
    <row r="241">
      <c r="A241" s="56"/>
      <c r="B241" s="56"/>
      <c r="C241" s="58"/>
      <c r="D241" s="87"/>
      <c r="E241" s="79"/>
      <c r="F241" s="58"/>
      <c r="G241" s="58"/>
      <c r="H241" s="58"/>
      <c r="I241" s="58"/>
      <c r="J241" s="58"/>
      <c r="K241" s="56"/>
      <c r="L241" s="56"/>
      <c r="M241" s="56"/>
      <c r="N241" s="56"/>
      <c r="O241" s="56"/>
      <c r="P241" s="56"/>
      <c r="Q241" s="56"/>
      <c r="R241" s="56"/>
      <c r="S241" s="56"/>
      <c r="T241" s="56"/>
      <c r="U241" s="56"/>
      <c r="V241" s="56"/>
      <c r="W241" s="56"/>
      <c r="X241" s="56"/>
      <c r="Y241" s="56"/>
      <c r="Z241" s="56"/>
      <c r="AA241" s="56"/>
      <c r="AB241" s="56"/>
    </row>
    <row r="242">
      <c r="A242" s="56"/>
      <c r="B242" s="56"/>
      <c r="C242" s="58"/>
      <c r="D242" s="87"/>
      <c r="E242" s="79"/>
      <c r="F242" s="58"/>
      <c r="G242" s="58"/>
      <c r="H242" s="58"/>
      <c r="I242" s="58"/>
      <c r="J242" s="58"/>
      <c r="K242" s="56"/>
      <c r="L242" s="56"/>
      <c r="M242" s="56"/>
      <c r="N242" s="56"/>
      <c r="O242" s="56"/>
      <c r="P242" s="56"/>
      <c r="Q242" s="56"/>
      <c r="R242" s="56"/>
      <c r="S242" s="56"/>
      <c r="T242" s="56"/>
      <c r="U242" s="56"/>
      <c r="V242" s="56"/>
      <c r="W242" s="56"/>
      <c r="X242" s="56"/>
      <c r="Y242" s="56"/>
      <c r="Z242" s="56"/>
      <c r="AA242" s="56"/>
      <c r="AB242" s="56"/>
    </row>
    <row r="243">
      <c r="A243" s="56"/>
      <c r="B243" s="56"/>
      <c r="C243" s="58"/>
      <c r="D243" s="87"/>
      <c r="E243" s="79"/>
      <c r="F243" s="58"/>
      <c r="G243" s="58"/>
      <c r="H243" s="58"/>
      <c r="I243" s="58"/>
      <c r="J243" s="58"/>
      <c r="K243" s="56"/>
      <c r="L243" s="56"/>
      <c r="M243" s="56"/>
      <c r="N243" s="56"/>
      <c r="O243" s="56"/>
      <c r="P243" s="56"/>
      <c r="Q243" s="56"/>
      <c r="R243" s="56"/>
      <c r="S243" s="56"/>
      <c r="T243" s="56"/>
      <c r="U243" s="56"/>
      <c r="V243" s="56"/>
      <c r="W243" s="56"/>
      <c r="X243" s="56"/>
      <c r="Y243" s="56"/>
      <c r="Z243" s="56"/>
      <c r="AA243" s="56"/>
      <c r="AB243" s="56"/>
    </row>
    <row r="244">
      <c r="A244" s="56"/>
      <c r="B244" s="56"/>
      <c r="C244" s="58"/>
      <c r="D244" s="87"/>
      <c r="E244" s="79"/>
      <c r="F244" s="58"/>
      <c r="G244" s="58"/>
      <c r="H244" s="58"/>
      <c r="I244" s="58"/>
      <c r="J244" s="58"/>
      <c r="K244" s="56"/>
      <c r="L244" s="56"/>
      <c r="M244" s="56"/>
      <c r="N244" s="56"/>
      <c r="O244" s="56"/>
      <c r="P244" s="56"/>
      <c r="Q244" s="56"/>
      <c r="R244" s="56"/>
      <c r="S244" s="56"/>
      <c r="T244" s="56"/>
      <c r="U244" s="56"/>
      <c r="V244" s="56"/>
      <c r="W244" s="56"/>
      <c r="X244" s="56"/>
      <c r="Y244" s="56"/>
      <c r="Z244" s="56"/>
      <c r="AA244" s="56"/>
      <c r="AB244" s="56"/>
    </row>
    <row r="245">
      <c r="A245" s="56"/>
      <c r="B245" s="56"/>
      <c r="C245" s="58"/>
      <c r="D245" s="87"/>
      <c r="E245" s="79"/>
      <c r="F245" s="58"/>
      <c r="G245" s="58"/>
      <c r="H245" s="58"/>
      <c r="I245" s="58"/>
      <c r="J245" s="58"/>
      <c r="K245" s="56"/>
      <c r="L245" s="56"/>
      <c r="M245" s="56"/>
      <c r="N245" s="56"/>
      <c r="O245" s="56"/>
      <c r="P245" s="56"/>
      <c r="Q245" s="56"/>
      <c r="R245" s="56"/>
      <c r="S245" s="56"/>
      <c r="T245" s="56"/>
      <c r="U245" s="56"/>
      <c r="V245" s="56"/>
      <c r="W245" s="56"/>
      <c r="X245" s="56"/>
      <c r="Y245" s="56"/>
      <c r="Z245" s="56"/>
      <c r="AA245" s="56"/>
      <c r="AB245" s="56"/>
    </row>
    <row r="246">
      <c r="A246" s="56"/>
      <c r="B246" s="56"/>
      <c r="C246" s="58"/>
      <c r="D246" s="87"/>
      <c r="E246" s="79"/>
      <c r="F246" s="58"/>
      <c r="G246" s="58"/>
      <c r="H246" s="58"/>
      <c r="I246" s="58"/>
      <c r="J246" s="58"/>
      <c r="K246" s="56"/>
      <c r="L246" s="56"/>
      <c r="M246" s="56"/>
      <c r="N246" s="56"/>
      <c r="O246" s="56"/>
      <c r="P246" s="56"/>
      <c r="Q246" s="56"/>
      <c r="R246" s="56"/>
      <c r="S246" s="56"/>
      <c r="T246" s="56"/>
      <c r="U246" s="56"/>
      <c r="V246" s="56"/>
      <c r="W246" s="56"/>
      <c r="X246" s="56"/>
      <c r="Y246" s="56"/>
      <c r="Z246" s="56"/>
      <c r="AA246" s="56"/>
      <c r="AB246" s="56"/>
    </row>
    <row r="247">
      <c r="A247" s="56"/>
      <c r="B247" s="56"/>
      <c r="C247" s="58"/>
      <c r="D247" s="87"/>
      <c r="E247" s="79"/>
      <c r="F247" s="58"/>
      <c r="G247" s="58"/>
      <c r="H247" s="58"/>
      <c r="I247" s="58"/>
      <c r="J247" s="58"/>
      <c r="K247" s="56"/>
      <c r="L247" s="56"/>
      <c r="M247" s="56"/>
      <c r="N247" s="56"/>
      <c r="O247" s="56"/>
      <c r="P247" s="56"/>
      <c r="Q247" s="56"/>
      <c r="R247" s="56"/>
      <c r="S247" s="56"/>
      <c r="T247" s="56"/>
      <c r="U247" s="56"/>
      <c r="V247" s="56"/>
      <c r="W247" s="56"/>
      <c r="X247" s="56"/>
      <c r="Y247" s="56"/>
      <c r="Z247" s="56"/>
      <c r="AA247" s="56"/>
      <c r="AB247" s="56"/>
    </row>
    <row r="248">
      <c r="A248" s="56"/>
      <c r="B248" s="56"/>
      <c r="C248" s="58"/>
      <c r="D248" s="87"/>
      <c r="E248" s="79"/>
      <c r="F248" s="58"/>
      <c r="G248" s="58"/>
      <c r="H248" s="58"/>
      <c r="I248" s="58"/>
      <c r="J248" s="58"/>
      <c r="K248" s="56"/>
      <c r="L248" s="56"/>
      <c r="M248" s="56"/>
      <c r="N248" s="56"/>
      <c r="O248" s="56"/>
      <c r="P248" s="56"/>
      <c r="Q248" s="56"/>
      <c r="R248" s="56"/>
      <c r="S248" s="56"/>
      <c r="T248" s="56"/>
      <c r="U248" s="56"/>
      <c r="V248" s="56"/>
      <c r="W248" s="56"/>
      <c r="X248" s="56"/>
      <c r="Y248" s="56"/>
      <c r="Z248" s="56"/>
      <c r="AA248" s="56"/>
      <c r="AB248" s="56"/>
    </row>
    <row r="249">
      <c r="A249" s="56"/>
      <c r="B249" s="56"/>
      <c r="C249" s="58"/>
      <c r="D249" s="87"/>
      <c r="E249" s="79"/>
      <c r="F249" s="58"/>
      <c r="G249" s="58"/>
      <c r="H249" s="58"/>
      <c r="I249" s="58"/>
      <c r="J249" s="58"/>
      <c r="K249" s="56"/>
      <c r="L249" s="56"/>
      <c r="M249" s="56"/>
      <c r="N249" s="56"/>
      <c r="O249" s="56"/>
      <c r="P249" s="56"/>
      <c r="Q249" s="56"/>
      <c r="R249" s="56"/>
      <c r="S249" s="56"/>
      <c r="T249" s="56"/>
      <c r="U249" s="56"/>
      <c r="V249" s="56"/>
      <c r="W249" s="56"/>
      <c r="X249" s="56"/>
      <c r="Y249" s="56"/>
      <c r="Z249" s="56"/>
      <c r="AA249" s="56"/>
      <c r="AB249" s="56"/>
    </row>
    <row r="250">
      <c r="A250" s="56"/>
      <c r="B250" s="56"/>
      <c r="C250" s="58"/>
      <c r="D250" s="87"/>
      <c r="E250" s="79"/>
      <c r="F250" s="58"/>
      <c r="G250" s="58"/>
      <c r="H250" s="58"/>
      <c r="I250" s="58"/>
      <c r="J250" s="58"/>
      <c r="K250" s="56"/>
      <c r="L250" s="56"/>
      <c r="M250" s="56"/>
      <c r="N250" s="56"/>
      <c r="O250" s="56"/>
      <c r="P250" s="56"/>
      <c r="Q250" s="56"/>
      <c r="R250" s="56"/>
      <c r="S250" s="56"/>
      <c r="T250" s="56"/>
      <c r="U250" s="56"/>
      <c r="V250" s="56"/>
      <c r="W250" s="56"/>
      <c r="X250" s="56"/>
      <c r="Y250" s="56"/>
      <c r="Z250" s="56"/>
      <c r="AA250" s="56"/>
      <c r="AB250" s="56"/>
    </row>
    <row r="251">
      <c r="A251" s="56"/>
      <c r="B251" s="56"/>
      <c r="C251" s="58"/>
      <c r="D251" s="87"/>
      <c r="E251" s="79"/>
      <c r="F251" s="58"/>
      <c r="G251" s="58"/>
      <c r="H251" s="58"/>
      <c r="I251" s="58"/>
      <c r="J251" s="58"/>
      <c r="K251" s="56"/>
      <c r="L251" s="56"/>
      <c r="M251" s="56"/>
      <c r="N251" s="56"/>
      <c r="O251" s="56"/>
      <c r="P251" s="56"/>
      <c r="Q251" s="56"/>
      <c r="R251" s="56"/>
      <c r="S251" s="56"/>
      <c r="T251" s="56"/>
      <c r="U251" s="56"/>
      <c r="V251" s="56"/>
      <c r="W251" s="56"/>
      <c r="X251" s="56"/>
      <c r="Y251" s="56"/>
      <c r="Z251" s="56"/>
      <c r="AA251" s="56"/>
      <c r="AB251" s="56"/>
    </row>
    <row r="252">
      <c r="A252" s="56"/>
      <c r="B252" s="56"/>
      <c r="C252" s="58"/>
      <c r="D252" s="87"/>
      <c r="E252" s="79"/>
      <c r="F252" s="58"/>
      <c r="G252" s="58"/>
      <c r="H252" s="58"/>
      <c r="I252" s="58"/>
      <c r="J252" s="58"/>
      <c r="K252" s="56"/>
      <c r="L252" s="56"/>
      <c r="M252" s="56"/>
      <c r="N252" s="56"/>
      <c r="O252" s="56"/>
      <c r="P252" s="56"/>
      <c r="Q252" s="56"/>
      <c r="R252" s="56"/>
      <c r="S252" s="56"/>
      <c r="T252" s="56"/>
      <c r="U252" s="56"/>
      <c r="V252" s="56"/>
      <c r="W252" s="56"/>
      <c r="X252" s="56"/>
      <c r="Y252" s="56"/>
      <c r="Z252" s="56"/>
      <c r="AA252" s="56"/>
      <c r="AB252" s="56"/>
    </row>
    <row r="253">
      <c r="A253" s="56"/>
      <c r="B253" s="56"/>
      <c r="C253" s="58"/>
      <c r="D253" s="87"/>
      <c r="E253" s="79"/>
      <c r="F253" s="58"/>
      <c r="G253" s="58"/>
      <c r="H253" s="58"/>
      <c r="I253" s="58"/>
      <c r="J253" s="58"/>
      <c r="K253" s="56"/>
      <c r="L253" s="56"/>
      <c r="M253" s="56"/>
      <c r="N253" s="56"/>
      <c r="O253" s="56"/>
      <c r="P253" s="56"/>
      <c r="Q253" s="56"/>
      <c r="R253" s="56"/>
      <c r="S253" s="56"/>
      <c r="T253" s="56"/>
      <c r="U253" s="56"/>
      <c r="V253" s="56"/>
      <c r="W253" s="56"/>
      <c r="X253" s="56"/>
      <c r="Y253" s="56"/>
      <c r="Z253" s="56"/>
      <c r="AA253" s="56"/>
      <c r="AB253" s="56"/>
    </row>
    <row r="254">
      <c r="A254" s="56"/>
      <c r="B254" s="56"/>
      <c r="C254" s="58"/>
      <c r="D254" s="87"/>
      <c r="E254" s="79"/>
      <c r="F254" s="58"/>
      <c r="G254" s="58"/>
      <c r="H254" s="58"/>
      <c r="I254" s="58"/>
      <c r="J254" s="58"/>
      <c r="K254" s="56"/>
      <c r="L254" s="56"/>
      <c r="M254" s="56"/>
      <c r="N254" s="56"/>
      <c r="O254" s="56"/>
      <c r="P254" s="56"/>
      <c r="Q254" s="56"/>
      <c r="R254" s="56"/>
      <c r="S254" s="56"/>
      <c r="T254" s="56"/>
      <c r="U254" s="56"/>
      <c r="V254" s="56"/>
      <c r="W254" s="56"/>
      <c r="X254" s="56"/>
      <c r="Y254" s="56"/>
      <c r="Z254" s="56"/>
      <c r="AA254" s="56"/>
      <c r="AB254" s="56"/>
    </row>
    <row r="255">
      <c r="A255" s="56"/>
      <c r="B255" s="56"/>
      <c r="C255" s="58"/>
      <c r="D255" s="87"/>
      <c r="E255" s="79"/>
      <c r="F255" s="58"/>
      <c r="G255" s="58"/>
      <c r="H255" s="58"/>
      <c r="I255" s="58"/>
      <c r="J255" s="58"/>
      <c r="K255" s="56"/>
      <c r="L255" s="56"/>
      <c r="M255" s="56"/>
      <c r="N255" s="56"/>
      <c r="O255" s="56"/>
      <c r="P255" s="56"/>
      <c r="Q255" s="56"/>
      <c r="R255" s="56"/>
      <c r="S255" s="56"/>
      <c r="T255" s="56"/>
      <c r="U255" s="56"/>
      <c r="V255" s="56"/>
      <c r="W255" s="56"/>
      <c r="X255" s="56"/>
      <c r="Y255" s="56"/>
      <c r="Z255" s="56"/>
      <c r="AA255" s="56"/>
      <c r="AB255" s="56"/>
    </row>
    <row r="256">
      <c r="A256" s="56"/>
      <c r="B256" s="56"/>
      <c r="C256" s="58"/>
      <c r="D256" s="87"/>
      <c r="E256" s="79"/>
      <c r="F256" s="58"/>
      <c r="G256" s="58"/>
      <c r="H256" s="58"/>
      <c r="I256" s="58"/>
      <c r="J256" s="58"/>
      <c r="K256" s="56"/>
      <c r="L256" s="56"/>
      <c r="M256" s="56"/>
      <c r="N256" s="56"/>
      <c r="O256" s="56"/>
      <c r="P256" s="56"/>
      <c r="Q256" s="56"/>
      <c r="R256" s="56"/>
      <c r="S256" s="56"/>
      <c r="T256" s="56"/>
      <c r="U256" s="56"/>
      <c r="V256" s="56"/>
      <c r="W256" s="56"/>
      <c r="X256" s="56"/>
      <c r="Y256" s="56"/>
      <c r="Z256" s="56"/>
      <c r="AA256" s="56"/>
      <c r="AB256" s="56"/>
    </row>
    <row r="257">
      <c r="A257" s="56"/>
      <c r="B257" s="56"/>
      <c r="C257" s="58"/>
      <c r="D257" s="87"/>
      <c r="E257" s="79"/>
      <c r="F257" s="58"/>
      <c r="G257" s="58"/>
      <c r="H257" s="58"/>
      <c r="I257" s="58"/>
      <c r="J257" s="58"/>
      <c r="K257" s="56"/>
      <c r="L257" s="56"/>
      <c r="M257" s="56"/>
      <c r="N257" s="56"/>
      <c r="O257" s="56"/>
      <c r="P257" s="56"/>
      <c r="Q257" s="56"/>
      <c r="R257" s="56"/>
      <c r="S257" s="56"/>
      <c r="T257" s="56"/>
      <c r="U257" s="56"/>
      <c r="V257" s="56"/>
      <c r="W257" s="56"/>
      <c r="X257" s="56"/>
      <c r="Y257" s="56"/>
      <c r="Z257" s="56"/>
      <c r="AA257" s="56"/>
      <c r="AB257" s="56"/>
    </row>
    <row r="258">
      <c r="A258" s="56"/>
      <c r="B258" s="56"/>
      <c r="C258" s="58"/>
      <c r="D258" s="87"/>
      <c r="E258" s="79"/>
      <c r="F258" s="58"/>
      <c r="G258" s="58"/>
      <c r="H258" s="58"/>
      <c r="I258" s="58"/>
      <c r="J258" s="58"/>
      <c r="K258" s="56"/>
      <c r="L258" s="56"/>
      <c r="M258" s="56"/>
      <c r="N258" s="56"/>
      <c r="O258" s="56"/>
      <c r="P258" s="56"/>
      <c r="Q258" s="56"/>
      <c r="R258" s="56"/>
      <c r="S258" s="56"/>
      <c r="T258" s="56"/>
      <c r="U258" s="56"/>
      <c r="V258" s="56"/>
      <c r="W258" s="56"/>
      <c r="X258" s="56"/>
      <c r="Y258" s="56"/>
      <c r="Z258" s="56"/>
      <c r="AA258" s="56"/>
      <c r="AB258" s="56"/>
    </row>
    <row r="259">
      <c r="A259" s="56"/>
      <c r="B259" s="56"/>
      <c r="C259" s="58"/>
      <c r="D259" s="87"/>
      <c r="E259" s="79"/>
      <c r="F259" s="58"/>
      <c r="G259" s="58"/>
      <c r="H259" s="58"/>
      <c r="I259" s="58"/>
      <c r="J259" s="58"/>
      <c r="K259" s="56"/>
      <c r="L259" s="56"/>
      <c r="M259" s="56"/>
      <c r="N259" s="56"/>
      <c r="O259" s="56"/>
      <c r="P259" s="56"/>
      <c r="Q259" s="56"/>
      <c r="R259" s="56"/>
      <c r="S259" s="56"/>
      <c r="T259" s="56"/>
      <c r="U259" s="56"/>
      <c r="V259" s="56"/>
      <c r="W259" s="56"/>
      <c r="X259" s="56"/>
      <c r="Y259" s="56"/>
      <c r="Z259" s="56"/>
      <c r="AA259" s="56"/>
      <c r="AB259" s="56"/>
    </row>
    <row r="260">
      <c r="A260" s="56"/>
      <c r="B260" s="56"/>
      <c r="C260" s="58"/>
      <c r="D260" s="87"/>
      <c r="E260" s="79"/>
      <c r="F260" s="58"/>
      <c r="G260" s="58"/>
      <c r="H260" s="58"/>
      <c r="I260" s="58"/>
      <c r="J260" s="58"/>
      <c r="K260" s="56"/>
      <c r="L260" s="56"/>
      <c r="M260" s="56"/>
      <c r="N260" s="56"/>
      <c r="O260" s="56"/>
      <c r="P260" s="56"/>
      <c r="Q260" s="56"/>
      <c r="R260" s="56"/>
      <c r="S260" s="56"/>
      <c r="T260" s="56"/>
      <c r="U260" s="56"/>
      <c r="V260" s="56"/>
      <c r="W260" s="56"/>
      <c r="X260" s="56"/>
      <c r="Y260" s="56"/>
      <c r="Z260" s="56"/>
      <c r="AA260" s="56"/>
      <c r="AB260" s="56"/>
    </row>
    <row r="261">
      <c r="A261" s="56"/>
      <c r="B261" s="56"/>
      <c r="C261" s="58"/>
      <c r="D261" s="87"/>
      <c r="E261" s="79"/>
      <c r="F261" s="58"/>
      <c r="G261" s="58"/>
      <c r="H261" s="58"/>
      <c r="I261" s="58"/>
      <c r="J261" s="58"/>
      <c r="K261" s="56"/>
      <c r="L261" s="56"/>
      <c r="M261" s="56"/>
      <c r="N261" s="56"/>
      <c r="O261" s="56"/>
      <c r="P261" s="56"/>
      <c r="Q261" s="56"/>
      <c r="R261" s="56"/>
      <c r="S261" s="56"/>
      <c r="T261" s="56"/>
      <c r="U261" s="56"/>
      <c r="V261" s="56"/>
      <c r="W261" s="56"/>
      <c r="X261" s="56"/>
      <c r="Y261" s="56"/>
      <c r="Z261" s="56"/>
      <c r="AA261" s="56"/>
      <c r="AB261" s="56"/>
    </row>
    <row r="262">
      <c r="A262" s="56"/>
      <c r="B262" s="56"/>
      <c r="C262" s="58"/>
      <c r="D262" s="87"/>
      <c r="E262" s="79"/>
      <c r="F262" s="58"/>
      <c r="G262" s="58"/>
      <c r="H262" s="58"/>
      <c r="I262" s="58"/>
      <c r="J262" s="58"/>
      <c r="K262" s="56"/>
      <c r="L262" s="56"/>
      <c r="M262" s="56"/>
      <c r="N262" s="56"/>
      <c r="O262" s="56"/>
      <c r="P262" s="56"/>
      <c r="Q262" s="56"/>
      <c r="R262" s="56"/>
      <c r="S262" s="56"/>
      <c r="T262" s="56"/>
      <c r="U262" s="56"/>
      <c r="V262" s="56"/>
      <c r="W262" s="56"/>
      <c r="X262" s="56"/>
      <c r="Y262" s="56"/>
      <c r="Z262" s="56"/>
      <c r="AA262" s="56"/>
      <c r="AB262" s="56"/>
    </row>
    <row r="263">
      <c r="A263" s="56"/>
      <c r="B263" s="56"/>
      <c r="C263" s="58"/>
      <c r="D263" s="87"/>
      <c r="E263" s="79"/>
      <c r="F263" s="58"/>
      <c r="G263" s="58"/>
      <c r="H263" s="58"/>
      <c r="I263" s="58"/>
      <c r="J263" s="58"/>
      <c r="K263" s="56"/>
      <c r="L263" s="56"/>
      <c r="M263" s="56"/>
      <c r="N263" s="56"/>
      <c r="O263" s="56"/>
      <c r="P263" s="56"/>
      <c r="Q263" s="56"/>
      <c r="R263" s="56"/>
      <c r="S263" s="56"/>
      <c r="T263" s="56"/>
      <c r="U263" s="56"/>
      <c r="V263" s="56"/>
      <c r="W263" s="56"/>
      <c r="X263" s="56"/>
      <c r="Y263" s="56"/>
      <c r="Z263" s="56"/>
      <c r="AA263" s="56"/>
      <c r="AB263" s="56"/>
    </row>
    <row r="264">
      <c r="A264" s="56"/>
      <c r="B264" s="56"/>
      <c r="C264" s="58"/>
      <c r="D264" s="87"/>
      <c r="E264" s="79"/>
      <c r="F264" s="58"/>
      <c r="G264" s="58"/>
      <c r="H264" s="58"/>
      <c r="I264" s="58"/>
      <c r="J264" s="58"/>
      <c r="K264" s="56"/>
      <c r="L264" s="56"/>
      <c r="M264" s="56"/>
      <c r="N264" s="56"/>
      <c r="O264" s="56"/>
      <c r="P264" s="56"/>
      <c r="Q264" s="56"/>
      <c r="R264" s="56"/>
      <c r="S264" s="56"/>
      <c r="T264" s="56"/>
      <c r="U264" s="56"/>
      <c r="V264" s="56"/>
      <c r="W264" s="56"/>
      <c r="X264" s="56"/>
      <c r="Y264" s="56"/>
      <c r="Z264" s="56"/>
      <c r="AA264" s="56"/>
      <c r="AB264" s="56"/>
    </row>
    <row r="265">
      <c r="A265" s="56"/>
      <c r="B265" s="56"/>
      <c r="C265" s="58"/>
      <c r="D265" s="87"/>
      <c r="E265" s="79"/>
      <c r="F265" s="58"/>
      <c r="G265" s="58"/>
      <c r="H265" s="58"/>
      <c r="I265" s="58"/>
      <c r="J265" s="58"/>
      <c r="K265" s="56"/>
      <c r="L265" s="56"/>
      <c r="M265" s="56"/>
      <c r="N265" s="56"/>
      <c r="O265" s="56"/>
      <c r="P265" s="56"/>
      <c r="Q265" s="56"/>
      <c r="R265" s="56"/>
      <c r="S265" s="56"/>
      <c r="T265" s="56"/>
      <c r="U265" s="56"/>
      <c r="V265" s="56"/>
      <c r="W265" s="56"/>
      <c r="X265" s="56"/>
      <c r="Y265" s="56"/>
      <c r="Z265" s="56"/>
      <c r="AA265" s="56"/>
      <c r="AB265" s="56"/>
    </row>
    <row r="266">
      <c r="A266" s="56"/>
      <c r="B266" s="56"/>
      <c r="C266" s="58"/>
      <c r="D266" s="87"/>
      <c r="E266" s="79"/>
      <c r="F266" s="58"/>
      <c r="G266" s="58"/>
      <c r="H266" s="58"/>
      <c r="I266" s="58"/>
      <c r="J266" s="58"/>
      <c r="K266" s="56"/>
      <c r="L266" s="56"/>
      <c r="M266" s="56"/>
      <c r="N266" s="56"/>
      <c r="O266" s="56"/>
      <c r="P266" s="56"/>
      <c r="Q266" s="56"/>
      <c r="R266" s="56"/>
      <c r="S266" s="56"/>
      <c r="T266" s="56"/>
      <c r="U266" s="56"/>
      <c r="V266" s="56"/>
      <c r="W266" s="56"/>
      <c r="X266" s="56"/>
      <c r="Y266" s="56"/>
      <c r="Z266" s="56"/>
      <c r="AA266" s="56"/>
      <c r="AB266" s="56"/>
    </row>
    <row r="267">
      <c r="A267" s="56"/>
      <c r="B267" s="56"/>
      <c r="C267" s="58"/>
      <c r="D267" s="87"/>
      <c r="E267" s="79"/>
      <c r="F267" s="58"/>
      <c r="G267" s="58"/>
      <c r="H267" s="58"/>
      <c r="I267" s="58"/>
      <c r="J267" s="58"/>
      <c r="K267" s="56"/>
      <c r="L267" s="56"/>
      <c r="M267" s="56"/>
      <c r="N267" s="56"/>
      <c r="O267" s="56"/>
      <c r="P267" s="56"/>
      <c r="Q267" s="56"/>
      <c r="R267" s="56"/>
      <c r="S267" s="56"/>
      <c r="T267" s="56"/>
      <c r="U267" s="56"/>
      <c r="V267" s="56"/>
      <c r="W267" s="56"/>
      <c r="X267" s="56"/>
      <c r="Y267" s="56"/>
      <c r="Z267" s="56"/>
      <c r="AA267" s="56"/>
      <c r="AB267" s="56"/>
    </row>
    <row r="268">
      <c r="A268" s="56"/>
      <c r="B268" s="56"/>
      <c r="C268" s="58"/>
      <c r="D268" s="87"/>
      <c r="E268" s="79"/>
      <c r="F268" s="58"/>
      <c r="G268" s="58"/>
      <c r="H268" s="58"/>
      <c r="I268" s="58"/>
      <c r="J268" s="58"/>
      <c r="K268" s="56"/>
      <c r="L268" s="56"/>
      <c r="M268" s="56"/>
      <c r="N268" s="56"/>
      <c r="O268" s="56"/>
      <c r="P268" s="56"/>
      <c r="Q268" s="56"/>
      <c r="R268" s="56"/>
      <c r="S268" s="56"/>
      <c r="T268" s="56"/>
      <c r="U268" s="56"/>
      <c r="V268" s="56"/>
      <c r="W268" s="56"/>
      <c r="X268" s="56"/>
      <c r="Y268" s="56"/>
      <c r="Z268" s="56"/>
      <c r="AA268" s="56"/>
      <c r="AB268" s="56"/>
    </row>
    <row r="269">
      <c r="A269" s="56"/>
      <c r="B269" s="56"/>
      <c r="C269" s="58"/>
      <c r="D269" s="87"/>
      <c r="E269" s="79"/>
      <c r="F269" s="58"/>
      <c r="G269" s="58"/>
      <c r="H269" s="58"/>
      <c r="I269" s="58"/>
      <c r="J269" s="58"/>
      <c r="K269" s="56"/>
      <c r="L269" s="56"/>
      <c r="M269" s="56"/>
      <c r="N269" s="56"/>
      <c r="O269" s="56"/>
      <c r="P269" s="56"/>
      <c r="Q269" s="56"/>
      <c r="R269" s="56"/>
      <c r="S269" s="56"/>
      <c r="T269" s="56"/>
      <c r="U269" s="56"/>
      <c r="V269" s="56"/>
      <c r="W269" s="56"/>
      <c r="X269" s="56"/>
      <c r="Y269" s="56"/>
      <c r="Z269" s="56"/>
      <c r="AA269" s="56"/>
      <c r="AB269" s="56"/>
    </row>
    <row r="270">
      <c r="A270" s="56"/>
      <c r="B270" s="56"/>
      <c r="C270" s="58"/>
      <c r="D270" s="87"/>
      <c r="E270" s="79"/>
      <c r="F270" s="58"/>
      <c r="G270" s="58"/>
      <c r="H270" s="58"/>
      <c r="I270" s="58"/>
      <c r="J270" s="58"/>
      <c r="K270" s="56"/>
      <c r="L270" s="56"/>
      <c r="M270" s="56"/>
      <c r="N270" s="56"/>
      <c r="O270" s="56"/>
      <c r="P270" s="56"/>
      <c r="Q270" s="56"/>
      <c r="R270" s="56"/>
      <c r="S270" s="56"/>
      <c r="T270" s="56"/>
      <c r="U270" s="56"/>
      <c r="V270" s="56"/>
      <c r="W270" s="56"/>
      <c r="X270" s="56"/>
      <c r="Y270" s="56"/>
      <c r="Z270" s="56"/>
      <c r="AA270" s="56"/>
      <c r="AB270" s="56"/>
    </row>
    <row r="271">
      <c r="A271" s="56"/>
      <c r="B271" s="56"/>
      <c r="C271" s="58"/>
      <c r="D271" s="87"/>
      <c r="E271" s="79"/>
      <c r="F271" s="58"/>
      <c r="G271" s="58"/>
      <c r="H271" s="58"/>
      <c r="I271" s="58"/>
      <c r="J271" s="58"/>
      <c r="K271" s="56"/>
      <c r="L271" s="56"/>
      <c r="M271" s="56"/>
      <c r="N271" s="56"/>
      <c r="O271" s="56"/>
      <c r="P271" s="56"/>
      <c r="Q271" s="56"/>
      <c r="R271" s="56"/>
      <c r="S271" s="56"/>
      <c r="T271" s="56"/>
      <c r="U271" s="56"/>
      <c r="V271" s="56"/>
      <c r="W271" s="56"/>
      <c r="X271" s="56"/>
      <c r="Y271" s="56"/>
      <c r="Z271" s="56"/>
      <c r="AA271" s="56"/>
      <c r="AB271" s="56"/>
    </row>
    <row r="272">
      <c r="A272" s="56"/>
      <c r="B272" s="56"/>
      <c r="C272" s="58"/>
      <c r="D272" s="87"/>
      <c r="E272" s="79"/>
      <c r="F272" s="58"/>
      <c r="G272" s="58"/>
      <c r="H272" s="58"/>
      <c r="I272" s="58"/>
      <c r="J272" s="58"/>
      <c r="K272" s="56"/>
      <c r="L272" s="56"/>
      <c r="M272" s="56"/>
      <c r="N272" s="56"/>
      <c r="O272" s="56"/>
      <c r="P272" s="56"/>
      <c r="Q272" s="56"/>
      <c r="R272" s="56"/>
      <c r="S272" s="56"/>
      <c r="T272" s="56"/>
      <c r="U272" s="56"/>
      <c r="V272" s="56"/>
      <c r="W272" s="56"/>
      <c r="X272" s="56"/>
      <c r="Y272" s="56"/>
      <c r="Z272" s="56"/>
      <c r="AA272" s="56"/>
      <c r="AB272" s="56"/>
    </row>
    <row r="273">
      <c r="A273" s="56"/>
      <c r="B273" s="56"/>
      <c r="C273" s="58"/>
      <c r="D273" s="87"/>
      <c r="E273" s="79"/>
      <c r="F273" s="58"/>
      <c r="G273" s="58"/>
      <c r="H273" s="58"/>
      <c r="I273" s="58"/>
      <c r="J273" s="58"/>
      <c r="K273" s="56"/>
      <c r="L273" s="56"/>
      <c r="M273" s="56"/>
      <c r="N273" s="56"/>
      <c r="O273" s="56"/>
      <c r="P273" s="56"/>
      <c r="Q273" s="56"/>
      <c r="R273" s="56"/>
      <c r="S273" s="56"/>
      <c r="T273" s="56"/>
      <c r="U273" s="56"/>
      <c r="V273" s="56"/>
      <c r="W273" s="56"/>
      <c r="X273" s="56"/>
      <c r="Y273" s="56"/>
      <c r="Z273" s="56"/>
      <c r="AA273" s="56"/>
      <c r="AB273" s="56"/>
    </row>
    <row r="274">
      <c r="A274" s="56"/>
      <c r="B274" s="56"/>
      <c r="C274" s="58"/>
      <c r="D274" s="87"/>
      <c r="E274" s="79"/>
      <c r="F274" s="58"/>
      <c r="G274" s="58"/>
      <c r="H274" s="58"/>
      <c r="I274" s="58"/>
      <c r="J274" s="58"/>
      <c r="K274" s="56"/>
      <c r="L274" s="56"/>
      <c r="M274" s="56"/>
      <c r="N274" s="56"/>
      <c r="O274" s="56"/>
      <c r="P274" s="56"/>
      <c r="Q274" s="56"/>
      <c r="R274" s="56"/>
      <c r="S274" s="56"/>
      <c r="T274" s="56"/>
      <c r="U274" s="56"/>
      <c r="V274" s="56"/>
      <c r="W274" s="56"/>
      <c r="X274" s="56"/>
      <c r="Y274" s="56"/>
      <c r="Z274" s="56"/>
      <c r="AA274" s="56"/>
      <c r="AB274" s="56"/>
    </row>
    <row r="275">
      <c r="A275" s="56"/>
      <c r="B275" s="56"/>
      <c r="C275" s="58"/>
      <c r="D275" s="87"/>
      <c r="E275" s="79"/>
      <c r="F275" s="58"/>
      <c r="G275" s="58"/>
      <c r="H275" s="58"/>
      <c r="I275" s="58"/>
      <c r="J275" s="58"/>
      <c r="K275" s="56"/>
      <c r="L275" s="56"/>
      <c r="M275" s="56"/>
      <c r="N275" s="56"/>
      <c r="O275" s="56"/>
      <c r="P275" s="56"/>
      <c r="Q275" s="56"/>
      <c r="R275" s="56"/>
      <c r="S275" s="56"/>
      <c r="T275" s="56"/>
      <c r="U275" s="56"/>
      <c r="V275" s="56"/>
      <c r="W275" s="56"/>
      <c r="X275" s="56"/>
      <c r="Y275" s="56"/>
      <c r="Z275" s="56"/>
      <c r="AA275" s="56"/>
      <c r="AB275" s="56"/>
    </row>
    <row r="276">
      <c r="A276" s="56"/>
      <c r="B276" s="56"/>
      <c r="C276" s="58"/>
      <c r="D276" s="87"/>
      <c r="E276" s="79"/>
      <c r="F276" s="58"/>
      <c r="G276" s="58"/>
      <c r="H276" s="58"/>
      <c r="I276" s="58"/>
      <c r="J276" s="58"/>
      <c r="K276" s="56"/>
      <c r="L276" s="56"/>
      <c r="M276" s="56"/>
      <c r="N276" s="56"/>
      <c r="O276" s="56"/>
      <c r="P276" s="56"/>
      <c r="Q276" s="56"/>
      <c r="R276" s="56"/>
      <c r="S276" s="56"/>
      <c r="T276" s="56"/>
      <c r="U276" s="56"/>
      <c r="V276" s="56"/>
      <c r="W276" s="56"/>
      <c r="X276" s="56"/>
      <c r="Y276" s="56"/>
      <c r="Z276" s="56"/>
      <c r="AA276" s="56"/>
      <c r="AB276" s="56"/>
    </row>
    <row r="277">
      <c r="A277" s="56"/>
      <c r="B277" s="56"/>
      <c r="C277" s="58"/>
      <c r="D277" s="87"/>
      <c r="E277" s="79"/>
      <c r="F277" s="58"/>
      <c r="G277" s="58"/>
      <c r="H277" s="58"/>
      <c r="I277" s="58"/>
      <c r="J277" s="58"/>
      <c r="K277" s="56"/>
      <c r="L277" s="56"/>
      <c r="M277" s="56"/>
      <c r="N277" s="56"/>
      <c r="O277" s="56"/>
      <c r="P277" s="56"/>
      <c r="Q277" s="56"/>
      <c r="R277" s="56"/>
      <c r="S277" s="56"/>
      <c r="T277" s="56"/>
      <c r="U277" s="56"/>
      <c r="V277" s="56"/>
      <c r="W277" s="56"/>
      <c r="X277" s="56"/>
      <c r="Y277" s="56"/>
      <c r="Z277" s="56"/>
      <c r="AA277" s="56"/>
      <c r="AB277" s="56"/>
    </row>
    <row r="278">
      <c r="A278" s="56"/>
      <c r="B278" s="56"/>
      <c r="C278" s="58"/>
      <c r="D278" s="87"/>
      <c r="E278" s="79"/>
      <c r="F278" s="58"/>
      <c r="G278" s="58"/>
      <c r="H278" s="58"/>
      <c r="I278" s="58"/>
      <c r="J278" s="58"/>
      <c r="K278" s="56"/>
      <c r="L278" s="56"/>
      <c r="M278" s="56"/>
      <c r="N278" s="56"/>
      <c r="O278" s="56"/>
      <c r="P278" s="56"/>
      <c r="Q278" s="56"/>
      <c r="R278" s="56"/>
      <c r="S278" s="56"/>
      <c r="T278" s="56"/>
      <c r="U278" s="56"/>
      <c r="V278" s="56"/>
      <c r="W278" s="56"/>
      <c r="X278" s="56"/>
      <c r="Y278" s="56"/>
      <c r="Z278" s="56"/>
      <c r="AA278" s="56"/>
      <c r="AB278" s="56"/>
    </row>
    <row r="279">
      <c r="A279" s="56"/>
      <c r="B279" s="56"/>
      <c r="C279" s="58"/>
      <c r="D279" s="87"/>
      <c r="E279" s="79"/>
      <c r="F279" s="58"/>
      <c r="G279" s="58"/>
      <c r="H279" s="58"/>
      <c r="I279" s="58"/>
      <c r="J279" s="58"/>
      <c r="K279" s="56"/>
      <c r="L279" s="56"/>
      <c r="M279" s="56"/>
      <c r="N279" s="56"/>
      <c r="O279" s="56"/>
      <c r="P279" s="56"/>
      <c r="Q279" s="56"/>
      <c r="R279" s="56"/>
      <c r="S279" s="56"/>
      <c r="T279" s="56"/>
      <c r="U279" s="56"/>
      <c r="V279" s="56"/>
      <c r="W279" s="56"/>
      <c r="X279" s="56"/>
      <c r="Y279" s="56"/>
      <c r="Z279" s="56"/>
      <c r="AA279" s="56"/>
      <c r="AB279" s="56"/>
    </row>
    <row r="280">
      <c r="A280" s="56"/>
      <c r="B280" s="56"/>
      <c r="C280" s="58"/>
      <c r="D280" s="87"/>
      <c r="E280" s="79"/>
      <c r="F280" s="58"/>
      <c r="G280" s="58"/>
      <c r="H280" s="58"/>
      <c r="I280" s="58"/>
      <c r="J280" s="58"/>
      <c r="K280" s="56"/>
      <c r="L280" s="56"/>
      <c r="M280" s="56"/>
      <c r="N280" s="56"/>
      <c r="O280" s="56"/>
      <c r="P280" s="56"/>
      <c r="Q280" s="56"/>
      <c r="R280" s="56"/>
      <c r="S280" s="56"/>
      <c r="T280" s="56"/>
      <c r="U280" s="56"/>
      <c r="V280" s="56"/>
      <c r="W280" s="56"/>
      <c r="X280" s="56"/>
      <c r="Y280" s="56"/>
      <c r="Z280" s="56"/>
      <c r="AA280" s="56"/>
      <c r="AB280" s="56"/>
    </row>
    <row r="281">
      <c r="A281" s="56"/>
      <c r="B281" s="56"/>
      <c r="C281" s="58"/>
      <c r="D281" s="87"/>
      <c r="E281" s="79"/>
      <c r="F281" s="58"/>
      <c r="G281" s="58"/>
      <c r="H281" s="58"/>
      <c r="I281" s="58"/>
      <c r="J281" s="58"/>
      <c r="K281" s="56"/>
      <c r="L281" s="56"/>
      <c r="M281" s="56"/>
      <c r="N281" s="56"/>
      <c r="O281" s="56"/>
      <c r="P281" s="56"/>
      <c r="Q281" s="56"/>
      <c r="R281" s="56"/>
      <c r="S281" s="56"/>
      <c r="T281" s="56"/>
      <c r="U281" s="56"/>
      <c r="V281" s="56"/>
      <c r="W281" s="56"/>
      <c r="X281" s="56"/>
      <c r="Y281" s="56"/>
      <c r="Z281" s="56"/>
      <c r="AA281" s="56"/>
      <c r="AB281" s="56"/>
    </row>
    <row r="282">
      <c r="A282" s="56"/>
      <c r="B282" s="56"/>
      <c r="C282" s="58"/>
      <c r="D282" s="87"/>
      <c r="E282" s="79"/>
      <c r="F282" s="58"/>
      <c r="G282" s="58"/>
      <c r="H282" s="58"/>
      <c r="I282" s="58"/>
      <c r="J282" s="58"/>
      <c r="K282" s="56"/>
      <c r="L282" s="56"/>
      <c r="M282" s="56"/>
      <c r="N282" s="56"/>
      <c r="O282" s="56"/>
      <c r="P282" s="56"/>
      <c r="Q282" s="56"/>
      <c r="R282" s="56"/>
      <c r="S282" s="56"/>
      <c r="T282" s="56"/>
      <c r="U282" s="56"/>
      <c r="V282" s="56"/>
      <c r="W282" s="56"/>
      <c r="X282" s="56"/>
      <c r="Y282" s="56"/>
      <c r="Z282" s="56"/>
      <c r="AA282" s="56"/>
      <c r="AB282" s="56"/>
    </row>
    <row r="283">
      <c r="A283" s="56"/>
      <c r="B283" s="56"/>
      <c r="C283" s="58"/>
      <c r="D283" s="87"/>
      <c r="E283" s="79"/>
      <c r="F283" s="58"/>
      <c r="G283" s="58"/>
      <c r="H283" s="58"/>
      <c r="I283" s="58"/>
      <c r="J283" s="58"/>
      <c r="K283" s="56"/>
      <c r="L283" s="56"/>
      <c r="M283" s="56"/>
      <c r="N283" s="56"/>
      <c r="O283" s="56"/>
      <c r="P283" s="56"/>
      <c r="Q283" s="56"/>
      <c r="R283" s="56"/>
      <c r="S283" s="56"/>
      <c r="T283" s="56"/>
      <c r="U283" s="56"/>
      <c r="V283" s="56"/>
      <c r="W283" s="56"/>
      <c r="X283" s="56"/>
      <c r="Y283" s="56"/>
      <c r="Z283" s="56"/>
      <c r="AA283" s="56"/>
      <c r="AB283" s="56"/>
    </row>
    <row r="284">
      <c r="A284" s="56"/>
      <c r="B284" s="56"/>
      <c r="C284" s="58"/>
      <c r="D284" s="87"/>
      <c r="E284" s="79"/>
      <c r="F284" s="58"/>
      <c r="G284" s="58"/>
      <c r="H284" s="58"/>
      <c r="I284" s="58"/>
      <c r="J284" s="58"/>
      <c r="K284" s="56"/>
      <c r="L284" s="56"/>
      <c r="M284" s="56"/>
      <c r="N284" s="56"/>
      <c r="O284" s="56"/>
      <c r="P284" s="56"/>
      <c r="Q284" s="56"/>
      <c r="R284" s="56"/>
      <c r="S284" s="56"/>
      <c r="T284" s="56"/>
      <c r="U284" s="56"/>
      <c r="V284" s="56"/>
      <c r="W284" s="56"/>
      <c r="X284" s="56"/>
      <c r="Y284" s="56"/>
      <c r="Z284" s="56"/>
      <c r="AA284" s="56"/>
      <c r="AB284" s="56"/>
    </row>
    <row r="285">
      <c r="A285" s="56"/>
      <c r="B285" s="56"/>
      <c r="C285" s="58"/>
      <c r="D285" s="87"/>
      <c r="E285" s="79"/>
      <c r="F285" s="58"/>
      <c r="G285" s="58"/>
      <c r="H285" s="58"/>
      <c r="I285" s="58"/>
      <c r="J285" s="58"/>
      <c r="K285" s="56"/>
      <c r="L285" s="56"/>
      <c r="M285" s="56"/>
      <c r="N285" s="56"/>
      <c r="O285" s="56"/>
      <c r="P285" s="56"/>
      <c r="Q285" s="56"/>
      <c r="R285" s="56"/>
      <c r="S285" s="56"/>
      <c r="T285" s="56"/>
      <c r="U285" s="56"/>
      <c r="V285" s="56"/>
      <c r="W285" s="56"/>
      <c r="X285" s="56"/>
      <c r="Y285" s="56"/>
      <c r="Z285" s="56"/>
      <c r="AA285" s="56"/>
      <c r="AB285" s="56"/>
    </row>
    <row r="286">
      <c r="A286" s="56"/>
      <c r="B286" s="56"/>
      <c r="C286" s="58"/>
      <c r="D286" s="87"/>
      <c r="E286" s="79"/>
      <c r="F286" s="58"/>
      <c r="G286" s="58"/>
      <c r="H286" s="58"/>
      <c r="I286" s="58"/>
      <c r="J286" s="58"/>
      <c r="K286" s="56"/>
      <c r="L286" s="56"/>
      <c r="M286" s="56"/>
      <c r="N286" s="56"/>
      <c r="O286" s="56"/>
      <c r="P286" s="56"/>
      <c r="Q286" s="56"/>
      <c r="R286" s="56"/>
      <c r="S286" s="56"/>
      <c r="T286" s="56"/>
      <c r="U286" s="56"/>
      <c r="V286" s="56"/>
      <c r="W286" s="56"/>
      <c r="X286" s="56"/>
      <c r="Y286" s="56"/>
      <c r="Z286" s="56"/>
      <c r="AA286" s="56"/>
      <c r="AB286" s="56"/>
    </row>
    <row r="287">
      <c r="A287" s="56"/>
      <c r="B287" s="56"/>
      <c r="C287" s="58"/>
      <c r="D287" s="87"/>
      <c r="E287" s="79"/>
      <c r="F287" s="58"/>
      <c r="G287" s="58"/>
      <c r="H287" s="58"/>
      <c r="I287" s="58"/>
      <c r="J287" s="58"/>
      <c r="K287" s="56"/>
      <c r="L287" s="56"/>
      <c r="M287" s="56"/>
      <c r="N287" s="56"/>
      <c r="O287" s="56"/>
      <c r="P287" s="56"/>
      <c r="Q287" s="56"/>
      <c r="R287" s="56"/>
      <c r="S287" s="56"/>
      <c r="T287" s="56"/>
      <c r="U287" s="56"/>
      <c r="V287" s="56"/>
      <c r="W287" s="56"/>
      <c r="X287" s="56"/>
      <c r="Y287" s="56"/>
      <c r="Z287" s="56"/>
      <c r="AA287" s="56"/>
      <c r="AB287" s="56"/>
    </row>
    <row r="288">
      <c r="A288" s="56"/>
      <c r="B288" s="56"/>
      <c r="C288" s="58"/>
      <c r="D288" s="87"/>
      <c r="E288" s="79"/>
      <c r="F288" s="58"/>
      <c r="G288" s="58"/>
      <c r="H288" s="58"/>
      <c r="I288" s="58"/>
      <c r="J288" s="58"/>
      <c r="K288" s="56"/>
      <c r="L288" s="56"/>
      <c r="M288" s="56"/>
      <c r="N288" s="56"/>
      <c r="O288" s="56"/>
      <c r="P288" s="56"/>
      <c r="Q288" s="56"/>
      <c r="R288" s="56"/>
      <c r="S288" s="56"/>
      <c r="T288" s="56"/>
      <c r="U288" s="56"/>
      <c r="V288" s="56"/>
      <c r="W288" s="56"/>
      <c r="X288" s="56"/>
      <c r="Y288" s="56"/>
      <c r="Z288" s="56"/>
      <c r="AA288" s="56"/>
      <c r="AB288" s="56"/>
    </row>
    <row r="289">
      <c r="A289" s="56"/>
      <c r="B289" s="56"/>
      <c r="C289" s="58"/>
      <c r="D289" s="87"/>
      <c r="E289" s="79"/>
      <c r="F289" s="58"/>
      <c r="G289" s="58"/>
      <c r="H289" s="58"/>
      <c r="I289" s="58"/>
      <c r="J289" s="58"/>
      <c r="K289" s="56"/>
      <c r="L289" s="56"/>
      <c r="M289" s="56"/>
      <c r="N289" s="56"/>
      <c r="O289" s="56"/>
      <c r="P289" s="56"/>
      <c r="Q289" s="56"/>
      <c r="R289" s="56"/>
      <c r="S289" s="56"/>
      <c r="T289" s="56"/>
      <c r="U289" s="56"/>
      <c r="V289" s="56"/>
      <c r="W289" s="56"/>
      <c r="X289" s="56"/>
      <c r="Y289" s="56"/>
      <c r="Z289" s="56"/>
      <c r="AA289" s="56"/>
      <c r="AB289" s="56"/>
    </row>
    <row r="290">
      <c r="A290" s="56"/>
      <c r="B290" s="56"/>
      <c r="C290" s="58"/>
      <c r="D290" s="87"/>
      <c r="E290" s="79"/>
      <c r="F290" s="58"/>
      <c r="G290" s="58"/>
      <c r="H290" s="58"/>
      <c r="I290" s="58"/>
      <c r="J290" s="58"/>
      <c r="K290" s="56"/>
      <c r="L290" s="56"/>
      <c r="M290" s="56"/>
      <c r="N290" s="56"/>
      <c r="O290" s="56"/>
      <c r="P290" s="56"/>
      <c r="Q290" s="56"/>
      <c r="R290" s="56"/>
      <c r="S290" s="56"/>
      <c r="T290" s="56"/>
      <c r="U290" s="56"/>
      <c r="V290" s="56"/>
      <c r="W290" s="56"/>
      <c r="X290" s="56"/>
      <c r="Y290" s="56"/>
      <c r="Z290" s="56"/>
      <c r="AA290" s="56"/>
      <c r="AB290" s="56"/>
    </row>
    <row r="291">
      <c r="A291" s="56"/>
      <c r="B291" s="56"/>
      <c r="C291" s="58"/>
      <c r="D291" s="87"/>
      <c r="E291" s="79"/>
      <c r="F291" s="58"/>
      <c r="G291" s="58"/>
      <c r="H291" s="58"/>
      <c r="I291" s="58"/>
      <c r="J291" s="58"/>
      <c r="K291" s="56"/>
      <c r="L291" s="56"/>
      <c r="M291" s="56"/>
      <c r="N291" s="56"/>
      <c r="O291" s="56"/>
      <c r="P291" s="56"/>
      <c r="Q291" s="56"/>
      <c r="R291" s="56"/>
      <c r="S291" s="56"/>
      <c r="T291" s="56"/>
      <c r="U291" s="56"/>
      <c r="V291" s="56"/>
      <c r="W291" s="56"/>
      <c r="X291" s="56"/>
      <c r="Y291" s="56"/>
      <c r="Z291" s="56"/>
      <c r="AA291" s="56"/>
      <c r="AB291" s="56"/>
    </row>
    <row r="292">
      <c r="A292" s="56"/>
      <c r="B292" s="56"/>
      <c r="C292" s="58"/>
      <c r="D292" s="87"/>
      <c r="E292" s="79"/>
      <c r="F292" s="58"/>
      <c r="G292" s="58"/>
      <c r="H292" s="58"/>
      <c r="I292" s="58"/>
      <c r="J292" s="58"/>
      <c r="K292" s="56"/>
      <c r="L292" s="56"/>
      <c r="M292" s="56"/>
      <c r="N292" s="56"/>
      <c r="O292" s="56"/>
      <c r="P292" s="56"/>
      <c r="Q292" s="56"/>
      <c r="R292" s="56"/>
      <c r="S292" s="56"/>
      <c r="T292" s="56"/>
      <c r="U292" s="56"/>
      <c r="V292" s="56"/>
      <c r="W292" s="56"/>
      <c r="X292" s="56"/>
      <c r="Y292" s="56"/>
      <c r="Z292" s="56"/>
      <c r="AA292" s="56"/>
      <c r="AB292" s="56"/>
    </row>
    <row r="293">
      <c r="A293" s="56"/>
      <c r="B293" s="56"/>
      <c r="C293" s="58"/>
      <c r="D293" s="87"/>
      <c r="E293" s="79"/>
      <c r="F293" s="58"/>
      <c r="G293" s="58"/>
      <c r="H293" s="58"/>
      <c r="I293" s="58"/>
      <c r="J293" s="58"/>
      <c r="K293" s="56"/>
      <c r="L293" s="56"/>
      <c r="M293" s="56"/>
      <c r="N293" s="56"/>
      <c r="O293" s="56"/>
      <c r="P293" s="56"/>
      <c r="Q293" s="56"/>
      <c r="R293" s="56"/>
      <c r="S293" s="56"/>
      <c r="T293" s="56"/>
      <c r="U293" s="56"/>
      <c r="V293" s="56"/>
      <c r="W293" s="56"/>
      <c r="X293" s="56"/>
      <c r="Y293" s="56"/>
      <c r="Z293" s="56"/>
      <c r="AA293" s="56"/>
      <c r="AB293" s="56"/>
    </row>
    <row r="294">
      <c r="A294" s="56"/>
      <c r="B294" s="56"/>
      <c r="C294" s="58"/>
      <c r="D294" s="87"/>
      <c r="E294" s="79"/>
      <c r="F294" s="58"/>
      <c r="G294" s="58"/>
      <c r="H294" s="58"/>
      <c r="I294" s="58"/>
      <c r="J294" s="58"/>
      <c r="K294" s="56"/>
      <c r="L294" s="56"/>
      <c r="M294" s="56"/>
      <c r="N294" s="56"/>
      <c r="O294" s="56"/>
      <c r="P294" s="56"/>
      <c r="Q294" s="56"/>
      <c r="R294" s="56"/>
      <c r="S294" s="56"/>
      <c r="T294" s="56"/>
      <c r="U294" s="56"/>
      <c r="V294" s="56"/>
      <c r="W294" s="56"/>
      <c r="X294" s="56"/>
      <c r="Y294" s="56"/>
      <c r="Z294" s="56"/>
      <c r="AA294" s="56"/>
      <c r="AB294" s="56"/>
    </row>
    <row r="295">
      <c r="A295" s="56"/>
      <c r="B295" s="56"/>
      <c r="C295" s="58"/>
      <c r="D295" s="87"/>
      <c r="E295" s="79"/>
      <c r="F295" s="58"/>
      <c r="G295" s="58"/>
      <c r="H295" s="58"/>
      <c r="I295" s="58"/>
      <c r="J295" s="58"/>
      <c r="K295" s="56"/>
      <c r="L295" s="56"/>
      <c r="M295" s="56"/>
      <c r="N295" s="56"/>
      <c r="O295" s="56"/>
      <c r="P295" s="56"/>
      <c r="Q295" s="56"/>
      <c r="R295" s="56"/>
      <c r="S295" s="56"/>
      <c r="T295" s="56"/>
      <c r="U295" s="56"/>
      <c r="V295" s="56"/>
      <c r="W295" s="56"/>
      <c r="X295" s="56"/>
      <c r="Y295" s="56"/>
      <c r="Z295" s="56"/>
      <c r="AA295" s="56"/>
      <c r="AB295" s="56"/>
    </row>
    <row r="296">
      <c r="A296" s="56"/>
      <c r="B296" s="56"/>
      <c r="C296" s="58"/>
      <c r="D296" s="87"/>
      <c r="E296" s="79"/>
      <c r="F296" s="58"/>
      <c r="G296" s="58"/>
      <c r="H296" s="58"/>
      <c r="I296" s="58"/>
      <c r="J296" s="58"/>
      <c r="K296" s="56"/>
      <c r="L296" s="56"/>
      <c r="M296" s="56"/>
      <c r="N296" s="56"/>
      <c r="O296" s="56"/>
      <c r="P296" s="56"/>
      <c r="Q296" s="56"/>
      <c r="R296" s="56"/>
      <c r="S296" s="56"/>
      <c r="T296" s="56"/>
      <c r="U296" s="56"/>
      <c r="V296" s="56"/>
      <c r="W296" s="56"/>
      <c r="X296" s="56"/>
      <c r="Y296" s="56"/>
      <c r="Z296" s="56"/>
      <c r="AA296" s="56"/>
      <c r="AB296" s="56"/>
    </row>
    <row r="297">
      <c r="A297" s="56"/>
      <c r="B297" s="56"/>
      <c r="C297" s="58"/>
      <c r="D297" s="87"/>
      <c r="E297" s="79"/>
      <c r="F297" s="58"/>
      <c r="G297" s="58"/>
      <c r="H297" s="58"/>
      <c r="I297" s="58"/>
      <c r="J297" s="58"/>
      <c r="K297" s="56"/>
      <c r="L297" s="56"/>
      <c r="M297" s="56"/>
      <c r="N297" s="56"/>
      <c r="O297" s="56"/>
      <c r="P297" s="56"/>
      <c r="Q297" s="56"/>
      <c r="R297" s="56"/>
      <c r="S297" s="56"/>
      <c r="T297" s="56"/>
      <c r="U297" s="56"/>
      <c r="V297" s="56"/>
      <c r="W297" s="56"/>
      <c r="X297" s="56"/>
      <c r="Y297" s="56"/>
      <c r="Z297" s="56"/>
      <c r="AA297" s="56"/>
      <c r="AB297" s="56"/>
    </row>
    <row r="298">
      <c r="A298" s="56"/>
      <c r="B298" s="56"/>
      <c r="C298" s="58"/>
      <c r="D298" s="87"/>
      <c r="E298" s="79"/>
      <c r="F298" s="58"/>
      <c r="G298" s="58"/>
      <c r="H298" s="58"/>
      <c r="I298" s="58"/>
      <c r="J298" s="58"/>
      <c r="K298" s="56"/>
      <c r="L298" s="56"/>
      <c r="M298" s="56"/>
      <c r="N298" s="56"/>
      <c r="O298" s="56"/>
      <c r="P298" s="56"/>
      <c r="Q298" s="56"/>
      <c r="R298" s="56"/>
      <c r="S298" s="56"/>
      <c r="T298" s="56"/>
      <c r="U298" s="56"/>
      <c r="V298" s="56"/>
      <c r="W298" s="56"/>
      <c r="X298" s="56"/>
      <c r="Y298" s="56"/>
      <c r="Z298" s="56"/>
      <c r="AA298" s="56"/>
      <c r="AB298" s="56"/>
    </row>
    <row r="299">
      <c r="A299" s="56"/>
      <c r="B299" s="56"/>
      <c r="C299" s="58"/>
      <c r="D299" s="87"/>
      <c r="E299" s="79"/>
      <c r="F299" s="58"/>
      <c r="G299" s="58"/>
      <c r="H299" s="58"/>
      <c r="I299" s="58"/>
      <c r="J299" s="58"/>
      <c r="K299" s="56"/>
      <c r="L299" s="56"/>
      <c r="M299" s="56"/>
      <c r="N299" s="56"/>
      <c r="O299" s="56"/>
      <c r="P299" s="56"/>
      <c r="Q299" s="56"/>
      <c r="R299" s="56"/>
      <c r="S299" s="56"/>
      <c r="T299" s="56"/>
      <c r="U299" s="56"/>
      <c r="V299" s="56"/>
      <c r="W299" s="56"/>
      <c r="X299" s="56"/>
      <c r="Y299" s="56"/>
      <c r="Z299" s="56"/>
      <c r="AA299" s="56"/>
      <c r="AB299" s="56"/>
    </row>
    <row r="300">
      <c r="A300" s="56"/>
      <c r="B300" s="56"/>
      <c r="C300" s="58"/>
      <c r="D300" s="87"/>
      <c r="E300" s="79"/>
      <c r="F300" s="58"/>
      <c r="G300" s="58"/>
      <c r="H300" s="58"/>
      <c r="I300" s="58"/>
      <c r="J300" s="58"/>
      <c r="K300" s="56"/>
      <c r="L300" s="56"/>
      <c r="M300" s="56"/>
      <c r="N300" s="56"/>
      <c r="O300" s="56"/>
      <c r="P300" s="56"/>
      <c r="Q300" s="56"/>
      <c r="R300" s="56"/>
      <c r="S300" s="56"/>
      <c r="T300" s="56"/>
      <c r="U300" s="56"/>
      <c r="V300" s="56"/>
      <c r="W300" s="56"/>
      <c r="X300" s="56"/>
      <c r="Y300" s="56"/>
      <c r="Z300" s="56"/>
      <c r="AA300" s="56"/>
      <c r="AB300" s="56"/>
    </row>
    <row r="301">
      <c r="A301" s="56"/>
      <c r="B301" s="56"/>
      <c r="C301" s="58"/>
      <c r="D301" s="87"/>
      <c r="E301" s="79"/>
      <c r="F301" s="58"/>
      <c r="G301" s="58"/>
      <c r="H301" s="58"/>
      <c r="I301" s="58"/>
      <c r="J301" s="58"/>
      <c r="K301" s="56"/>
      <c r="L301" s="56"/>
      <c r="M301" s="56"/>
      <c r="N301" s="56"/>
      <c r="O301" s="56"/>
      <c r="P301" s="56"/>
      <c r="Q301" s="56"/>
      <c r="R301" s="56"/>
      <c r="S301" s="56"/>
      <c r="T301" s="56"/>
      <c r="U301" s="56"/>
      <c r="V301" s="56"/>
      <c r="W301" s="56"/>
      <c r="X301" s="56"/>
      <c r="Y301" s="56"/>
      <c r="Z301" s="56"/>
      <c r="AA301" s="56"/>
      <c r="AB301" s="56"/>
    </row>
    <row r="302">
      <c r="A302" s="56"/>
      <c r="B302" s="56"/>
      <c r="C302" s="58"/>
      <c r="D302" s="87"/>
      <c r="E302" s="79"/>
      <c r="F302" s="58"/>
      <c r="G302" s="58"/>
      <c r="H302" s="58"/>
      <c r="I302" s="58"/>
      <c r="J302" s="58"/>
      <c r="K302" s="56"/>
      <c r="L302" s="56"/>
      <c r="M302" s="56"/>
      <c r="N302" s="56"/>
      <c r="O302" s="56"/>
      <c r="P302" s="56"/>
      <c r="Q302" s="56"/>
      <c r="R302" s="56"/>
      <c r="S302" s="56"/>
      <c r="T302" s="56"/>
      <c r="U302" s="56"/>
      <c r="V302" s="56"/>
      <c r="W302" s="56"/>
      <c r="X302" s="56"/>
      <c r="Y302" s="56"/>
      <c r="Z302" s="56"/>
      <c r="AA302" s="56"/>
      <c r="AB302" s="56"/>
    </row>
    <row r="303">
      <c r="A303" s="56"/>
      <c r="B303" s="56"/>
      <c r="C303" s="58"/>
      <c r="D303" s="87"/>
      <c r="E303" s="79"/>
      <c r="F303" s="58"/>
      <c r="G303" s="58"/>
      <c r="H303" s="58"/>
      <c r="I303" s="58"/>
      <c r="J303" s="58"/>
      <c r="K303" s="56"/>
      <c r="L303" s="56"/>
      <c r="M303" s="56"/>
      <c r="N303" s="56"/>
      <c r="O303" s="56"/>
      <c r="P303" s="56"/>
      <c r="Q303" s="56"/>
      <c r="R303" s="56"/>
      <c r="S303" s="56"/>
      <c r="T303" s="56"/>
      <c r="U303" s="56"/>
      <c r="V303" s="56"/>
      <c r="W303" s="56"/>
      <c r="X303" s="56"/>
      <c r="Y303" s="56"/>
      <c r="Z303" s="56"/>
      <c r="AA303" s="56"/>
      <c r="AB303" s="56"/>
    </row>
    <row r="304">
      <c r="A304" s="56"/>
      <c r="B304" s="56"/>
      <c r="C304" s="58"/>
      <c r="D304" s="87"/>
      <c r="E304" s="79"/>
      <c r="F304" s="58"/>
      <c r="G304" s="58"/>
      <c r="H304" s="58"/>
      <c r="I304" s="58"/>
      <c r="J304" s="58"/>
      <c r="K304" s="56"/>
      <c r="L304" s="56"/>
      <c r="M304" s="56"/>
      <c r="N304" s="56"/>
      <c r="O304" s="56"/>
      <c r="P304" s="56"/>
      <c r="Q304" s="56"/>
      <c r="R304" s="56"/>
      <c r="S304" s="56"/>
      <c r="T304" s="56"/>
      <c r="U304" s="56"/>
      <c r="V304" s="56"/>
      <c r="W304" s="56"/>
      <c r="X304" s="56"/>
      <c r="Y304" s="56"/>
      <c r="Z304" s="56"/>
      <c r="AA304" s="56"/>
      <c r="AB304" s="56"/>
    </row>
    <row r="305">
      <c r="A305" s="56"/>
      <c r="B305" s="56"/>
      <c r="C305" s="58"/>
      <c r="D305" s="87"/>
      <c r="E305" s="79"/>
      <c r="F305" s="58"/>
      <c r="G305" s="58"/>
      <c r="H305" s="58"/>
      <c r="I305" s="58"/>
      <c r="J305" s="58"/>
      <c r="K305" s="56"/>
      <c r="L305" s="56"/>
      <c r="M305" s="56"/>
      <c r="N305" s="56"/>
      <c r="O305" s="56"/>
      <c r="P305" s="56"/>
      <c r="Q305" s="56"/>
      <c r="R305" s="56"/>
      <c r="S305" s="56"/>
      <c r="T305" s="56"/>
      <c r="U305" s="56"/>
      <c r="V305" s="56"/>
      <c r="W305" s="56"/>
      <c r="X305" s="56"/>
      <c r="Y305" s="56"/>
      <c r="Z305" s="56"/>
      <c r="AA305" s="56"/>
      <c r="AB305" s="56"/>
    </row>
    <row r="306">
      <c r="A306" s="56"/>
      <c r="B306" s="56"/>
      <c r="C306" s="58"/>
      <c r="D306" s="87"/>
      <c r="E306" s="79"/>
      <c r="F306" s="58"/>
      <c r="G306" s="58"/>
      <c r="H306" s="58"/>
      <c r="I306" s="58"/>
      <c r="J306" s="58"/>
      <c r="K306" s="56"/>
      <c r="L306" s="56"/>
      <c r="M306" s="56"/>
      <c r="N306" s="56"/>
      <c r="O306" s="56"/>
      <c r="P306" s="56"/>
      <c r="Q306" s="56"/>
      <c r="R306" s="56"/>
      <c r="S306" s="56"/>
      <c r="T306" s="56"/>
      <c r="U306" s="56"/>
      <c r="V306" s="56"/>
      <c r="W306" s="56"/>
      <c r="X306" s="56"/>
      <c r="Y306" s="56"/>
      <c r="Z306" s="56"/>
      <c r="AA306" s="56"/>
      <c r="AB306" s="56"/>
    </row>
    <row r="307">
      <c r="A307" s="56"/>
      <c r="B307" s="56"/>
      <c r="C307" s="58"/>
      <c r="D307" s="87"/>
      <c r="E307" s="79"/>
      <c r="F307" s="58"/>
      <c r="G307" s="58"/>
      <c r="H307" s="58"/>
      <c r="I307" s="58"/>
      <c r="J307" s="58"/>
      <c r="K307" s="56"/>
      <c r="L307" s="56"/>
      <c r="M307" s="56"/>
      <c r="N307" s="56"/>
      <c r="O307" s="56"/>
      <c r="P307" s="56"/>
      <c r="Q307" s="56"/>
      <c r="R307" s="56"/>
      <c r="S307" s="56"/>
      <c r="T307" s="56"/>
      <c r="U307" s="56"/>
      <c r="V307" s="56"/>
      <c r="W307" s="56"/>
      <c r="X307" s="56"/>
      <c r="Y307" s="56"/>
      <c r="Z307" s="56"/>
      <c r="AA307" s="56"/>
      <c r="AB307" s="56"/>
    </row>
    <row r="308">
      <c r="A308" s="56"/>
      <c r="B308" s="56"/>
      <c r="C308" s="58"/>
      <c r="D308" s="87"/>
      <c r="E308" s="79"/>
      <c r="F308" s="58"/>
      <c r="G308" s="58"/>
      <c r="H308" s="58"/>
      <c r="I308" s="58"/>
      <c r="J308" s="58"/>
      <c r="K308" s="56"/>
      <c r="L308" s="56"/>
      <c r="M308" s="56"/>
      <c r="N308" s="56"/>
      <c r="O308" s="56"/>
      <c r="P308" s="56"/>
      <c r="Q308" s="56"/>
      <c r="R308" s="56"/>
      <c r="S308" s="56"/>
      <c r="T308" s="56"/>
      <c r="U308" s="56"/>
      <c r="V308" s="56"/>
      <c r="W308" s="56"/>
      <c r="X308" s="56"/>
      <c r="Y308" s="56"/>
      <c r="Z308" s="56"/>
      <c r="AA308" s="56"/>
      <c r="AB308" s="56"/>
    </row>
    <row r="309">
      <c r="A309" s="56"/>
      <c r="B309" s="56"/>
      <c r="C309" s="58"/>
      <c r="D309" s="87"/>
      <c r="E309" s="79"/>
      <c r="F309" s="58"/>
      <c r="G309" s="58"/>
      <c r="H309" s="58"/>
      <c r="I309" s="58"/>
      <c r="J309" s="58"/>
      <c r="K309" s="56"/>
      <c r="L309" s="56"/>
      <c r="M309" s="56"/>
      <c r="N309" s="56"/>
      <c r="O309" s="56"/>
      <c r="P309" s="56"/>
      <c r="Q309" s="56"/>
      <c r="R309" s="56"/>
      <c r="S309" s="56"/>
      <c r="T309" s="56"/>
      <c r="U309" s="56"/>
      <c r="V309" s="56"/>
      <c r="W309" s="56"/>
      <c r="X309" s="56"/>
      <c r="Y309" s="56"/>
      <c r="Z309" s="56"/>
      <c r="AA309" s="56"/>
      <c r="AB309" s="56"/>
    </row>
    <row r="310">
      <c r="A310" s="56"/>
      <c r="B310" s="56"/>
      <c r="C310" s="58"/>
      <c r="D310" s="87"/>
      <c r="E310" s="79"/>
      <c r="F310" s="58"/>
      <c r="G310" s="58"/>
      <c r="H310" s="58"/>
      <c r="I310" s="58"/>
      <c r="J310" s="58"/>
      <c r="K310" s="56"/>
      <c r="L310" s="56"/>
      <c r="M310" s="56"/>
      <c r="N310" s="56"/>
      <c r="O310" s="56"/>
      <c r="P310" s="56"/>
      <c r="Q310" s="56"/>
      <c r="R310" s="56"/>
      <c r="S310" s="56"/>
      <c r="T310" s="56"/>
      <c r="U310" s="56"/>
      <c r="V310" s="56"/>
      <c r="W310" s="56"/>
      <c r="X310" s="56"/>
      <c r="Y310" s="56"/>
      <c r="Z310" s="56"/>
      <c r="AA310" s="56"/>
      <c r="AB310" s="56"/>
    </row>
    <row r="311">
      <c r="A311" s="56"/>
      <c r="B311" s="56"/>
      <c r="C311" s="58"/>
      <c r="D311" s="87"/>
      <c r="E311" s="79"/>
      <c r="F311" s="58"/>
      <c r="G311" s="58"/>
      <c r="H311" s="58"/>
      <c r="I311" s="58"/>
      <c r="J311" s="58"/>
      <c r="K311" s="56"/>
      <c r="L311" s="56"/>
      <c r="M311" s="56"/>
      <c r="N311" s="56"/>
      <c r="O311" s="56"/>
      <c r="P311" s="56"/>
      <c r="Q311" s="56"/>
      <c r="R311" s="56"/>
      <c r="S311" s="56"/>
      <c r="T311" s="56"/>
      <c r="U311" s="56"/>
      <c r="V311" s="56"/>
      <c r="W311" s="56"/>
      <c r="X311" s="56"/>
      <c r="Y311" s="56"/>
      <c r="Z311" s="56"/>
      <c r="AA311" s="56"/>
      <c r="AB311" s="56"/>
    </row>
    <row r="312">
      <c r="A312" s="56"/>
      <c r="B312" s="56"/>
      <c r="C312" s="58"/>
      <c r="D312" s="87"/>
      <c r="E312" s="79"/>
      <c r="F312" s="58"/>
      <c r="G312" s="58"/>
      <c r="H312" s="58"/>
      <c r="I312" s="58"/>
      <c r="J312" s="58"/>
      <c r="K312" s="56"/>
      <c r="L312" s="56"/>
      <c r="M312" s="56"/>
      <c r="N312" s="56"/>
      <c r="O312" s="56"/>
      <c r="P312" s="56"/>
      <c r="Q312" s="56"/>
      <c r="R312" s="56"/>
      <c r="S312" s="56"/>
      <c r="T312" s="56"/>
      <c r="U312" s="56"/>
      <c r="V312" s="56"/>
      <c r="W312" s="56"/>
      <c r="X312" s="56"/>
      <c r="Y312" s="56"/>
      <c r="Z312" s="56"/>
      <c r="AA312" s="56"/>
      <c r="AB312" s="56"/>
    </row>
    <row r="313">
      <c r="A313" s="56"/>
      <c r="B313" s="56"/>
      <c r="C313" s="58"/>
      <c r="D313" s="87"/>
      <c r="E313" s="79"/>
      <c r="F313" s="58"/>
      <c r="G313" s="58"/>
      <c r="H313" s="58"/>
      <c r="I313" s="58"/>
      <c r="J313" s="58"/>
      <c r="K313" s="56"/>
      <c r="L313" s="56"/>
      <c r="M313" s="56"/>
      <c r="N313" s="56"/>
      <c r="O313" s="56"/>
      <c r="P313" s="56"/>
      <c r="Q313" s="56"/>
      <c r="R313" s="56"/>
      <c r="S313" s="56"/>
      <c r="T313" s="56"/>
      <c r="U313" s="56"/>
      <c r="V313" s="56"/>
      <c r="W313" s="56"/>
      <c r="X313" s="56"/>
      <c r="Y313" s="56"/>
      <c r="Z313" s="56"/>
      <c r="AA313" s="56"/>
      <c r="AB313" s="56"/>
    </row>
    <row r="314">
      <c r="A314" s="56"/>
      <c r="B314" s="56"/>
      <c r="C314" s="58"/>
      <c r="D314" s="87"/>
      <c r="E314" s="79"/>
      <c r="F314" s="58"/>
      <c r="G314" s="58"/>
      <c r="H314" s="58"/>
      <c r="I314" s="58"/>
      <c r="J314" s="58"/>
      <c r="K314" s="56"/>
      <c r="L314" s="56"/>
      <c r="M314" s="56"/>
      <c r="N314" s="56"/>
      <c r="O314" s="56"/>
      <c r="P314" s="56"/>
      <c r="Q314" s="56"/>
      <c r="R314" s="56"/>
      <c r="S314" s="56"/>
      <c r="T314" s="56"/>
      <c r="U314" s="56"/>
      <c r="V314" s="56"/>
      <c r="W314" s="56"/>
      <c r="X314" s="56"/>
      <c r="Y314" s="56"/>
      <c r="Z314" s="56"/>
      <c r="AA314" s="56"/>
      <c r="AB314" s="56"/>
    </row>
    <row r="315">
      <c r="A315" s="56"/>
      <c r="B315" s="56"/>
      <c r="C315" s="58"/>
      <c r="D315" s="87"/>
      <c r="E315" s="79"/>
      <c r="F315" s="58"/>
      <c r="G315" s="58"/>
      <c r="H315" s="58"/>
      <c r="I315" s="58"/>
      <c r="J315" s="58"/>
      <c r="K315" s="56"/>
      <c r="L315" s="56"/>
      <c r="M315" s="56"/>
      <c r="N315" s="56"/>
      <c r="O315" s="56"/>
      <c r="P315" s="56"/>
      <c r="Q315" s="56"/>
      <c r="R315" s="56"/>
      <c r="S315" s="56"/>
      <c r="T315" s="56"/>
      <c r="U315" s="56"/>
      <c r="V315" s="56"/>
      <c r="W315" s="56"/>
      <c r="X315" s="56"/>
      <c r="Y315" s="56"/>
      <c r="Z315" s="56"/>
      <c r="AA315" s="56"/>
      <c r="AB315" s="56"/>
    </row>
    <row r="316">
      <c r="A316" s="56"/>
      <c r="B316" s="56"/>
      <c r="C316" s="58"/>
      <c r="D316" s="87"/>
      <c r="E316" s="79"/>
      <c r="F316" s="58"/>
      <c r="G316" s="58"/>
      <c r="H316" s="58"/>
      <c r="I316" s="58"/>
      <c r="J316" s="58"/>
      <c r="K316" s="56"/>
      <c r="L316" s="56"/>
      <c r="M316" s="56"/>
      <c r="N316" s="56"/>
      <c r="O316" s="56"/>
      <c r="P316" s="56"/>
      <c r="Q316" s="56"/>
      <c r="R316" s="56"/>
      <c r="S316" s="56"/>
      <c r="T316" s="56"/>
      <c r="U316" s="56"/>
      <c r="V316" s="56"/>
      <c r="W316" s="56"/>
      <c r="X316" s="56"/>
      <c r="Y316" s="56"/>
      <c r="Z316" s="56"/>
      <c r="AA316" s="56"/>
      <c r="AB316" s="56"/>
    </row>
    <row r="317">
      <c r="A317" s="56"/>
      <c r="B317" s="56"/>
      <c r="C317" s="58"/>
      <c r="D317" s="87"/>
      <c r="E317" s="79"/>
      <c r="F317" s="58"/>
      <c r="G317" s="58"/>
      <c r="H317" s="58"/>
      <c r="I317" s="58"/>
      <c r="J317" s="58"/>
      <c r="K317" s="56"/>
      <c r="L317" s="56"/>
      <c r="M317" s="56"/>
      <c r="N317" s="56"/>
      <c r="O317" s="56"/>
      <c r="P317" s="56"/>
      <c r="Q317" s="56"/>
      <c r="R317" s="56"/>
      <c r="S317" s="56"/>
      <c r="T317" s="56"/>
      <c r="U317" s="56"/>
      <c r="V317" s="56"/>
      <c r="W317" s="56"/>
      <c r="X317" s="56"/>
      <c r="Y317" s="56"/>
      <c r="Z317" s="56"/>
      <c r="AA317" s="56"/>
      <c r="AB317" s="56"/>
    </row>
    <row r="318">
      <c r="A318" s="56"/>
      <c r="B318" s="56"/>
      <c r="C318" s="58"/>
      <c r="D318" s="87"/>
      <c r="E318" s="79"/>
      <c r="F318" s="58"/>
      <c r="G318" s="58"/>
      <c r="H318" s="58"/>
      <c r="I318" s="58"/>
      <c r="J318" s="58"/>
      <c r="K318" s="56"/>
      <c r="L318" s="56"/>
      <c r="M318" s="56"/>
      <c r="N318" s="56"/>
      <c r="O318" s="56"/>
      <c r="P318" s="56"/>
      <c r="Q318" s="56"/>
      <c r="R318" s="56"/>
      <c r="S318" s="56"/>
      <c r="T318" s="56"/>
      <c r="U318" s="56"/>
      <c r="V318" s="56"/>
      <c r="W318" s="56"/>
      <c r="X318" s="56"/>
      <c r="Y318" s="56"/>
      <c r="Z318" s="56"/>
      <c r="AA318" s="56"/>
      <c r="AB318" s="56"/>
    </row>
    <row r="319">
      <c r="A319" s="56"/>
      <c r="B319" s="56"/>
      <c r="C319" s="58"/>
      <c r="D319" s="87"/>
      <c r="E319" s="79"/>
      <c r="F319" s="58"/>
      <c r="G319" s="58"/>
      <c r="H319" s="58"/>
      <c r="I319" s="58"/>
      <c r="J319" s="58"/>
      <c r="K319" s="56"/>
      <c r="L319" s="56"/>
      <c r="M319" s="56"/>
      <c r="N319" s="56"/>
      <c r="O319" s="56"/>
      <c r="P319" s="56"/>
      <c r="Q319" s="56"/>
      <c r="R319" s="56"/>
      <c r="S319" s="56"/>
      <c r="T319" s="56"/>
      <c r="U319" s="56"/>
      <c r="V319" s="56"/>
      <c r="W319" s="56"/>
      <c r="X319" s="56"/>
      <c r="Y319" s="56"/>
      <c r="Z319" s="56"/>
      <c r="AA319" s="56"/>
      <c r="AB319" s="56"/>
    </row>
    <row r="320">
      <c r="A320" s="56"/>
      <c r="B320" s="56"/>
      <c r="C320" s="58"/>
      <c r="D320" s="87"/>
      <c r="E320" s="79"/>
      <c r="F320" s="58"/>
      <c r="G320" s="58"/>
      <c r="H320" s="58"/>
      <c r="I320" s="58"/>
      <c r="J320" s="58"/>
      <c r="K320" s="56"/>
      <c r="L320" s="56"/>
      <c r="M320" s="56"/>
      <c r="N320" s="56"/>
      <c r="O320" s="56"/>
      <c r="P320" s="56"/>
      <c r="Q320" s="56"/>
      <c r="R320" s="56"/>
      <c r="S320" s="56"/>
      <c r="T320" s="56"/>
      <c r="U320" s="56"/>
      <c r="V320" s="56"/>
      <c r="W320" s="56"/>
      <c r="X320" s="56"/>
      <c r="Y320" s="56"/>
      <c r="Z320" s="56"/>
      <c r="AA320" s="56"/>
      <c r="AB320" s="56"/>
    </row>
    <row r="321">
      <c r="A321" s="56"/>
      <c r="B321" s="56"/>
      <c r="C321" s="58"/>
      <c r="D321" s="87"/>
      <c r="E321" s="79"/>
      <c r="F321" s="58"/>
      <c r="G321" s="58"/>
      <c r="H321" s="58"/>
      <c r="I321" s="58"/>
      <c r="J321" s="58"/>
      <c r="K321" s="56"/>
      <c r="L321" s="56"/>
      <c r="M321" s="56"/>
      <c r="N321" s="56"/>
      <c r="O321" s="56"/>
      <c r="P321" s="56"/>
      <c r="Q321" s="56"/>
      <c r="R321" s="56"/>
      <c r="S321" s="56"/>
      <c r="T321" s="56"/>
      <c r="U321" s="56"/>
      <c r="V321" s="56"/>
      <c r="W321" s="56"/>
      <c r="X321" s="56"/>
      <c r="Y321" s="56"/>
      <c r="Z321" s="56"/>
      <c r="AA321" s="56"/>
      <c r="AB321" s="56"/>
    </row>
    <row r="322">
      <c r="A322" s="56"/>
      <c r="B322" s="56"/>
      <c r="C322" s="58"/>
      <c r="D322" s="87"/>
      <c r="E322" s="79"/>
      <c r="F322" s="58"/>
      <c r="G322" s="58"/>
      <c r="H322" s="58"/>
      <c r="I322" s="58"/>
      <c r="J322" s="58"/>
      <c r="K322" s="56"/>
      <c r="L322" s="56"/>
      <c r="M322" s="56"/>
      <c r="N322" s="56"/>
      <c r="O322" s="56"/>
      <c r="P322" s="56"/>
      <c r="Q322" s="56"/>
      <c r="R322" s="56"/>
      <c r="S322" s="56"/>
      <c r="T322" s="56"/>
      <c r="U322" s="56"/>
      <c r="V322" s="56"/>
      <c r="W322" s="56"/>
      <c r="X322" s="56"/>
      <c r="Y322" s="56"/>
      <c r="Z322" s="56"/>
      <c r="AA322" s="56"/>
      <c r="AB322" s="56"/>
    </row>
    <row r="323">
      <c r="A323" s="56"/>
      <c r="B323" s="56"/>
      <c r="C323" s="58"/>
      <c r="D323" s="87"/>
      <c r="E323" s="79"/>
      <c r="F323" s="58"/>
      <c r="G323" s="58"/>
      <c r="H323" s="58"/>
      <c r="I323" s="58"/>
      <c r="J323" s="58"/>
      <c r="K323" s="56"/>
      <c r="L323" s="56"/>
      <c r="M323" s="56"/>
      <c r="N323" s="56"/>
      <c r="O323" s="56"/>
      <c r="P323" s="56"/>
      <c r="Q323" s="56"/>
      <c r="R323" s="56"/>
      <c r="S323" s="56"/>
      <c r="T323" s="56"/>
      <c r="U323" s="56"/>
      <c r="V323" s="56"/>
      <c r="W323" s="56"/>
      <c r="X323" s="56"/>
      <c r="Y323" s="56"/>
      <c r="Z323" s="56"/>
      <c r="AA323" s="56"/>
      <c r="AB323" s="56"/>
    </row>
    <row r="324">
      <c r="A324" s="56"/>
      <c r="B324" s="56"/>
      <c r="C324" s="58"/>
      <c r="D324" s="87"/>
      <c r="E324" s="79"/>
      <c r="F324" s="58"/>
      <c r="G324" s="58"/>
      <c r="H324" s="58"/>
      <c r="I324" s="58"/>
      <c r="J324" s="58"/>
      <c r="K324" s="56"/>
      <c r="L324" s="56"/>
      <c r="M324" s="56"/>
      <c r="N324" s="56"/>
      <c r="O324" s="56"/>
      <c r="P324" s="56"/>
      <c r="Q324" s="56"/>
      <c r="R324" s="56"/>
      <c r="S324" s="56"/>
      <c r="T324" s="56"/>
      <c r="U324" s="56"/>
      <c r="V324" s="56"/>
      <c r="W324" s="56"/>
      <c r="X324" s="56"/>
      <c r="Y324" s="56"/>
      <c r="Z324" s="56"/>
      <c r="AA324" s="56"/>
      <c r="AB324" s="56"/>
    </row>
    <row r="325">
      <c r="A325" s="56"/>
      <c r="B325" s="56"/>
      <c r="C325" s="58"/>
      <c r="D325" s="87"/>
      <c r="E325" s="79"/>
      <c r="F325" s="58"/>
      <c r="G325" s="58"/>
      <c r="H325" s="58"/>
      <c r="I325" s="58"/>
      <c r="J325" s="58"/>
      <c r="K325" s="56"/>
      <c r="L325" s="56"/>
      <c r="M325" s="56"/>
      <c r="N325" s="56"/>
      <c r="O325" s="56"/>
      <c r="P325" s="56"/>
      <c r="Q325" s="56"/>
      <c r="R325" s="56"/>
      <c r="S325" s="56"/>
      <c r="T325" s="56"/>
      <c r="U325" s="56"/>
      <c r="V325" s="56"/>
      <c r="W325" s="56"/>
      <c r="X325" s="56"/>
      <c r="Y325" s="56"/>
      <c r="Z325" s="56"/>
      <c r="AA325" s="56"/>
      <c r="AB325" s="56"/>
    </row>
    <row r="326">
      <c r="A326" s="56"/>
      <c r="B326" s="56"/>
      <c r="C326" s="58"/>
      <c r="D326" s="87"/>
      <c r="E326" s="79"/>
      <c r="F326" s="58"/>
      <c r="G326" s="58"/>
      <c r="H326" s="58"/>
      <c r="I326" s="58"/>
      <c r="J326" s="58"/>
      <c r="K326" s="56"/>
      <c r="L326" s="56"/>
      <c r="M326" s="56"/>
      <c r="N326" s="56"/>
      <c r="O326" s="56"/>
      <c r="P326" s="56"/>
      <c r="Q326" s="56"/>
      <c r="R326" s="56"/>
      <c r="S326" s="56"/>
      <c r="T326" s="56"/>
      <c r="U326" s="56"/>
      <c r="V326" s="56"/>
      <c r="W326" s="56"/>
      <c r="X326" s="56"/>
      <c r="Y326" s="56"/>
      <c r="Z326" s="56"/>
      <c r="AA326" s="56"/>
      <c r="AB326" s="56"/>
    </row>
    <row r="327">
      <c r="A327" s="56"/>
      <c r="B327" s="56"/>
      <c r="C327" s="58"/>
      <c r="D327" s="87"/>
      <c r="E327" s="79"/>
      <c r="F327" s="58"/>
      <c r="G327" s="58"/>
      <c r="H327" s="58"/>
      <c r="I327" s="58"/>
      <c r="J327" s="58"/>
      <c r="K327" s="56"/>
      <c r="L327" s="56"/>
      <c r="M327" s="56"/>
      <c r="N327" s="56"/>
      <c r="O327" s="56"/>
      <c r="P327" s="56"/>
      <c r="Q327" s="56"/>
      <c r="R327" s="56"/>
      <c r="S327" s="56"/>
      <c r="T327" s="56"/>
      <c r="U327" s="56"/>
      <c r="V327" s="56"/>
      <c r="W327" s="56"/>
      <c r="X327" s="56"/>
      <c r="Y327" s="56"/>
      <c r="Z327" s="56"/>
      <c r="AA327" s="56"/>
      <c r="AB327" s="56"/>
    </row>
    <row r="328">
      <c r="A328" s="56"/>
      <c r="B328" s="56"/>
      <c r="C328" s="58"/>
      <c r="D328" s="87"/>
      <c r="E328" s="79"/>
      <c r="F328" s="58"/>
      <c r="G328" s="58"/>
      <c r="H328" s="58"/>
      <c r="I328" s="58"/>
      <c r="J328" s="58"/>
      <c r="K328" s="56"/>
      <c r="L328" s="56"/>
      <c r="M328" s="56"/>
      <c r="N328" s="56"/>
      <c r="O328" s="56"/>
      <c r="P328" s="56"/>
      <c r="Q328" s="56"/>
      <c r="R328" s="56"/>
      <c r="S328" s="56"/>
      <c r="T328" s="56"/>
      <c r="U328" s="56"/>
      <c r="V328" s="56"/>
      <c r="W328" s="56"/>
      <c r="X328" s="56"/>
      <c r="Y328" s="56"/>
      <c r="Z328" s="56"/>
      <c r="AA328" s="56"/>
      <c r="AB328" s="56"/>
    </row>
    <row r="329">
      <c r="A329" s="56"/>
      <c r="B329" s="56"/>
      <c r="C329" s="58"/>
      <c r="D329" s="87"/>
      <c r="E329" s="79"/>
      <c r="F329" s="58"/>
      <c r="G329" s="58"/>
      <c r="H329" s="58"/>
      <c r="I329" s="58"/>
      <c r="J329" s="58"/>
      <c r="K329" s="56"/>
      <c r="L329" s="56"/>
      <c r="M329" s="56"/>
      <c r="N329" s="56"/>
      <c r="O329" s="56"/>
      <c r="P329" s="56"/>
      <c r="Q329" s="56"/>
      <c r="R329" s="56"/>
      <c r="S329" s="56"/>
      <c r="T329" s="56"/>
      <c r="U329" s="56"/>
      <c r="V329" s="56"/>
      <c r="W329" s="56"/>
      <c r="X329" s="56"/>
      <c r="Y329" s="56"/>
      <c r="Z329" s="56"/>
      <c r="AA329" s="56"/>
      <c r="AB329" s="56"/>
    </row>
    <row r="330">
      <c r="A330" s="56"/>
      <c r="B330" s="56"/>
      <c r="C330" s="58"/>
      <c r="D330" s="87"/>
      <c r="E330" s="79"/>
      <c r="F330" s="58"/>
      <c r="G330" s="58"/>
      <c r="H330" s="58"/>
      <c r="I330" s="58"/>
      <c r="J330" s="58"/>
      <c r="K330" s="56"/>
      <c r="L330" s="56"/>
      <c r="M330" s="56"/>
      <c r="N330" s="56"/>
      <c r="O330" s="56"/>
      <c r="P330" s="56"/>
      <c r="Q330" s="56"/>
      <c r="R330" s="56"/>
      <c r="S330" s="56"/>
      <c r="T330" s="56"/>
      <c r="U330" s="56"/>
      <c r="V330" s="56"/>
      <c r="W330" s="56"/>
      <c r="X330" s="56"/>
      <c r="Y330" s="56"/>
      <c r="Z330" s="56"/>
      <c r="AA330" s="56"/>
      <c r="AB330" s="56"/>
    </row>
    <row r="331">
      <c r="A331" s="56"/>
      <c r="B331" s="56"/>
      <c r="C331" s="58"/>
      <c r="D331" s="87"/>
      <c r="E331" s="79"/>
      <c r="F331" s="58"/>
      <c r="G331" s="58"/>
      <c r="H331" s="58"/>
      <c r="I331" s="58"/>
      <c r="J331" s="58"/>
      <c r="K331" s="56"/>
      <c r="L331" s="56"/>
      <c r="M331" s="56"/>
      <c r="N331" s="56"/>
      <c r="O331" s="56"/>
      <c r="P331" s="56"/>
      <c r="Q331" s="56"/>
      <c r="R331" s="56"/>
      <c r="S331" s="56"/>
      <c r="T331" s="56"/>
      <c r="U331" s="56"/>
      <c r="V331" s="56"/>
      <c r="W331" s="56"/>
      <c r="X331" s="56"/>
      <c r="Y331" s="56"/>
      <c r="Z331" s="56"/>
      <c r="AA331" s="56"/>
      <c r="AB331" s="56"/>
    </row>
    <row r="332">
      <c r="A332" s="56"/>
      <c r="B332" s="56"/>
      <c r="C332" s="58"/>
      <c r="D332" s="87"/>
      <c r="E332" s="79"/>
      <c r="F332" s="58"/>
      <c r="G332" s="58"/>
      <c r="H332" s="58"/>
      <c r="I332" s="58"/>
      <c r="J332" s="58"/>
      <c r="K332" s="56"/>
      <c r="L332" s="56"/>
      <c r="M332" s="56"/>
      <c r="N332" s="56"/>
      <c r="O332" s="56"/>
      <c r="P332" s="56"/>
      <c r="Q332" s="56"/>
      <c r="R332" s="56"/>
      <c r="S332" s="56"/>
      <c r="T332" s="56"/>
      <c r="U332" s="56"/>
      <c r="V332" s="56"/>
      <c r="W332" s="56"/>
      <c r="X332" s="56"/>
      <c r="Y332" s="56"/>
      <c r="Z332" s="56"/>
      <c r="AA332" s="56"/>
      <c r="AB332" s="56"/>
    </row>
    <row r="333">
      <c r="A333" s="56"/>
      <c r="B333" s="56"/>
      <c r="C333" s="58"/>
      <c r="D333" s="87"/>
      <c r="E333" s="79"/>
      <c r="F333" s="58"/>
      <c r="G333" s="58"/>
      <c r="H333" s="58"/>
      <c r="I333" s="58"/>
      <c r="J333" s="58"/>
      <c r="K333" s="56"/>
      <c r="L333" s="56"/>
      <c r="M333" s="56"/>
      <c r="N333" s="56"/>
      <c r="O333" s="56"/>
      <c r="P333" s="56"/>
      <c r="Q333" s="56"/>
      <c r="R333" s="56"/>
      <c r="S333" s="56"/>
      <c r="T333" s="56"/>
      <c r="U333" s="56"/>
      <c r="V333" s="56"/>
      <c r="W333" s="56"/>
      <c r="X333" s="56"/>
      <c r="Y333" s="56"/>
      <c r="Z333" s="56"/>
      <c r="AA333" s="56"/>
      <c r="AB333" s="56"/>
    </row>
    <row r="334">
      <c r="A334" s="56"/>
      <c r="B334" s="56"/>
      <c r="C334" s="58"/>
      <c r="D334" s="87"/>
      <c r="E334" s="79"/>
      <c r="F334" s="58"/>
      <c r="G334" s="58"/>
      <c r="H334" s="58"/>
      <c r="I334" s="58"/>
      <c r="J334" s="58"/>
      <c r="K334" s="56"/>
      <c r="L334" s="56"/>
      <c r="M334" s="56"/>
      <c r="N334" s="56"/>
      <c r="O334" s="56"/>
      <c r="P334" s="56"/>
      <c r="Q334" s="56"/>
      <c r="R334" s="56"/>
      <c r="S334" s="56"/>
      <c r="T334" s="56"/>
      <c r="U334" s="56"/>
      <c r="V334" s="56"/>
      <c r="W334" s="56"/>
      <c r="X334" s="56"/>
      <c r="Y334" s="56"/>
      <c r="Z334" s="56"/>
      <c r="AA334" s="56"/>
      <c r="AB334" s="56"/>
    </row>
    <row r="335">
      <c r="A335" s="56"/>
      <c r="B335" s="56"/>
      <c r="C335" s="58"/>
      <c r="D335" s="87"/>
      <c r="E335" s="79"/>
      <c r="F335" s="58"/>
      <c r="G335" s="58"/>
      <c r="H335" s="58"/>
      <c r="I335" s="58"/>
      <c r="J335" s="58"/>
      <c r="K335" s="56"/>
      <c r="L335" s="56"/>
      <c r="M335" s="56"/>
      <c r="N335" s="56"/>
      <c r="O335" s="56"/>
      <c r="P335" s="56"/>
      <c r="Q335" s="56"/>
      <c r="R335" s="56"/>
      <c r="S335" s="56"/>
      <c r="T335" s="56"/>
      <c r="U335" s="56"/>
      <c r="V335" s="56"/>
      <c r="W335" s="56"/>
      <c r="X335" s="56"/>
      <c r="Y335" s="56"/>
      <c r="Z335" s="56"/>
      <c r="AA335" s="56"/>
      <c r="AB335" s="56"/>
    </row>
    <row r="336">
      <c r="A336" s="56"/>
      <c r="B336" s="56"/>
      <c r="C336" s="58"/>
      <c r="D336" s="87"/>
      <c r="E336" s="79"/>
      <c r="F336" s="58"/>
      <c r="G336" s="58"/>
      <c r="H336" s="58"/>
      <c r="I336" s="58"/>
      <c r="J336" s="58"/>
      <c r="K336" s="56"/>
      <c r="L336" s="56"/>
      <c r="M336" s="56"/>
      <c r="N336" s="56"/>
      <c r="O336" s="56"/>
      <c r="P336" s="56"/>
      <c r="Q336" s="56"/>
      <c r="R336" s="56"/>
      <c r="S336" s="56"/>
      <c r="T336" s="56"/>
      <c r="U336" s="56"/>
      <c r="V336" s="56"/>
      <c r="W336" s="56"/>
      <c r="X336" s="56"/>
      <c r="Y336" s="56"/>
      <c r="Z336" s="56"/>
      <c r="AA336" s="56"/>
      <c r="AB336" s="56"/>
    </row>
    <row r="337">
      <c r="A337" s="56"/>
      <c r="B337" s="56"/>
      <c r="C337" s="58"/>
      <c r="D337" s="87"/>
      <c r="E337" s="79"/>
      <c r="F337" s="58"/>
      <c r="G337" s="58"/>
      <c r="H337" s="58"/>
      <c r="I337" s="58"/>
      <c r="J337" s="58"/>
      <c r="K337" s="56"/>
      <c r="L337" s="56"/>
      <c r="M337" s="56"/>
      <c r="N337" s="56"/>
      <c r="O337" s="56"/>
      <c r="P337" s="56"/>
      <c r="Q337" s="56"/>
      <c r="R337" s="56"/>
      <c r="S337" s="56"/>
      <c r="T337" s="56"/>
      <c r="U337" s="56"/>
      <c r="V337" s="56"/>
      <c r="W337" s="56"/>
      <c r="X337" s="56"/>
      <c r="Y337" s="56"/>
      <c r="Z337" s="56"/>
      <c r="AA337" s="56"/>
      <c r="AB337" s="56"/>
    </row>
    <row r="338">
      <c r="A338" s="56"/>
      <c r="B338" s="56"/>
      <c r="C338" s="58"/>
      <c r="D338" s="87"/>
      <c r="E338" s="79"/>
      <c r="F338" s="58"/>
      <c r="G338" s="58"/>
      <c r="H338" s="58"/>
      <c r="I338" s="58"/>
      <c r="J338" s="58"/>
      <c r="K338" s="56"/>
      <c r="L338" s="56"/>
      <c r="M338" s="56"/>
      <c r="N338" s="56"/>
      <c r="O338" s="56"/>
      <c r="P338" s="56"/>
      <c r="Q338" s="56"/>
      <c r="R338" s="56"/>
      <c r="S338" s="56"/>
      <c r="T338" s="56"/>
      <c r="U338" s="56"/>
      <c r="V338" s="56"/>
      <c r="W338" s="56"/>
      <c r="X338" s="56"/>
      <c r="Y338" s="56"/>
      <c r="Z338" s="56"/>
      <c r="AA338" s="56"/>
      <c r="AB338" s="56"/>
    </row>
    <row r="339">
      <c r="A339" s="56"/>
      <c r="B339" s="56"/>
      <c r="C339" s="58"/>
      <c r="D339" s="87"/>
      <c r="E339" s="79"/>
      <c r="F339" s="58"/>
      <c r="G339" s="58"/>
      <c r="H339" s="58"/>
      <c r="I339" s="58"/>
      <c r="J339" s="58"/>
      <c r="K339" s="56"/>
      <c r="L339" s="56"/>
      <c r="M339" s="56"/>
      <c r="N339" s="56"/>
      <c r="O339" s="56"/>
      <c r="P339" s="56"/>
      <c r="Q339" s="56"/>
      <c r="R339" s="56"/>
      <c r="S339" s="56"/>
      <c r="T339" s="56"/>
      <c r="U339" s="56"/>
      <c r="V339" s="56"/>
      <c r="W339" s="56"/>
      <c r="X339" s="56"/>
      <c r="Y339" s="56"/>
      <c r="Z339" s="56"/>
      <c r="AA339" s="56"/>
      <c r="AB339" s="56"/>
    </row>
    <row r="340">
      <c r="A340" s="56"/>
      <c r="B340" s="56"/>
      <c r="C340" s="58"/>
      <c r="D340" s="87"/>
      <c r="E340" s="79"/>
      <c r="F340" s="58"/>
      <c r="G340" s="58"/>
      <c r="H340" s="58"/>
      <c r="I340" s="58"/>
      <c r="J340" s="58"/>
      <c r="K340" s="56"/>
      <c r="L340" s="56"/>
      <c r="M340" s="56"/>
      <c r="N340" s="56"/>
      <c r="O340" s="56"/>
      <c r="P340" s="56"/>
      <c r="Q340" s="56"/>
      <c r="R340" s="56"/>
      <c r="S340" s="56"/>
      <c r="T340" s="56"/>
      <c r="U340" s="56"/>
      <c r="V340" s="56"/>
      <c r="W340" s="56"/>
      <c r="X340" s="56"/>
      <c r="Y340" s="56"/>
      <c r="Z340" s="56"/>
      <c r="AA340" s="56"/>
      <c r="AB340" s="56"/>
    </row>
    <row r="341">
      <c r="A341" s="56"/>
      <c r="B341" s="56"/>
      <c r="C341" s="58"/>
      <c r="D341" s="87"/>
      <c r="E341" s="79"/>
      <c r="F341" s="58"/>
      <c r="G341" s="58"/>
      <c r="H341" s="58"/>
      <c r="I341" s="58"/>
      <c r="J341" s="58"/>
      <c r="K341" s="56"/>
      <c r="L341" s="56"/>
      <c r="M341" s="56"/>
      <c r="N341" s="56"/>
      <c r="O341" s="56"/>
      <c r="P341" s="56"/>
      <c r="Q341" s="56"/>
      <c r="R341" s="56"/>
      <c r="S341" s="56"/>
      <c r="T341" s="56"/>
      <c r="U341" s="56"/>
      <c r="V341" s="56"/>
      <c r="W341" s="56"/>
      <c r="X341" s="56"/>
      <c r="Y341" s="56"/>
      <c r="Z341" s="56"/>
      <c r="AA341" s="56"/>
      <c r="AB341" s="56"/>
    </row>
    <row r="342">
      <c r="A342" s="56"/>
      <c r="B342" s="56"/>
      <c r="C342" s="58"/>
      <c r="D342" s="87"/>
      <c r="E342" s="79"/>
      <c r="F342" s="58"/>
      <c r="G342" s="58"/>
      <c r="H342" s="58"/>
      <c r="I342" s="58"/>
      <c r="J342" s="58"/>
      <c r="K342" s="56"/>
      <c r="L342" s="56"/>
      <c r="M342" s="56"/>
      <c r="N342" s="56"/>
      <c r="O342" s="56"/>
      <c r="P342" s="56"/>
      <c r="Q342" s="56"/>
      <c r="R342" s="56"/>
      <c r="S342" s="56"/>
      <c r="T342" s="56"/>
      <c r="U342" s="56"/>
      <c r="V342" s="56"/>
      <c r="W342" s="56"/>
      <c r="X342" s="56"/>
      <c r="Y342" s="56"/>
      <c r="Z342" s="56"/>
      <c r="AA342" s="56"/>
      <c r="AB342" s="56"/>
    </row>
    <row r="343">
      <c r="A343" s="56"/>
      <c r="B343" s="56"/>
      <c r="C343" s="58"/>
      <c r="D343" s="87"/>
      <c r="E343" s="79"/>
      <c r="F343" s="58"/>
      <c r="G343" s="58"/>
      <c r="H343" s="58"/>
      <c r="I343" s="58"/>
      <c r="J343" s="58"/>
      <c r="K343" s="56"/>
      <c r="L343" s="56"/>
      <c r="M343" s="56"/>
      <c r="N343" s="56"/>
      <c r="O343" s="56"/>
      <c r="P343" s="56"/>
      <c r="Q343" s="56"/>
      <c r="R343" s="56"/>
      <c r="S343" s="56"/>
      <c r="T343" s="56"/>
      <c r="U343" s="56"/>
      <c r="V343" s="56"/>
      <c r="W343" s="56"/>
      <c r="X343" s="56"/>
      <c r="Y343" s="56"/>
      <c r="Z343" s="56"/>
      <c r="AA343" s="56"/>
      <c r="AB343" s="56"/>
    </row>
    <row r="344">
      <c r="A344" s="56"/>
      <c r="B344" s="56"/>
      <c r="C344" s="58"/>
      <c r="D344" s="87"/>
      <c r="E344" s="79"/>
      <c r="F344" s="58"/>
      <c r="G344" s="58"/>
      <c r="H344" s="58"/>
      <c r="I344" s="58"/>
      <c r="J344" s="58"/>
      <c r="K344" s="56"/>
      <c r="L344" s="56"/>
      <c r="M344" s="56"/>
      <c r="N344" s="56"/>
      <c r="O344" s="56"/>
      <c r="P344" s="56"/>
      <c r="Q344" s="56"/>
      <c r="R344" s="56"/>
      <c r="S344" s="56"/>
      <c r="T344" s="56"/>
      <c r="U344" s="56"/>
      <c r="V344" s="56"/>
      <c r="W344" s="56"/>
      <c r="X344" s="56"/>
      <c r="Y344" s="56"/>
      <c r="Z344" s="56"/>
      <c r="AA344" s="56"/>
      <c r="AB344" s="56"/>
    </row>
    <row r="345">
      <c r="A345" s="56"/>
      <c r="B345" s="56"/>
      <c r="C345" s="58"/>
      <c r="D345" s="87"/>
      <c r="E345" s="79"/>
      <c r="F345" s="58"/>
      <c r="G345" s="58"/>
      <c r="H345" s="58"/>
      <c r="I345" s="58"/>
      <c r="J345" s="58"/>
      <c r="K345" s="56"/>
      <c r="L345" s="56"/>
      <c r="M345" s="56"/>
      <c r="N345" s="56"/>
      <c r="O345" s="56"/>
      <c r="P345" s="56"/>
      <c r="Q345" s="56"/>
      <c r="R345" s="56"/>
      <c r="S345" s="56"/>
      <c r="T345" s="56"/>
      <c r="U345" s="56"/>
      <c r="V345" s="56"/>
      <c r="W345" s="56"/>
      <c r="X345" s="56"/>
      <c r="Y345" s="56"/>
      <c r="Z345" s="56"/>
      <c r="AA345" s="56"/>
      <c r="AB345" s="56"/>
    </row>
    <row r="346">
      <c r="A346" s="56"/>
      <c r="B346" s="56"/>
      <c r="C346" s="58"/>
      <c r="D346" s="87"/>
      <c r="E346" s="79"/>
      <c r="F346" s="58"/>
      <c r="G346" s="58"/>
      <c r="H346" s="58"/>
      <c r="I346" s="58"/>
      <c r="J346" s="58"/>
      <c r="K346" s="56"/>
      <c r="L346" s="56"/>
      <c r="M346" s="56"/>
      <c r="N346" s="56"/>
      <c r="O346" s="56"/>
      <c r="P346" s="56"/>
      <c r="Q346" s="56"/>
      <c r="R346" s="56"/>
      <c r="S346" s="56"/>
      <c r="T346" s="56"/>
      <c r="U346" s="56"/>
      <c r="V346" s="56"/>
      <c r="W346" s="56"/>
      <c r="X346" s="56"/>
      <c r="Y346" s="56"/>
      <c r="Z346" s="56"/>
      <c r="AA346" s="56"/>
      <c r="AB346" s="56"/>
    </row>
    <row r="347">
      <c r="A347" s="56"/>
      <c r="B347" s="56"/>
      <c r="C347" s="58"/>
      <c r="D347" s="87"/>
      <c r="E347" s="79"/>
      <c r="F347" s="58"/>
      <c r="G347" s="58"/>
      <c r="H347" s="58"/>
      <c r="I347" s="58"/>
      <c r="J347" s="58"/>
      <c r="K347" s="56"/>
      <c r="L347" s="56"/>
      <c r="M347" s="56"/>
      <c r="N347" s="56"/>
      <c r="O347" s="56"/>
      <c r="P347" s="56"/>
      <c r="Q347" s="56"/>
      <c r="R347" s="56"/>
      <c r="S347" s="56"/>
      <c r="T347" s="56"/>
      <c r="U347" s="56"/>
      <c r="V347" s="56"/>
      <c r="W347" s="56"/>
      <c r="X347" s="56"/>
      <c r="Y347" s="56"/>
      <c r="Z347" s="56"/>
      <c r="AA347" s="56"/>
      <c r="AB347" s="56"/>
    </row>
    <row r="348">
      <c r="A348" s="56"/>
      <c r="B348" s="56"/>
      <c r="C348" s="58"/>
      <c r="D348" s="87"/>
      <c r="E348" s="79"/>
      <c r="F348" s="58"/>
      <c r="G348" s="58"/>
      <c r="H348" s="58"/>
      <c r="I348" s="58"/>
      <c r="J348" s="58"/>
      <c r="K348" s="56"/>
      <c r="L348" s="56"/>
      <c r="M348" s="56"/>
      <c r="N348" s="56"/>
      <c r="O348" s="56"/>
      <c r="P348" s="56"/>
      <c r="Q348" s="56"/>
      <c r="R348" s="56"/>
      <c r="S348" s="56"/>
      <c r="T348" s="56"/>
      <c r="U348" s="56"/>
      <c r="V348" s="56"/>
      <c r="W348" s="56"/>
      <c r="X348" s="56"/>
      <c r="Y348" s="56"/>
      <c r="Z348" s="56"/>
      <c r="AA348" s="56"/>
      <c r="AB348" s="56"/>
    </row>
    <row r="349">
      <c r="A349" s="56"/>
      <c r="B349" s="56"/>
      <c r="C349" s="58"/>
      <c r="D349" s="87"/>
      <c r="E349" s="79"/>
      <c r="F349" s="58"/>
      <c r="G349" s="58"/>
      <c r="H349" s="58"/>
      <c r="I349" s="58"/>
      <c r="J349" s="58"/>
      <c r="K349" s="56"/>
      <c r="L349" s="56"/>
      <c r="M349" s="56"/>
      <c r="N349" s="56"/>
      <c r="O349" s="56"/>
      <c r="P349" s="56"/>
      <c r="Q349" s="56"/>
      <c r="R349" s="56"/>
      <c r="S349" s="56"/>
      <c r="T349" s="56"/>
      <c r="U349" s="56"/>
      <c r="V349" s="56"/>
      <c r="W349" s="56"/>
      <c r="X349" s="56"/>
      <c r="Y349" s="56"/>
      <c r="Z349" s="56"/>
      <c r="AA349" s="56"/>
      <c r="AB349" s="56"/>
    </row>
    <row r="350">
      <c r="A350" s="56"/>
      <c r="B350" s="56"/>
      <c r="C350" s="58"/>
      <c r="D350" s="87"/>
      <c r="E350" s="79"/>
      <c r="F350" s="58"/>
      <c r="G350" s="58"/>
      <c r="H350" s="58"/>
      <c r="I350" s="58"/>
      <c r="J350" s="58"/>
      <c r="K350" s="56"/>
      <c r="L350" s="56"/>
      <c r="M350" s="56"/>
      <c r="N350" s="56"/>
      <c r="O350" s="56"/>
      <c r="P350" s="56"/>
      <c r="Q350" s="56"/>
      <c r="R350" s="56"/>
      <c r="S350" s="56"/>
      <c r="T350" s="56"/>
      <c r="U350" s="56"/>
      <c r="V350" s="56"/>
      <c r="W350" s="56"/>
      <c r="X350" s="56"/>
      <c r="Y350" s="56"/>
      <c r="Z350" s="56"/>
      <c r="AA350" s="56"/>
      <c r="AB350" s="56"/>
    </row>
    <row r="351">
      <c r="A351" s="56"/>
      <c r="B351" s="56"/>
      <c r="C351" s="58"/>
      <c r="D351" s="87"/>
      <c r="E351" s="79"/>
      <c r="F351" s="58"/>
      <c r="G351" s="58"/>
      <c r="H351" s="58"/>
      <c r="I351" s="58"/>
      <c r="J351" s="58"/>
      <c r="K351" s="56"/>
      <c r="L351" s="56"/>
      <c r="M351" s="56"/>
      <c r="N351" s="56"/>
      <c r="O351" s="56"/>
      <c r="P351" s="56"/>
      <c r="Q351" s="56"/>
      <c r="R351" s="56"/>
      <c r="S351" s="56"/>
      <c r="T351" s="56"/>
      <c r="U351" s="56"/>
      <c r="V351" s="56"/>
      <c r="W351" s="56"/>
      <c r="X351" s="56"/>
      <c r="Y351" s="56"/>
      <c r="Z351" s="56"/>
      <c r="AA351" s="56"/>
      <c r="AB351" s="56"/>
    </row>
    <row r="352">
      <c r="A352" s="56"/>
      <c r="B352" s="56"/>
      <c r="C352" s="58"/>
      <c r="D352" s="87"/>
      <c r="E352" s="79"/>
      <c r="F352" s="58"/>
      <c r="G352" s="58"/>
      <c r="H352" s="58"/>
      <c r="I352" s="58"/>
      <c r="J352" s="58"/>
      <c r="K352" s="56"/>
      <c r="L352" s="56"/>
      <c r="M352" s="56"/>
      <c r="N352" s="56"/>
      <c r="O352" s="56"/>
      <c r="P352" s="56"/>
      <c r="Q352" s="56"/>
      <c r="R352" s="56"/>
      <c r="S352" s="56"/>
      <c r="T352" s="56"/>
      <c r="U352" s="56"/>
      <c r="V352" s="56"/>
      <c r="W352" s="56"/>
      <c r="X352" s="56"/>
      <c r="Y352" s="56"/>
      <c r="Z352" s="56"/>
      <c r="AA352" s="56"/>
      <c r="AB352" s="56"/>
    </row>
    <row r="353">
      <c r="A353" s="56"/>
      <c r="B353" s="56"/>
      <c r="C353" s="58"/>
      <c r="D353" s="87"/>
      <c r="E353" s="79"/>
      <c r="F353" s="58"/>
      <c r="G353" s="58"/>
      <c r="H353" s="58"/>
      <c r="I353" s="58"/>
      <c r="J353" s="58"/>
      <c r="K353" s="56"/>
      <c r="L353" s="56"/>
      <c r="M353" s="56"/>
      <c r="N353" s="56"/>
      <c r="O353" s="56"/>
      <c r="P353" s="56"/>
      <c r="Q353" s="56"/>
      <c r="R353" s="56"/>
      <c r="S353" s="56"/>
      <c r="T353" s="56"/>
      <c r="U353" s="56"/>
      <c r="V353" s="56"/>
      <c r="W353" s="56"/>
      <c r="X353" s="56"/>
      <c r="Y353" s="56"/>
      <c r="Z353" s="56"/>
      <c r="AA353" s="56"/>
      <c r="AB353" s="56"/>
    </row>
    <row r="354">
      <c r="A354" s="56"/>
      <c r="B354" s="56"/>
      <c r="C354" s="58"/>
      <c r="D354" s="87"/>
      <c r="E354" s="79"/>
      <c r="F354" s="58"/>
      <c r="G354" s="58"/>
      <c r="H354" s="58"/>
      <c r="I354" s="58"/>
      <c r="J354" s="58"/>
      <c r="K354" s="56"/>
      <c r="L354" s="56"/>
      <c r="M354" s="56"/>
      <c r="N354" s="56"/>
      <c r="O354" s="56"/>
      <c r="P354" s="56"/>
      <c r="Q354" s="56"/>
      <c r="R354" s="56"/>
      <c r="S354" s="56"/>
      <c r="T354" s="56"/>
      <c r="U354" s="56"/>
      <c r="V354" s="56"/>
      <c r="W354" s="56"/>
      <c r="X354" s="56"/>
      <c r="Y354" s="56"/>
      <c r="Z354" s="56"/>
      <c r="AA354" s="56"/>
      <c r="AB354" s="56"/>
    </row>
    <row r="355">
      <c r="A355" s="56"/>
      <c r="B355" s="56"/>
      <c r="C355" s="58"/>
      <c r="D355" s="87"/>
      <c r="E355" s="79"/>
      <c r="F355" s="58"/>
      <c r="G355" s="58"/>
      <c r="H355" s="58"/>
      <c r="I355" s="58"/>
      <c r="J355" s="58"/>
      <c r="K355" s="56"/>
      <c r="L355" s="56"/>
      <c r="M355" s="56"/>
      <c r="N355" s="56"/>
      <c r="O355" s="56"/>
      <c r="P355" s="56"/>
      <c r="Q355" s="56"/>
      <c r="R355" s="56"/>
      <c r="S355" s="56"/>
      <c r="T355" s="56"/>
      <c r="U355" s="56"/>
      <c r="V355" s="56"/>
      <c r="W355" s="56"/>
      <c r="X355" s="56"/>
      <c r="Y355" s="56"/>
      <c r="Z355" s="56"/>
      <c r="AA355" s="56"/>
      <c r="AB355" s="56"/>
    </row>
    <row r="356">
      <c r="A356" s="56"/>
      <c r="B356" s="56"/>
      <c r="C356" s="58"/>
      <c r="D356" s="87"/>
      <c r="E356" s="79"/>
      <c r="F356" s="58"/>
      <c r="G356" s="58"/>
      <c r="H356" s="58"/>
      <c r="I356" s="58"/>
      <c r="J356" s="58"/>
      <c r="K356" s="56"/>
      <c r="L356" s="56"/>
      <c r="M356" s="56"/>
      <c r="N356" s="56"/>
      <c r="O356" s="56"/>
      <c r="P356" s="56"/>
      <c r="Q356" s="56"/>
      <c r="R356" s="56"/>
      <c r="S356" s="56"/>
      <c r="T356" s="56"/>
      <c r="U356" s="56"/>
      <c r="V356" s="56"/>
      <c r="W356" s="56"/>
      <c r="X356" s="56"/>
      <c r="Y356" s="56"/>
      <c r="Z356" s="56"/>
      <c r="AA356" s="56"/>
      <c r="AB356" s="56"/>
    </row>
    <row r="357">
      <c r="A357" s="56"/>
      <c r="B357" s="56"/>
      <c r="C357" s="58"/>
      <c r="D357" s="87"/>
      <c r="E357" s="79"/>
      <c r="F357" s="58"/>
      <c r="G357" s="58"/>
      <c r="H357" s="58"/>
      <c r="I357" s="58"/>
      <c r="J357" s="58"/>
      <c r="K357" s="56"/>
      <c r="L357" s="56"/>
      <c r="M357" s="56"/>
      <c r="N357" s="56"/>
      <c r="O357" s="56"/>
      <c r="P357" s="56"/>
      <c r="Q357" s="56"/>
      <c r="R357" s="56"/>
      <c r="S357" s="56"/>
      <c r="T357" s="56"/>
      <c r="U357" s="56"/>
      <c r="V357" s="56"/>
      <c r="W357" s="56"/>
      <c r="X357" s="56"/>
      <c r="Y357" s="56"/>
      <c r="Z357" s="56"/>
      <c r="AA357" s="56"/>
      <c r="AB357" s="56"/>
    </row>
    <row r="358">
      <c r="A358" s="56"/>
      <c r="B358" s="56"/>
      <c r="C358" s="58"/>
      <c r="D358" s="87"/>
      <c r="E358" s="79"/>
      <c r="F358" s="58"/>
      <c r="G358" s="58"/>
      <c r="H358" s="58"/>
      <c r="I358" s="58"/>
      <c r="J358" s="58"/>
      <c r="K358" s="56"/>
      <c r="L358" s="56"/>
      <c r="M358" s="56"/>
      <c r="N358" s="56"/>
      <c r="O358" s="56"/>
      <c r="P358" s="56"/>
      <c r="Q358" s="56"/>
      <c r="R358" s="56"/>
      <c r="S358" s="56"/>
      <c r="T358" s="56"/>
      <c r="U358" s="56"/>
      <c r="V358" s="56"/>
      <c r="W358" s="56"/>
      <c r="X358" s="56"/>
      <c r="Y358" s="56"/>
      <c r="Z358" s="56"/>
      <c r="AA358" s="56"/>
      <c r="AB358" s="56"/>
    </row>
    <row r="359">
      <c r="A359" s="56"/>
      <c r="B359" s="56"/>
      <c r="C359" s="58"/>
      <c r="D359" s="87"/>
      <c r="E359" s="79"/>
      <c r="F359" s="58"/>
      <c r="G359" s="58"/>
      <c r="H359" s="58"/>
      <c r="I359" s="58"/>
      <c r="J359" s="58"/>
      <c r="K359" s="56"/>
      <c r="L359" s="56"/>
      <c r="M359" s="56"/>
      <c r="N359" s="56"/>
      <c r="O359" s="56"/>
      <c r="P359" s="56"/>
      <c r="Q359" s="56"/>
      <c r="R359" s="56"/>
      <c r="S359" s="56"/>
      <c r="T359" s="56"/>
      <c r="U359" s="56"/>
      <c r="V359" s="56"/>
      <c r="W359" s="56"/>
      <c r="X359" s="56"/>
      <c r="Y359" s="56"/>
      <c r="Z359" s="56"/>
      <c r="AA359" s="56"/>
      <c r="AB359" s="56"/>
    </row>
    <row r="360">
      <c r="A360" s="56"/>
      <c r="B360" s="56"/>
      <c r="C360" s="58"/>
      <c r="D360" s="87"/>
      <c r="E360" s="79"/>
      <c r="F360" s="58"/>
      <c r="G360" s="58"/>
      <c r="H360" s="58"/>
      <c r="I360" s="58"/>
      <c r="J360" s="58"/>
      <c r="K360" s="56"/>
      <c r="L360" s="56"/>
      <c r="M360" s="56"/>
      <c r="N360" s="56"/>
      <c r="O360" s="56"/>
      <c r="P360" s="56"/>
      <c r="Q360" s="56"/>
      <c r="R360" s="56"/>
      <c r="S360" s="56"/>
      <c r="T360" s="56"/>
      <c r="U360" s="56"/>
      <c r="V360" s="56"/>
      <c r="W360" s="56"/>
      <c r="X360" s="56"/>
      <c r="Y360" s="56"/>
      <c r="Z360" s="56"/>
      <c r="AA360" s="56"/>
      <c r="AB360" s="56"/>
    </row>
    <row r="361">
      <c r="A361" s="56"/>
      <c r="B361" s="56"/>
      <c r="C361" s="58"/>
      <c r="D361" s="87"/>
      <c r="E361" s="79"/>
      <c r="F361" s="58"/>
      <c r="G361" s="58"/>
      <c r="H361" s="58"/>
      <c r="I361" s="58"/>
      <c r="J361" s="58"/>
      <c r="K361" s="56"/>
      <c r="L361" s="56"/>
      <c r="M361" s="56"/>
      <c r="N361" s="56"/>
      <c r="O361" s="56"/>
      <c r="P361" s="56"/>
      <c r="Q361" s="56"/>
      <c r="R361" s="56"/>
      <c r="S361" s="56"/>
      <c r="T361" s="56"/>
      <c r="U361" s="56"/>
      <c r="V361" s="56"/>
      <c r="W361" s="56"/>
      <c r="X361" s="56"/>
      <c r="Y361" s="56"/>
      <c r="Z361" s="56"/>
      <c r="AA361" s="56"/>
      <c r="AB361" s="56"/>
    </row>
    <row r="362">
      <c r="A362" s="56"/>
      <c r="B362" s="56"/>
      <c r="C362" s="58"/>
      <c r="D362" s="87"/>
      <c r="E362" s="79"/>
      <c r="F362" s="58"/>
      <c r="G362" s="58"/>
      <c r="H362" s="58"/>
      <c r="I362" s="58"/>
      <c r="J362" s="58"/>
      <c r="K362" s="56"/>
      <c r="L362" s="56"/>
      <c r="M362" s="56"/>
      <c r="N362" s="56"/>
      <c r="O362" s="56"/>
      <c r="P362" s="56"/>
      <c r="Q362" s="56"/>
      <c r="R362" s="56"/>
      <c r="S362" s="56"/>
      <c r="T362" s="56"/>
      <c r="U362" s="56"/>
      <c r="V362" s="56"/>
      <c r="W362" s="56"/>
      <c r="X362" s="56"/>
      <c r="Y362" s="56"/>
      <c r="Z362" s="56"/>
      <c r="AA362" s="56"/>
      <c r="AB362" s="56"/>
    </row>
    <row r="363">
      <c r="A363" s="56"/>
      <c r="B363" s="56"/>
      <c r="C363" s="58"/>
      <c r="D363" s="87"/>
      <c r="E363" s="79"/>
      <c r="F363" s="58"/>
      <c r="G363" s="58"/>
      <c r="H363" s="58"/>
      <c r="I363" s="58"/>
      <c r="J363" s="58"/>
      <c r="K363" s="56"/>
      <c r="L363" s="56"/>
      <c r="M363" s="56"/>
      <c r="N363" s="56"/>
      <c r="O363" s="56"/>
      <c r="P363" s="56"/>
      <c r="Q363" s="56"/>
      <c r="R363" s="56"/>
      <c r="S363" s="56"/>
      <c r="T363" s="56"/>
      <c r="U363" s="56"/>
      <c r="V363" s="56"/>
      <c r="W363" s="56"/>
      <c r="X363" s="56"/>
      <c r="Y363" s="56"/>
      <c r="Z363" s="56"/>
      <c r="AA363" s="56"/>
      <c r="AB363" s="56"/>
    </row>
    <row r="364">
      <c r="A364" s="56"/>
      <c r="B364" s="56"/>
      <c r="C364" s="58"/>
      <c r="D364" s="87"/>
      <c r="E364" s="79"/>
      <c r="F364" s="58"/>
      <c r="G364" s="58"/>
      <c r="H364" s="58"/>
      <c r="I364" s="58"/>
      <c r="J364" s="58"/>
      <c r="K364" s="56"/>
      <c r="L364" s="56"/>
      <c r="M364" s="56"/>
      <c r="N364" s="56"/>
      <c r="O364" s="56"/>
      <c r="P364" s="56"/>
      <c r="Q364" s="56"/>
      <c r="R364" s="56"/>
      <c r="S364" s="56"/>
      <c r="T364" s="56"/>
      <c r="U364" s="56"/>
      <c r="V364" s="56"/>
      <c r="W364" s="56"/>
      <c r="X364" s="56"/>
      <c r="Y364" s="56"/>
      <c r="Z364" s="56"/>
      <c r="AA364" s="56"/>
      <c r="AB364" s="56"/>
    </row>
    <row r="365">
      <c r="A365" s="56"/>
      <c r="B365" s="56"/>
      <c r="C365" s="58"/>
      <c r="D365" s="87"/>
      <c r="E365" s="79"/>
      <c r="F365" s="58"/>
      <c r="G365" s="58"/>
      <c r="H365" s="58"/>
      <c r="I365" s="58"/>
      <c r="J365" s="58"/>
      <c r="K365" s="56"/>
      <c r="L365" s="56"/>
      <c r="M365" s="56"/>
      <c r="N365" s="56"/>
      <c r="O365" s="56"/>
      <c r="P365" s="56"/>
      <c r="Q365" s="56"/>
      <c r="R365" s="56"/>
      <c r="S365" s="56"/>
      <c r="T365" s="56"/>
      <c r="U365" s="56"/>
      <c r="V365" s="56"/>
      <c r="W365" s="56"/>
      <c r="X365" s="56"/>
      <c r="Y365" s="56"/>
      <c r="Z365" s="56"/>
      <c r="AA365" s="56"/>
      <c r="AB365" s="56"/>
    </row>
    <row r="366">
      <c r="A366" s="56"/>
      <c r="B366" s="56"/>
      <c r="C366" s="58"/>
      <c r="D366" s="87"/>
      <c r="E366" s="79"/>
      <c r="F366" s="58"/>
      <c r="G366" s="58"/>
      <c r="H366" s="58"/>
      <c r="I366" s="58"/>
      <c r="J366" s="58"/>
      <c r="K366" s="56"/>
      <c r="L366" s="56"/>
      <c r="M366" s="56"/>
      <c r="N366" s="56"/>
      <c r="O366" s="56"/>
      <c r="P366" s="56"/>
      <c r="Q366" s="56"/>
      <c r="R366" s="56"/>
      <c r="S366" s="56"/>
      <c r="T366" s="56"/>
      <c r="U366" s="56"/>
      <c r="V366" s="56"/>
      <c r="W366" s="56"/>
      <c r="X366" s="56"/>
      <c r="Y366" s="56"/>
      <c r="Z366" s="56"/>
      <c r="AA366" s="56"/>
      <c r="AB366" s="56"/>
    </row>
    <row r="367">
      <c r="A367" s="56"/>
      <c r="B367" s="56"/>
      <c r="C367" s="58"/>
      <c r="D367" s="87"/>
      <c r="E367" s="79"/>
      <c r="F367" s="58"/>
      <c r="G367" s="58"/>
      <c r="H367" s="58"/>
      <c r="I367" s="58"/>
      <c r="J367" s="58"/>
      <c r="K367" s="56"/>
      <c r="L367" s="56"/>
      <c r="M367" s="56"/>
      <c r="N367" s="56"/>
      <c r="O367" s="56"/>
      <c r="P367" s="56"/>
      <c r="Q367" s="56"/>
      <c r="R367" s="56"/>
      <c r="S367" s="56"/>
      <c r="T367" s="56"/>
      <c r="U367" s="56"/>
      <c r="V367" s="56"/>
      <c r="W367" s="56"/>
      <c r="X367" s="56"/>
      <c r="Y367" s="56"/>
      <c r="Z367" s="56"/>
      <c r="AA367" s="56"/>
      <c r="AB367" s="56"/>
    </row>
    <row r="368">
      <c r="A368" s="56"/>
      <c r="B368" s="56"/>
      <c r="C368" s="58"/>
      <c r="D368" s="87"/>
      <c r="E368" s="79"/>
      <c r="F368" s="58"/>
      <c r="G368" s="58"/>
      <c r="H368" s="58"/>
      <c r="I368" s="58"/>
      <c r="J368" s="58"/>
      <c r="K368" s="56"/>
      <c r="L368" s="56"/>
      <c r="M368" s="56"/>
      <c r="N368" s="56"/>
      <c r="O368" s="56"/>
      <c r="P368" s="56"/>
      <c r="Q368" s="56"/>
      <c r="R368" s="56"/>
      <c r="S368" s="56"/>
      <c r="T368" s="56"/>
      <c r="U368" s="56"/>
      <c r="V368" s="56"/>
      <c r="W368" s="56"/>
      <c r="X368" s="56"/>
      <c r="Y368" s="56"/>
      <c r="Z368" s="56"/>
      <c r="AA368" s="56"/>
      <c r="AB368" s="56"/>
    </row>
    <row r="369">
      <c r="A369" s="56"/>
      <c r="B369" s="56"/>
      <c r="C369" s="58"/>
      <c r="D369" s="87"/>
      <c r="E369" s="79"/>
      <c r="F369" s="58"/>
      <c r="G369" s="58"/>
      <c r="H369" s="58"/>
      <c r="I369" s="58"/>
      <c r="J369" s="58"/>
      <c r="K369" s="56"/>
      <c r="L369" s="56"/>
      <c r="M369" s="56"/>
      <c r="N369" s="56"/>
      <c r="O369" s="56"/>
      <c r="P369" s="56"/>
      <c r="Q369" s="56"/>
      <c r="R369" s="56"/>
      <c r="S369" s="56"/>
      <c r="T369" s="56"/>
      <c r="U369" s="56"/>
      <c r="V369" s="56"/>
      <c r="W369" s="56"/>
      <c r="X369" s="56"/>
      <c r="Y369" s="56"/>
      <c r="Z369" s="56"/>
      <c r="AA369" s="56"/>
      <c r="AB369" s="56"/>
    </row>
    <row r="370">
      <c r="A370" s="56"/>
      <c r="B370" s="56"/>
      <c r="C370" s="58"/>
      <c r="D370" s="87"/>
      <c r="E370" s="79"/>
      <c r="F370" s="58"/>
      <c r="G370" s="58"/>
      <c r="H370" s="58"/>
      <c r="I370" s="58"/>
      <c r="J370" s="58"/>
      <c r="K370" s="56"/>
      <c r="L370" s="56"/>
      <c r="M370" s="56"/>
      <c r="N370" s="56"/>
      <c r="O370" s="56"/>
      <c r="P370" s="56"/>
      <c r="Q370" s="56"/>
      <c r="R370" s="56"/>
      <c r="S370" s="56"/>
      <c r="T370" s="56"/>
      <c r="U370" s="56"/>
      <c r="V370" s="56"/>
      <c r="W370" s="56"/>
      <c r="X370" s="56"/>
      <c r="Y370" s="56"/>
      <c r="Z370" s="56"/>
      <c r="AA370" s="56"/>
      <c r="AB370" s="56"/>
    </row>
    <row r="371">
      <c r="A371" s="56"/>
      <c r="B371" s="56"/>
      <c r="C371" s="58"/>
      <c r="D371" s="87"/>
      <c r="E371" s="79"/>
      <c r="F371" s="58"/>
      <c r="G371" s="58"/>
      <c r="H371" s="58"/>
      <c r="I371" s="58"/>
      <c r="J371" s="58"/>
      <c r="K371" s="56"/>
      <c r="L371" s="56"/>
      <c r="M371" s="56"/>
      <c r="N371" s="56"/>
      <c r="O371" s="56"/>
      <c r="P371" s="56"/>
      <c r="Q371" s="56"/>
      <c r="R371" s="56"/>
      <c r="S371" s="56"/>
      <c r="T371" s="56"/>
      <c r="U371" s="56"/>
      <c r="V371" s="56"/>
      <c r="W371" s="56"/>
      <c r="X371" s="56"/>
      <c r="Y371" s="56"/>
      <c r="Z371" s="56"/>
      <c r="AA371" s="56"/>
      <c r="AB371" s="56"/>
    </row>
    <row r="372">
      <c r="A372" s="56"/>
      <c r="B372" s="56"/>
      <c r="C372" s="58"/>
      <c r="D372" s="87"/>
      <c r="E372" s="79"/>
      <c r="F372" s="58"/>
      <c r="G372" s="58"/>
      <c r="H372" s="58"/>
      <c r="I372" s="58"/>
      <c r="J372" s="58"/>
      <c r="K372" s="56"/>
      <c r="L372" s="56"/>
      <c r="M372" s="56"/>
      <c r="N372" s="56"/>
      <c r="O372" s="56"/>
      <c r="P372" s="56"/>
      <c r="Q372" s="56"/>
      <c r="R372" s="56"/>
      <c r="S372" s="56"/>
      <c r="T372" s="56"/>
      <c r="U372" s="56"/>
      <c r="V372" s="56"/>
      <c r="W372" s="56"/>
      <c r="X372" s="56"/>
      <c r="Y372" s="56"/>
      <c r="Z372" s="56"/>
      <c r="AA372" s="56"/>
      <c r="AB372" s="56"/>
    </row>
    <row r="373">
      <c r="A373" s="56"/>
      <c r="B373" s="56"/>
      <c r="C373" s="58"/>
      <c r="D373" s="87"/>
      <c r="E373" s="79"/>
      <c r="F373" s="58"/>
      <c r="G373" s="58"/>
      <c r="H373" s="58"/>
      <c r="I373" s="58"/>
      <c r="J373" s="58"/>
      <c r="K373" s="56"/>
      <c r="L373" s="56"/>
      <c r="M373" s="56"/>
      <c r="N373" s="56"/>
      <c r="O373" s="56"/>
      <c r="P373" s="56"/>
      <c r="Q373" s="56"/>
      <c r="R373" s="56"/>
      <c r="S373" s="56"/>
      <c r="T373" s="56"/>
      <c r="U373" s="56"/>
      <c r="V373" s="56"/>
      <c r="W373" s="56"/>
      <c r="X373" s="56"/>
      <c r="Y373" s="56"/>
      <c r="Z373" s="56"/>
      <c r="AA373" s="56"/>
      <c r="AB373" s="56"/>
    </row>
    <row r="374">
      <c r="A374" s="56"/>
      <c r="B374" s="56"/>
      <c r="C374" s="58"/>
      <c r="D374" s="87"/>
      <c r="E374" s="79"/>
      <c r="F374" s="58"/>
      <c r="G374" s="58"/>
      <c r="H374" s="58"/>
      <c r="I374" s="58"/>
      <c r="J374" s="58"/>
      <c r="K374" s="56"/>
      <c r="L374" s="56"/>
      <c r="M374" s="56"/>
      <c r="N374" s="56"/>
      <c r="O374" s="56"/>
      <c r="P374" s="56"/>
      <c r="Q374" s="56"/>
      <c r="R374" s="56"/>
      <c r="S374" s="56"/>
      <c r="T374" s="56"/>
      <c r="U374" s="56"/>
      <c r="V374" s="56"/>
      <c r="W374" s="56"/>
      <c r="X374" s="56"/>
      <c r="Y374" s="56"/>
      <c r="Z374" s="56"/>
      <c r="AA374" s="56"/>
      <c r="AB374" s="56"/>
    </row>
    <row r="375">
      <c r="A375" s="56"/>
      <c r="B375" s="56"/>
      <c r="C375" s="58"/>
      <c r="D375" s="87"/>
      <c r="E375" s="79"/>
      <c r="F375" s="58"/>
      <c r="G375" s="58"/>
      <c r="H375" s="58"/>
      <c r="I375" s="58"/>
      <c r="J375" s="58"/>
      <c r="K375" s="56"/>
      <c r="L375" s="56"/>
      <c r="M375" s="56"/>
      <c r="N375" s="56"/>
      <c r="O375" s="56"/>
      <c r="P375" s="56"/>
      <c r="Q375" s="56"/>
      <c r="R375" s="56"/>
      <c r="S375" s="56"/>
      <c r="T375" s="56"/>
      <c r="U375" s="56"/>
      <c r="V375" s="56"/>
      <c r="W375" s="56"/>
      <c r="X375" s="56"/>
      <c r="Y375" s="56"/>
      <c r="Z375" s="56"/>
      <c r="AA375" s="56"/>
      <c r="AB375" s="56"/>
    </row>
    <row r="376">
      <c r="A376" s="56"/>
      <c r="B376" s="56"/>
      <c r="C376" s="58"/>
      <c r="D376" s="87"/>
      <c r="E376" s="79"/>
      <c r="F376" s="58"/>
      <c r="G376" s="58"/>
      <c r="H376" s="58"/>
      <c r="I376" s="58"/>
      <c r="J376" s="58"/>
      <c r="K376" s="56"/>
      <c r="L376" s="56"/>
      <c r="M376" s="56"/>
      <c r="N376" s="56"/>
      <c r="O376" s="56"/>
      <c r="P376" s="56"/>
      <c r="Q376" s="56"/>
      <c r="R376" s="56"/>
      <c r="S376" s="56"/>
      <c r="T376" s="56"/>
      <c r="U376" s="56"/>
      <c r="V376" s="56"/>
      <c r="W376" s="56"/>
      <c r="X376" s="56"/>
      <c r="Y376" s="56"/>
      <c r="Z376" s="56"/>
      <c r="AA376" s="56"/>
      <c r="AB376" s="56"/>
    </row>
    <row r="377">
      <c r="A377" s="56"/>
      <c r="B377" s="56"/>
      <c r="C377" s="58"/>
      <c r="D377" s="87"/>
      <c r="E377" s="79"/>
      <c r="F377" s="58"/>
      <c r="G377" s="58"/>
      <c r="H377" s="58"/>
      <c r="I377" s="58"/>
      <c r="J377" s="58"/>
      <c r="K377" s="56"/>
      <c r="L377" s="56"/>
      <c r="M377" s="56"/>
      <c r="N377" s="56"/>
      <c r="O377" s="56"/>
      <c r="P377" s="56"/>
      <c r="Q377" s="56"/>
      <c r="R377" s="56"/>
      <c r="S377" s="56"/>
      <c r="T377" s="56"/>
      <c r="U377" s="56"/>
      <c r="V377" s="56"/>
      <c r="W377" s="56"/>
      <c r="X377" s="56"/>
      <c r="Y377" s="56"/>
      <c r="Z377" s="56"/>
      <c r="AA377" s="56"/>
      <c r="AB377" s="56"/>
    </row>
    <row r="378">
      <c r="A378" s="56"/>
      <c r="B378" s="56"/>
      <c r="C378" s="58"/>
      <c r="D378" s="87"/>
      <c r="E378" s="79"/>
      <c r="F378" s="58"/>
      <c r="G378" s="58"/>
      <c r="H378" s="58"/>
      <c r="I378" s="58"/>
      <c r="J378" s="58"/>
      <c r="K378" s="56"/>
      <c r="L378" s="56"/>
      <c r="M378" s="56"/>
      <c r="N378" s="56"/>
      <c r="O378" s="56"/>
      <c r="P378" s="56"/>
      <c r="Q378" s="56"/>
      <c r="R378" s="56"/>
      <c r="S378" s="56"/>
      <c r="T378" s="56"/>
      <c r="U378" s="56"/>
      <c r="V378" s="56"/>
      <c r="W378" s="56"/>
      <c r="X378" s="56"/>
      <c r="Y378" s="56"/>
      <c r="Z378" s="56"/>
      <c r="AA378" s="56"/>
      <c r="AB378" s="56"/>
    </row>
    <row r="379">
      <c r="A379" s="56"/>
      <c r="B379" s="56"/>
      <c r="C379" s="58"/>
      <c r="D379" s="87"/>
      <c r="E379" s="79"/>
      <c r="F379" s="58"/>
      <c r="G379" s="58"/>
      <c r="H379" s="58"/>
      <c r="I379" s="58"/>
      <c r="J379" s="58"/>
      <c r="K379" s="56"/>
      <c r="L379" s="56"/>
      <c r="M379" s="56"/>
      <c r="N379" s="56"/>
      <c r="O379" s="56"/>
      <c r="P379" s="56"/>
      <c r="Q379" s="56"/>
      <c r="R379" s="56"/>
      <c r="S379" s="56"/>
      <c r="T379" s="56"/>
      <c r="U379" s="56"/>
      <c r="V379" s="56"/>
      <c r="W379" s="56"/>
      <c r="X379" s="56"/>
      <c r="Y379" s="56"/>
      <c r="Z379" s="56"/>
      <c r="AA379" s="56"/>
      <c r="AB379" s="56"/>
    </row>
    <row r="380">
      <c r="A380" s="56"/>
      <c r="B380" s="56"/>
      <c r="C380" s="58"/>
      <c r="D380" s="87"/>
      <c r="E380" s="79"/>
      <c r="F380" s="58"/>
      <c r="G380" s="58"/>
      <c r="H380" s="58"/>
      <c r="I380" s="58"/>
      <c r="J380" s="58"/>
      <c r="K380" s="56"/>
      <c r="L380" s="56"/>
      <c r="M380" s="56"/>
      <c r="N380" s="56"/>
      <c r="O380" s="56"/>
      <c r="P380" s="56"/>
      <c r="Q380" s="56"/>
      <c r="R380" s="56"/>
      <c r="S380" s="56"/>
      <c r="T380" s="56"/>
      <c r="U380" s="56"/>
      <c r="V380" s="56"/>
      <c r="W380" s="56"/>
      <c r="X380" s="56"/>
      <c r="Y380" s="56"/>
      <c r="Z380" s="56"/>
      <c r="AA380" s="56"/>
      <c r="AB380" s="56"/>
    </row>
    <row r="381">
      <c r="A381" s="56"/>
      <c r="B381" s="56"/>
      <c r="C381" s="58"/>
      <c r="D381" s="87"/>
      <c r="E381" s="79"/>
      <c r="F381" s="58"/>
      <c r="G381" s="58"/>
      <c r="H381" s="58"/>
      <c r="I381" s="58"/>
      <c r="J381" s="58"/>
      <c r="K381" s="56"/>
      <c r="L381" s="56"/>
      <c r="M381" s="56"/>
      <c r="N381" s="56"/>
      <c r="O381" s="56"/>
      <c r="P381" s="56"/>
      <c r="Q381" s="56"/>
      <c r="R381" s="56"/>
      <c r="S381" s="56"/>
      <c r="T381" s="56"/>
      <c r="U381" s="56"/>
      <c r="V381" s="56"/>
      <c r="W381" s="56"/>
      <c r="X381" s="56"/>
      <c r="Y381" s="56"/>
      <c r="Z381" s="56"/>
      <c r="AA381" s="56"/>
      <c r="AB381" s="56"/>
    </row>
    <row r="382">
      <c r="A382" s="56"/>
      <c r="B382" s="56"/>
      <c r="C382" s="58"/>
      <c r="D382" s="87"/>
      <c r="E382" s="79"/>
      <c r="F382" s="58"/>
      <c r="G382" s="58"/>
      <c r="H382" s="58"/>
      <c r="I382" s="58"/>
      <c r="J382" s="58"/>
      <c r="K382" s="56"/>
      <c r="L382" s="56"/>
      <c r="M382" s="56"/>
      <c r="N382" s="56"/>
      <c r="O382" s="56"/>
      <c r="P382" s="56"/>
      <c r="Q382" s="56"/>
      <c r="R382" s="56"/>
      <c r="S382" s="56"/>
      <c r="T382" s="56"/>
      <c r="U382" s="56"/>
      <c r="V382" s="56"/>
      <c r="W382" s="56"/>
      <c r="X382" s="56"/>
      <c r="Y382" s="56"/>
      <c r="Z382" s="56"/>
      <c r="AA382" s="56"/>
      <c r="AB382" s="56"/>
    </row>
    <row r="383">
      <c r="A383" s="56"/>
      <c r="B383" s="56"/>
      <c r="C383" s="58"/>
      <c r="D383" s="87"/>
      <c r="E383" s="79"/>
      <c r="F383" s="58"/>
      <c r="G383" s="58"/>
      <c r="H383" s="58"/>
      <c r="I383" s="58"/>
      <c r="J383" s="58"/>
      <c r="K383" s="56"/>
      <c r="L383" s="56"/>
      <c r="M383" s="56"/>
      <c r="N383" s="56"/>
      <c r="O383" s="56"/>
      <c r="P383" s="56"/>
      <c r="Q383" s="56"/>
      <c r="R383" s="56"/>
      <c r="S383" s="56"/>
      <c r="T383" s="56"/>
      <c r="U383" s="56"/>
      <c r="V383" s="56"/>
      <c r="W383" s="56"/>
      <c r="X383" s="56"/>
      <c r="Y383" s="56"/>
      <c r="Z383" s="56"/>
      <c r="AA383" s="56"/>
      <c r="AB383" s="56"/>
    </row>
    <row r="384">
      <c r="A384" s="56"/>
      <c r="B384" s="56"/>
      <c r="C384" s="58"/>
      <c r="D384" s="87"/>
      <c r="E384" s="79"/>
      <c r="F384" s="58"/>
      <c r="G384" s="58"/>
      <c r="H384" s="58"/>
      <c r="I384" s="58"/>
      <c r="J384" s="58"/>
      <c r="K384" s="56"/>
      <c r="L384" s="56"/>
      <c r="M384" s="56"/>
      <c r="N384" s="56"/>
      <c r="O384" s="56"/>
      <c r="P384" s="56"/>
      <c r="Q384" s="56"/>
      <c r="R384" s="56"/>
      <c r="S384" s="56"/>
      <c r="T384" s="56"/>
      <c r="U384" s="56"/>
      <c r="V384" s="56"/>
      <c r="W384" s="56"/>
      <c r="X384" s="56"/>
      <c r="Y384" s="56"/>
      <c r="Z384" s="56"/>
      <c r="AA384" s="56"/>
      <c r="AB384" s="56"/>
    </row>
    <row r="385">
      <c r="A385" s="56"/>
      <c r="B385" s="56"/>
      <c r="C385" s="58"/>
      <c r="D385" s="87"/>
      <c r="E385" s="79"/>
      <c r="F385" s="58"/>
      <c r="G385" s="58"/>
      <c r="H385" s="58"/>
      <c r="I385" s="58"/>
      <c r="J385" s="58"/>
      <c r="K385" s="56"/>
      <c r="L385" s="56"/>
      <c r="M385" s="56"/>
      <c r="N385" s="56"/>
      <c r="O385" s="56"/>
      <c r="P385" s="56"/>
      <c r="Q385" s="56"/>
      <c r="R385" s="56"/>
      <c r="S385" s="56"/>
      <c r="T385" s="56"/>
      <c r="U385" s="56"/>
      <c r="V385" s="56"/>
      <c r="W385" s="56"/>
      <c r="X385" s="56"/>
      <c r="Y385" s="56"/>
      <c r="Z385" s="56"/>
      <c r="AA385" s="56"/>
      <c r="AB385" s="56"/>
    </row>
    <row r="386">
      <c r="A386" s="56"/>
      <c r="B386" s="56"/>
      <c r="C386" s="58"/>
      <c r="D386" s="87"/>
      <c r="E386" s="79"/>
      <c r="F386" s="58"/>
      <c r="G386" s="58"/>
      <c r="H386" s="58"/>
      <c r="I386" s="58"/>
      <c r="J386" s="58"/>
      <c r="K386" s="56"/>
      <c r="L386" s="56"/>
      <c r="M386" s="56"/>
      <c r="N386" s="56"/>
      <c r="O386" s="56"/>
      <c r="P386" s="56"/>
      <c r="Q386" s="56"/>
      <c r="R386" s="56"/>
      <c r="S386" s="56"/>
      <c r="T386" s="56"/>
      <c r="U386" s="56"/>
      <c r="V386" s="56"/>
      <c r="W386" s="56"/>
      <c r="X386" s="56"/>
      <c r="Y386" s="56"/>
      <c r="Z386" s="56"/>
      <c r="AA386" s="56"/>
      <c r="AB386" s="56"/>
    </row>
    <row r="387">
      <c r="A387" s="56"/>
      <c r="B387" s="56"/>
      <c r="C387" s="58"/>
      <c r="D387" s="87"/>
      <c r="E387" s="79"/>
      <c r="F387" s="58"/>
      <c r="G387" s="58"/>
      <c r="H387" s="58"/>
      <c r="I387" s="58"/>
      <c r="J387" s="58"/>
      <c r="K387" s="56"/>
      <c r="L387" s="56"/>
      <c r="M387" s="56"/>
      <c r="N387" s="56"/>
      <c r="O387" s="56"/>
      <c r="P387" s="56"/>
      <c r="Q387" s="56"/>
      <c r="R387" s="56"/>
      <c r="S387" s="56"/>
      <c r="T387" s="56"/>
      <c r="U387" s="56"/>
      <c r="V387" s="56"/>
      <c r="W387" s="56"/>
      <c r="X387" s="56"/>
      <c r="Y387" s="56"/>
      <c r="Z387" s="56"/>
      <c r="AA387" s="56"/>
      <c r="AB387" s="56"/>
    </row>
    <row r="388">
      <c r="A388" s="56"/>
      <c r="B388" s="56"/>
      <c r="C388" s="58"/>
      <c r="D388" s="87"/>
      <c r="E388" s="79"/>
      <c r="F388" s="58"/>
      <c r="G388" s="58"/>
      <c r="H388" s="58"/>
      <c r="I388" s="58"/>
      <c r="J388" s="58"/>
      <c r="K388" s="56"/>
      <c r="L388" s="56"/>
      <c r="M388" s="56"/>
      <c r="N388" s="56"/>
      <c r="O388" s="56"/>
      <c r="P388" s="56"/>
      <c r="Q388" s="56"/>
      <c r="R388" s="56"/>
      <c r="S388" s="56"/>
      <c r="T388" s="56"/>
      <c r="U388" s="56"/>
      <c r="V388" s="56"/>
      <c r="W388" s="56"/>
      <c r="X388" s="56"/>
      <c r="Y388" s="56"/>
      <c r="Z388" s="56"/>
      <c r="AA388" s="56"/>
      <c r="AB388" s="56"/>
    </row>
    <row r="389">
      <c r="A389" s="56"/>
      <c r="B389" s="56"/>
      <c r="C389" s="58"/>
      <c r="D389" s="87"/>
      <c r="E389" s="79"/>
      <c r="F389" s="58"/>
      <c r="G389" s="58"/>
      <c r="H389" s="58"/>
      <c r="I389" s="58"/>
      <c r="J389" s="58"/>
      <c r="K389" s="56"/>
      <c r="L389" s="56"/>
      <c r="M389" s="56"/>
      <c r="N389" s="56"/>
      <c r="O389" s="56"/>
      <c r="P389" s="56"/>
      <c r="Q389" s="56"/>
      <c r="R389" s="56"/>
      <c r="S389" s="56"/>
      <c r="T389" s="56"/>
      <c r="U389" s="56"/>
      <c r="V389" s="56"/>
      <c r="W389" s="56"/>
      <c r="X389" s="56"/>
      <c r="Y389" s="56"/>
      <c r="Z389" s="56"/>
      <c r="AA389" s="56"/>
      <c r="AB389" s="56"/>
    </row>
    <row r="390">
      <c r="A390" s="56"/>
      <c r="B390" s="56"/>
      <c r="C390" s="58"/>
      <c r="D390" s="87"/>
      <c r="E390" s="79"/>
      <c r="F390" s="58"/>
      <c r="G390" s="58"/>
      <c r="H390" s="58"/>
      <c r="I390" s="58"/>
      <c r="J390" s="58"/>
      <c r="K390" s="56"/>
      <c r="L390" s="56"/>
      <c r="M390" s="56"/>
      <c r="N390" s="56"/>
      <c r="O390" s="56"/>
      <c r="P390" s="56"/>
      <c r="Q390" s="56"/>
      <c r="R390" s="56"/>
      <c r="S390" s="56"/>
      <c r="T390" s="56"/>
      <c r="U390" s="56"/>
      <c r="V390" s="56"/>
      <c r="W390" s="56"/>
      <c r="X390" s="56"/>
      <c r="Y390" s="56"/>
      <c r="Z390" s="56"/>
      <c r="AA390" s="56"/>
      <c r="AB390" s="56"/>
    </row>
    <row r="391">
      <c r="A391" s="56"/>
      <c r="B391" s="56"/>
      <c r="C391" s="58"/>
      <c r="D391" s="87"/>
      <c r="E391" s="79"/>
      <c r="F391" s="58"/>
      <c r="G391" s="58"/>
      <c r="H391" s="58"/>
      <c r="I391" s="58"/>
      <c r="J391" s="58"/>
      <c r="K391" s="56"/>
      <c r="L391" s="56"/>
      <c r="M391" s="56"/>
      <c r="N391" s="56"/>
      <c r="O391" s="56"/>
      <c r="P391" s="56"/>
      <c r="Q391" s="56"/>
      <c r="R391" s="56"/>
      <c r="S391" s="56"/>
      <c r="T391" s="56"/>
      <c r="U391" s="56"/>
      <c r="V391" s="56"/>
      <c r="W391" s="56"/>
      <c r="X391" s="56"/>
      <c r="Y391" s="56"/>
      <c r="Z391" s="56"/>
      <c r="AA391" s="56"/>
      <c r="AB391" s="56"/>
    </row>
    <row r="392">
      <c r="A392" s="56"/>
      <c r="B392" s="56"/>
      <c r="C392" s="58"/>
      <c r="D392" s="87"/>
      <c r="E392" s="79"/>
      <c r="F392" s="58"/>
      <c r="G392" s="58"/>
      <c r="H392" s="58"/>
      <c r="I392" s="58"/>
      <c r="J392" s="58"/>
      <c r="K392" s="56"/>
      <c r="L392" s="56"/>
      <c r="M392" s="56"/>
      <c r="N392" s="56"/>
      <c r="O392" s="56"/>
      <c r="P392" s="56"/>
      <c r="Q392" s="56"/>
      <c r="R392" s="56"/>
      <c r="S392" s="56"/>
      <c r="T392" s="56"/>
      <c r="U392" s="56"/>
      <c r="V392" s="56"/>
      <c r="W392" s="56"/>
      <c r="X392" s="56"/>
      <c r="Y392" s="56"/>
      <c r="Z392" s="56"/>
      <c r="AA392" s="56"/>
      <c r="AB392" s="56"/>
    </row>
    <row r="393">
      <c r="A393" s="56"/>
      <c r="B393" s="56"/>
      <c r="C393" s="58"/>
      <c r="D393" s="87"/>
      <c r="E393" s="79"/>
      <c r="F393" s="58"/>
      <c r="G393" s="58"/>
      <c r="H393" s="58"/>
      <c r="I393" s="58"/>
      <c r="J393" s="58"/>
      <c r="K393" s="56"/>
      <c r="L393" s="56"/>
      <c r="M393" s="56"/>
      <c r="N393" s="56"/>
      <c r="O393" s="56"/>
      <c r="P393" s="56"/>
      <c r="Q393" s="56"/>
      <c r="R393" s="56"/>
      <c r="S393" s="56"/>
      <c r="T393" s="56"/>
      <c r="U393" s="56"/>
      <c r="V393" s="56"/>
      <c r="W393" s="56"/>
      <c r="X393" s="56"/>
      <c r="Y393" s="56"/>
      <c r="Z393" s="56"/>
      <c r="AA393" s="56"/>
      <c r="AB393" s="56"/>
    </row>
    <row r="394">
      <c r="A394" s="56"/>
      <c r="B394" s="56"/>
      <c r="C394" s="58"/>
      <c r="D394" s="87"/>
      <c r="E394" s="79"/>
      <c r="F394" s="58"/>
      <c r="G394" s="58"/>
      <c r="H394" s="58"/>
      <c r="I394" s="58"/>
      <c r="J394" s="58"/>
      <c r="K394" s="56"/>
      <c r="L394" s="56"/>
      <c r="M394" s="56"/>
      <c r="N394" s="56"/>
      <c r="O394" s="56"/>
      <c r="P394" s="56"/>
      <c r="Q394" s="56"/>
      <c r="R394" s="56"/>
      <c r="S394" s="56"/>
      <c r="T394" s="56"/>
      <c r="U394" s="56"/>
      <c r="V394" s="56"/>
      <c r="W394" s="56"/>
      <c r="X394" s="56"/>
      <c r="Y394" s="56"/>
      <c r="Z394" s="56"/>
      <c r="AA394" s="56"/>
      <c r="AB394" s="56"/>
    </row>
    <row r="395">
      <c r="A395" s="56"/>
      <c r="B395" s="56"/>
      <c r="C395" s="58"/>
      <c r="D395" s="87"/>
      <c r="E395" s="79"/>
      <c r="F395" s="58"/>
      <c r="G395" s="58"/>
      <c r="H395" s="58"/>
      <c r="I395" s="58"/>
      <c r="J395" s="58"/>
      <c r="K395" s="56"/>
      <c r="L395" s="56"/>
      <c r="M395" s="56"/>
      <c r="N395" s="56"/>
      <c r="O395" s="56"/>
      <c r="P395" s="56"/>
      <c r="Q395" s="56"/>
      <c r="R395" s="56"/>
      <c r="S395" s="56"/>
      <c r="T395" s="56"/>
      <c r="U395" s="56"/>
      <c r="V395" s="56"/>
      <c r="W395" s="56"/>
      <c r="X395" s="56"/>
      <c r="Y395" s="56"/>
      <c r="Z395" s="56"/>
      <c r="AA395" s="56"/>
      <c r="AB395" s="56"/>
    </row>
    <row r="396">
      <c r="A396" s="56"/>
      <c r="B396" s="56"/>
      <c r="C396" s="58"/>
      <c r="D396" s="87"/>
      <c r="E396" s="79"/>
      <c r="F396" s="58"/>
      <c r="G396" s="58"/>
      <c r="H396" s="58"/>
      <c r="I396" s="58"/>
      <c r="J396" s="58"/>
      <c r="K396" s="56"/>
      <c r="L396" s="56"/>
      <c r="M396" s="56"/>
      <c r="N396" s="56"/>
      <c r="O396" s="56"/>
      <c r="P396" s="56"/>
      <c r="Q396" s="56"/>
      <c r="R396" s="56"/>
      <c r="S396" s="56"/>
      <c r="T396" s="56"/>
      <c r="U396" s="56"/>
      <c r="V396" s="56"/>
      <c r="W396" s="56"/>
      <c r="X396" s="56"/>
      <c r="Y396" s="56"/>
      <c r="Z396" s="56"/>
      <c r="AA396" s="56"/>
      <c r="AB396" s="56"/>
    </row>
    <row r="397">
      <c r="A397" s="56"/>
      <c r="B397" s="56"/>
      <c r="C397" s="58"/>
      <c r="D397" s="87"/>
      <c r="E397" s="79"/>
      <c r="F397" s="58"/>
      <c r="G397" s="58"/>
      <c r="H397" s="58"/>
      <c r="I397" s="58"/>
      <c r="J397" s="58"/>
      <c r="K397" s="56"/>
      <c r="L397" s="56"/>
      <c r="M397" s="56"/>
      <c r="N397" s="56"/>
      <c r="O397" s="56"/>
      <c r="P397" s="56"/>
      <c r="Q397" s="56"/>
      <c r="R397" s="56"/>
      <c r="S397" s="56"/>
      <c r="T397" s="56"/>
      <c r="U397" s="56"/>
      <c r="V397" s="56"/>
      <c r="W397" s="56"/>
      <c r="X397" s="56"/>
      <c r="Y397" s="56"/>
      <c r="Z397" s="56"/>
      <c r="AA397" s="56"/>
      <c r="AB397" s="56"/>
    </row>
    <row r="398">
      <c r="A398" s="56"/>
      <c r="B398" s="56"/>
      <c r="C398" s="58"/>
      <c r="D398" s="87"/>
      <c r="E398" s="79"/>
      <c r="F398" s="58"/>
      <c r="G398" s="58"/>
      <c r="H398" s="58"/>
      <c r="I398" s="58"/>
      <c r="J398" s="58"/>
      <c r="K398" s="56"/>
      <c r="L398" s="56"/>
      <c r="M398" s="56"/>
      <c r="N398" s="56"/>
      <c r="O398" s="56"/>
      <c r="P398" s="56"/>
      <c r="Q398" s="56"/>
      <c r="R398" s="56"/>
      <c r="S398" s="56"/>
      <c r="T398" s="56"/>
      <c r="U398" s="56"/>
      <c r="V398" s="56"/>
      <c r="W398" s="56"/>
      <c r="X398" s="56"/>
      <c r="Y398" s="56"/>
      <c r="Z398" s="56"/>
      <c r="AA398" s="56"/>
      <c r="AB398" s="56"/>
    </row>
    <row r="399">
      <c r="A399" s="56"/>
      <c r="B399" s="56"/>
      <c r="C399" s="58"/>
      <c r="D399" s="87"/>
      <c r="E399" s="79"/>
      <c r="F399" s="58"/>
      <c r="G399" s="58"/>
      <c r="H399" s="58"/>
      <c r="I399" s="58"/>
      <c r="J399" s="58"/>
      <c r="K399" s="56"/>
      <c r="L399" s="56"/>
      <c r="M399" s="56"/>
      <c r="N399" s="56"/>
      <c r="O399" s="56"/>
      <c r="P399" s="56"/>
      <c r="Q399" s="56"/>
      <c r="R399" s="56"/>
      <c r="S399" s="56"/>
      <c r="T399" s="56"/>
      <c r="U399" s="56"/>
      <c r="V399" s="56"/>
      <c r="W399" s="56"/>
      <c r="X399" s="56"/>
      <c r="Y399" s="56"/>
      <c r="Z399" s="56"/>
      <c r="AA399" s="56"/>
      <c r="AB399" s="56"/>
    </row>
    <row r="400">
      <c r="A400" s="56"/>
      <c r="B400" s="56"/>
      <c r="C400" s="58"/>
      <c r="D400" s="87"/>
      <c r="E400" s="79"/>
      <c r="F400" s="58"/>
      <c r="G400" s="58"/>
      <c r="H400" s="58"/>
      <c r="I400" s="58"/>
      <c r="J400" s="58"/>
      <c r="K400" s="56"/>
      <c r="L400" s="56"/>
      <c r="M400" s="56"/>
      <c r="N400" s="56"/>
      <c r="O400" s="56"/>
      <c r="P400" s="56"/>
      <c r="Q400" s="56"/>
      <c r="R400" s="56"/>
      <c r="S400" s="56"/>
      <c r="T400" s="56"/>
      <c r="U400" s="56"/>
      <c r="V400" s="56"/>
      <c r="W400" s="56"/>
      <c r="X400" s="56"/>
      <c r="Y400" s="56"/>
      <c r="Z400" s="56"/>
      <c r="AA400" s="56"/>
      <c r="AB400" s="56"/>
    </row>
    <row r="401">
      <c r="A401" s="56"/>
      <c r="B401" s="56"/>
      <c r="C401" s="58"/>
      <c r="D401" s="87"/>
      <c r="E401" s="79"/>
      <c r="F401" s="58"/>
      <c r="G401" s="58"/>
      <c r="H401" s="58"/>
      <c r="I401" s="58"/>
      <c r="J401" s="58"/>
      <c r="K401" s="56"/>
      <c r="L401" s="56"/>
      <c r="M401" s="56"/>
      <c r="N401" s="56"/>
      <c r="O401" s="56"/>
      <c r="P401" s="56"/>
      <c r="Q401" s="56"/>
      <c r="R401" s="56"/>
      <c r="S401" s="56"/>
      <c r="T401" s="56"/>
      <c r="U401" s="56"/>
      <c r="V401" s="56"/>
      <c r="W401" s="56"/>
      <c r="X401" s="56"/>
      <c r="Y401" s="56"/>
      <c r="Z401" s="56"/>
      <c r="AA401" s="56"/>
      <c r="AB401" s="56"/>
    </row>
    <row r="402">
      <c r="A402" s="56"/>
      <c r="B402" s="56"/>
      <c r="C402" s="58"/>
      <c r="D402" s="87"/>
      <c r="E402" s="79"/>
      <c r="F402" s="58"/>
      <c r="G402" s="58"/>
      <c r="H402" s="58"/>
      <c r="I402" s="58"/>
      <c r="J402" s="58"/>
      <c r="K402" s="56"/>
      <c r="L402" s="56"/>
      <c r="M402" s="56"/>
      <c r="N402" s="56"/>
      <c r="O402" s="56"/>
      <c r="P402" s="56"/>
      <c r="Q402" s="56"/>
      <c r="R402" s="56"/>
      <c r="S402" s="56"/>
      <c r="T402" s="56"/>
      <c r="U402" s="56"/>
      <c r="V402" s="56"/>
      <c r="W402" s="56"/>
      <c r="X402" s="56"/>
      <c r="Y402" s="56"/>
      <c r="Z402" s="56"/>
      <c r="AA402" s="56"/>
      <c r="AB402" s="56"/>
    </row>
    <row r="403">
      <c r="A403" s="56"/>
      <c r="B403" s="56"/>
      <c r="C403" s="58"/>
      <c r="D403" s="87"/>
      <c r="E403" s="79"/>
      <c r="F403" s="58"/>
      <c r="G403" s="58"/>
      <c r="H403" s="58"/>
      <c r="I403" s="58"/>
      <c r="J403" s="58"/>
      <c r="K403" s="56"/>
      <c r="L403" s="56"/>
      <c r="M403" s="56"/>
      <c r="N403" s="56"/>
      <c r="O403" s="56"/>
      <c r="P403" s="56"/>
      <c r="Q403" s="56"/>
      <c r="R403" s="56"/>
      <c r="S403" s="56"/>
      <c r="T403" s="56"/>
      <c r="U403" s="56"/>
      <c r="V403" s="56"/>
      <c r="W403" s="56"/>
      <c r="X403" s="56"/>
      <c r="Y403" s="56"/>
      <c r="Z403" s="56"/>
      <c r="AA403" s="56"/>
      <c r="AB403" s="56"/>
    </row>
    <row r="404">
      <c r="A404" s="56"/>
      <c r="B404" s="56"/>
      <c r="C404" s="58"/>
      <c r="D404" s="87"/>
      <c r="E404" s="79"/>
      <c r="F404" s="58"/>
      <c r="G404" s="58"/>
      <c r="H404" s="58"/>
      <c r="I404" s="58"/>
      <c r="J404" s="58"/>
      <c r="K404" s="56"/>
      <c r="L404" s="56"/>
      <c r="M404" s="56"/>
      <c r="N404" s="56"/>
      <c r="O404" s="56"/>
      <c r="P404" s="56"/>
      <c r="Q404" s="56"/>
      <c r="R404" s="56"/>
      <c r="S404" s="56"/>
      <c r="T404" s="56"/>
      <c r="U404" s="56"/>
      <c r="V404" s="56"/>
      <c r="W404" s="56"/>
      <c r="X404" s="56"/>
      <c r="Y404" s="56"/>
      <c r="Z404" s="56"/>
      <c r="AA404" s="56"/>
      <c r="AB404" s="56"/>
    </row>
    <row r="405">
      <c r="A405" s="56"/>
      <c r="B405" s="56"/>
      <c r="C405" s="58"/>
      <c r="D405" s="87"/>
      <c r="E405" s="79"/>
      <c r="F405" s="58"/>
      <c r="G405" s="58"/>
      <c r="H405" s="58"/>
      <c r="I405" s="58"/>
      <c r="J405" s="58"/>
      <c r="K405" s="56"/>
      <c r="L405" s="56"/>
      <c r="M405" s="56"/>
      <c r="N405" s="56"/>
      <c r="O405" s="56"/>
      <c r="P405" s="56"/>
      <c r="Q405" s="56"/>
      <c r="R405" s="56"/>
      <c r="S405" s="56"/>
      <c r="T405" s="56"/>
      <c r="U405" s="56"/>
      <c r="V405" s="56"/>
      <c r="W405" s="56"/>
      <c r="X405" s="56"/>
      <c r="Y405" s="56"/>
      <c r="Z405" s="56"/>
      <c r="AA405" s="56"/>
      <c r="AB405" s="56"/>
    </row>
    <row r="406">
      <c r="A406" s="56"/>
      <c r="B406" s="56"/>
      <c r="C406" s="58"/>
      <c r="D406" s="87"/>
      <c r="E406" s="79"/>
      <c r="F406" s="58"/>
      <c r="G406" s="58"/>
      <c r="H406" s="58"/>
      <c r="I406" s="58"/>
      <c r="J406" s="58"/>
      <c r="K406" s="56"/>
      <c r="L406" s="56"/>
      <c r="M406" s="56"/>
      <c r="N406" s="56"/>
      <c r="O406" s="56"/>
      <c r="P406" s="56"/>
      <c r="Q406" s="56"/>
      <c r="R406" s="56"/>
      <c r="S406" s="56"/>
      <c r="T406" s="56"/>
      <c r="U406" s="56"/>
      <c r="V406" s="56"/>
      <c r="W406" s="56"/>
      <c r="X406" s="56"/>
      <c r="Y406" s="56"/>
      <c r="Z406" s="56"/>
      <c r="AA406" s="56"/>
      <c r="AB406" s="56"/>
    </row>
    <row r="407">
      <c r="A407" s="56"/>
      <c r="B407" s="56"/>
      <c r="C407" s="58"/>
      <c r="D407" s="87"/>
      <c r="E407" s="79"/>
      <c r="F407" s="58"/>
      <c r="G407" s="58"/>
      <c r="H407" s="58"/>
      <c r="I407" s="58"/>
      <c r="J407" s="58"/>
      <c r="K407" s="56"/>
      <c r="L407" s="56"/>
      <c r="M407" s="56"/>
      <c r="N407" s="56"/>
      <c r="O407" s="56"/>
      <c r="P407" s="56"/>
      <c r="Q407" s="56"/>
      <c r="R407" s="56"/>
      <c r="S407" s="56"/>
      <c r="T407" s="56"/>
      <c r="U407" s="56"/>
      <c r="V407" s="56"/>
      <c r="W407" s="56"/>
      <c r="X407" s="56"/>
      <c r="Y407" s="56"/>
      <c r="Z407" s="56"/>
      <c r="AA407" s="56"/>
      <c r="AB407" s="56"/>
    </row>
    <row r="408">
      <c r="A408" s="56"/>
      <c r="B408" s="56"/>
      <c r="C408" s="58"/>
      <c r="D408" s="87"/>
      <c r="E408" s="79"/>
      <c r="F408" s="58"/>
      <c r="G408" s="58"/>
      <c r="H408" s="58"/>
      <c r="I408" s="58"/>
      <c r="J408" s="58"/>
      <c r="K408" s="56"/>
      <c r="L408" s="56"/>
      <c r="M408" s="56"/>
      <c r="N408" s="56"/>
      <c r="O408" s="56"/>
      <c r="P408" s="56"/>
      <c r="Q408" s="56"/>
      <c r="R408" s="56"/>
      <c r="S408" s="56"/>
      <c r="T408" s="56"/>
      <c r="U408" s="56"/>
      <c r="V408" s="56"/>
      <c r="W408" s="56"/>
      <c r="X408" s="56"/>
      <c r="Y408" s="56"/>
      <c r="Z408" s="56"/>
      <c r="AA408" s="56"/>
      <c r="AB408" s="56"/>
    </row>
    <row r="409">
      <c r="A409" s="56"/>
      <c r="B409" s="56"/>
      <c r="C409" s="58"/>
      <c r="D409" s="87"/>
      <c r="E409" s="79"/>
      <c r="F409" s="58"/>
      <c r="G409" s="58"/>
      <c r="H409" s="58"/>
      <c r="I409" s="58"/>
      <c r="J409" s="58"/>
      <c r="K409" s="56"/>
      <c r="L409" s="56"/>
      <c r="M409" s="56"/>
      <c r="N409" s="56"/>
      <c r="O409" s="56"/>
      <c r="P409" s="56"/>
      <c r="Q409" s="56"/>
      <c r="R409" s="56"/>
      <c r="S409" s="56"/>
      <c r="T409" s="56"/>
      <c r="U409" s="56"/>
      <c r="V409" s="56"/>
      <c r="W409" s="56"/>
      <c r="X409" s="56"/>
      <c r="Y409" s="56"/>
      <c r="Z409" s="56"/>
      <c r="AA409" s="56"/>
      <c r="AB409" s="56"/>
    </row>
    <row r="410">
      <c r="A410" s="56"/>
      <c r="B410" s="56"/>
      <c r="C410" s="58"/>
      <c r="D410" s="87"/>
      <c r="E410" s="79"/>
      <c r="F410" s="58"/>
      <c r="G410" s="58"/>
      <c r="H410" s="58"/>
      <c r="I410" s="58"/>
      <c r="J410" s="58"/>
      <c r="K410" s="56"/>
      <c r="L410" s="56"/>
      <c r="M410" s="56"/>
      <c r="N410" s="56"/>
      <c r="O410" s="56"/>
      <c r="P410" s="56"/>
      <c r="Q410" s="56"/>
      <c r="R410" s="56"/>
      <c r="S410" s="56"/>
      <c r="T410" s="56"/>
      <c r="U410" s="56"/>
      <c r="V410" s="56"/>
      <c r="W410" s="56"/>
      <c r="X410" s="56"/>
      <c r="Y410" s="56"/>
      <c r="Z410" s="56"/>
      <c r="AA410" s="56"/>
      <c r="AB410" s="56"/>
    </row>
    <row r="411">
      <c r="A411" s="56"/>
      <c r="B411" s="56"/>
      <c r="C411" s="58"/>
      <c r="D411" s="87"/>
      <c r="E411" s="79"/>
      <c r="F411" s="58"/>
      <c r="G411" s="58"/>
      <c r="H411" s="58"/>
      <c r="I411" s="58"/>
      <c r="J411" s="58"/>
      <c r="K411" s="56"/>
      <c r="L411" s="56"/>
      <c r="M411" s="56"/>
      <c r="N411" s="56"/>
      <c r="O411" s="56"/>
      <c r="P411" s="56"/>
      <c r="Q411" s="56"/>
      <c r="R411" s="56"/>
      <c r="S411" s="56"/>
      <c r="T411" s="56"/>
      <c r="U411" s="56"/>
      <c r="V411" s="56"/>
      <c r="W411" s="56"/>
      <c r="X411" s="56"/>
      <c r="Y411" s="56"/>
      <c r="Z411" s="56"/>
      <c r="AA411" s="56"/>
      <c r="AB411" s="56"/>
    </row>
    <row r="412">
      <c r="A412" s="56"/>
      <c r="B412" s="56"/>
      <c r="C412" s="58"/>
      <c r="D412" s="87"/>
      <c r="E412" s="79"/>
      <c r="F412" s="58"/>
      <c r="G412" s="58"/>
      <c r="H412" s="58"/>
      <c r="I412" s="58"/>
      <c r="J412" s="58"/>
      <c r="K412" s="56"/>
      <c r="L412" s="56"/>
      <c r="M412" s="56"/>
      <c r="N412" s="56"/>
      <c r="O412" s="56"/>
      <c r="P412" s="56"/>
      <c r="Q412" s="56"/>
      <c r="R412" s="56"/>
      <c r="S412" s="56"/>
      <c r="T412" s="56"/>
      <c r="U412" s="56"/>
      <c r="V412" s="56"/>
      <c r="W412" s="56"/>
      <c r="X412" s="56"/>
      <c r="Y412" s="56"/>
      <c r="Z412" s="56"/>
      <c r="AA412" s="56"/>
      <c r="AB412" s="56"/>
    </row>
    <row r="413">
      <c r="A413" s="56"/>
      <c r="B413" s="56"/>
      <c r="C413" s="58"/>
      <c r="D413" s="87"/>
      <c r="E413" s="79"/>
      <c r="F413" s="58"/>
      <c r="G413" s="58"/>
      <c r="H413" s="58"/>
      <c r="I413" s="58"/>
      <c r="J413" s="58"/>
      <c r="K413" s="56"/>
      <c r="L413" s="56"/>
      <c r="M413" s="56"/>
      <c r="N413" s="56"/>
      <c r="O413" s="56"/>
      <c r="P413" s="56"/>
      <c r="Q413" s="56"/>
      <c r="R413" s="56"/>
      <c r="S413" s="56"/>
      <c r="T413" s="56"/>
      <c r="U413" s="56"/>
      <c r="V413" s="56"/>
      <c r="W413" s="56"/>
      <c r="X413" s="56"/>
      <c r="Y413" s="56"/>
      <c r="Z413" s="56"/>
      <c r="AA413" s="56"/>
      <c r="AB413" s="56"/>
    </row>
    <row r="414">
      <c r="A414" s="56"/>
      <c r="B414" s="56"/>
      <c r="C414" s="58"/>
      <c r="D414" s="87"/>
      <c r="E414" s="79"/>
      <c r="F414" s="58"/>
      <c r="G414" s="58"/>
      <c r="H414" s="58"/>
      <c r="I414" s="58"/>
      <c r="J414" s="58"/>
      <c r="K414" s="56"/>
      <c r="L414" s="56"/>
      <c r="M414" s="56"/>
      <c r="N414" s="56"/>
      <c r="O414" s="56"/>
      <c r="P414" s="56"/>
      <c r="Q414" s="56"/>
      <c r="R414" s="56"/>
      <c r="S414" s="56"/>
      <c r="T414" s="56"/>
      <c r="U414" s="56"/>
      <c r="V414" s="56"/>
      <c r="W414" s="56"/>
      <c r="X414" s="56"/>
      <c r="Y414" s="56"/>
      <c r="Z414" s="56"/>
      <c r="AA414" s="56"/>
      <c r="AB414" s="56"/>
    </row>
    <row r="415">
      <c r="A415" s="56"/>
      <c r="B415" s="56"/>
      <c r="C415" s="58"/>
      <c r="D415" s="87"/>
      <c r="E415" s="79"/>
      <c r="F415" s="58"/>
      <c r="G415" s="58"/>
      <c r="H415" s="58"/>
      <c r="I415" s="58"/>
      <c r="J415" s="58"/>
      <c r="K415" s="56"/>
      <c r="L415" s="56"/>
      <c r="M415" s="56"/>
      <c r="N415" s="56"/>
      <c r="O415" s="56"/>
      <c r="P415" s="56"/>
      <c r="Q415" s="56"/>
      <c r="R415" s="56"/>
      <c r="S415" s="56"/>
      <c r="T415" s="56"/>
      <c r="U415" s="56"/>
      <c r="V415" s="56"/>
      <c r="W415" s="56"/>
      <c r="X415" s="56"/>
      <c r="Y415" s="56"/>
      <c r="Z415" s="56"/>
      <c r="AA415" s="56"/>
      <c r="AB415" s="56"/>
    </row>
    <row r="416">
      <c r="A416" s="56"/>
      <c r="B416" s="56"/>
      <c r="C416" s="58"/>
      <c r="D416" s="87"/>
      <c r="E416" s="79"/>
      <c r="F416" s="58"/>
      <c r="G416" s="58"/>
      <c r="H416" s="58"/>
      <c r="I416" s="58"/>
      <c r="J416" s="58"/>
      <c r="K416" s="56"/>
      <c r="L416" s="56"/>
      <c r="M416" s="56"/>
      <c r="N416" s="56"/>
      <c r="O416" s="56"/>
      <c r="P416" s="56"/>
      <c r="Q416" s="56"/>
      <c r="R416" s="56"/>
      <c r="S416" s="56"/>
      <c r="T416" s="56"/>
      <c r="U416" s="56"/>
      <c r="V416" s="56"/>
      <c r="W416" s="56"/>
      <c r="X416" s="56"/>
      <c r="Y416" s="56"/>
      <c r="Z416" s="56"/>
      <c r="AA416" s="56"/>
      <c r="AB416" s="56"/>
    </row>
    <row r="417">
      <c r="A417" s="56"/>
      <c r="B417" s="56"/>
      <c r="C417" s="58"/>
      <c r="D417" s="87"/>
      <c r="E417" s="79"/>
      <c r="F417" s="58"/>
      <c r="G417" s="58"/>
      <c r="H417" s="58"/>
      <c r="I417" s="58"/>
      <c r="J417" s="58"/>
      <c r="K417" s="56"/>
      <c r="L417" s="56"/>
      <c r="M417" s="56"/>
      <c r="N417" s="56"/>
      <c r="O417" s="56"/>
      <c r="P417" s="56"/>
      <c r="Q417" s="56"/>
      <c r="R417" s="56"/>
      <c r="S417" s="56"/>
      <c r="T417" s="56"/>
      <c r="U417" s="56"/>
      <c r="V417" s="56"/>
      <c r="W417" s="56"/>
      <c r="X417" s="56"/>
      <c r="Y417" s="56"/>
      <c r="Z417" s="56"/>
      <c r="AA417" s="56"/>
      <c r="AB417" s="56"/>
    </row>
    <row r="418">
      <c r="A418" s="56"/>
      <c r="B418" s="56"/>
      <c r="C418" s="58"/>
      <c r="D418" s="87"/>
      <c r="E418" s="79"/>
      <c r="F418" s="58"/>
      <c r="G418" s="58"/>
      <c r="H418" s="58"/>
      <c r="I418" s="58"/>
      <c r="J418" s="58"/>
      <c r="K418" s="56"/>
      <c r="L418" s="56"/>
      <c r="M418" s="56"/>
      <c r="N418" s="56"/>
      <c r="O418" s="56"/>
      <c r="P418" s="56"/>
      <c r="Q418" s="56"/>
      <c r="R418" s="56"/>
      <c r="S418" s="56"/>
      <c r="T418" s="56"/>
      <c r="U418" s="56"/>
      <c r="V418" s="56"/>
      <c r="W418" s="56"/>
      <c r="X418" s="56"/>
      <c r="Y418" s="56"/>
      <c r="Z418" s="56"/>
      <c r="AA418" s="56"/>
      <c r="AB418" s="56"/>
    </row>
    <row r="419">
      <c r="A419" s="56"/>
      <c r="B419" s="56"/>
      <c r="C419" s="58"/>
      <c r="D419" s="87"/>
      <c r="E419" s="79"/>
      <c r="F419" s="58"/>
      <c r="G419" s="58"/>
      <c r="H419" s="58"/>
      <c r="I419" s="58"/>
      <c r="J419" s="58"/>
      <c r="K419" s="56"/>
      <c r="L419" s="56"/>
      <c r="M419" s="56"/>
      <c r="N419" s="56"/>
      <c r="O419" s="56"/>
      <c r="P419" s="56"/>
      <c r="Q419" s="56"/>
      <c r="R419" s="56"/>
      <c r="S419" s="56"/>
      <c r="T419" s="56"/>
      <c r="U419" s="56"/>
      <c r="V419" s="56"/>
      <c r="W419" s="56"/>
      <c r="X419" s="56"/>
      <c r="Y419" s="56"/>
      <c r="Z419" s="56"/>
      <c r="AA419" s="56"/>
      <c r="AB419" s="56"/>
    </row>
    <row r="420">
      <c r="A420" s="56"/>
      <c r="B420" s="56"/>
      <c r="C420" s="58"/>
      <c r="D420" s="87"/>
      <c r="E420" s="79"/>
      <c r="F420" s="58"/>
      <c r="G420" s="58"/>
      <c r="H420" s="58"/>
      <c r="I420" s="58"/>
      <c r="J420" s="58"/>
      <c r="K420" s="56"/>
      <c r="L420" s="56"/>
      <c r="M420" s="56"/>
      <c r="N420" s="56"/>
      <c r="O420" s="56"/>
      <c r="P420" s="56"/>
      <c r="Q420" s="56"/>
      <c r="R420" s="56"/>
      <c r="S420" s="56"/>
      <c r="T420" s="56"/>
      <c r="U420" s="56"/>
      <c r="V420" s="56"/>
      <c r="W420" s="56"/>
      <c r="X420" s="56"/>
      <c r="Y420" s="56"/>
      <c r="Z420" s="56"/>
      <c r="AA420" s="56"/>
      <c r="AB420" s="56"/>
    </row>
    <row r="421">
      <c r="A421" s="56"/>
      <c r="B421" s="56"/>
      <c r="C421" s="58"/>
      <c r="D421" s="87"/>
      <c r="E421" s="79"/>
      <c r="F421" s="58"/>
      <c r="G421" s="58"/>
      <c r="H421" s="58"/>
      <c r="I421" s="58"/>
      <c r="J421" s="58"/>
      <c r="K421" s="56"/>
      <c r="L421" s="56"/>
      <c r="M421" s="56"/>
      <c r="N421" s="56"/>
      <c r="O421" s="56"/>
      <c r="P421" s="56"/>
      <c r="Q421" s="56"/>
      <c r="R421" s="56"/>
      <c r="S421" s="56"/>
      <c r="T421" s="56"/>
      <c r="U421" s="56"/>
      <c r="V421" s="56"/>
      <c r="W421" s="56"/>
      <c r="X421" s="56"/>
      <c r="Y421" s="56"/>
      <c r="Z421" s="56"/>
      <c r="AA421" s="56"/>
      <c r="AB421" s="56"/>
    </row>
    <row r="422">
      <c r="A422" s="56"/>
      <c r="B422" s="56"/>
      <c r="C422" s="58"/>
      <c r="D422" s="87"/>
      <c r="E422" s="79"/>
      <c r="F422" s="58"/>
      <c r="G422" s="58"/>
      <c r="H422" s="58"/>
      <c r="I422" s="58"/>
      <c r="J422" s="58"/>
      <c r="K422" s="56"/>
      <c r="L422" s="56"/>
      <c r="M422" s="56"/>
      <c r="N422" s="56"/>
      <c r="O422" s="56"/>
      <c r="P422" s="56"/>
      <c r="Q422" s="56"/>
      <c r="R422" s="56"/>
      <c r="S422" s="56"/>
      <c r="T422" s="56"/>
      <c r="U422" s="56"/>
      <c r="V422" s="56"/>
      <c r="W422" s="56"/>
      <c r="X422" s="56"/>
      <c r="Y422" s="56"/>
      <c r="Z422" s="56"/>
      <c r="AA422" s="56"/>
      <c r="AB422" s="56"/>
    </row>
    <row r="423">
      <c r="A423" s="56"/>
      <c r="B423" s="56"/>
      <c r="C423" s="58"/>
      <c r="D423" s="87"/>
      <c r="E423" s="79"/>
      <c r="F423" s="58"/>
      <c r="G423" s="58"/>
      <c r="H423" s="58"/>
      <c r="I423" s="58"/>
      <c r="J423" s="58"/>
      <c r="K423" s="56"/>
      <c r="L423" s="56"/>
      <c r="M423" s="56"/>
      <c r="N423" s="56"/>
      <c r="O423" s="56"/>
      <c r="P423" s="56"/>
      <c r="Q423" s="56"/>
      <c r="R423" s="56"/>
      <c r="S423" s="56"/>
      <c r="T423" s="56"/>
      <c r="U423" s="56"/>
      <c r="V423" s="56"/>
      <c r="W423" s="56"/>
      <c r="X423" s="56"/>
      <c r="Y423" s="56"/>
      <c r="Z423" s="56"/>
      <c r="AA423" s="56"/>
      <c r="AB423" s="56"/>
    </row>
    <row r="424">
      <c r="A424" s="56"/>
      <c r="B424" s="56"/>
      <c r="C424" s="58"/>
      <c r="D424" s="87"/>
      <c r="E424" s="79"/>
      <c r="F424" s="58"/>
      <c r="G424" s="58"/>
      <c r="H424" s="58"/>
      <c r="I424" s="58"/>
      <c r="J424" s="58"/>
      <c r="K424" s="56"/>
      <c r="L424" s="56"/>
      <c r="M424" s="56"/>
      <c r="N424" s="56"/>
      <c r="O424" s="56"/>
      <c r="P424" s="56"/>
      <c r="Q424" s="56"/>
      <c r="R424" s="56"/>
      <c r="S424" s="56"/>
      <c r="T424" s="56"/>
      <c r="U424" s="56"/>
      <c r="V424" s="56"/>
      <c r="W424" s="56"/>
      <c r="X424" s="56"/>
      <c r="Y424" s="56"/>
      <c r="Z424" s="56"/>
      <c r="AA424" s="56"/>
      <c r="AB424" s="56"/>
    </row>
    <row r="425">
      <c r="A425" s="56"/>
      <c r="B425" s="56"/>
      <c r="C425" s="58"/>
      <c r="D425" s="87"/>
      <c r="E425" s="79"/>
      <c r="F425" s="58"/>
      <c r="G425" s="58"/>
      <c r="H425" s="58"/>
      <c r="I425" s="58"/>
      <c r="J425" s="58"/>
      <c r="K425" s="56"/>
      <c r="L425" s="56"/>
      <c r="M425" s="56"/>
      <c r="N425" s="56"/>
      <c r="O425" s="56"/>
      <c r="P425" s="56"/>
      <c r="Q425" s="56"/>
      <c r="R425" s="56"/>
      <c r="S425" s="56"/>
      <c r="T425" s="56"/>
      <c r="U425" s="56"/>
      <c r="V425" s="56"/>
      <c r="W425" s="56"/>
      <c r="X425" s="56"/>
      <c r="Y425" s="56"/>
      <c r="Z425" s="56"/>
      <c r="AA425" s="56"/>
      <c r="AB425" s="56"/>
    </row>
    <row r="426">
      <c r="A426" s="56"/>
      <c r="B426" s="56"/>
      <c r="C426" s="58"/>
      <c r="D426" s="87"/>
      <c r="E426" s="79"/>
      <c r="F426" s="58"/>
      <c r="G426" s="58"/>
      <c r="H426" s="58"/>
      <c r="I426" s="58"/>
      <c r="J426" s="58"/>
      <c r="K426" s="56"/>
      <c r="L426" s="56"/>
      <c r="M426" s="56"/>
      <c r="N426" s="56"/>
      <c r="O426" s="56"/>
      <c r="P426" s="56"/>
      <c r="Q426" s="56"/>
      <c r="R426" s="56"/>
      <c r="S426" s="56"/>
      <c r="T426" s="56"/>
      <c r="U426" s="56"/>
      <c r="V426" s="56"/>
      <c r="W426" s="56"/>
      <c r="X426" s="56"/>
      <c r="Y426" s="56"/>
      <c r="Z426" s="56"/>
      <c r="AA426" s="56"/>
      <c r="AB426" s="56"/>
    </row>
    <row r="427">
      <c r="A427" s="56"/>
      <c r="B427" s="56"/>
      <c r="C427" s="58"/>
      <c r="D427" s="87"/>
      <c r="E427" s="79"/>
      <c r="F427" s="58"/>
      <c r="G427" s="58"/>
      <c r="H427" s="58"/>
      <c r="I427" s="58"/>
      <c r="J427" s="58"/>
      <c r="K427" s="56"/>
      <c r="L427" s="56"/>
      <c r="M427" s="56"/>
      <c r="N427" s="56"/>
      <c r="O427" s="56"/>
      <c r="P427" s="56"/>
      <c r="Q427" s="56"/>
      <c r="R427" s="56"/>
      <c r="S427" s="56"/>
      <c r="T427" s="56"/>
      <c r="U427" s="56"/>
      <c r="V427" s="56"/>
      <c r="W427" s="56"/>
      <c r="X427" s="56"/>
      <c r="Y427" s="56"/>
      <c r="Z427" s="56"/>
      <c r="AA427" s="56"/>
      <c r="AB427" s="56"/>
    </row>
    <row r="428">
      <c r="A428" s="56"/>
      <c r="B428" s="56"/>
      <c r="C428" s="58"/>
      <c r="D428" s="87"/>
      <c r="E428" s="79"/>
      <c r="F428" s="58"/>
      <c r="G428" s="58"/>
      <c r="H428" s="58"/>
      <c r="I428" s="58"/>
      <c r="J428" s="58"/>
      <c r="K428" s="56"/>
      <c r="L428" s="56"/>
      <c r="M428" s="56"/>
      <c r="N428" s="56"/>
      <c r="O428" s="56"/>
      <c r="P428" s="56"/>
      <c r="Q428" s="56"/>
      <c r="R428" s="56"/>
      <c r="S428" s="56"/>
      <c r="T428" s="56"/>
      <c r="U428" s="56"/>
      <c r="V428" s="56"/>
      <c r="W428" s="56"/>
      <c r="X428" s="56"/>
      <c r="Y428" s="56"/>
      <c r="Z428" s="56"/>
      <c r="AA428" s="56"/>
      <c r="AB428" s="56"/>
    </row>
    <row r="429">
      <c r="A429" s="56"/>
      <c r="B429" s="56"/>
      <c r="C429" s="58"/>
      <c r="D429" s="87"/>
      <c r="E429" s="79"/>
      <c r="F429" s="58"/>
      <c r="G429" s="58"/>
      <c r="H429" s="58"/>
      <c r="I429" s="58"/>
      <c r="J429" s="58"/>
      <c r="K429" s="56"/>
      <c r="L429" s="56"/>
      <c r="M429" s="56"/>
      <c r="N429" s="56"/>
      <c r="O429" s="56"/>
      <c r="P429" s="56"/>
      <c r="Q429" s="56"/>
      <c r="R429" s="56"/>
      <c r="S429" s="56"/>
      <c r="T429" s="56"/>
      <c r="U429" s="56"/>
      <c r="V429" s="56"/>
      <c r="W429" s="56"/>
      <c r="X429" s="56"/>
      <c r="Y429" s="56"/>
      <c r="Z429" s="56"/>
      <c r="AA429" s="56"/>
      <c r="AB429" s="56"/>
    </row>
    <row r="430">
      <c r="A430" s="56"/>
      <c r="B430" s="56"/>
      <c r="C430" s="58"/>
      <c r="D430" s="87"/>
      <c r="E430" s="79"/>
      <c r="F430" s="58"/>
      <c r="G430" s="58"/>
      <c r="H430" s="58"/>
      <c r="I430" s="58"/>
      <c r="J430" s="58"/>
      <c r="K430" s="56"/>
      <c r="L430" s="56"/>
      <c r="M430" s="56"/>
      <c r="N430" s="56"/>
      <c r="O430" s="56"/>
      <c r="P430" s="56"/>
      <c r="Q430" s="56"/>
      <c r="R430" s="56"/>
      <c r="S430" s="56"/>
      <c r="T430" s="56"/>
      <c r="U430" s="56"/>
      <c r="V430" s="56"/>
      <c r="W430" s="56"/>
      <c r="X430" s="56"/>
      <c r="Y430" s="56"/>
      <c r="Z430" s="56"/>
      <c r="AA430" s="56"/>
      <c r="AB430" s="56"/>
    </row>
    <row r="431">
      <c r="A431" s="56"/>
      <c r="B431" s="56"/>
      <c r="C431" s="58"/>
      <c r="D431" s="87"/>
      <c r="E431" s="79"/>
      <c r="F431" s="58"/>
      <c r="G431" s="58"/>
      <c r="H431" s="58"/>
      <c r="I431" s="58"/>
      <c r="J431" s="58"/>
      <c r="K431" s="56"/>
      <c r="L431" s="56"/>
      <c r="M431" s="56"/>
      <c r="N431" s="56"/>
      <c r="O431" s="56"/>
      <c r="P431" s="56"/>
      <c r="Q431" s="56"/>
      <c r="R431" s="56"/>
      <c r="S431" s="56"/>
      <c r="T431" s="56"/>
      <c r="U431" s="56"/>
      <c r="V431" s="56"/>
      <c r="W431" s="56"/>
      <c r="X431" s="56"/>
      <c r="Y431" s="56"/>
      <c r="Z431" s="56"/>
      <c r="AA431" s="56"/>
      <c r="AB431" s="56"/>
    </row>
    <row r="432">
      <c r="A432" s="56"/>
      <c r="B432" s="56"/>
      <c r="C432" s="58"/>
      <c r="D432" s="87"/>
      <c r="E432" s="79"/>
      <c r="F432" s="58"/>
      <c r="G432" s="58"/>
      <c r="H432" s="58"/>
      <c r="I432" s="58"/>
      <c r="J432" s="58"/>
      <c r="K432" s="56"/>
      <c r="L432" s="56"/>
      <c r="M432" s="56"/>
      <c r="N432" s="56"/>
      <c r="O432" s="56"/>
      <c r="P432" s="56"/>
      <c r="Q432" s="56"/>
      <c r="R432" s="56"/>
      <c r="S432" s="56"/>
      <c r="T432" s="56"/>
      <c r="U432" s="56"/>
      <c r="V432" s="56"/>
      <c r="W432" s="56"/>
      <c r="X432" s="56"/>
      <c r="Y432" s="56"/>
      <c r="Z432" s="56"/>
      <c r="AA432" s="56"/>
      <c r="AB432" s="56"/>
    </row>
    <row r="433">
      <c r="A433" s="56"/>
      <c r="B433" s="56"/>
      <c r="C433" s="58"/>
      <c r="D433" s="87"/>
      <c r="E433" s="79"/>
      <c r="F433" s="58"/>
      <c r="G433" s="58"/>
      <c r="H433" s="58"/>
      <c r="I433" s="58"/>
      <c r="J433" s="58"/>
      <c r="K433" s="56"/>
      <c r="L433" s="56"/>
      <c r="M433" s="56"/>
      <c r="N433" s="56"/>
      <c r="O433" s="56"/>
      <c r="P433" s="56"/>
      <c r="Q433" s="56"/>
      <c r="R433" s="56"/>
      <c r="S433" s="56"/>
      <c r="T433" s="56"/>
      <c r="U433" s="56"/>
      <c r="V433" s="56"/>
      <c r="W433" s="56"/>
      <c r="X433" s="56"/>
      <c r="Y433" s="56"/>
      <c r="Z433" s="56"/>
      <c r="AA433" s="56"/>
      <c r="AB433" s="56"/>
    </row>
    <row r="434">
      <c r="A434" s="56"/>
      <c r="B434" s="56"/>
      <c r="C434" s="58"/>
      <c r="D434" s="87"/>
      <c r="E434" s="79"/>
      <c r="F434" s="58"/>
      <c r="G434" s="58"/>
      <c r="H434" s="58"/>
      <c r="I434" s="58"/>
      <c r="J434" s="58"/>
      <c r="K434" s="56"/>
      <c r="L434" s="56"/>
      <c r="M434" s="56"/>
      <c r="N434" s="56"/>
      <c r="O434" s="56"/>
      <c r="P434" s="56"/>
      <c r="Q434" s="56"/>
      <c r="R434" s="56"/>
      <c r="S434" s="56"/>
      <c r="T434" s="56"/>
      <c r="U434" s="56"/>
      <c r="V434" s="56"/>
      <c r="W434" s="56"/>
      <c r="X434" s="56"/>
      <c r="Y434" s="56"/>
      <c r="Z434" s="56"/>
      <c r="AA434" s="56"/>
      <c r="AB434" s="56"/>
    </row>
    <row r="435">
      <c r="A435" s="56"/>
      <c r="B435" s="56"/>
      <c r="C435" s="58"/>
      <c r="D435" s="87"/>
      <c r="E435" s="79"/>
      <c r="F435" s="58"/>
      <c r="G435" s="58"/>
      <c r="H435" s="58"/>
      <c r="I435" s="58"/>
      <c r="J435" s="58"/>
      <c r="K435" s="56"/>
      <c r="L435" s="56"/>
      <c r="M435" s="56"/>
      <c r="N435" s="56"/>
      <c r="O435" s="56"/>
      <c r="P435" s="56"/>
      <c r="Q435" s="56"/>
      <c r="R435" s="56"/>
      <c r="S435" s="56"/>
      <c r="T435" s="56"/>
      <c r="U435" s="56"/>
      <c r="V435" s="56"/>
      <c r="W435" s="56"/>
      <c r="X435" s="56"/>
      <c r="Y435" s="56"/>
      <c r="Z435" s="56"/>
      <c r="AA435" s="56"/>
      <c r="AB435" s="56"/>
    </row>
    <row r="436">
      <c r="A436" s="56"/>
      <c r="B436" s="56"/>
      <c r="C436" s="58"/>
      <c r="D436" s="87"/>
      <c r="E436" s="79"/>
      <c r="F436" s="58"/>
      <c r="G436" s="58"/>
      <c r="H436" s="58"/>
      <c r="I436" s="58"/>
      <c r="J436" s="58"/>
      <c r="K436" s="56"/>
      <c r="L436" s="56"/>
      <c r="M436" s="56"/>
      <c r="N436" s="56"/>
      <c r="O436" s="56"/>
      <c r="P436" s="56"/>
      <c r="Q436" s="56"/>
      <c r="R436" s="56"/>
      <c r="S436" s="56"/>
      <c r="T436" s="56"/>
      <c r="U436" s="56"/>
      <c r="V436" s="56"/>
      <c r="W436" s="56"/>
      <c r="X436" s="56"/>
      <c r="Y436" s="56"/>
      <c r="Z436" s="56"/>
      <c r="AA436" s="56"/>
      <c r="AB436" s="56"/>
    </row>
    <row r="437">
      <c r="A437" s="56"/>
      <c r="B437" s="56"/>
      <c r="C437" s="58"/>
      <c r="D437" s="87"/>
      <c r="E437" s="79"/>
      <c r="F437" s="58"/>
      <c r="G437" s="58"/>
      <c r="H437" s="58"/>
      <c r="I437" s="58"/>
      <c r="J437" s="58"/>
      <c r="K437" s="56"/>
      <c r="L437" s="56"/>
      <c r="M437" s="56"/>
      <c r="N437" s="56"/>
      <c r="O437" s="56"/>
      <c r="P437" s="56"/>
      <c r="Q437" s="56"/>
      <c r="R437" s="56"/>
      <c r="S437" s="56"/>
      <c r="T437" s="56"/>
      <c r="U437" s="56"/>
      <c r="V437" s="56"/>
      <c r="W437" s="56"/>
      <c r="X437" s="56"/>
      <c r="Y437" s="56"/>
      <c r="Z437" s="56"/>
      <c r="AA437" s="56"/>
      <c r="AB437" s="56"/>
    </row>
    <row r="438">
      <c r="A438" s="56"/>
      <c r="B438" s="56"/>
      <c r="C438" s="58"/>
      <c r="D438" s="87"/>
      <c r="E438" s="79"/>
      <c r="F438" s="58"/>
      <c r="G438" s="58"/>
      <c r="H438" s="58"/>
      <c r="I438" s="58"/>
      <c r="J438" s="58"/>
      <c r="K438" s="56"/>
      <c r="L438" s="56"/>
      <c r="M438" s="56"/>
      <c r="N438" s="56"/>
      <c r="O438" s="56"/>
      <c r="P438" s="56"/>
      <c r="Q438" s="56"/>
      <c r="R438" s="56"/>
      <c r="S438" s="56"/>
      <c r="T438" s="56"/>
      <c r="U438" s="56"/>
      <c r="V438" s="56"/>
      <c r="W438" s="56"/>
      <c r="X438" s="56"/>
      <c r="Y438" s="56"/>
      <c r="Z438" s="56"/>
      <c r="AA438" s="56"/>
      <c r="AB438" s="56"/>
    </row>
    <row r="439">
      <c r="A439" s="56"/>
      <c r="B439" s="56"/>
      <c r="C439" s="58"/>
      <c r="D439" s="87"/>
      <c r="E439" s="79"/>
      <c r="F439" s="58"/>
      <c r="G439" s="58"/>
      <c r="H439" s="58"/>
      <c r="I439" s="58"/>
      <c r="J439" s="58"/>
      <c r="K439" s="56"/>
      <c r="L439" s="56"/>
      <c r="M439" s="56"/>
      <c r="N439" s="56"/>
      <c r="O439" s="56"/>
      <c r="P439" s="56"/>
      <c r="Q439" s="56"/>
      <c r="R439" s="56"/>
      <c r="S439" s="56"/>
      <c r="T439" s="56"/>
      <c r="U439" s="56"/>
      <c r="V439" s="56"/>
      <c r="W439" s="56"/>
      <c r="X439" s="56"/>
      <c r="Y439" s="56"/>
      <c r="Z439" s="56"/>
      <c r="AA439" s="56"/>
      <c r="AB439" s="56"/>
    </row>
    <row r="440">
      <c r="A440" s="56"/>
      <c r="B440" s="56"/>
      <c r="C440" s="58"/>
      <c r="D440" s="87"/>
      <c r="E440" s="79"/>
      <c r="F440" s="58"/>
      <c r="G440" s="58"/>
      <c r="H440" s="58"/>
      <c r="I440" s="58"/>
      <c r="J440" s="58"/>
      <c r="K440" s="56"/>
      <c r="L440" s="56"/>
      <c r="M440" s="56"/>
      <c r="N440" s="56"/>
      <c r="O440" s="56"/>
      <c r="P440" s="56"/>
      <c r="Q440" s="56"/>
      <c r="R440" s="56"/>
      <c r="S440" s="56"/>
      <c r="T440" s="56"/>
      <c r="U440" s="56"/>
      <c r="V440" s="56"/>
      <c r="W440" s="56"/>
      <c r="X440" s="56"/>
      <c r="Y440" s="56"/>
      <c r="Z440" s="56"/>
      <c r="AA440" s="56"/>
      <c r="AB440" s="56"/>
    </row>
    <row r="441">
      <c r="A441" s="56"/>
      <c r="B441" s="56"/>
      <c r="C441" s="58"/>
      <c r="D441" s="87"/>
      <c r="E441" s="79"/>
      <c r="F441" s="58"/>
      <c r="G441" s="58"/>
      <c r="H441" s="58"/>
      <c r="I441" s="58"/>
      <c r="J441" s="58"/>
      <c r="K441" s="56"/>
      <c r="L441" s="56"/>
      <c r="M441" s="56"/>
      <c r="N441" s="56"/>
      <c r="O441" s="56"/>
      <c r="P441" s="56"/>
      <c r="Q441" s="56"/>
      <c r="R441" s="56"/>
      <c r="S441" s="56"/>
      <c r="T441" s="56"/>
      <c r="U441" s="56"/>
      <c r="V441" s="56"/>
      <c r="W441" s="56"/>
      <c r="X441" s="56"/>
      <c r="Y441" s="56"/>
      <c r="Z441" s="56"/>
      <c r="AA441" s="56"/>
      <c r="AB441" s="56"/>
    </row>
    <row r="442">
      <c r="A442" s="56"/>
      <c r="B442" s="56"/>
      <c r="C442" s="58"/>
      <c r="D442" s="87"/>
      <c r="E442" s="79"/>
      <c r="F442" s="58"/>
      <c r="G442" s="58"/>
      <c r="H442" s="58"/>
      <c r="I442" s="58"/>
      <c r="J442" s="58"/>
      <c r="K442" s="56"/>
      <c r="L442" s="56"/>
      <c r="M442" s="56"/>
      <c r="N442" s="56"/>
      <c r="O442" s="56"/>
      <c r="P442" s="56"/>
      <c r="Q442" s="56"/>
      <c r="R442" s="56"/>
      <c r="S442" s="56"/>
      <c r="T442" s="56"/>
      <c r="U442" s="56"/>
      <c r="V442" s="56"/>
      <c r="W442" s="56"/>
      <c r="X442" s="56"/>
      <c r="Y442" s="56"/>
      <c r="Z442" s="56"/>
      <c r="AA442" s="56"/>
      <c r="AB442" s="56"/>
    </row>
    <row r="443">
      <c r="A443" s="56"/>
      <c r="B443" s="56"/>
      <c r="C443" s="58"/>
      <c r="D443" s="87"/>
      <c r="E443" s="79"/>
      <c r="F443" s="58"/>
      <c r="G443" s="58"/>
      <c r="H443" s="58"/>
      <c r="I443" s="58"/>
      <c r="J443" s="58"/>
      <c r="K443" s="56"/>
      <c r="L443" s="56"/>
      <c r="M443" s="56"/>
      <c r="N443" s="56"/>
      <c r="O443" s="56"/>
      <c r="P443" s="56"/>
      <c r="Q443" s="56"/>
      <c r="R443" s="56"/>
      <c r="S443" s="56"/>
      <c r="T443" s="56"/>
      <c r="U443" s="56"/>
      <c r="V443" s="56"/>
      <c r="W443" s="56"/>
      <c r="X443" s="56"/>
      <c r="Y443" s="56"/>
      <c r="Z443" s="56"/>
      <c r="AA443" s="56"/>
      <c r="AB443" s="56"/>
    </row>
    <row r="444">
      <c r="A444" s="56"/>
      <c r="B444" s="56"/>
      <c r="C444" s="58"/>
      <c r="D444" s="87"/>
      <c r="E444" s="79"/>
      <c r="F444" s="58"/>
      <c r="G444" s="58"/>
      <c r="H444" s="58"/>
      <c r="I444" s="58"/>
      <c r="J444" s="58"/>
      <c r="K444" s="56"/>
      <c r="L444" s="56"/>
      <c r="M444" s="56"/>
      <c r="N444" s="56"/>
      <c r="O444" s="56"/>
      <c r="P444" s="56"/>
      <c r="Q444" s="56"/>
      <c r="R444" s="56"/>
      <c r="S444" s="56"/>
      <c r="T444" s="56"/>
      <c r="U444" s="56"/>
      <c r="V444" s="56"/>
      <c r="W444" s="56"/>
      <c r="X444" s="56"/>
      <c r="Y444" s="56"/>
      <c r="Z444" s="56"/>
      <c r="AA444" s="56"/>
      <c r="AB444" s="56"/>
    </row>
    <row r="445">
      <c r="A445" s="56"/>
      <c r="B445" s="56"/>
      <c r="C445" s="58"/>
      <c r="D445" s="87"/>
      <c r="E445" s="79"/>
      <c r="F445" s="58"/>
      <c r="G445" s="58"/>
      <c r="H445" s="58"/>
      <c r="I445" s="58"/>
      <c r="J445" s="58"/>
      <c r="K445" s="56"/>
      <c r="L445" s="56"/>
      <c r="M445" s="56"/>
      <c r="N445" s="56"/>
      <c r="O445" s="56"/>
      <c r="P445" s="56"/>
      <c r="Q445" s="56"/>
      <c r="R445" s="56"/>
      <c r="S445" s="56"/>
      <c r="T445" s="56"/>
      <c r="U445" s="56"/>
      <c r="V445" s="56"/>
      <c r="W445" s="56"/>
      <c r="X445" s="56"/>
      <c r="Y445" s="56"/>
      <c r="Z445" s="56"/>
      <c r="AA445" s="56"/>
      <c r="AB445" s="56"/>
    </row>
    <row r="446">
      <c r="A446" s="56"/>
      <c r="B446" s="56"/>
      <c r="C446" s="58"/>
      <c r="D446" s="87"/>
      <c r="E446" s="79"/>
      <c r="F446" s="58"/>
      <c r="G446" s="58"/>
      <c r="H446" s="58"/>
      <c r="I446" s="58"/>
      <c r="J446" s="58"/>
      <c r="K446" s="56"/>
      <c r="L446" s="56"/>
      <c r="M446" s="56"/>
      <c r="N446" s="56"/>
      <c r="O446" s="56"/>
      <c r="P446" s="56"/>
      <c r="Q446" s="56"/>
      <c r="R446" s="56"/>
      <c r="S446" s="56"/>
      <c r="T446" s="56"/>
      <c r="U446" s="56"/>
      <c r="V446" s="56"/>
      <c r="W446" s="56"/>
      <c r="X446" s="56"/>
      <c r="Y446" s="56"/>
      <c r="Z446" s="56"/>
      <c r="AA446" s="56"/>
      <c r="AB446" s="56"/>
    </row>
    <row r="447">
      <c r="A447" s="56"/>
      <c r="B447" s="56"/>
      <c r="C447" s="58"/>
      <c r="D447" s="87"/>
      <c r="E447" s="79"/>
      <c r="F447" s="58"/>
      <c r="G447" s="58"/>
      <c r="H447" s="58"/>
      <c r="I447" s="58"/>
      <c r="J447" s="58"/>
      <c r="K447" s="56"/>
      <c r="L447" s="56"/>
      <c r="M447" s="56"/>
      <c r="N447" s="56"/>
      <c r="O447" s="56"/>
      <c r="P447" s="56"/>
      <c r="Q447" s="56"/>
      <c r="R447" s="56"/>
      <c r="S447" s="56"/>
      <c r="T447" s="56"/>
      <c r="U447" s="56"/>
      <c r="V447" s="56"/>
      <c r="W447" s="56"/>
      <c r="X447" s="56"/>
      <c r="Y447" s="56"/>
      <c r="Z447" s="56"/>
      <c r="AA447" s="56"/>
      <c r="AB447" s="56"/>
    </row>
    <row r="448">
      <c r="A448" s="56"/>
      <c r="B448" s="56"/>
      <c r="C448" s="58"/>
      <c r="D448" s="87"/>
      <c r="E448" s="79"/>
      <c r="F448" s="58"/>
      <c r="G448" s="58"/>
      <c r="H448" s="58"/>
      <c r="I448" s="58"/>
      <c r="J448" s="58"/>
      <c r="K448" s="56"/>
      <c r="L448" s="56"/>
      <c r="M448" s="56"/>
      <c r="N448" s="56"/>
      <c r="O448" s="56"/>
      <c r="P448" s="56"/>
      <c r="Q448" s="56"/>
      <c r="R448" s="56"/>
      <c r="S448" s="56"/>
      <c r="T448" s="56"/>
      <c r="U448" s="56"/>
      <c r="V448" s="56"/>
      <c r="W448" s="56"/>
      <c r="X448" s="56"/>
      <c r="Y448" s="56"/>
      <c r="Z448" s="56"/>
      <c r="AA448" s="56"/>
      <c r="AB448" s="56"/>
    </row>
    <row r="449">
      <c r="A449" s="56"/>
      <c r="B449" s="56"/>
      <c r="C449" s="58"/>
      <c r="D449" s="87"/>
      <c r="E449" s="79"/>
      <c r="F449" s="58"/>
      <c r="G449" s="58"/>
      <c r="H449" s="58"/>
      <c r="I449" s="58"/>
      <c r="J449" s="58"/>
      <c r="K449" s="56"/>
      <c r="L449" s="56"/>
      <c r="M449" s="56"/>
      <c r="N449" s="56"/>
      <c r="O449" s="56"/>
      <c r="P449" s="56"/>
      <c r="Q449" s="56"/>
      <c r="R449" s="56"/>
      <c r="S449" s="56"/>
      <c r="T449" s="56"/>
      <c r="U449" s="56"/>
      <c r="V449" s="56"/>
      <c r="W449" s="56"/>
      <c r="X449" s="56"/>
      <c r="Y449" s="56"/>
      <c r="Z449" s="56"/>
      <c r="AA449" s="56"/>
      <c r="AB449" s="56"/>
    </row>
    <row r="450">
      <c r="A450" s="56"/>
      <c r="B450" s="56"/>
      <c r="C450" s="58"/>
      <c r="D450" s="87"/>
      <c r="E450" s="79"/>
      <c r="F450" s="58"/>
      <c r="G450" s="58"/>
      <c r="H450" s="58"/>
      <c r="I450" s="58"/>
      <c r="J450" s="58"/>
      <c r="K450" s="56"/>
      <c r="L450" s="56"/>
      <c r="M450" s="56"/>
      <c r="N450" s="56"/>
      <c r="O450" s="56"/>
      <c r="P450" s="56"/>
      <c r="Q450" s="56"/>
      <c r="R450" s="56"/>
      <c r="S450" s="56"/>
      <c r="T450" s="56"/>
      <c r="U450" s="56"/>
      <c r="V450" s="56"/>
      <c r="W450" s="56"/>
      <c r="X450" s="56"/>
      <c r="Y450" s="56"/>
      <c r="Z450" s="56"/>
      <c r="AA450" s="56"/>
      <c r="AB450" s="56"/>
    </row>
    <row r="451">
      <c r="A451" s="56"/>
      <c r="B451" s="56"/>
      <c r="C451" s="58"/>
      <c r="D451" s="87"/>
      <c r="E451" s="79"/>
      <c r="F451" s="58"/>
      <c r="G451" s="58"/>
      <c r="H451" s="58"/>
      <c r="I451" s="58"/>
      <c r="J451" s="58"/>
      <c r="K451" s="56"/>
      <c r="L451" s="56"/>
      <c r="M451" s="56"/>
      <c r="N451" s="56"/>
      <c r="O451" s="56"/>
      <c r="P451" s="56"/>
      <c r="Q451" s="56"/>
      <c r="R451" s="56"/>
      <c r="S451" s="56"/>
      <c r="T451" s="56"/>
      <c r="U451" s="56"/>
      <c r="V451" s="56"/>
      <c r="W451" s="56"/>
      <c r="X451" s="56"/>
      <c r="Y451" s="56"/>
      <c r="Z451" s="56"/>
      <c r="AA451" s="56"/>
      <c r="AB451" s="56"/>
    </row>
    <row r="452">
      <c r="A452" s="56"/>
      <c r="B452" s="56"/>
      <c r="C452" s="58"/>
      <c r="D452" s="87"/>
      <c r="E452" s="79"/>
      <c r="F452" s="58"/>
      <c r="G452" s="58"/>
      <c r="H452" s="58"/>
      <c r="I452" s="58"/>
      <c r="J452" s="58"/>
      <c r="K452" s="56"/>
      <c r="L452" s="56"/>
      <c r="M452" s="56"/>
      <c r="N452" s="56"/>
      <c r="O452" s="56"/>
      <c r="P452" s="56"/>
      <c r="Q452" s="56"/>
      <c r="R452" s="56"/>
      <c r="S452" s="56"/>
      <c r="T452" s="56"/>
      <c r="U452" s="56"/>
      <c r="V452" s="56"/>
      <c r="W452" s="56"/>
      <c r="X452" s="56"/>
      <c r="Y452" s="56"/>
      <c r="Z452" s="56"/>
      <c r="AA452" s="56"/>
      <c r="AB452" s="56"/>
    </row>
    <row r="453">
      <c r="A453" s="56"/>
      <c r="B453" s="56"/>
      <c r="C453" s="58"/>
      <c r="D453" s="87"/>
      <c r="E453" s="79"/>
      <c r="F453" s="58"/>
      <c r="G453" s="58"/>
      <c r="H453" s="58"/>
      <c r="I453" s="58"/>
      <c r="J453" s="58"/>
      <c r="K453" s="56"/>
      <c r="L453" s="56"/>
      <c r="M453" s="56"/>
      <c r="N453" s="56"/>
      <c r="O453" s="56"/>
      <c r="P453" s="56"/>
      <c r="Q453" s="56"/>
      <c r="R453" s="56"/>
      <c r="S453" s="56"/>
      <c r="T453" s="56"/>
      <c r="U453" s="56"/>
      <c r="V453" s="56"/>
      <c r="W453" s="56"/>
      <c r="X453" s="56"/>
      <c r="Y453" s="56"/>
      <c r="Z453" s="56"/>
      <c r="AA453" s="56"/>
      <c r="AB453" s="56"/>
    </row>
    <row r="454">
      <c r="A454" s="56"/>
      <c r="B454" s="56"/>
      <c r="C454" s="58"/>
      <c r="D454" s="87"/>
      <c r="E454" s="79"/>
      <c r="F454" s="58"/>
      <c r="G454" s="58"/>
      <c r="H454" s="58"/>
      <c r="I454" s="58"/>
      <c r="J454" s="58"/>
      <c r="K454" s="56"/>
      <c r="L454" s="56"/>
      <c r="M454" s="56"/>
      <c r="N454" s="56"/>
      <c r="O454" s="56"/>
      <c r="P454" s="56"/>
      <c r="Q454" s="56"/>
      <c r="R454" s="56"/>
      <c r="S454" s="56"/>
      <c r="T454" s="56"/>
      <c r="U454" s="56"/>
      <c r="V454" s="56"/>
      <c r="W454" s="56"/>
      <c r="X454" s="56"/>
      <c r="Y454" s="56"/>
      <c r="Z454" s="56"/>
      <c r="AA454" s="56"/>
      <c r="AB454" s="56"/>
    </row>
    <row r="455">
      <c r="A455" s="56"/>
      <c r="B455" s="56"/>
      <c r="C455" s="58"/>
      <c r="D455" s="87"/>
      <c r="E455" s="79"/>
      <c r="F455" s="58"/>
      <c r="G455" s="58"/>
      <c r="H455" s="58"/>
      <c r="I455" s="58"/>
      <c r="J455" s="58"/>
      <c r="K455" s="56"/>
      <c r="L455" s="56"/>
      <c r="M455" s="56"/>
      <c r="N455" s="56"/>
      <c r="O455" s="56"/>
      <c r="P455" s="56"/>
      <c r="Q455" s="56"/>
      <c r="R455" s="56"/>
      <c r="S455" s="56"/>
      <c r="T455" s="56"/>
      <c r="U455" s="56"/>
      <c r="V455" s="56"/>
      <c r="W455" s="56"/>
      <c r="X455" s="56"/>
      <c r="Y455" s="56"/>
      <c r="Z455" s="56"/>
      <c r="AA455" s="56"/>
      <c r="AB455" s="56"/>
    </row>
    <row r="456">
      <c r="A456" s="56"/>
      <c r="B456" s="56"/>
      <c r="C456" s="58"/>
      <c r="D456" s="87"/>
      <c r="E456" s="79"/>
      <c r="F456" s="58"/>
      <c r="G456" s="58"/>
      <c r="H456" s="58"/>
      <c r="I456" s="58"/>
      <c r="J456" s="58"/>
      <c r="K456" s="56"/>
      <c r="L456" s="56"/>
      <c r="M456" s="56"/>
      <c r="N456" s="56"/>
      <c r="O456" s="56"/>
      <c r="P456" s="56"/>
      <c r="Q456" s="56"/>
      <c r="R456" s="56"/>
      <c r="S456" s="56"/>
      <c r="T456" s="56"/>
      <c r="U456" s="56"/>
      <c r="V456" s="56"/>
      <c r="W456" s="56"/>
      <c r="X456" s="56"/>
      <c r="Y456" s="56"/>
      <c r="Z456" s="56"/>
      <c r="AA456" s="56"/>
      <c r="AB456" s="56"/>
    </row>
    <row r="457">
      <c r="A457" s="56"/>
      <c r="B457" s="56"/>
      <c r="C457" s="58"/>
      <c r="D457" s="87"/>
      <c r="E457" s="79"/>
      <c r="F457" s="58"/>
      <c r="G457" s="58"/>
      <c r="H457" s="58"/>
      <c r="I457" s="58"/>
      <c r="J457" s="58"/>
      <c r="K457" s="56"/>
      <c r="L457" s="56"/>
      <c r="M457" s="56"/>
      <c r="N457" s="56"/>
      <c r="O457" s="56"/>
      <c r="P457" s="56"/>
      <c r="Q457" s="56"/>
      <c r="R457" s="56"/>
      <c r="S457" s="56"/>
      <c r="T457" s="56"/>
      <c r="U457" s="56"/>
      <c r="V457" s="56"/>
      <c r="W457" s="56"/>
      <c r="X457" s="56"/>
      <c r="Y457" s="56"/>
      <c r="Z457" s="56"/>
      <c r="AA457" s="56"/>
      <c r="AB457" s="56"/>
    </row>
    <row r="458">
      <c r="A458" s="56"/>
      <c r="B458" s="56"/>
      <c r="C458" s="58"/>
      <c r="D458" s="87"/>
      <c r="E458" s="79"/>
      <c r="F458" s="58"/>
      <c r="G458" s="58"/>
      <c r="H458" s="58"/>
      <c r="I458" s="58"/>
      <c r="J458" s="58"/>
      <c r="K458" s="56"/>
      <c r="L458" s="56"/>
      <c r="M458" s="56"/>
      <c r="N458" s="56"/>
      <c r="O458" s="56"/>
      <c r="P458" s="56"/>
      <c r="Q458" s="56"/>
      <c r="R458" s="56"/>
      <c r="S458" s="56"/>
      <c r="T458" s="56"/>
      <c r="U458" s="56"/>
      <c r="V458" s="56"/>
      <c r="W458" s="56"/>
      <c r="X458" s="56"/>
      <c r="Y458" s="56"/>
      <c r="Z458" s="56"/>
      <c r="AA458" s="56"/>
      <c r="AB458" s="56"/>
    </row>
    <row r="459">
      <c r="A459" s="56"/>
      <c r="B459" s="56"/>
      <c r="C459" s="58"/>
      <c r="D459" s="87"/>
      <c r="E459" s="79"/>
      <c r="F459" s="58"/>
      <c r="G459" s="58"/>
      <c r="H459" s="58"/>
      <c r="I459" s="58"/>
      <c r="J459" s="58"/>
      <c r="K459" s="56"/>
      <c r="L459" s="56"/>
      <c r="M459" s="56"/>
      <c r="N459" s="56"/>
      <c r="O459" s="56"/>
      <c r="P459" s="56"/>
      <c r="Q459" s="56"/>
      <c r="R459" s="56"/>
      <c r="S459" s="56"/>
      <c r="T459" s="56"/>
      <c r="U459" s="56"/>
      <c r="V459" s="56"/>
      <c r="W459" s="56"/>
      <c r="X459" s="56"/>
      <c r="Y459" s="56"/>
      <c r="Z459" s="56"/>
      <c r="AA459" s="56"/>
      <c r="AB459" s="56"/>
    </row>
    <row r="460">
      <c r="A460" s="56"/>
      <c r="B460" s="56"/>
      <c r="C460" s="58"/>
      <c r="D460" s="87"/>
      <c r="E460" s="79"/>
      <c r="F460" s="58"/>
      <c r="G460" s="58"/>
      <c r="H460" s="58"/>
      <c r="I460" s="58"/>
      <c r="J460" s="58"/>
      <c r="K460" s="56"/>
      <c r="L460" s="56"/>
      <c r="M460" s="56"/>
      <c r="N460" s="56"/>
      <c r="O460" s="56"/>
      <c r="P460" s="56"/>
      <c r="Q460" s="56"/>
      <c r="R460" s="56"/>
      <c r="S460" s="56"/>
      <c r="T460" s="56"/>
      <c r="U460" s="56"/>
      <c r="V460" s="56"/>
      <c r="W460" s="56"/>
      <c r="X460" s="56"/>
      <c r="Y460" s="56"/>
      <c r="Z460" s="56"/>
      <c r="AA460" s="56"/>
      <c r="AB460" s="56"/>
    </row>
    <row r="461">
      <c r="A461" s="56"/>
      <c r="B461" s="56"/>
      <c r="C461" s="58"/>
      <c r="D461" s="87"/>
      <c r="E461" s="79"/>
      <c r="F461" s="58"/>
      <c r="G461" s="58"/>
      <c r="H461" s="58"/>
      <c r="I461" s="58"/>
      <c r="J461" s="58"/>
      <c r="K461" s="56"/>
      <c r="L461" s="56"/>
      <c r="M461" s="56"/>
      <c r="N461" s="56"/>
      <c r="O461" s="56"/>
      <c r="P461" s="56"/>
      <c r="Q461" s="56"/>
      <c r="R461" s="56"/>
      <c r="S461" s="56"/>
      <c r="T461" s="56"/>
      <c r="U461" s="56"/>
      <c r="V461" s="56"/>
      <c r="W461" s="56"/>
      <c r="X461" s="56"/>
      <c r="Y461" s="56"/>
      <c r="Z461" s="56"/>
      <c r="AA461" s="56"/>
      <c r="AB461" s="56"/>
    </row>
    <row r="462">
      <c r="A462" s="56"/>
      <c r="B462" s="56"/>
      <c r="C462" s="58"/>
      <c r="D462" s="87"/>
      <c r="E462" s="79"/>
      <c r="F462" s="58"/>
      <c r="G462" s="58"/>
      <c r="H462" s="58"/>
      <c r="I462" s="58"/>
      <c r="J462" s="58"/>
      <c r="K462" s="56"/>
      <c r="L462" s="56"/>
      <c r="M462" s="56"/>
      <c r="N462" s="56"/>
      <c r="O462" s="56"/>
      <c r="P462" s="56"/>
      <c r="Q462" s="56"/>
      <c r="R462" s="56"/>
      <c r="S462" s="56"/>
      <c r="T462" s="56"/>
      <c r="U462" s="56"/>
      <c r="V462" s="56"/>
      <c r="W462" s="56"/>
      <c r="X462" s="56"/>
      <c r="Y462" s="56"/>
      <c r="Z462" s="56"/>
      <c r="AA462" s="56"/>
      <c r="AB462" s="56"/>
    </row>
    <row r="463">
      <c r="A463" s="56"/>
      <c r="B463" s="56"/>
      <c r="C463" s="58"/>
      <c r="D463" s="87"/>
      <c r="E463" s="79"/>
      <c r="F463" s="58"/>
      <c r="G463" s="58"/>
      <c r="H463" s="58"/>
      <c r="I463" s="58"/>
      <c r="J463" s="58"/>
      <c r="K463" s="56"/>
      <c r="L463" s="56"/>
      <c r="M463" s="56"/>
      <c r="N463" s="56"/>
      <c r="O463" s="56"/>
      <c r="P463" s="56"/>
      <c r="Q463" s="56"/>
      <c r="R463" s="56"/>
      <c r="S463" s="56"/>
      <c r="T463" s="56"/>
      <c r="U463" s="56"/>
      <c r="V463" s="56"/>
      <c r="W463" s="56"/>
      <c r="X463" s="56"/>
      <c r="Y463" s="56"/>
      <c r="Z463" s="56"/>
      <c r="AA463" s="56"/>
      <c r="AB463" s="56"/>
    </row>
    <row r="464">
      <c r="A464" s="56"/>
      <c r="B464" s="56"/>
      <c r="C464" s="58"/>
      <c r="D464" s="87"/>
      <c r="E464" s="79"/>
      <c r="F464" s="58"/>
      <c r="G464" s="58"/>
      <c r="H464" s="58"/>
      <c r="I464" s="58"/>
      <c r="J464" s="58"/>
      <c r="K464" s="56"/>
      <c r="L464" s="56"/>
      <c r="M464" s="56"/>
      <c r="N464" s="56"/>
      <c r="O464" s="56"/>
      <c r="P464" s="56"/>
      <c r="Q464" s="56"/>
      <c r="R464" s="56"/>
      <c r="S464" s="56"/>
      <c r="T464" s="56"/>
      <c r="U464" s="56"/>
      <c r="V464" s="56"/>
      <c r="W464" s="56"/>
      <c r="X464" s="56"/>
      <c r="Y464" s="56"/>
      <c r="Z464" s="56"/>
      <c r="AA464" s="56"/>
      <c r="AB464" s="56"/>
    </row>
    <row r="465">
      <c r="A465" s="56"/>
      <c r="B465" s="56"/>
      <c r="C465" s="58"/>
      <c r="D465" s="87"/>
      <c r="E465" s="79"/>
      <c r="F465" s="58"/>
      <c r="G465" s="58"/>
      <c r="H465" s="58"/>
      <c r="I465" s="58"/>
      <c r="J465" s="58"/>
      <c r="K465" s="56"/>
      <c r="L465" s="56"/>
      <c r="M465" s="56"/>
      <c r="N465" s="56"/>
      <c r="O465" s="56"/>
      <c r="P465" s="56"/>
      <c r="Q465" s="56"/>
      <c r="R465" s="56"/>
      <c r="S465" s="56"/>
      <c r="T465" s="56"/>
      <c r="U465" s="56"/>
      <c r="V465" s="56"/>
      <c r="W465" s="56"/>
      <c r="X465" s="56"/>
      <c r="Y465" s="56"/>
      <c r="Z465" s="56"/>
      <c r="AA465" s="56"/>
      <c r="AB465" s="56"/>
    </row>
    <row r="466">
      <c r="A466" s="56"/>
      <c r="B466" s="56"/>
      <c r="C466" s="58"/>
      <c r="D466" s="87"/>
      <c r="E466" s="79"/>
      <c r="F466" s="58"/>
      <c r="G466" s="58"/>
      <c r="H466" s="58"/>
      <c r="I466" s="58"/>
      <c r="J466" s="58"/>
      <c r="K466" s="56"/>
      <c r="L466" s="56"/>
      <c r="M466" s="56"/>
      <c r="N466" s="56"/>
      <c r="O466" s="56"/>
      <c r="P466" s="56"/>
      <c r="Q466" s="56"/>
      <c r="R466" s="56"/>
      <c r="S466" s="56"/>
      <c r="T466" s="56"/>
      <c r="U466" s="56"/>
      <c r="V466" s="56"/>
      <c r="W466" s="56"/>
      <c r="X466" s="56"/>
      <c r="Y466" s="56"/>
      <c r="Z466" s="56"/>
      <c r="AA466" s="56"/>
      <c r="AB466" s="56"/>
    </row>
    <row r="467">
      <c r="A467" s="56"/>
      <c r="B467" s="56"/>
      <c r="C467" s="58"/>
      <c r="D467" s="87"/>
      <c r="E467" s="79"/>
      <c r="F467" s="58"/>
      <c r="G467" s="58"/>
      <c r="H467" s="58"/>
      <c r="I467" s="58"/>
      <c r="J467" s="58"/>
      <c r="K467" s="56"/>
      <c r="L467" s="56"/>
      <c r="M467" s="56"/>
      <c r="N467" s="56"/>
      <c r="O467" s="56"/>
      <c r="P467" s="56"/>
      <c r="Q467" s="56"/>
      <c r="R467" s="56"/>
      <c r="S467" s="56"/>
      <c r="T467" s="56"/>
      <c r="U467" s="56"/>
      <c r="V467" s="56"/>
      <c r="W467" s="56"/>
      <c r="X467" s="56"/>
      <c r="Y467" s="56"/>
      <c r="Z467" s="56"/>
      <c r="AA467" s="56"/>
      <c r="AB467" s="56"/>
    </row>
    <row r="468">
      <c r="A468" s="56"/>
      <c r="B468" s="56"/>
      <c r="C468" s="58"/>
      <c r="D468" s="87"/>
      <c r="E468" s="79"/>
      <c r="F468" s="58"/>
      <c r="G468" s="58"/>
      <c r="H468" s="58"/>
      <c r="I468" s="58"/>
      <c r="J468" s="58"/>
      <c r="K468" s="56"/>
      <c r="L468" s="56"/>
      <c r="M468" s="56"/>
      <c r="N468" s="56"/>
      <c r="O468" s="56"/>
      <c r="P468" s="56"/>
      <c r="Q468" s="56"/>
      <c r="R468" s="56"/>
      <c r="S468" s="56"/>
      <c r="T468" s="56"/>
      <c r="U468" s="56"/>
      <c r="V468" s="56"/>
      <c r="W468" s="56"/>
      <c r="X468" s="56"/>
      <c r="Y468" s="56"/>
      <c r="Z468" s="56"/>
      <c r="AA468" s="56"/>
      <c r="AB468" s="56"/>
    </row>
    <row r="469">
      <c r="A469" s="56"/>
      <c r="B469" s="56"/>
      <c r="C469" s="58"/>
      <c r="D469" s="87"/>
      <c r="E469" s="79"/>
      <c r="F469" s="58"/>
      <c r="G469" s="58"/>
      <c r="H469" s="58"/>
      <c r="I469" s="58"/>
      <c r="J469" s="58"/>
      <c r="K469" s="56"/>
      <c r="L469" s="56"/>
      <c r="M469" s="56"/>
      <c r="N469" s="56"/>
      <c r="O469" s="56"/>
      <c r="P469" s="56"/>
      <c r="Q469" s="56"/>
      <c r="R469" s="56"/>
      <c r="S469" s="56"/>
      <c r="T469" s="56"/>
      <c r="U469" s="56"/>
      <c r="V469" s="56"/>
      <c r="W469" s="56"/>
      <c r="X469" s="56"/>
      <c r="Y469" s="56"/>
      <c r="Z469" s="56"/>
      <c r="AA469" s="56"/>
      <c r="AB469" s="56"/>
    </row>
    <row r="470">
      <c r="A470" s="56"/>
      <c r="B470" s="56"/>
      <c r="C470" s="58"/>
      <c r="D470" s="87"/>
      <c r="E470" s="79"/>
      <c r="F470" s="58"/>
      <c r="G470" s="58"/>
      <c r="H470" s="58"/>
      <c r="I470" s="58"/>
      <c r="J470" s="58"/>
      <c r="K470" s="56"/>
      <c r="L470" s="56"/>
      <c r="M470" s="56"/>
      <c r="N470" s="56"/>
      <c r="O470" s="56"/>
      <c r="P470" s="56"/>
      <c r="Q470" s="56"/>
      <c r="R470" s="56"/>
      <c r="S470" s="56"/>
      <c r="T470" s="56"/>
      <c r="U470" s="56"/>
      <c r="V470" s="56"/>
      <c r="W470" s="56"/>
      <c r="X470" s="56"/>
      <c r="Y470" s="56"/>
      <c r="Z470" s="56"/>
      <c r="AA470" s="56"/>
      <c r="AB470" s="56"/>
    </row>
    <row r="471">
      <c r="A471" s="56"/>
      <c r="B471" s="56"/>
      <c r="C471" s="58"/>
      <c r="D471" s="87"/>
      <c r="E471" s="79"/>
      <c r="F471" s="58"/>
      <c r="G471" s="58"/>
      <c r="H471" s="58"/>
      <c r="I471" s="58"/>
      <c r="J471" s="58"/>
      <c r="K471" s="56"/>
      <c r="L471" s="56"/>
      <c r="M471" s="56"/>
      <c r="N471" s="56"/>
      <c r="O471" s="56"/>
      <c r="P471" s="56"/>
      <c r="Q471" s="56"/>
      <c r="R471" s="56"/>
      <c r="S471" s="56"/>
      <c r="T471" s="56"/>
      <c r="U471" s="56"/>
      <c r="V471" s="56"/>
      <c r="W471" s="56"/>
      <c r="X471" s="56"/>
      <c r="Y471" s="56"/>
      <c r="Z471" s="56"/>
      <c r="AA471" s="56"/>
      <c r="AB471" s="56"/>
    </row>
    <row r="472">
      <c r="A472" s="56"/>
      <c r="B472" s="56"/>
      <c r="C472" s="58"/>
      <c r="D472" s="87"/>
      <c r="E472" s="79"/>
      <c r="F472" s="58"/>
      <c r="G472" s="58"/>
      <c r="H472" s="58"/>
      <c r="I472" s="58"/>
      <c r="J472" s="58"/>
      <c r="K472" s="56"/>
      <c r="L472" s="56"/>
      <c r="M472" s="56"/>
      <c r="N472" s="56"/>
      <c r="O472" s="56"/>
      <c r="P472" s="56"/>
      <c r="Q472" s="56"/>
      <c r="R472" s="56"/>
      <c r="S472" s="56"/>
      <c r="T472" s="56"/>
      <c r="U472" s="56"/>
      <c r="V472" s="56"/>
      <c r="W472" s="56"/>
      <c r="X472" s="56"/>
      <c r="Y472" s="56"/>
      <c r="Z472" s="56"/>
      <c r="AA472" s="56"/>
      <c r="AB472" s="56"/>
    </row>
    <row r="473">
      <c r="A473" s="56"/>
      <c r="B473" s="56"/>
      <c r="C473" s="58"/>
      <c r="D473" s="87"/>
      <c r="E473" s="79"/>
      <c r="F473" s="58"/>
      <c r="G473" s="58"/>
      <c r="H473" s="58"/>
      <c r="I473" s="58"/>
      <c r="J473" s="58"/>
      <c r="K473" s="56"/>
      <c r="L473" s="56"/>
      <c r="M473" s="56"/>
      <c r="N473" s="56"/>
      <c r="O473" s="56"/>
      <c r="P473" s="56"/>
      <c r="Q473" s="56"/>
      <c r="R473" s="56"/>
      <c r="S473" s="56"/>
      <c r="T473" s="56"/>
      <c r="U473" s="56"/>
      <c r="V473" s="56"/>
      <c r="W473" s="56"/>
      <c r="X473" s="56"/>
      <c r="Y473" s="56"/>
      <c r="Z473" s="56"/>
      <c r="AA473" s="56"/>
      <c r="AB473" s="56"/>
    </row>
    <row r="474">
      <c r="A474" s="56"/>
      <c r="B474" s="56"/>
      <c r="C474" s="58"/>
      <c r="D474" s="87"/>
      <c r="E474" s="79"/>
      <c r="F474" s="58"/>
      <c r="G474" s="58"/>
      <c r="H474" s="58"/>
      <c r="I474" s="58"/>
      <c r="J474" s="58"/>
      <c r="K474" s="56"/>
      <c r="L474" s="56"/>
      <c r="M474" s="56"/>
      <c r="N474" s="56"/>
      <c r="O474" s="56"/>
      <c r="P474" s="56"/>
      <c r="Q474" s="56"/>
      <c r="R474" s="56"/>
      <c r="S474" s="56"/>
      <c r="T474" s="56"/>
      <c r="U474" s="56"/>
      <c r="V474" s="56"/>
      <c r="W474" s="56"/>
      <c r="X474" s="56"/>
      <c r="Y474" s="56"/>
      <c r="Z474" s="56"/>
      <c r="AA474" s="56"/>
      <c r="AB474" s="56"/>
    </row>
    <row r="475">
      <c r="A475" s="56"/>
      <c r="B475" s="56"/>
      <c r="C475" s="58"/>
      <c r="D475" s="87"/>
      <c r="E475" s="79"/>
      <c r="F475" s="58"/>
      <c r="G475" s="58"/>
      <c r="H475" s="58"/>
      <c r="I475" s="58"/>
      <c r="J475" s="58"/>
      <c r="K475" s="56"/>
      <c r="L475" s="56"/>
      <c r="M475" s="56"/>
      <c r="N475" s="56"/>
      <c r="O475" s="56"/>
      <c r="P475" s="56"/>
      <c r="Q475" s="56"/>
      <c r="R475" s="56"/>
      <c r="S475" s="56"/>
      <c r="T475" s="56"/>
      <c r="U475" s="56"/>
      <c r="V475" s="56"/>
      <c r="W475" s="56"/>
      <c r="X475" s="56"/>
      <c r="Y475" s="56"/>
      <c r="Z475" s="56"/>
      <c r="AA475" s="56"/>
      <c r="AB475" s="56"/>
    </row>
    <row r="476">
      <c r="A476" s="56"/>
      <c r="B476" s="56"/>
      <c r="C476" s="58"/>
      <c r="D476" s="87"/>
      <c r="E476" s="79"/>
      <c r="F476" s="58"/>
      <c r="G476" s="58"/>
      <c r="H476" s="58"/>
      <c r="I476" s="58"/>
      <c r="J476" s="58"/>
      <c r="K476" s="56"/>
      <c r="L476" s="56"/>
      <c r="M476" s="56"/>
      <c r="N476" s="56"/>
      <c r="O476" s="56"/>
      <c r="P476" s="56"/>
      <c r="Q476" s="56"/>
      <c r="R476" s="56"/>
      <c r="S476" s="56"/>
      <c r="T476" s="56"/>
      <c r="U476" s="56"/>
      <c r="V476" s="56"/>
      <c r="W476" s="56"/>
      <c r="X476" s="56"/>
      <c r="Y476" s="56"/>
      <c r="Z476" s="56"/>
      <c r="AA476" s="56"/>
      <c r="AB476" s="56"/>
    </row>
    <row r="477">
      <c r="A477" s="56"/>
      <c r="B477" s="56"/>
      <c r="C477" s="58"/>
      <c r="D477" s="87"/>
      <c r="E477" s="79"/>
      <c r="F477" s="58"/>
      <c r="G477" s="58"/>
      <c r="H477" s="58"/>
      <c r="I477" s="58"/>
      <c r="J477" s="58"/>
      <c r="K477" s="56"/>
      <c r="L477" s="56"/>
      <c r="M477" s="56"/>
      <c r="N477" s="56"/>
      <c r="O477" s="56"/>
      <c r="P477" s="56"/>
      <c r="Q477" s="56"/>
      <c r="R477" s="56"/>
      <c r="S477" s="56"/>
      <c r="T477" s="56"/>
      <c r="U477" s="56"/>
      <c r="V477" s="56"/>
      <c r="W477" s="56"/>
      <c r="X477" s="56"/>
      <c r="Y477" s="56"/>
      <c r="Z477" s="56"/>
      <c r="AA477" s="56"/>
      <c r="AB477" s="56"/>
    </row>
    <row r="478">
      <c r="A478" s="56"/>
      <c r="B478" s="56"/>
      <c r="C478" s="58"/>
      <c r="D478" s="87"/>
      <c r="E478" s="79"/>
      <c r="F478" s="58"/>
      <c r="G478" s="58"/>
      <c r="H478" s="58"/>
      <c r="I478" s="58"/>
      <c r="J478" s="58"/>
      <c r="K478" s="56"/>
      <c r="L478" s="56"/>
      <c r="M478" s="56"/>
      <c r="N478" s="56"/>
      <c r="O478" s="56"/>
      <c r="P478" s="56"/>
      <c r="Q478" s="56"/>
      <c r="R478" s="56"/>
      <c r="S478" s="56"/>
      <c r="T478" s="56"/>
      <c r="U478" s="56"/>
      <c r="V478" s="56"/>
      <c r="W478" s="56"/>
      <c r="X478" s="56"/>
      <c r="Y478" s="56"/>
      <c r="Z478" s="56"/>
      <c r="AA478" s="56"/>
      <c r="AB478" s="56"/>
    </row>
    <row r="479">
      <c r="A479" s="56"/>
      <c r="B479" s="56"/>
      <c r="C479" s="58"/>
      <c r="D479" s="87"/>
      <c r="E479" s="79"/>
      <c r="F479" s="58"/>
      <c r="G479" s="58"/>
      <c r="H479" s="58"/>
      <c r="I479" s="58"/>
      <c r="J479" s="58"/>
      <c r="K479" s="56"/>
      <c r="L479" s="56"/>
      <c r="M479" s="56"/>
      <c r="N479" s="56"/>
      <c r="O479" s="56"/>
      <c r="P479" s="56"/>
      <c r="Q479" s="56"/>
      <c r="R479" s="56"/>
      <c r="S479" s="56"/>
      <c r="T479" s="56"/>
      <c r="U479" s="56"/>
      <c r="V479" s="56"/>
      <c r="W479" s="56"/>
      <c r="X479" s="56"/>
      <c r="Y479" s="56"/>
      <c r="Z479" s="56"/>
      <c r="AA479" s="56"/>
      <c r="AB479" s="56"/>
    </row>
    <row r="480">
      <c r="A480" s="56"/>
      <c r="B480" s="56"/>
      <c r="C480" s="58"/>
      <c r="D480" s="87"/>
      <c r="E480" s="79"/>
      <c r="F480" s="58"/>
      <c r="G480" s="58"/>
      <c r="H480" s="58"/>
      <c r="I480" s="58"/>
      <c r="J480" s="58"/>
      <c r="K480" s="56"/>
      <c r="L480" s="56"/>
      <c r="M480" s="56"/>
      <c r="N480" s="56"/>
      <c r="O480" s="56"/>
      <c r="P480" s="56"/>
      <c r="Q480" s="56"/>
      <c r="R480" s="56"/>
      <c r="S480" s="56"/>
      <c r="T480" s="56"/>
      <c r="U480" s="56"/>
      <c r="V480" s="56"/>
      <c r="W480" s="56"/>
      <c r="X480" s="56"/>
      <c r="Y480" s="56"/>
      <c r="Z480" s="56"/>
      <c r="AA480" s="56"/>
      <c r="AB480" s="56"/>
    </row>
    <row r="481">
      <c r="A481" s="56"/>
      <c r="B481" s="56"/>
      <c r="C481" s="58"/>
      <c r="D481" s="87"/>
      <c r="E481" s="79"/>
      <c r="F481" s="58"/>
      <c r="G481" s="58"/>
      <c r="H481" s="58"/>
      <c r="I481" s="58"/>
      <c r="J481" s="58"/>
      <c r="K481" s="56"/>
      <c r="L481" s="56"/>
      <c r="M481" s="56"/>
      <c r="N481" s="56"/>
      <c r="O481" s="56"/>
      <c r="P481" s="56"/>
      <c r="Q481" s="56"/>
      <c r="R481" s="56"/>
      <c r="S481" s="56"/>
      <c r="T481" s="56"/>
      <c r="U481" s="56"/>
      <c r="V481" s="56"/>
      <c r="W481" s="56"/>
      <c r="X481" s="56"/>
      <c r="Y481" s="56"/>
      <c r="Z481" s="56"/>
      <c r="AA481" s="56"/>
      <c r="AB481" s="56"/>
    </row>
    <row r="482">
      <c r="A482" s="56"/>
      <c r="B482" s="56"/>
      <c r="C482" s="58"/>
      <c r="D482" s="87"/>
      <c r="E482" s="79"/>
      <c r="F482" s="58"/>
      <c r="G482" s="58"/>
      <c r="H482" s="58"/>
      <c r="I482" s="58"/>
      <c r="J482" s="58"/>
      <c r="K482" s="56"/>
      <c r="L482" s="56"/>
      <c r="M482" s="56"/>
      <c r="N482" s="56"/>
      <c r="O482" s="56"/>
      <c r="P482" s="56"/>
      <c r="Q482" s="56"/>
      <c r="R482" s="56"/>
      <c r="S482" s="56"/>
      <c r="T482" s="56"/>
      <c r="U482" s="56"/>
      <c r="V482" s="56"/>
      <c r="W482" s="56"/>
      <c r="X482" s="56"/>
      <c r="Y482" s="56"/>
      <c r="Z482" s="56"/>
      <c r="AA482" s="56"/>
      <c r="AB482" s="56"/>
    </row>
    <row r="483">
      <c r="A483" s="56"/>
      <c r="B483" s="56"/>
      <c r="C483" s="58"/>
      <c r="D483" s="87"/>
      <c r="E483" s="79"/>
      <c r="F483" s="58"/>
      <c r="G483" s="58"/>
      <c r="H483" s="58"/>
      <c r="I483" s="58"/>
      <c r="J483" s="58"/>
      <c r="K483" s="56"/>
      <c r="L483" s="56"/>
      <c r="M483" s="56"/>
      <c r="N483" s="56"/>
      <c r="O483" s="56"/>
      <c r="P483" s="56"/>
      <c r="Q483" s="56"/>
      <c r="R483" s="56"/>
      <c r="S483" s="56"/>
      <c r="T483" s="56"/>
      <c r="U483" s="56"/>
      <c r="V483" s="56"/>
      <c r="W483" s="56"/>
      <c r="X483" s="56"/>
      <c r="Y483" s="56"/>
      <c r="Z483" s="56"/>
      <c r="AA483" s="56"/>
      <c r="AB483" s="56"/>
    </row>
    <row r="484">
      <c r="A484" s="56"/>
      <c r="B484" s="56"/>
      <c r="C484" s="58"/>
      <c r="D484" s="87"/>
      <c r="E484" s="79"/>
      <c r="F484" s="58"/>
      <c r="G484" s="58"/>
      <c r="H484" s="58"/>
      <c r="I484" s="58"/>
      <c r="J484" s="58"/>
      <c r="K484" s="56"/>
      <c r="L484" s="56"/>
      <c r="M484" s="56"/>
      <c r="N484" s="56"/>
      <c r="O484" s="56"/>
      <c r="P484" s="56"/>
      <c r="Q484" s="56"/>
      <c r="R484" s="56"/>
      <c r="S484" s="56"/>
      <c r="T484" s="56"/>
      <c r="U484" s="56"/>
      <c r="V484" s="56"/>
      <c r="W484" s="56"/>
      <c r="X484" s="56"/>
      <c r="Y484" s="56"/>
      <c r="Z484" s="56"/>
      <c r="AA484" s="56"/>
      <c r="AB484" s="56"/>
    </row>
    <row r="485">
      <c r="A485" s="56"/>
      <c r="B485" s="56"/>
      <c r="C485" s="58"/>
      <c r="D485" s="87"/>
      <c r="E485" s="79"/>
      <c r="F485" s="58"/>
      <c r="G485" s="58"/>
      <c r="H485" s="58"/>
      <c r="I485" s="58"/>
      <c r="J485" s="58"/>
      <c r="K485" s="56"/>
      <c r="L485" s="56"/>
      <c r="M485" s="56"/>
      <c r="N485" s="56"/>
      <c r="O485" s="56"/>
      <c r="P485" s="56"/>
      <c r="Q485" s="56"/>
      <c r="R485" s="56"/>
      <c r="S485" s="56"/>
      <c r="T485" s="56"/>
      <c r="U485" s="56"/>
      <c r="V485" s="56"/>
      <c r="W485" s="56"/>
      <c r="X485" s="56"/>
      <c r="Y485" s="56"/>
      <c r="Z485" s="56"/>
      <c r="AA485" s="56"/>
      <c r="AB485" s="56"/>
    </row>
    <row r="486">
      <c r="A486" s="56"/>
      <c r="B486" s="56"/>
      <c r="C486" s="58"/>
      <c r="D486" s="87"/>
      <c r="E486" s="79"/>
      <c r="F486" s="58"/>
      <c r="G486" s="58"/>
      <c r="H486" s="58"/>
      <c r="I486" s="58"/>
      <c r="J486" s="58"/>
      <c r="K486" s="56"/>
      <c r="L486" s="56"/>
      <c r="M486" s="56"/>
      <c r="N486" s="56"/>
      <c r="O486" s="56"/>
      <c r="P486" s="56"/>
      <c r="Q486" s="56"/>
      <c r="R486" s="56"/>
      <c r="S486" s="56"/>
      <c r="T486" s="56"/>
      <c r="U486" s="56"/>
      <c r="V486" s="56"/>
      <c r="W486" s="56"/>
      <c r="X486" s="56"/>
      <c r="Y486" s="56"/>
      <c r="Z486" s="56"/>
      <c r="AA486" s="56"/>
      <c r="AB486" s="56"/>
    </row>
    <row r="487">
      <c r="A487" s="56"/>
      <c r="B487" s="56"/>
      <c r="C487" s="58"/>
      <c r="D487" s="87"/>
      <c r="E487" s="79"/>
      <c r="F487" s="58"/>
      <c r="G487" s="58"/>
      <c r="H487" s="58"/>
      <c r="I487" s="58"/>
      <c r="J487" s="58"/>
      <c r="K487" s="56"/>
      <c r="L487" s="56"/>
      <c r="M487" s="56"/>
      <c r="N487" s="56"/>
      <c r="O487" s="56"/>
      <c r="P487" s="56"/>
      <c r="Q487" s="56"/>
      <c r="R487" s="56"/>
      <c r="S487" s="56"/>
      <c r="T487" s="56"/>
      <c r="U487" s="56"/>
      <c r="V487" s="56"/>
      <c r="W487" s="56"/>
      <c r="X487" s="56"/>
      <c r="Y487" s="56"/>
      <c r="Z487" s="56"/>
      <c r="AA487" s="56"/>
      <c r="AB487" s="56"/>
    </row>
    <row r="488">
      <c r="A488" s="56"/>
      <c r="B488" s="56"/>
      <c r="C488" s="58"/>
      <c r="D488" s="87"/>
      <c r="E488" s="79"/>
      <c r="F488" s="58"/>
      <c r="G488" s="58"/>
      <c r="H488" s="58"/>
      <c r="I488" s="58"/>
      <c r="J488" s="58"/>
      <c r="K488" s="56"/>
      <c r="L488" s="56"/>
      <c r="M488" s="56"/>
      <c r="N488" s="56"/>
      <c r="O488" s="56"/>
      <c r="P488" s="56"/>
      <c r="Q488" s="56"/>
      <c r="R488" s="56"/>
      <c r="S488" s="56"/>
      <c r="T488" s="56"/>
      <c r="U488" s="56"/>
      <c r="V488" s="56"/>
      <c r="W488" s="56"/>
      <c r="X488" s="56"/>
      <c r="Y488" s="56"/>
      <c r="Z488" s="56"/>
      <c r="AA488" s="56"/>
      <c r="AB488" s="56"/>
    </row>
    <row r="489">
      <c r="A489" s="56"/>
      <c r="B489" s="56"/>
      <c r="C489" s="58"/>
      <c r="D489" s="87"/>
      <c r="E489" s="79"/>
      <c r="F489" s="58"/>
      <c r="G489" s="58"/>
      <c r="H489" s="58"/>
      <c r="I489" s="58"/>
      <c r="J489" s="58"/>
      <c r="K489" s="56"/>
      <c r="L489" s="56"/>
      <c r="M489" s="56"/>
      <c r="N489" s="56"/>
      <c r="O489" s="56"/>
      <c r="P489" s="56"/>
      <c r="Q489" s="56"/>
      <c r="R489" s="56"/>
      <c r="S489" s="56"/>
      <c r="T489" s="56"/>
      <c r="U489" s="56"/>
      <c r="V489" s="56"/>
      <c r="W489" s="56"/>
      <c r="X489" s="56"/>
      <c r="Y489" s="56"/>
      <c r="Z489" s="56"/>
      <c r="AA489" s="56"/>
      <c r="AB489" s="56"/>
    </row>
    <row r="490">
      <c r="A490" s="56"/>
      <c r="B490" s="56"/>
      <c r="C490" s="58"/>
      <c r="D490" s="87"/>
      <c r="E490" s="79"/>
      <c r="F490" s="58"/>
      <c r="G490" s="58"/>
      <c r="H490" s="58"/>
      <c r="I490" s="58"/>
      <c r="J490" s="58"/>
      <c r="K490" s="56"/>
      <c r="L490" s="56"/>
      <c r="M490" s="56"/>
      <c r="N490" s="56"/>
      <c r="O490" s="56"/>
      <c r="P490" s="56"/>
      <c r="Q490" s="56"/>
      <c r="R490" s="56"/>
      <c r="S490" s="56"/>
      <c r="T490" s="56"/>
      <c r="U490" s="56"/>
      <c r="V490" s="56"/>
      <c r="W490" s="56"/>
      <c r="X490" s="56"/>
      <c r="Y490" s="56"/>
      <c r="Z490" s="56"/>
      <c r="AA490" s="56"/>
      <c r="AB490" s="56"/>
    </row>
    <row r="491">
      <c r="A491" s="56"/>
      <c r="B491" s="56"/>
      <c r="C491" s="58"/>
      <c r="D491" s="87"/>
      <c r="E491" s="79"/>
      <c r="F491" s="58"/>
      <c r="G491" s="58"/>
      <c r="H491" s="58"/>
      <c r="I491" s="58"/>
      <c r="J491" s="58"/>
      <c r="K491" s="56"/>
      <c r="L491" s="56"/>
      <c r="M491" s="56"/>
      <c r="N491" s="56"/>
      <c r="O491" s="56"/>
      <c r="P491" s="56"/>
      <c r="Q491" s="56"/>
      <c r="R491" s="56"/>
      <c r="S491" s="56"/>
      <c r="T491" s="56"/>
      <c r="U491" s="56"/>
      <c r="V491" s="56"/>
      <c r="W491" s="56"/>
      <c r="X491" s="56"/>
      <c r="Y491" s="56"/>
      <c r="Z491" s="56"/>
      <c r="AA491" s="56"/>
      <c r="AB491" s="56"/>
    </row>
    <row r="492">
      <c r="A492" s="56"/>
      <c r="B492" s="56"/>
      <c r="C492" s="58"/>
      <c r="D492" s="87"/>
      <c r="E492" s="79"/>
      <c r="F492" s="58"/>
      <c r="G492" s="58"/>
      <c r="H492" s="58"/>
      <c r="I492" s="58"/>
      <c r="J492" s="58"/>
      <c r="K492" s="56"/>
      <c r="L492" s="56"/>
      <c r="M492" s="56"/>
      <c r="N492" s="56"/>
      <c r="O492" s="56"/>
      <c r="P492" s="56"/>
      <c r="Q492" s="56"/>
      <c r="R492" s="56"/>
      <c r="S492" s="56"/>
      <c r="T492" s="56"/>
      <c r="U492" s="56"/>
      <c r="V492" s="56"/>
      <c r="W492" s="56"/>
      <c r="X492" s="56"/>
      <c r="Y492" s="56"/>
      <c r="Z492" s="56"/>
      <c r="AA492" s="56"/>
      <c r="AB492" s="56"/>
    </row>
    <row r="493">
      <c r="A493" s="56"/>
      <c r="B493" s="56"/>
      <c r="C493" s="58"/>
      <c r="D493" s="87"/>
      <c r="E493" s="79"/>
      <c r="F493" s="58"/>
      <c r="G493" s="58"/>
      <c r="H493" s="58"/>
      <c r="I493" s="58"/>
      <c r="J493" s="58"/>
      <c r="K493" s="56"/>
      <c r="L493" s="56"/>
      <c r="M493" s="56"/>
      <c r="N493" s="56"/>
      <c r="O493" s="56"/>
      <c r="P493" s="56"/>
      <c r="Q493" s="56"/>
      <c r="R493" s="56"/>
      <c r="S493" s="56"/>
      <c r="T493" s="56"/>
      <c r="U493" s="56"/>
      <c r="V493" s="56"/>
      <c r="W493" s="56"/>
      <c r="X493" s="56"/>
      <c r="Y493" s="56"/>
      <c r="Z493" s="56"/>
      <c r="AA493" s="56"/>
      <c r="AB493" s="56"/>
    </row>
    <row r="494">
      <c r="A494" s="56"/>
      <c r="B494" s="56"/>
      <c r="C494" s="58"/>
      <c r="D494" s="87"/>
      <c r="E494" s="79"/>
      <c r="F494" s="58"/>
      <c r="G494" s="58"/>
      <c r="H494" s="58"/>
      <c r="I494" s="58"/>
      <c r="J494" s="58"/>
      <c r="K494" s="56"/>
      <c r="L494" s="56"/>
      <c r="M494" s="56"/>
      <c r="N494" s="56"/>
      <c r="O494" s="56"/>
      <c r="P494" s="56"/>
      <c r="Q494" s="56"/>
      <c r="R494" s="56"/>
      <c r="S494" s="56"/>
      <c r="T494" s="56"/>
      <c r="U494" s="56"/>
      <c r="V494" s="56"/>
      <c r="W494" s="56"/>
      <c r="X494" s="56"/>
      <c r="Y494" s="56"/>
      <c r="Z494" s="56"/>
      <c r="AA494" s="56"/>
      <c r="AB494" s="56"/>
    </row>
    <row r="495">
      <c r="A495" s="56"/>
      <c r="B495" s="56"/>
      <c r="C495" s="58"/>
      <c r="D495" s="87"/>
      <c r="E495" s="79"/>
      <c r="F495" s="58"/>
      <c r="G495" s="58"/>
      <c r="H495" s="58"/>
      <c r="I495" s="58"/>
      <c r="J495" s="58"/>
      <c r="K495" s="56"/>
      <c r="L495" s="56"/>
      <c r="M495" s="56"/>
      <c r="N495" s="56"/>
      <c r="O495" s="56"/>
      <c r="P495" s="56"/>
      <c r="Q495" s="56"/>
      <c r="R495" s="56"/>
      <c r="S495" s="56"/>
      <c r="T495" s="56"/>
      <c r="U495" s="56"/>
      <c r="V495" s="56"/>
      <c r="W495" s="56"/>
      <c r="X495" s="56"/>
      <c r="Y495" s="56"/>
      <c r="Z495" s="56"/>
      <c r="AA495" s="56"/>
      <c r="AB495" s="56"/>
    </row>
    <row r="496">
      <c r="A496" s="56"/>
      <c r="B496" s="56"/>
      <c r="C496" s="58"/>
      <c r="D496" s="87"/>
      <c r="E496" s="79"/>
      <c r="F496" s="58"/>
      <c r="G496" s="58"/>
      <c r="H496" s="58"/>
      <c r="I496" s="58"/>
      <c r="J496" s="58"/>
      <c r="K496" s="56"/>
      <c r="L496" s="56"/>
      <c r="M496" s="56"/>
      <c r="N496" s="56"/>
      <c r="O496" s="56"/>
      <c r="P496" s="56"/>
      <c r="Q496" s="56"/>
      <c r="R496" s="56"/>
      <c r="S496" s="56"/>
      <c r="T496" s="56"/>
      <c r="U496" s="56"/>
      <c r="V496" s="56"/>
      <c r="W496" s="56"/>
      <c r="X496" s="56"/>
      <c r="Y496" s="56"/>
      <c r="Z496" s="56"/>
      <c r="AA496" s="56"/>
      <c r="AB496" s="56"/>
    </row>
    <row r="497">
      <c r="A497" s="56"/>
      <c r="B497" s="56"/>
      <c r="C497" s="58"/>
      <c r="D497" s="87"/>
      <c r="E497" s="79"/>
      <c r="F497" s="58"/>
      <c r="G497" s="58"/>
      <c r="H497" s="58"/>
      <c r="I497" s="58"/>
      <c r="J497" s="58"/>
      <c r="K497" s="56"/>
      <c r="L497" s="56"/>
      <c r="M497" s="56"/>
      <c r="N497" s="56"/>
      <c r="O497" s="56"/>
      <c r="P497" s="56"/>
      <c r="Q497" s="56"/>
      <c r="R497" s="56"/>
      <c r="S497" s="56"/>
      <c r="T497" s="56"/>
      <c r="U497" s="56"/>
      <c r="V497" s="56"/>
      <c r="W497" s="56"/>
      <c r="X497" s="56"/>
      <c r="Y497" s="56"/>
      <c r="Z497" s="56"/>
      <c r="AA497" s="56"/>
      <c r="AB497" s="56"/>
    </row>
    <row r="498">
      <c r="A498" s="56"/>
      <c r="B498" s="56"/>
      <c r="C498" s="58"/>
      <c r="D498" s="87"/>
      <c r="E498" s="79"/>
      <c r="F498" s="58"/>
      <c r="G498" s="58"/>
      <c r="H498" s="58"/>
      <c r="I498" s="58"/>
      <c r="J498" s="58"/>
      <c r="K498" s="56"/>
      <c r="L498" s="56"/>
      <c r="M498" s="56"/>
      <c r="N498" s="56"/>
      <c r="O498" s="56"/>
      <c r="P498" s="56"/>
      <c r="Q498" s="56"/>
      <c r="R498" s="56"/>
      <c r="S498" s="56"/>
      <c r="T498" s="56"/>
      <c r="U498" s="56"/>
      <c r="V498" s="56"/>
      <c r="W498" s="56"/>
      <c r="X498" s="56"/>
      <c r="Y498" s="56"/>
      <c r="Z498" s="56"/>
      <c r="AA498" s="56"/>
      <c r="AB498" s="56"/>
    </row>
    <row r="499">
      <c r="A499" s="56"/>
      <c r="B499" s="56"/>
      <c r="C499" s="58"/>
      <c r="D499" s="87"/>
      <c r="E499" s="79"/>
      <c r="F499" s="58"/>
      <c r="G499" s="58"/>
      <c r="H499" s="58"/>
      <c r="I499" s="58"/>
      <c r="J499" s="58"/>
      <c r="K499" s="56"/>
      <c r="L499" s="56"/>
      <c r="M499" s="56"/>
      <c r="N499" s="56"/>
      <c r="O499" s="56"/>
      <c r="P499" s="56"/>
      <c r="Q499" s="56"/>
      <c r="R499" s="56"/>
      <c r="S499" s="56"/>
      <c r="T499" s="56"/>
      <c r="U499" s="56"/>
      <c r="V499" s="56"/>
      <c r="W499" s="56"/>
      <c r="X499" s="56"/>
      <c r="Y499" s="56"/>
      <c r="Z499" s="56"/>
      <c r="AA499" s="56"/>
      <c r="AB499" s="56"/>
    </row>
    <row r="500">
      <c r="A500" s="56"/>
      <c r="B500" s="56"/>
      <c r="C500" s="58"/>
      <c r="D500" s="87"/>
      <c r="E500" s="79"/>
      <c r="F500" s="58"/>
      <c r="G500" s="58"/>
      <c r="H500" s="58"/>
      <c r="I500" s="58"/>
      <c r="J500" s="58"/>
      <c r="K500" s="56"/>
      <c r="L500" s="56"/>
      <c r="M500" s="56"/>
      <c r="N500" s="56"/>
      <c r="O500" s="56"/>
      <c r="P500" s="56"/>
      <c r="Q500" s="56"/>
      <c r="R500" s="56"/>
      <c r="S500" s="56"/>
      <c r="T500" s="56"/>
      <c r="U500" s="56"/>
      <c r="V500" s="56"/>
      <c r="W500" s="56"/>
      <c r="X500" s="56"/>
      <c r="Y500" s="56"/>
      <c r="Z500" s="56"/>
      <c r="AA500" s="56"/>
      <c r="AB500" s="56"/>
    </row>
    <row r="501">
      <c r="A501" s="56"/>
      <c r="B501" s="56"/>
      <c r="C501" s="58"/>
      <c r="D501" s="87"/>
      <c r="E501" s="79"/>
      <c r="F501" s="58"/>
      <c r="G501" s="58"/>
      <c r="H501" s="58"/>
      <c r="I501" s="58"/>
      <c r="J501" s="58"/>
      <c r="K501" s="56"/>
      <c r="L501" s="56"/>
      <c r="M501" s="56"/>
      <c r="N501" s="56"/>
      <c r="O501" s="56"/>
      <c r="P501" s="56"/>
      <c r="Q501" s="56"/>
      <c r="R501" s="56"/>
      <c r="S501" s="56"/>
      <c r="T501" s="56"/>
      <c r="U501" s="56"/>
      <c r="V501" s="56"/>
      <c r="W501" s="56"/>
      <c r="X501" s="56"/>
      <c r="Y501" s="56"/>
      <c r="Z501" s="56"/>
      <c r="AA501" s="56"/>
      <c r="AB501" s="56"/>
    </row>
    <row r="502">
      <c r="A502" s="56"/>
      <c r="B502" s="56"/>
      <c r="C502" s="58"/>
      <c r="D502" s="87"/>
      <c r="E502" s="79"/>
      <c r="F502" s="58"/>
      <c r="G502" s="58"/>
      <c r="H502" s="58"/>
      <c r="I502" s="58"/>
      <c r="J502" s="58"/>
      <c r="K502" s="56"/>
      <c r="L502" s="56"/>
      <c r="M502" s="56"/>
      <c r="N502" s="56"/>
      <c r="O502" s="56"/>
      <c r="P502" s="56"/>
      <c r="Q502" s="56"/>
      <c r="R502" s="56"/>
      <c r="S502" s="56"/>
      <c r="T502" s="56"/>
      <c r="U502" s="56"/>
      <c r="V502" s="56"/>
      <c r="W502" s="56"/>
      <c r="X502" s="56"/>
      <c r="Y502" s="56"/>
      <c r="Z502" s="56"/>
      <c r="AA502" s="56"/>
      <c r="AB502" s="56"/>
    </row>
    <row r="503">
      <c r="A503" s="56"/>
      <c r="B503" s="56"/>
      <c r="C503" s="58"/>
      <c r="D503" s="87"/>
      <c r="E503" s="79"/>
      <c r="F503" s="58"/>
      <c r="G503" s="58"/>
      <c r="H503" s="58"/>
      <c r="I503" s="58"/>
      <c r="J503" s="58"/>
      <c r="K503" s="56"/>
      <c r="L503" s="56"/>
      <c r="M503" s="56"/>
      <c r="N503" s="56"/>
      <c r="O503" s="56"/>
      <c r="P503" s="56"/>
      <c r="Q503" s="56"/>
      <c r="R503" s="56"/>
      <c r="S503" s="56"/>
      <c r="T503" s="56"/>
      <c r="U503" s="56"/>
      <c r="V503" s="56"/>
      <c r="W503" s="56"/>
      <c r="X503" s="56"/>
      <c r="Y503" s="56"/>
      <c r="Z503" s="56"/>
      <c r="AA503" s="56"/>
      <c r="AB503" s="56"/>
    </row>
    <row r="504">
      <c r="A504" s="56"/>
      <c r="B504" s="56"/>
      <c r="C504" s="58"/>
      <c r="D504" s="87"/>
      <c r="E504" s="79"/>
      <c r="F504" s="58"/>
      <c r="G504" s="58"/>
      <c r="H504" s="58"/>
      <c r="I504" s="58"/>
      <c r="J504" s="58"/>
      <c r="K504" s="56"/>
      <c r="L504" s="56"/>
      <c r="M504" s="56"/>
      <c r="N504" s="56"/>
      <c r="O504" s="56"/>
      <c r="P504" s="56"/>
      <c r="Q504" s="56"/>
      <c r="R504" s="56"/>
      <c r="S504" s="56"/>
      <c r="T504" s="56"/>
      <c r="U504" s="56"/>
      <c r="V504" s="56"/>
      <c r="W504" s="56"/>
      <c r="X504" s="56"/>
      <c r="Y504" s="56"/>
      <c r="Z504" s="56"/>
      <c r="AA504" s="56"/>
      <c r="AB504" s="56"/>
    </row>
    <row r="505">
      <c r="A505" s="56"/>
      <c r="B505" s="56"/>
      <c r="C505" s="58"/>
      <c r="D505" s="87"/>
      <c r="E505" s="79"/>
      <c r="F505" s="58"/>
      <c r="G505" s="58"/>
      <c r="H505" s="58"/>
      <c r="I505" s="58"/>
      <c r="J505" s="58"/>
      <c r="K505" s="56"/>
      <c r="L505" s="56"/>
      <c r="M505" s="56"/>
      <c r="N505" s="56"/>
      <c r="O505" s="56"/>
      <c r="P505" s="56"/>
      <c r="Q505" s="56"/>
      <c r="R505" s="56"/>
      <c r="S505" s="56"/>
      <c r="T505" s="56"/>
      <c r="U505" s="56"/>
      <c r="V505" s="56"/>
      <c r="W505" s="56"/>
      <c r="X505" s="56"/>
      <c r="Y505" s="56"/>
      <c r="Z505" s="56"/>
      <c r="AA505" s="56"/>
      <c r="AB505" s="56"/>
    </row>
    <row r="506">
      <c r="A506" s="56"/>
      <c r="B506" s="56"/>
      <c r="C506" s="58"/>
      <c r="D506" s="87"/>
      <c r="E506" s="79"/>
      <c r="F506" s="58"/>
      <c r="G506" s="58"/>
      <c r="H506" s="58"/>
      <c r="I506" s="58"/>
      <c r="J506" s="58"/>
      <c r="K506" s="56"/>
      <c r="L506" s="56"/>
      <c r="M506" s="56"/>
      <c r="N506" s="56"/>
      <c r="O506" s="56"/>
      <c r="P506" s="56"/>
      <c r="Q506" s="56"/>
      <c r="R506" s="56"/>
      <c r="S506" s="56"/>
      <c r="T506" s="56"/>
      <c r="U506" s="56"/>
      <c r="V506" s="56"/>
      <c r="W506" s="56"/>
      <c r="X506" s="56"/>
      <c r="Y506" s="56"/>
      <c r="Z506" s="56"/>
      <c r="AA506" s="56"/>
      <c r="AB506" s="56"/>
    </row>
    <row r="507">
      <c r="A507" s="56"/>
      <c r="B507" s="56"/>
      <c r="C507" s="58"/>
      <c r="D507" s="87"/>
      <c r="E507" s="79"/>
      <c r="F507" s="58"/>
      <c r="G507" s="58"/>
      <c r="H507" s="58"/>
      <c r="I507" s="58"/>
      <c r="J507" s="58"/>
      <c r="K507" s="56"/>
      <c r="L507" s="56"/>
      <c r="M507" s="56"/>
      <c r="N507" s="56"/>
      <c r="O507" s="56"/>
      <c r="P507" s="56"/>
      <c r="Q507" s="56"/>
      <c r="R507" s="56"/>
      <c r="S507" s="56"/>
      <c r="T507" s="56"/>
      <c r="U507" s="56"/>
      <c r="V507" s="56"/>
      <c r="W507" s="56"/>
      <c r="X507" s="56"/>
      <c r="Y507" s="56"/>
      <c r="Z507" s="56"/>
      <c r="AA507" s="56"/>
      <c r="AB507" s="56"/>
    </row>
    <row r="508">
      <c r="A508" s="56"/>
      <c r="B508" s="56"/>
      <c r="C508" s="58"/>
      <c r="D508" s="87"/>
      <c r="E508" s="79"/>
      <c r="F508" s="58"/>
      <c r="G508" s="58"/>
      <c r="H508" s="58"/>
      <c r="I508" s="58"/>
      <c r="J508" s="58"/>
      <c r="K508" s="56"/>
      <c r="L508" s="56"/>
      <c r="M508" s="56"/>
      <c r="N508" s="56"/>
      <c r="O508" s="56"/>
      <c r="P508" s="56"/>
      <c r="Q508" s="56"/>
      <c r="R508" s="56"/>
      <c r="S508" s="56"/>
      <c r="T508" s="56"/>
      <c r="U508" s="56"/>
      <c r="V508" s="56"/>
      <c r="W508" s="56"/>
      <c r="X508" s="56"/>
      <c r="Y508" s="56"/>
      <c r="Z508" s="56"/>
      <c r="AA508" s="56"/>
      <c r="AB508" s="56"/>
    </row>
    <row r="509">
      <c r="A509" s="56"/>
      <c r="B509" s="56"/>
      <c r="C509" s="58"/>
      <c r="D509" s="87"/>
      <c r="E509" s="79"/>
      <c r="F509" s="58"/>
      <c r="G509" s="58"/>
      <c r="H509" s="58"/>
      <c r="I509" s="58"/>
      <c r="J509" s="58"/>
      <c r="K509" s="56"/>
      <c r="L509" s="56"/>
      <c r="M509" s="56"/>
      <c r="N509" s="56"/>
      <c r="O509" s="56"/>
      <c r="P509" s="56"/>
      <c r="Q509" s="56"/>
      <c r="R509" s="56"/>
      <c r="S509" s="56"/>
      <c r="T509" s="56"/>
      <c r="U509" s="56"/>
      <c r="V509" s="56"/>
      <c r="W509" s="56"/>
      <c r="X509" s="56"/>
      <c r="Y509" s="56"/>
      <c r="Z509" s="56"/>
      <c r="AA509" s="56"/>
      <c r="AB509" s="56"/>
    </row>
    <row r="510">
      <c r="A510" s="56"/>
      <c r="B510" s="56"/>
      <c r="C510" s="58"/>
      <c r="D510" s="87"/>
      <c r="E510" s="79"/>
      <c r="F510" s="58"/>
      <c r="G510" s="58"/>
      <c r="H510" s="58"/>
      <c r="I510" s="58"/>
      <c r="J510" s="58"/>
      <c r="K510" s="56"/>
      <c r="L510" s="56"/>
      <c r="M510" s="56"/>
      <c r="N510" s="56"/>
      <c r="O510" s="56"/>
      <c r="P510" s="56"/>
      <c r="Q510" s="56"/>
      <c r="R510" s="56"/>
      <c r="S510" s="56"/>
      <c r="T510" s="56"/>
      <c r="U510" s="56"/>
      <c r="V510" s="56"/>
      <c r="W510" s="56"/>
      <c r="X510" s="56"/>
      <c r="Y510" s="56"/>
      <c r="Z510" s="56"/>
      <c r="AA510" s="56"/>
      <c r="AB510" s="56"/>
    </row>
    <row r="511">
      <c r="A511" s="56"/>
      <c r="B511" s="56"/>
      <c r="C511" s="58"/>
      <c r="D511" s="87"/>
      <c r="E511" s="79"/>
      <c r="F511" s="58"/>
      <c r="G511" s="58"/>
      <c r="H511" s="58"/>
      <c r="I511" s="58"/>
      <c r="J511" s="58"/>
      <c r="K511" s="56"/>
      <c r="L511" s="56"/>
      <c r="M511" s="56"/>
      <c r="N511" s="56"/>
      <c r="O511" s="56"/>
      <c r="P511" s="56"/>
      <c r="Q511" s="56"/>
      <c r="R511" s="56"/>
      <c r="S511" s="56"/>
      <c r="T511" s="56"/>
      <c r="U511" s="56"/>
      <c r="V511" s="56"/>
      <c r="W511" s="56"/>
      <c r="X511" s="56"/>
      <c r="Y511" s="56"/>
      <c r="Z511" s="56"/>
      <c r="AA511" s="56"/>
      <c r="AB511" s="56"/>
    </row>
    <row r="512">
      <c r="A512" s="56"/>
      <c r="B512" s="56"/>
      <c r="C512" s="58"/>
      <c r="D512" s="87"/>
      <c r="E512" s="79"/>
      <c r="F512" s="58"/>
      <c r="G512" s="58"/>
      <c r="H512" s="58"/>
      <c r="I512" s="58"/>
      <c r="J512" s="58"/>
      <c r="K512" s="56"/>
      <c r="L512" s="56"/>
      <c r="M512" s="56"/>
      <c r="N512" s="56"/>
      <c r="O512" s="56"/>
      <c r="P512" s="56"/>
      <c r="Q512" s="56"/>
      <c r="R512" s="56"/>
      <c r="S512" s="56"/>
      <c r="T512" s="56"/>
      <c r="U512" s="56"/>
      <c r="V512" s="56"/>
      <c r="W512" s="56"/>
      <c r="X512" s="56"/>
      <c r="Y512" s="56"/>
      <c r="Z512" s="56"/>
      <c r="AA512" s="56"/>
      <c r="AB512" s="56"/>
    </row>
    <row r="513">
      <c r="A513" s="56"/>
      <c r="B513" s="56"/>
      <c r="C513" s="58"/>
      <c r="D513" s="87"/>
      <c r="E513" s="79"/>
      <c r="F513" s="58"/>
      <c r="G513" s="58"/>
      <c r="H513" s="58"/>
      <c r="I513" s="58"/>
      <c r="J513" s="58"/>
      <c r="K513" s="56"/>
      <c r="L513" s="56"/>
      <c r="M513" s="56"/>
      <c r="N513" s="56"/>
      <c r="O513" s="56"/>
      <c r="P513" s="56"/>
      <c r="Q513" s="56"/>
      <c r="R513" s="56"/>
      <c r="S513" s="56"/>
      <c r="T513" s="56"/>
      <c r="U513" s="56"/>
      <c r="V513" s="56"/>
      <c r="W513" s="56"/>
      <c r="X513" s="56"/>
      <c r="Y513" s="56"/>
      <c r="Z513" s="56"/>
      <c r="AA513" s="56"/>
      <c r="AB513" s="56"/>
    </row>
    <row r="514">
      <c r="A514" s="56"/>
      <c r="B514" s="56"/>
      <c r="C514" s="58"/>
      <c r="D514" s="87"/>
      <c r="E514" s="79"/>
      <c r="F514" s="58"/>
      <c r="G514" s="58"/>
      <c r="H514" s="58"/>
      <c r="I514" s="58"/>
      <c r="J514" s="58"/>
      <c r="K514" s="56"/>
      <c r="L514" s="56"/>
      <c r="M514" s="56"/>
      <c r="N514" s="56"/>
      <c r="O514" s="56"/>
      <c r="P514" s="56"/>
      <c r="Q514" s="56"/>
      <c r="R514" s="56"/>
      <c r="S514" s="56"/>
      <c r="T514" s="56"/>
      <c r="U514" s="56"/>
      <c r="V514" s="56"/>
      <c r="W514" s="56"/>
      <c r="X514" s="56"/>
      <c r="Y514" s="56"/>
      <c r="Z514" s="56"/>
      <c r="AA514" s="56"/>
      <c r="AB514" s="56"/>
    </row>
    <row r="515">
      <c r="A515" s="56"/>
      <c r="B515" s="56"/>
      <c r="C515" s="58"/>
      <c r="D515" s="87"/>
      <c r="E515" s="79"/>
      <c r="F515" s="58"/>
      <c r="G515" s="58"/>
      <c r="H515" s="58"/>
      <c r="I515" s="58"/>
      <c r="J515" s="58"/>
      <c r="K515" s="56"/>
      <c r="L515" s="56"/>
      <c r="M515" s="56"/>
      <c r="N515" s="56"/>
      <c r="O515" s="56"/>
      <c r="P515" s="56"/>
      <c r="Q515" s="56"/>
      <c r="R515" s="56"/>
      <c r="S515" s="56"/>
      <c r="T515" s="56"/>
      <c r="U515" s="56"/>
      <c r="V515" s="56"/>
      <c r="W515" s="56"/>
      <c r="X515" s="56"/>
      <c r="Y515" s="56"/>
      <c r="Z515" s="56"/>
      <c r="AA515" s="56"/>
      <c r="AB515" s="56"/>
    </row>
    <row r="516">
      <c r="A516" s="56"/>
      <c r="B516" s="56"/>
      <c r="C516" s="58"/>
      <c r="D516" s="87"/>
      <c r="E516" s="79"/>
      <c r="F516" s="58"/>
      <c r="G516" s="58"/>
      <c r="H516" s="58"/>
      <c r="I516" s="58"/>
      <c r="J516" s="58"/>
      <c r="K516" s="56"/>
      <c r="L516" s="56"/>
      <c r="M516" s="56"/>
      <c r="N516" s="56"/>
      <c r="O516" s="56"/>
      <c r="P516" s="56"/>
      <c r="Q516" s="56"/>
      <c r="R516" s="56"/>
      <c r="S516" s="56"/>
      <c r="T516" s="56"/>
      <c r="U516" s="56"/>
      <c r="V516" s="56"/>
      <c r="W516" s="56"/>
      <c r="X516" s="56"/>
      <c r="Y516" s="56"/>
      <c r="Z516" s="56"/>
      <c r="AA516" s="56"/>
      <c r="AB516" s="56"/>
    </row>
    <row r="517">
      <c r="A517" s="56"/>
      <c r="B517" s="56"/>
      <c r="C517" s="58"/>
      <c r="D517" s="87"/>
      <c r="E517" s="79"/>
      <c r="F517" s="58"/>
      <c r="G517" s="58"/>
      <c r="H517" s="58"/>
      <c r="I517" s="58"/>
      <c r="J517" s="58"/>
      <c r="K517" s="56"/>
      <c r="L517" s="56"/>
      <c r="M517" s="56"/>
      <c r="N517" s="56"/>
      <c r="O517" s="56"/>
      <c r="P517" s="56"/>
      <c r="Q517" s="56"/>
      <c r="R517" s="56"/>
      <c r="S517" s="56"/>
      <c r="T517" s="56"/>
      <c r="U517" s="56"/>
      <c r="V517" s="56"/>
      <c r="W517" s="56"/>
      <c r="X517" s="56"/>
      <c r="Y517" s="56"/>
      <c r="Z517" s="56"/>
      <c r="AA517" s="56"/>
      <c r="AB517" s="56"/>
    </row>
    <row r="518">
      <c r="A518" s="56"/>
      <c r="B518" s="56"/>
      <c r="C518" s="58"/>
      <c r="D518" s="87"/>
      <c r="E518" s="79"/>
      <c r="F518" s="58"/>
      <c r="G518" s="58"/>
      <c r="H518" s="58"/>
      <c r="I518" s="58"/>
      <c r="J518" s="58"/>
      <c r="K518" s="56"/>
      <c r="L518" s="56"/>
      <c r="M518" s="56"/>
      <c r="N518" s="56"/>
      <c r="O518" s="56"/>
      <c r="P518" s="56"/>
      <c r="Q518" s="56"/>
      <c r="R518" s="56"/>
      <c r="S518" s="56"/>
      <c r="T518" s="56"/>
      <c r="U518" s="56"/>
      <c r="V518" s="56"/>
      <c r="W518" s="56"/>
      <c r="X518" s="56"/>
      <c r="Y518" s="56"/>
      <c r="Z518" s="56"/>
      <c r="AA518" s="56"/>
      <c r="AB518" s="56"/>
    </row>
    <row r="519">
      <c r="A519" s="56"/>
      <c r="B519" s="56"/>
      <c r="C519" s="58"/>
      <c r="D519" s="87"/>
      <c r="E519" s="79"/>
      <c r="F519" s="58"/>
      <c r="G519" s="58"/>
      <c r="H519" s="58"/>
      <c r="I519" s="58"/>
      <c r="J519" s="58"/>
      <c r="K519" s="56"/>
      <c r="L519" s="56"/>
      <c r="M519" s="56"/>
      <c r="N519" s="56"/>
      <c r="O519" s="56"/>
      <c r="P519" s="56"/>
      <c r="Q519" s="56"/>
      <c r="R519" s="56"/>
      <c r="S519" s="56"/>
      <c r="T519" s="56"/>
      <c r="U519" s="56"/>
      <c r="V519" s="56"/>
      <c r="W519" s="56"/>
      <c r="X519" s="56"/>
      <c r="Y519" s="56"/>
      <c r="Z519" s="56"/>
      <c r="AA519" s="56"/>
      <c r="AB519" s="56"/>
    </row>
    <row r="520">
      <c r="A520" s="56"/>
      <c r="B520" s="56"/>
      <c r="C520" s="58"/>
      <c r="D520" s="87"/>
      <c r="E520" s="79"/>
      <c r="F520" s="58"/>
      <c r="G520" s="58"/>
      <c r="H520" s="58"/>
      <c r="I520" s="58"/>
      <c r="J520" s="58"/>
      <c r="K520" s="56"/>
      <c r="L520" s="56"/>
      <c r="M520" s="56"/>
      <c r="N520" s="56"/>
      <c r="O520" s="56"/>
      <c r="P520" s="56"/>
      <c r="Q520" s="56"/>
      <c r="R520" s="56"/>
      <c r="S520" s="56"/>
      <c r="T520" s="56"/>
      <c r="U520" s="56"/>
      <c r="V520" s="56"/>
      <c r="W520" s="56"/>
      <c r="X520" s="56"/>
      <c r="Y520" s="56"/>
      <c r="Z520" s="56"/>
      <c r="AA520" s="56"/>
      <c r="AB520" s="56"/>
    </row>
    <row r="521">
      <c r="A521" s="56"/>
      <c r="B521" s="56"/>
      <c r="C521" s="58"/>
      <c r="D521" s="87"/>
      <c r="E521" s="79"/>
      <c r="F521" s="58"/>
      <c r="G521" s="58"/>
      <c r="H521" s="58"/>
      <c r="I521" s="58"/>
      <c r="J521" s="58"/>
      <c r="K521" s="56"/>
      <c r="L521" s="56"/>
      <c r="M521" s="56"/>
      <c r="N521" s="56"/>
      <c r="O521" s="56"/>
      <c r="P521" s="56"/>
      <c r="Q521" s="56"/>
      <c r="R521" s="56"/>
      <c r="S521" s="56"/>
      <c r="T521" s="56"/>
      <c r="U521" s="56"/>
      <c r="V521" s="56"/>
      <c r="W521" s="56"/>
      <c r="X521" s="56"/>
      <c r="Y521" s="56"/>
      <c r="Z521" s="56"/>
      <c r="AA521" s="56"/>
      <c r="AB521" s="56"/>
    </row>
    <row r="522">
      <c r="A522" s="56"/>
      <c r="B522" s="56"/>
      <c r="C522" s="58"/>
      <c r="D522" s="87"/>
      <c r="E522" s="79"/>
      <c r="F522" s="58"/>
      <c r="G522" s="58"/>
      <c r="H522" s="58"/>
      <c r="I522" s="58"/>
      <c r="J522" s="58"/>
      <c r="K522" s="56"/>
      <c r="L522" s="56"/>
      <c r="M522" s="56"/>
      <c r="N522" s="56"/>
      <c r="O522" s="56"/>
      <c r="P522" s="56"/>
      <c r="Q522" s="56"/>
      <c r="R522" s="56"/>
      <c r="S522" s="56"/>
      <c r="T522" s="56"/>
      <c r="U522" s="56"/>
      <c r="V522" s="56"/>
      <c r="W522" s="56"/>
      <c r="X522" s="56"/>
      <c r="Y522" s="56"/>
      <c r="Z522" s="56"/>
      <c r="AA522" s="56"/>
      <c r="AB522" s="56"/>
    </row>
    <row r="523">
      <c r="A523" s="56"/>
      <c r="B523" s="56"/>
      <c r="C523" s="58"/>
      <c r="D523" s="87"/>
      <c r="E523" s="79"/>
      <c r="F523" s="58"/>
      <c r="G523" s="58"/>
      <c r="H523" s="58"/>
      <c r="I523" s="58"/>
      <c r="J523" s="58"/>
      <c r="K523" s="56"/>
      <c r="L523" s="56"/>
      <c r="M523" s="56"/>
      <c r="N523" s="56"/>
      <c r="O523" s="56"/>
      <c r="P523" s="56"/>
      <c r="Q523" s="56"/>
      <c r="R523" s="56"/>
      <c r="S523" s="56"/>
      <c r="T523" s="56"/>
      <c r="U523" s="56"/>
      <c r="V523" s="56"/>
      <c r="W523" s="56"/>
      <c r="X523" s="56"/>
      <c r="Y523" s="56"/>
      <c r="Z523" s="56"/>
      <c r="AA523" s="56"/>
      <c r="AB523" s="56"/>
    </row>
    <row r="524">
      <c r="A524" s="56"/>
      <c r="B524" s="56"/>
      <c r="C524" s="58"/>
      <c r="D524" s="87"/>
      <c r="E524" s="79"/>
      <c r="F524" s="58"/>
      <c r="G524" s="58"/>
      <c r="H524" s="58"/>
      <c r="I524" s="58"/>
      <c r="J524" s="58"/>
      <c r="K524" s="56"/>
      <c r="L524" s="56"/>
      <c r="M524" s="56"/>
      <c r="N524" s="56"/>
      <c r="O524" s="56"/>
      <c r="P524" s="56"/>
      <c r="Q524" s="56"/>
      <c r="R524" s="56"/>
      <c r="S524" s="56"/>
      <c r="T524" s="56"/>
      <c r="U524" s="56"/>
      <c r="V524" s="56"/>
      <c r="W524" s="56"/>
      <c r="X524" s="56"/>
      <c r="Y524" s="56"/>
      <c r="Z524" s="56"/>
      <c r="AA524" s="56"/>
      <c r="AB524" s="56"/>
    </row>
    <row r="525">
      <c r="A525" s="56"/>
      <c r="B525" s="56"/>
      <c r="C525" s="58"/>
      <c r="D525" s="87"/>
      <c r="E525" s="79"/>
      <c r="F525" s="58"/>
      <c r="G525" s="58"/>
      <c r="H525" s="58"/>
      <c r="I525" s="58"/>
      <c r="J525" s="58"/>
      <c r="K525" s="56"/>
      <c r="L525" s="56"/>
      <c r="M525" s="56"/>
      <c r="N525" s="56"/>
      <c r="O525" s="56"/>
      <c r="P525" s="56"/>
      <c r="Q525" s="56"/>
      <c r="R525" s="56"/>
      <c r="S525" s="56"/>
      <c r="T525" s="56"/>
      <c r="U525" s="56"/>
      <c r="V525" s="56"/>
      <c r="W525" s="56"/>
      <c r="X525" s="56"/>
      <c r="Y525" s="56"/>
      <c r="Z525" s="56"/>
      <c r="AA525" s="56"/>
      <c r="AB525" s="56"/>
    </row>
    <row r="526">
      <c r="A526" s="56"/>
      <c r="B526" s="56"/>
      <c r="C526" s="58"/>
      <c r="D526" s="87"/>
      <c r="E526" s="79"/>
      <c r="F526" s="58"/>
      <c r="G526" s="58"/>
      <c r="H526" s="58"/>
      <c r="I526" s="58"/>
      <c r="J526" s="58"/>
      <c r="K526" s="56"/>
      <c r="L526" s="56"/>
      <c r="M526" s="56"/>
      <c r="N526" s="56"/>
      <c r="O526" s="56"/>
      <c r="P526" s="56"/>
      <c r="Q526" s="56"/>
      <c r="R526" s="56"/>
      <c r="S526" s="56"/>
      <c r="T526" s="56"/>
      <c r="U526" s="56"/>
      <c r="V526" s="56"/>
      <c r="W526" s="56"/>
      <c r="X526" s="56"/>
      <c r="Y526" s="56"/>
      <c r="Z526" s="56"/>
      <c r="AA526" s="56"/>
      <c r="AB526" s="56"/>
    </row>
    <row r="527">
      <c r="A527" s="56"/>
      <c r="B527" s="56"/>
      <c r="C527" s="58"/>
      <c r="D527" s="87"/>
      <c r="E527" s="79"/>
      <c r="F527" s="58"/>
      <c r="G527" s="58"/>
      <c r="H527" s="58"/>
      <c r="I527" s="58"/>
      <c r="J527" s="58"/>
      <c r="K527" s="56"/>
      <c r="L527" s="56"/>
      <c r="M527" s="56"/>
      <c r="N527" s="56"/>
      <c r="O527" s="56"/>
      <c r="P527" s="56"/>
      <c r="Q527" s="56"/>
      <c r="R527" s="56"/>
      <c r="S527" s="56"/>
      <c r="T527" s="56"/>
      <c r="U527" s="56"/>
      <c r="V527" s="56"/>
      <c r="W527" s="56"/>
      <c r="X527" s="56"/>
      <c r="Y527" s="56"/>
      <c r="Z527" s="56"/>
      <c r="AA527" s="56"/>
      <c r="AB527" s="56"/>
    </row>
    <row r="528">
      <c r="A528" s="56"/>
      <c r="B528" s="56"/>
      <c r="C528" s="58"/>
      <c r="D528" s="87"/>
      <c r="E528" s="79"/>
      <c r="F528" s="58"/>
      <c r="G528" s="58"/>
      <c r="H528" s="58"/>
      <c r="I528" s="58"/>
      <c r="J528" s="58"/>
      <c r="K528" s="56"/>
      <c r="L528" s="56"/>
      <c r="M528" s="56"/>
      <c r="N528" s="56"/>
      <c r="O528" s="56"/>
      <c r="P528" s="56"/>
      <c r="Q528" s="56"/>
      <c r="R528" s="56"/>
      <c r="S528" s="56"/>
      <c r="T528" s="56"/>
      <c r="U528" s="56"/>
      <c r="V528" s="56"/>
      <c r="W528" s="56"/>
      <c r="X528" s="56"/>
      <c r="Y528" s="56"/>
      <c r="Z528" s="56"/>
      <c r="AA528" s="56"/>
      <c r="AB528" s="56"/>
    </row>
    <row r="529">
      <c r="A529" s="56"/>
      <c r="B529" s="56"/>
      <c r="C529" s="58"/>
      <c r="D529" s="87"/>
      <c r="E529" s="79"/>
      <c r="F529" s="58"/>
      <c r="G529" s="58"/>
      <c r="H529" s="58"/>
      <c r="I529" s="58"/>
      <c r="J529" s="58"/>
      <c r="K529" s="56"/>
      <c r="L529" s="56"/>
      <c r="M529" s="56"/>
      <c r="N529" s="56"/>
      <c r="O529" s="56"/>
      <c r="P529" s="56"/>
      <c r="Q529" s="56"/>
      <c r="R529" s="56"/>
      <c r="S529" s="56"/>
      <c r="T529" s="56"/>
      <c r="U529" s="56"/>
      <c r="V529" s="56"/>
      <c r="W529" s="56"/>
      <c r="X529" s="56"/>
      <c r="Y529" s="56"/>
      <c r="Z529" s="56"/>
      <c r="AA529" s="56"/>
      <c r="AB529" s="56"/>
    </row>
    <row r="530">
      <c r="A530" s="56"/>
      <c r="B530" s="56"/>
      <c r="C530" s="58"/>
      <c r="D530" s="87"/>
      <c r="E530" s="79"/>
      <c r="F530" s="58"/>
      <c r="G530" s="58"/>
      <c r="H530" s="58"/>
      <c r="I530" s="58"/>
      <c r="J530" s="58"/>
      <c r="K530" s="56"/>
      <c r="L530" s="56"/>
      <c r="M530" s="56"/>
      <c r="N530" s="56"/>
      <c r="O530" s="56"/>
      <c r="P530" s="56"/>
      <c r="Q530" s="56"/>
      <c r="R530" s="56"/>
      <c r="S530" s="56"/>
      <c r="T530" s="56"/>
      <c r="U530" s="56"/>
      <c r="V530" s="56"/>
      <c r="W530" s="56"/>
      <c r="X530" s="56"/>
      <c r="Y530" s="56"/>
      <c r="Z530" s="56"/>
      <c r="AA530" s="56"/>
      <c r="AB530" s="56"/>
    </row>
    <row r="531">
      <c r="A531" s="56"/>
      <c r="B531" s="56"/>
      <c r="C531" s="58"/>
      <c r="D531" s="87"/>
      <c r="E531" s="79"/>
      <c r="F531" s="58"/>
      <c r="G531" s="58"/>
      <c r="H531" s="58"/>
      <c r="I531" s="58"/>
      <c r="J531" s="58"/>
      <c r="K531" s="56"/>
      <c r="L531" s="56"/>
      <c r="M531" s="56"/>
      <c r="N531" s="56"/>
      <c r="O531" s="56"/>
      <c r="P531" s="56"/>
      <c r="Q531" s="56"/>
      <c r="R531" s="56"/>
      <c r="S531" s="56"/>
      <c r="T531" s="56"/>
      <c r="U531" s="56"/>
      <c r="V531" s="56"/>
      <c r="W531" s="56"/>
      <c r="X531" s="56"/>
      <c r="Y531" s="56"/>
      <c r="Z531" s="56"/>
      <c r="AA531" s="56"/>
      <c r="AB531" s="56"/>
    </row>
    <row r="532">
      <c r="A532" s="56"/>
      <c r="B532" s="56"/>
      <c r="C532" s="58"/>
      <c r="D532" s="87"/>
      <c r="E532" s="79"/>
      <c r="F532" s="58"/>
      <c r="G532" s="58"/>
      <c r="H532" s="58"/>
      <c r="I532" s="58"/>
      <c r="J532" s="58"/>
      <c r="K532" s="56"/>
      <c r="L532" s="56"/>
      <c r="M532" s="56"/>
      <c r="N532" s="56"/>
      <c r="O532" s="56"/>
      <c r="P532" s="56"/>
      <c r="Q532" s="56"/>
      <c r="R532" s="56"/>
      <c r="S532" s="56"/>
      <c r="T532" s="56"/>
      <c r="U532" s="56"/>
      <c r="V532" s="56"/>
      <c r="W532" s="56"/>
      <c r="X532" s="56"/>
      <c r="Y532" s="56"/>
      <c r="Z532" s="56"/>
      <c r="AA532" s="56"/>
      <c r="AB532" s="56"/>
    </row>
    <row r="533">
      <c r="A533" s="56"/>
      <c r="B533" s="56"/>
      <c r="C533" s="58"/>
      <c r="D533" s="87"/>
      <c r="E533" s="79"/>
      <c r="F533" s="58"/>
      <c r="G533" s="58"/>
      <c r="H533" s="58"/>
      <c r="I533" s="58"/>
      <c r="J533" s="58"/>
      <c r="K533" s="56"/>
      <c r="L533" s="56"/>
      <c r="M533" s="56"/>
      <c r="N533" s="56"/>
      <c r="O533" s="56"/>
      <c r="P533" s="56"/>
      <c r="Q533" s="56"/>
      <c r="R533" s="56"/>
      <c r="S533" s="56"/>
      <c r="T533" s="56"/>
      <c r="U533" s="56"/>
      <c r="V533" s="56"/>
      <c r="W533" s="56"/>
      <c r="X533" s="56"/>
      <c r="Y533" s="56"/>
      <c r="Z533" s="56"/>
      <c r="AA533" s="56"/>
      <c r="AB533" s="56"/>
    </row>
    <row r="534">
      <c r="A534" s="56"/>
      <c r="B534" s="56"/>
      <c r="C534" s="58"/>
      <c r="D534" s="87"/>
      <c r="E534" s="79"/>
      <c r="F534" s="58"/>
      <c r="G534" s="58"/>
      <c r="H534" s="58"/>
      <c r="I534" s="58"/>
      <c r="J534" s="58"/>
      <c r="K534" s="56"/>
      <c r="L534" s="56"/>
      <c r="M534" s="56"/>
      <c r="N534" s="56"/>
      <c r="O534" s="56"/>
      <c r="P534" s="56"/>
      <c r="Q534" s="56"/>
      <c r="R534" s="56"/>
      <c r="S534" s="56"/>
      <c r="T534" s="56"/>
      <c r="U534" s="56"/>
      <c r="V534" s="56"/>
      <c r="W534" s="56"/>
      <c r="X534" s="56"/>
      <c r="Y534" s="56"/>
      <c r="Z534" s="56"/>
      <c r="AA534" s="56"/>
      <c r="AB534" s="56"/>
    </row>
    <row r="535">
      <c r="A535" s="56"/>
      <c r="B535" s="56"/>
      <c r="C535" s="58"/>
      <c r="D535" s="87"/>
      <c r="E535" s="79"/>
      <c r="F535" s="58"/>
      <c r="G535" s="58"/>
      <c r="H535" s="58"/>
      <c r="I535" s="58"/>
      <c r="J535" s="58"/>
      <c r="K535" s="56"/>
      <c r="L535" s="56"/>
      <c r="M535" s="56"/>
      <c r="N535" s="56"/>
      <c r="O535" s="56"/>
      <c r="P535" s="56"/>
      <c r="Q535" s="56"/>
      <c r="R535" s="56"/>
      <c r="S535" s="56"/>
      <c r="T535" s="56"/>
      <c r="U535" s="56"/>
      <c r="V535" s="56"/>
      <c r="W535" s="56"/>
      <c r="X535" s="56"/>
      <c r="Y535" s="56"/>
      <c r="Z535" s="56"/>
      <c r="AA535" s="56"/>
      <c r="AB535" s="56"/>
    </row>
    <row r="536">
      <c r="A536" s="56"/>
      <c r="B536" s="56"/>
      <c r="C536" s="58"/>
      <c r="D536" s="87"/>
      <c r="E536" s="79"/>
      <c r="F536" s="58"/>
      <c r="G536" s="58"/>
      <c r="H536" s="58"/>
      <c r="I536" s="58"/>
      <c r="J536" s="58"/>
      <c r="K536" s="56"/>
      <c r="L536" s="56"/>
      <c r="M536" s="56"/>
      <c r="N536" s="56"/>
      <c r="O536" s="56"/>
      <c r="P536" s="56"/>
      <c r="Q536" s="56"/>
      <c r="R536" s="56"/>
      <c r="S536" s="56"/>
      <c r="T536" s="56"/>
      <c r="U536" s="56"/>
      <c r="V536" s="56"/>
      <c r="W536" s="56"/>
      <c r="X536" s="56"/>
      <c r="Y536" s="56"/>
      <c r="Z536" s="56"/>
      <c r="AA536" s="56"/>
      <c r="AB536" s="56"/>
    </row>
    <row r="537">
      <c r="A537" s="56"/>
      <c r="B537" s="56"/>
      <c r="C537" s="58"/>
      <c r="D537" s="87"/>
      <c r="E537" s="79"/>
      <c r="F537" s="58"/>
      <c r="G537" s="58"/>
      <c r="H537" s="58"/>
      <c r="I537" s="58"/>
      <c r="J537" s="58"/>
      <c r="K537" s="56"/>
      <c r="L537" s="56"/>
      <c r="M537" s="56"/>
      <c r="N537" s="56"/>
      <c r="O537" s="56"/>
      <c r="P537" s="56"/>
      <c r="Q537" s="56"/>
      <c r="R537" s="56"/>
      <c r="S537" s="56"/>
      <c r="T537" s="56"/>
      <c r="U537" s="56"/>
      <c r="V537" s="56"/>
      <c r="W537" s="56"/>
      <c r="X537" s="56"/>
      <c r="Y537" s="56"/>
      <c r="Z537" s="56"/>
      <c r="AA537" s="56"/>
      <c r="AB537" s="56"/>
    </row>
    <row r="538">
      <c r="A538" s="56"/>
      <c r="B538" s="56"/>
      <c r="C538" s="58"/>
      <c r="D538" s="87"/>
      <c r="E538" s="79"/>
      <c r="F538" s="58"/>
      <c r="G538" s="58"/>
      <c r="H538" s="58"/>
      <c r="I538" s="58"/>
      <c r="J538" s="58"/>
      <c r="K538" s="56"/>
      <c r="L538" s="56"/>
      <c r="M538" s="56"/>
      <c r="N538" s="56"/>
      <c r="O538" s="56"/>
      <c r="P538" s="56"/>
      <c r="Q538" s="56"/>
      <c r="R538" s="56"/>
      <c r="S538" s="56"/>
      <c r="T538" s="56"/>
      <c r="U538" s="56"/>
      <c r="V538" s="56"/>
      <c r="W538" s="56"/>
      <c r="X538" s="56"/>
      <c r="Y538" s="56"/>
      <c r="Z538" s="56"/>
      <c r="AA538" s="56"/>
      <c r="AB538" s="56"/>
    </row>
    <row r="539">
      <c r="A539" s="56"/>
      <c r="B539" s="56"/>
      <c r="C539" s="58"/>
      <c r="D539" s="87"/>
      <c r="E539" s="79"/>
      <c r="F539" s="58"/>
      <c r="G539" s="58"/>
      <c r="H539" s="58"/>
      <c r="I539" s="58"/>
      <c r="J539" s="58"/>
      <c r="K539" s="56"/>
      <c r="L539" s="56"/>
      <c r="M539" s="56"/>
      <c r="N539" s="56"/>
      <c r="O539" s="56"/>
      <c r="P539" s="56"/>
      <c r="Q539" s="56"/>
      <c r="R539" s="56"/>
      <c r="S539" s="56"/>
      <c r="T539" s="56"/>
      <c r="U539" s="56"/>
      <c r="V539" s="56"/>
      <c r="W539" s="56"/>
      <c r="X539" s="56"/>
      <c r="Y539" s="56"/>
      <c r="Z539" s="56"/>
      <c r="AA539" s="56"/>
      <c r="AB539" s="56"/>
    </row>
    <row r="540">
      <c r="A540" s="56"/>
      <c r="B540" s="56"/>
      <c r="C540" s="58"/>
      <c r="D540" s="87"/>
      <c r="E540" s="79"/>
      <c r="F540" s="58"/>
      <c r="G540" s="58"/>
      <c r="H540" s="58"/>
      <c r="I540" s="58"/>
      <c r="J540" s="58"/>
      <c r="K540" s="56"/>
      <c r="L540" s="56"/>
      <c r="M540" s="56"/>
      <c r="N540" s="56"/>
      <c r="O540" s="56"/>
      <c r="P540" s="56"/>
      <c r="Q540" s="56"/>
      <c r="R540" s="56"/>
      <c r="S540" s="56"/>
      <c r="T540" s="56"/>
      <c r="U540" s="56"/>
      <c r="V540" s="56"/>
      <c r="W540" s="56"/>
      <c r="X540" s="56"/>
      <c r="Y540" s="56"/>
      <c r="Z540" s="56"/>
      <c r="AA540" s="56"/>
      <c r="AB540" s="56"/>
    </row>
    <row r="541">
      <c r="A541" s="56"/>
      <c r="B541" s="56"/>
      <c r="C541" s="58"/>
      <c r="D541" s="87"/>
      <c r="E541" s="79"/>
      <c r="F541" s="58"/>
      <c r="G541" s="58"/>
      <c r="H541" s="58"/>
      <c r="I541" s="58"/>
      <c r="J541" s="58"/>
      <c r="K541" s="56"/>
      <c r="L541" s="56"/>
      <c r="M541" s="56"/>
      <c r="N541" s="56"/>
      <c r="O541" s="56"/>
      <c r="P541" s="56"/>
      <c r="Q541" s="56"/>
      <c r="R541" s="56"/>
      <c r="S541" s="56"/>
      <c r="T541" s="56"/>
      <c r="U541" s="56"/>
      <c r="V541" s="56"/>
      <c r="W541" s="56"/>
      <c r="X541" s="56"/>
      <c r="Y541" s="56"/>
      <c r="Z541" s="56"/>
      <c r="AA541" s="56"/>
      <c r="AB541" s="56"/>
    </row>
    <row r="542">
      <c r="A542" s="56"/>
      <c r="B542" s="56"/>
      <c r="C542" s="58"/>
      <c r="D542" s="87"/>
      <c r="E542" s="79"/>
      <c r="F542" s="58"/>
      <c r="G542" s="58"/>
      <c r="H542" s="58"/>
      <c r="I542" s="58"/>
      <c r="J542" s="58"/>
      <c r="K542" s="56"/>
      <c r="L542" s="56"/>
      <c r="M542" s="56"/>
      <c r="N542" s="56"/>
      <c r="O542" s="56"/>
      <c r="P542" s="56"/>
      <c r="Q542" s="56"/>
      <c r="R542" s="56"/>
      <c r="S542" s="56"/>
      <c r="T542" s="56"/>
      <c r="U542" s="56"/>
      <c r="V542" s="56"/>
      <c r="W542" s="56"/>
      <c r="X542" s="56"/>
      <c r="Y542" s="56"/>
      <c r="Z542" s="56"/>
      <c r="AA542" s="56"/>
      <c r="AB542" s="56"/>
    </row>
    <row r="543">
      <c r="A543" s="56"/>
      <c r="B543" s="56"/>
      <c r="C543" s="58"/>
      <c r="D543" s="87"/>
      <c r="E543" s="79"/>
      <c r="F543" s="58"/>
      <c r="G543" s="58"/>
      <c r="H543" s="58"/>
      <c r="I543" s="58"/>
      <c r="J543" s="58"/>
      <c r="K543" s="56"/>
      <c r="L543" s="56"/>
      <c r="M543" s="56"/>
      <c r="N543" s="56"/>
      <c r="O543" s="56"/>
      <c r="P543" s="56"/>
      <c r="Q543" s="56"/>
      <c r="R543" s="56"/>
      <c r="S543" s="56"/>
      <c r="T543" s="56"/>
      <c r="U543" s="56"/>
      <c r="V543" s="56"/>
      <c r="W543" s="56"/>
      <c r="X543" s="56"/>
      <c r="Y543" s="56"/>
      <c r="Z543" s="56"/>
      <c r="AA543" s="56"/>
      <c r="AB543" s="56"/>
    </row>
    <row r="544">
      <c r="A544" s="56"/>
      <c r="B544" s="56"/>
      <c r="C544" s="58"/>
      <c r="D544" s="87"/>
      <c r="E544" s="79"/>
      <c r="F544" s="58"/>
      <c r="G544" s="58"/>
      <c r="H544" s="58"/>
      <c r="I544" s="58"/>
      <c r="J544" s="58"/>
      <c r="K544" s="56"/>
      <c r="L544" s="56"/>
      <c r="M544" s="56"/>
      <c r="N544" s="56"/>
      <c r="O544" s="56"/>
      <c r="P544" s="56"/>
      <c r="Q544" s="56"/>
      <c r="R544" s="56"/>
      <c r="S544" s="56"/>
      <c r="T544" s="56"/>
      <c r="U544" s="56"/>
      <c r="V544" s="56"/>
      <c r="W544" s="56"/>
      <c r="X544" s="56"/>
      <c r="Y544" s="56"/>
      <c r="Z544" s="56"/>
      <c r="AA544" s="56"/>
      <c r="AB544" s="56"/>
    </row>
    <row r="545">
      <c r="A545" s="56"/>
      <c r="B545" s="56"/>
      <c r="C545" s="58"/>
      <c r="D545" s="87"/>
      <c r="E545" s="79"/>
      <c r="F545" s="58"/>
      <c r="G545" s="58"/>
      <c r="H545" s="58"/>
      <c r="I545" s="58"/>
      <c r="J545" s="58"/>
      <c r="K545" s="56"/>
      <c r="L545" s="56"/>
      <c r="M545" s="56"/>
      <c r="N545" s="56"/>
      <c r="O545" s="56"/>
      <c r="P545" s="56"/>
      <c r="Q545" s="56"/>
      <c r="R545" s="56"/>
      <c r="S545" s="56"/>
      <c r="T545" s="56"/>
      <c r="U545" s="56"/>
      <c r="V545" s="56"/>
      <c r="W545" s="56"/>
      <c r="X545" s="56"/>
      <c r="Y545" s="56"/>
      <c r="Z545" s="56"/>
      <c r="AA545" s="56"/>
      <c r="AB545" s="56"/>
    </row>
    <row r="546">
      <c r="A546" s="56"/>
      <c r="B546" s="56"/>
      <c r="C546" s="58"/>
      <c r="D546" s="87"/>
      <c r="E546" s="79"/>
      <c r="F546" s="58"/>
      <c r="G546" s="58"/>
      <c r="H546" s="58"/>
      <c r="I546" s="58"/>
      <c r="J546" s="58"/>
      <c r="K546" s="56"/>
      <c r="L546" s="56"/>
      <c r="M546" s="56"/>
      <c r="N546" s="56"/>
      <c r="O546" s="56"/>
      <c r="P546" s="56"/>
      <c r="Q546" s="56"/>
      <c r="R546" s="56"/>
      <c r="S546" s="56"/>
      <c r="T546" s="56"/>
      <c r="U546" s="56"/>
      <c r="V546" s="56"/>
      <c r="W546" s="56"/>
      <c r="X546" s="56"/>
      <c r="Y546" s="56"/>
      <c r="Z546" s="56"/>
      <c r="AA546" s="56"/>
      <c r="AB546" s="56"/>
    </row>
    <row r="547">
      <c r="A547" s="56"/>
      <c r="B547" s="56"/>
      <c r="C547" s="58"/>
      <c r="D547" s="87"/>
      <c r="E547" s="79"/>
      <c r="F547" s="58"/>
      <c r="G547" s="58"/>
      <c r="H547" s="58"/>
      <c r="I547" s="58"/>
      <c r="J547" s="58"/>
      <c r="K547" s="56"/>
      <c r="L547" s="56"/>
      <c r="M547" s="56"/>
      <c r="N547" s="56"/>
      <c r="O547" s="56"/>
      <c r="P547" s="56"/>
      <c r="Q547" s="56"/>
      <c r="R547" s="56"/>
      <c r="S547" s="56"/>
      <c r="T547" s="56"/>
      <c r="U547" s="56"/>
      <c r="V547" s="56"/>
      <c r="W547" s="56"/>
      <c r="X547" s="56"/>
      <c r="Y547" s="56"/>
      <c r="Z547" s="56"/>
      <c r="AA547" s="56"/>
      <c r="AB547" s="56"/>
    </row>
    <row r="548">
      <c r="A548" s="56"/>
      <c r="B548" s="56"/>
      <c r="C548" s="58"/>
      <c r="D548" s="87"/>
      <c r="E548" s="79"/>
      <c r="F548" s="58"/>
      <c r="G548" s="58"/>
      <c r="H548" s="58"/>
      <c r="I548" s="58"/>
      <c r="J548" s="58"/>
      <c r="K548" s="56"/>
      <c r="L548" s="56"/>
      <c r="M548" s="56"/>
      <c r="N548" s="56"/>
      <c r="O548" s="56"/>
      <c r="P548" s="56"/>
      <c r="Q548" s="56"/>
      <c r="R548" s="56"/>
      <c r="S548" s="56"/>
      <c r="T548" s="56"/>
      <c r="U548" s="56"/>
      <c r="V548" s="56"/>
      <c r="W548" s="56"/>
      <c r="X548" s="56"/>
      <c r="Y548" s="56"/>
      <c r="Z548" s="56"/>
      <c r="AA548" s="56"/>
      <c r="AB548" s="56"/>
    </row>
    <row r="549">
      <c r="A549" s="56"/>
      <c r="B549" s="56"/>
      <c r="C549" s="58"/>
      <c r="D549" s="87"/>
      <c r="E549" s="79"/>
      <c r="F549" s="58"/>
      <c r="G549" s="58"/>
      <c r="H549" s="58"/>
      <c r="I549" s="58"/>
      <c r="J549" s="58"/>
      <c r="K549" s="56"/>
      <c r="L549" s="56"/>
      <c r="M549" s="56"/>
      <c r="N549" s="56"/>
      <c r="O549" s="56"/>
      <c r="P549" s="56"/>
      <c r="Q549" s="56"/>
      <c r="R549" s="56"/>
      <c r="S549" s="56"/>
      <c r="T549" s="56"/>
      <c r="U549" s="56"/>
      <c r="V549" s="56"/>
      <c r="W549" s="56"/>
      <c r="X549" s="56"/>
      <c r="Y549" s="56"/>
      <c r="Z549" s="56"/>
      <c r="AA549" s="56"/>
      <c r="AB549" s="56"/>
    </row>
    <row r="550">
      <c r="A550" s="56"/>
      <c r="B550" s="56"/>
      <c r="C550" s="58"/>
      <c r="D550" s="87"/>
      <c r="E550" s="79"/>
      <c r="F550" s="58"/>
      <c r="G550" s="58"/>
      <c r="H550" s="58"/>
      <c r="I550" s="58"/>
      <c r="J550" s="58"/>
      <c r="K550" s="56"/>
      <c r="L550" s="56"/>
      <c r="M550" s="56"/>
      <c r="N550" s="56"/>
      <c r="O550" s="56"/>
      <c r="P550" s="56"/>
      <c r="Q550" s="56"/>
      <c r="R550" s="56"/>
      <c r="S550" s="56"/>
      <c r="T550" s="56"/>
      <c r="U550" s="56"/>
      <c r="V550" s="56"/>
      <c r="W550" s="56"/>
      <c r="X550" s="56"/>
      <c r="Y550" s="56"/>
      <c r="Z550" s="56"/>
      <c r="AA550" s="56"/>
      <c r="AB550" s="56"/>
    </row>
    <row r="551">
      <c r="A551" s="56"/>
      <c r="B551" s="56"/>
      <c r="C551" s="58"/>
      <c r="D551" s="87"/>
      <c r="E551" s="79"/>
      <c r="F551" s="58"/>
      <c r="G551" s="58"/>
      <c r="H551" s="58"/>
      <c r="I551" s="58"/>
      <c r="J551" s="58"/>
      <c r="K551" s="56"/>
      <c r="L551" s="56"/>
      <c r="M551" s="56"/>
      <c r="N551" s="56"/>
      <c r="O551" s="56"/>
      <c r="P551" s="56"/>
      <c r="Q551" s="56"/>
      <c r="R551" s="56"/>
      <c r="S551" s="56"/>
      <c r="T551" s="56"/>
      <c r="U551" s="56"/>
      <c r="V551" s="56"/>
      <c r="W551" s="56"/>
      <c r="X551" s="56"/>
      <c r="Y551" s="56"/>
      <c r="Z551" s="56"/>
      <c r="AA551" s="56"/>
      <c r="AB551" s="56"/>
    </row>
    <row r="552">
      <c r="A552" s="56"/>
      <c r="B552" s="56"/>
      <c r="C552" s="58"/>
      <c r="D552" s="87"/>
      <c r="E552" s="79"/>
      <c r="F552" s="58"/>
      <c r="G552" s="58"/>
      <c r="H552" s="58"/>
      <c r="I552" s="58"/>
      <c r="J552" s="58"/>
      <c r="K552" s="56"/>
      <c r="L552" s="56"/>
      <c r="M552" s="56"/>
      <c r="N552" s="56"/>
      <c r="O552" s="56"/>
      <c r="P552" s="56"/>
      <c r="Q552" s="56"/>
      <c r="R552" s="56"/>
      <c r="S552" s="56"/>
      <c r="T552" s="56"/>
      <c r="U552" s="56"/>
      <c r="V552" s="56"/>
      <c r="W552" s="56"/>
      <c r="X552" s="56"/>
      <c r="Y552" s="56"/>
      <c r="Z552" s="56"/>
      <c r="AA552" s="56"/>
      <c r="AB552" s="56"/>
    </row>
    <row r="553">
      <c r="A553" s="56"/>
      <c r="B553" s="56"/>
      <c r="C553" s="58"/>
      <c r="D553" s="87"/>
      <c r="E553" s="79"/>
      <c r="F553" s="58"/>
      <c r="G553" s="58"/>
      <c r="H553" s="58"/>
      <c r="I553" s="58"/>
      <c r="J553" s="58"/>
      <c r="K553" s="56"/>
      <c r="L553" s="56"/>
      <c r="M553" s="56"/>
      <c r="N553" s="56"/>
      <c r="O553" s="56"/>
      <c r="P553" s="56"/>
      <c r="Q553" s="56"/>
      <c r="R553" s="56"/>
      <c r="S553" s="56"/>
      <c r="T553" s="56"/>
      <c r="U553" s="56"/>
      <c r="V553" s="56"/>
      <c r="W553" s="56"/>
      <c r="X553" s="56"/>
      <c r="Y553" s="56"/>
      <c r="Z553" s="56"/>
      <c r="AA553" s="56"/>
      <c r="AB553" s="56"/>
    </row>
    <row r="554">
      <c r="A554" s="56"/>
      <c r="B554" s="56"/>
      <c r="C554" s="58"/>
      <c r="D554" s="87"/>
      <c r="E554" s="79"/>
      <c r="F554" s="58"/>
      <c r="G554" s="58"/>
      <c r="H554" s="58"/>
      <c r="I554" s="58"/>
      <c r="J554" s="58"/>
      <c r="K554" s="56"/>
      <c r="L554" s="56"/>
      <c r="M554" s="56"/>
      <c r="N554" s="56"/>
      <c r="O554" s="56"/>
      <c r="P554" s="56"/>
      <c r="Q554" s="56"/>
      <c r="R554" s="56"/>
      <c r="S554" s="56"/>
      <c r="T554" s="56"/>
      <c r="U554" s="56"/>
      <c r="V554" s="56"/>
      <c r="W554" s="56"/>
      <c r="X554" s="56"/>
      <c r="Y554" s="56"/>
      <c r="Z554" s="56"/>
      <c r="AA554" s="56"/>
      <c r="AB554" s="56"/>
    </row>
    <row r="555">
      <c r="A555" s="56"/>
      <c r="B555" s="56"/>
      <c r="C555" s="58"/>
      <c r="D555" s="87"/>
      <c r="E555" s="79"/>
      <c r="F555" s="58"/>
      <c r="G555" s="58"/>
      <c r="H555" s="58"/>
      <c r="I555" s="58"/>
      <c r="J555" s="58"/>
      <c r="K555" s="56"/>
      <c r="L555" s="56"/>
      <c r="M555" s="56"/>
      <c r="N555" s="56"/>
      <c r="O555" s="56"/>
      <c r="P555" s="56"/>
      <c r="Q555" s="56"/>
      <c r="R555" s="56"/>
      <c r="S555" s="56"/>
      <c r="T555" s="56"/>
      <c r="U555" s="56"/>
      <c r="V555" s="56"/>
      <c r="W555" s="56"/>
      <c r="X555" s="56"/>
      <c r="Y555" s="56"/>
      <c r="Z555" s="56"/>
      <c r="AA555" s="56"/>
      <c r="AB555" s="56"/>
    </row>
    <row r="556">
      <c r="A556" s="56"/>
      <c r="B556" s="56"/>
      <c r="C556" s="58"/>
      <c r="D556" s="87"/>
      <c r="E556" s="79"/>
      <c r="F556" s="58"/>
      <c r="G556" s="58"/>
      <c r="H556" s="58"/>
      <c r="I556" s="58"/>
      <c r="J556" s="58"/>
      <c r="K556" s="56"/>
      <c r="L556" s="56"/>
      <c r="M556" s="56"/>
      <c r="N556" s="56"/>
      <c r="O556" s="56"/>
      <c r="P556" s="56"/>
      <c r="Q556" s="56"/>
      <c r="R556" s="56"/>
      <c r="S556" s="56"/>
      <c r="T556" s="56"/>
      <c r="U556" s="56"/>
      <c r="V556" s="56"/>
      <c r="W556" s="56"/>
      <c r="X556" s="56"/>
      <c r="Y556" s="56"/>
      <c r="Z556" s="56"/>
      <c r="AA556" s="56"/>
      <c r="AB556" s="56"/>
    </row>
    <row r="557">
      <c r="A557" s="56"/>
      <c r="B557" s="56"/>
      <c r="C557" s="58"/>
      <c r="D557" s="87"/>
      <c r="E557" s="79"/>
      <c r="F557" s="58"/>
      <c r="G557" s="58"/>
      <c r="H557" s="58"/>
      <c r="I557" s="58"/>
      <c r="J557" s="58"/>
      <c r="K557" s="56"/>
      <c r="L557" s="56"/>
      <c r="M557" s="56"/>
      <c r="N557" s="56"/>
      <c r="O557" s="56"/>
      <c r="P557" s="56"/>
      <c r="Q557" s="56"/>
      <c r="R557" s="56"/>
      <c r="S557" s="56"/>
      <c r="T557" s="56"/>
      <c r="U557" s="56"/>
      <c r="V557" s="56"/>
      <c r="W557" s="56"/>
      <c r="X557" s="56"/>
      <c r="Y557" s="56"/>
      <c r="Z557" s="56"/>
      <c r="AA557" s="56"/>
      <c r="AB557" s="56"/>
    </row>
    <row r="558">
      <c r="A558" s="56"/>
      <c r="B558" s="56"/>
      <c r="C558" s="58"/>
      <c r="D558" s="87"/>
      <c r="E558" s="79"/>
      <c r="F558" s="58"/>
      <c r="G558" s="58"/>
      <c r="H558" s="58"/>
      <c r="I558" s="58"/>
      <c r="J558" s="58"/>
      <c r="K558" s="56"/>
      <c r="L558" s="56"/>
      <c r="M558" s="56"/>
      <c r="N558" s="56"/>
      <c r="O558" s="56"/>
      <c r="P558" s="56"/>
      <c r="Q558" s="56"/>
      <c r="R558" s="56"/>
      <c r="S558" s="56"/>
      <c r="T558" s="56"/>
      <c r="U558" s="56"/>
      <c r="V558" s="56"/>
      <c r="W558" s="56"/>
      <c r="X558" s="56"/>
      <c r="Y558" s="56"/>
      <c r="Z558" s="56"/>
      <c r="AA558" s="56"/>
      <c r="AB558" s="56"/>
    </row>
    <row r="559">
      <c r="A559" s="56"/>
      <c r="B559" s="56"/>
      <c r="C559" s="58"/>
      <c r="D559" s="87"/>
      <c r="E559" s="79"/>
      <c r="F559" s="58"/>
      <c r="G559" s="58"/>
      <c r="H559" s="58"/>
      <c r="I559" s="58"/>
      <c r="J559" s="58"/>
      <c r="K559" s="56"/>
      <c r="L559" s="56"/>
      <c r="M559" s="56"/>
      <c r="N559" s="56"/>
      <c r="O559" s="56"/>
      <c r="P559" s="56"/>
      <c r="Q559" s="56"/>
      <c r="R559" s="56"/>
      <c r="S559" s="56"/>
      <c r="T559" s="56"/>
      <c r="U559" s="56"/>
      <c r="V559" s="56"/>
      <c r="W559" s="56"/>
      <c r="X559" s="56"/>
      <c r="Y559" s="56"/>
      <c r="Z559" s="56"/>
      <c r="AA559" s="56"/>
      <c r="AB559" s="56"/>
    </row>
    <row r="560">
      <c r="A560" s="56"/>
      <c r="B560" s="56"/>
      <c r="C560" s="58"/>
      <c r="D560" s="87"/>
      <c r="E560" s="79"/>
      <c r="F560" s="58"/>
      <c r="G560" s="58"/>
      <c r="H560" s="58"/>
      <c r="I560" s="58"/>
      <c r="J560" s="58"/>
      <c r="K560" s="56"/>
      <c r="L560" s="56"/>
      <c r="M560" s="56"/>
      <c r="N560" s="56"/>
      <c r="O560" s="56"/>
      <c r="P560" s="56"/>
      <c r="Q560" s="56"/>
      <c r="R560" s="56"/>
      <c r="S560" s="56"/>
      <c r="T560" s="56"/>
      <c r="U560" s="56"/>
      <c r="V560" s="56"/>
      <c r="W560" s="56"/>
      <c r="X560" s="56"/>
      <c r="Y560" s="56"/>
      <c r="Z560" s="56"/>
      <c r="AA560" s="56"/>
      <c r="AB560" s="56"/>
    </row>
    <row r="561">
      <c r="A561" s="56"/>
      <c r="B561" s="56"/>
      <c r="C561" s="58"/>
      <c r="D561" s="87"/>
      <c r="E561" s="79"/>
      <c r="F561" s="58"/>
      <c r="G561" s="58"/>
      <c r="H561" s="58"/>
      <c r="I561" s="58"/>
      <c r="J561" s="58"/>
      <c r="K561" s="56"/>
      <c r="L561" s="56"/>
      <c r="M561" s="56"/>
      <c r="N561" s="56"/>
      <c r="O561" s="56"/>
      <c r="P561" s="56"/>
      <c r="Q561" s="56"/>
      <c r="R561" s="56"/>
      <c r="S561" s="56"/>
      <c r="T561" s="56"/>
      <c r="U561" s="56"/>
      <c r="V561" s="56"/>
      <c r="W561" s="56"/>
      <c r="X561" s="56"/>
      <c r="Y561" s="56"/>
      <c r="Z561" s="56"/>
      <c r="AA561" s="56"/>
      <c r="AB561" s="56"/>
    </row>
    <row r="562">
      <c r="A562" s="56"/>
      <c r="B562" s="56"/>
      <c r="C562" s="58"/>
      <c r="D562" s="87"/>
      <c r="E562" s="79"/>
      <c r="F562" s="58"/>
      <c r="G562" s="58"/>
      <c r="H562" s="58"/>
      <c r="I562" s="58"/>
      <c r="J562" s="58"/>
      <c r="K562" s="56"/>
      <c r="L562" s="56"/>
      <c r="M562" s="56"/>
      <c r="N562" s="56"/>
      <c r="O562" s="56"/>
      <c r="P562" s="56"/>
      <c r="Q562" s="56"/>
      <c r="R562" s="56"/>
      <c r="S562" s="56"/>
      <c r="T562" s="56"/>
      <c r="U562" s="56"/>
      <c r="V562" s="56"/>
      <c r="W562" s="56"/>
      <c r="X562" s="56"/>
      <c r="Y562" s="56"/>
      <c r="Z562" s="56"/>
      <c r="AA562" s="56"/>
      <c r="AB562" s="56"/>
    </row>
    <row r="563">
      <c r="A563" s="56"/>
      <c r="B563" s="56"/>
      <c r="C563" s="58"/>
      <c r="D563" s="87"/>
      <c r="E563" s="79"/>
      <c r="F563" s="58"/>
      <c r="G563" s="58"/>
      <c r="H563" s="58"/>
      <c r="I563" s="58"/>
      <c r="J563" s="58"/>
      <c r="K563" s="56"/>
      <c r="L563" s="56"/>
      <c r="M563" s="56"/>
      <c r="N563" s="56"/>
      <c r="O563" s="56"/>
      <c r="P563" s="56"/>
      <c r="Q563" s="56"/>
      <c r="R563" s="56"/>
      <c r="S563" s="56"/>
      <c r="T563" s="56"/>
      <c r="U563" s="56"/>
      <c r="V563" s="56"/>
      <c r="W563" s="56"/>
      <c r="X563" s="56"/>
      <c r="Y563" s="56"/>
      <c r="Z563" s="56"/>
      <c r="AA563" s="56"/>
      <c r="AB563" s="56"/>
    </row>
    <row r="564">
      <c r="A564" s="56"/>
      <c r="B564" s="56"/>
      <c r="C564" s="58"/>
      <c r="D564" s="87"/>
      <c r="E564" s="79"/>
      <c r="F564" s="58"/>
      <c r="G564" s="58"/>
      <c r="H564" s="58"/>
      <c r="I564" s="58"/>
      <c r="J564" s="58"/>
      <c r="K564" s="56"/>
      <c r="L564" s="56"/>
      <c r="M564" s="56"/>
      <c r="N564" s="56"/>
      <c r="O564" s="56"/>
      <c r="P564" s="56"/>
      <c r="Q564" s="56"/>
      <c r="R564" s="56"/>
      <c r="S564" s="56"/>
      <c r="T564" s="56"/>
      <c r="U564" s="56"/>
      <c r="V564" s="56"/>
      <c r="W564" s="56"/>
      <c r="X564" s="56"/>
      <c r="Y564" s="56"/>
      <c r="Z564" s="56"/>
      <c r="AA564" s="56"/>
      <c r="AB564" s="56"/>
    </row>
    <row r="565">
      <c r="A565" s="56"/>
      <c r="B565" s="56"/>
      <c r="C565" s="58"/>
      <c r="D565" s="87"/>
      <c r="E565" s="79"/>
      <c r="F565" s="58"/>
      <c r="G565" s="58"/>
      <c r="H565" s="58"/>
      <c r="I565" s="58"/>
      <c r="J565" s="58"/>
      <c r="K565" s="56"/>
      <c r="L565" s="56"/>
      <c r="M565" s="56"/>
      <c r="N565" s="56"/>
      <c r="O565" s="56"/>
      <c r="P565" s="56"/>
      <c r="Q565" s="56"/>
      <c r="R565" s="56"/>
      <c r="S565" s="56"/>
      <c r="T565" s="56"/>
      <c r="U565" s="56"/>
      <c r="V565" s="56"/>
      <c r="W565" s="56"/>
      <c r="X565" s="56"/>
      <c r="Y565" s="56"/>
      <c r="Z565" s="56"/>
      <c r="AA565" s="56"/>
      <c r="AB565" s="56"/>
    </row>
    <row r="566">
      <c r="A566" s="56"/>
      <c r="B566" s="56"/>
      <c r="C566" s="58"/>
      <c r="D566" s="87"/>
      <c r="E566" s="79"/>
      <c r="F566" s="58"/>
      <c r="G566" s="58"/>
      <c r="H566" s="58"/>
      <c r="I566" s="58"/>
      <c r="J566" s="58"/>
      <c r="K566" s="56"/>
      <c r="L566" s="56"/>
      <c r="M566" s="56"/>
      <c r="N566" s="56"/>
      <c r="O566" s="56"/>
      <c r="P566" s="56"/>
      <c r="Q566" s="56"/>
      <c r="R566" s="56"/>
      <c r="S566" s="56"/>
      <c r="T566" s="56"/>
      <c r="U566" s="56"/>
      <c r="V566" s="56"/>
      <c r="W566" s="56"/>
      <c r="X566" s="56"/>
      <c r="Y566" s="56"/>
      <c r="Z566" s="56"/>
      <c r="AA566" s="56"/>
      <c r="AB566" s="56"/>
    </row>
    <row r="567">
      <c r="A567" s="56"/>
      <c r="B567" s="56"/>
      <c r="C567" s="58"/>
      <c r="D567" s="87"/>
      <c r="E567" s="79"/>
      <c r="F567" s="58"/>
      <c r="G567" s="58"/>
      <c r="H567" s="58"/>
      <c r="I567" s="58"/>
      <c r="J567" s="58"/>
      <c r="K567" s="56"/>
      <c r="L567" s="56"/>
      <c r="M567" s="56"/>
      <c r="N567" s="56"/>
      <c r="O567" s="56"/>
      <c r="P567" s="56"/>
      <c r="Q567" s="56"/>
      <c r="R567" s="56"/>
      <c r="S567" s="56"/>
      <c r="T567" s="56"/>
      <c r="U567" s="56"/>
      <c r="V567" s="56"/>
      <c r="W567" s="56"/>
      <c r="X567" s="56"/>
      <c r="Y567" s="56"/>
      <c r="Z567" s="56"/>
      <c r="AA567" s="56"/>
      <c r="AB567" s="56"/>
    </row>
    <row r="568">
      <c r="A568" s="56"/>
      <c r="B568" s="56"/>
      <c r="C568" s="58"/>
      <c r="D568" s="87"/>
      <c r="E568" s="79"/>
      <c r="F568" s="58"/>
      <c r="G568" s="58"/>
      <c r="H568" s="58"/>
      <c r="I568" s="58"/>
      <c r="J568" s="58"/>
      <c r="K568" s="56"/>
      <c r="L568" s="56"/>
      <c r="M568" s="56"/>
      <c r="N568" s="56"/>
      <c r="O568" s="56"/>
      <c r="P568" s="56"/>
      <c r="Q568" s="56"/>
      <c r="R568" s="56"/>
      <c r="S568" s="56"/>
      <c r="T568" s="56"/>
      <c r="U568" s="56"/>
      <c r="V568" s="56"/>
      <c r="W568" s="56"/>
      <c r="X568" s="56"/>
      <c r="Y568" s="56"/>
      <c r="Z568" s="56"/>
      <c r="AA568" s="56"/>
      <c r="AB568" s="56"/>
    </row>
    <row r="569">
      <c r="A569" s="56"/>
      <c r="B569" s="56"/>
      <c r="C569" s="58"/>
      <c r="D569" s="87"/>
      <c r="E569" s="79"/>
      <c r="F569" s="58"/>
      <c r="G569" s="58"/>
      <c r="H569" s="58"/>
      <c r="I569" s="58"/>
      <c r="J569" s="58"/>
      <c r="K569" s="56"/>
      <c r="L569" s="56"/>
      <c r="M569" s="56"/>
      <c r="N569" s="56"/>
      <c r="O569" s="56"/>
      <c r="P569" s="56"/>
      <c r="Q569" s="56"/>
      <c r="R569" s="56"/>
      <c r="S569" s="56"/>
      <c r="T569" s="56"/>
      <c r="U569" s="56"/>
      <c r="V569" s="56"/>
      <c r="W569" s="56"/>
      <c r="X569" s="56"/>
      <c r="Y569" s="56"/>
      <c r="Z569" s="56"/>
      <c r="AA569" s="56"/>
      <c r="AB569" s="56"/>
    </row>
    <row r="570">
      <c r="A570" s="56"/>
      <c r="B570" s="56"/>
      <c r="C570" s="58"/>
      <c r="D570" s="87"/>
      <c r="E570" s="79"/>
      <c r="F570" s="58"/>
      <c r="G570" s="58"/>
      <c r="H570" s="58"/>
      <c r="I570" s="58"/>
      <c r="J570" s="58"/>
      <c r="K570" s="56"/>
      <c r="L570" s="56"/>
      <c r="M570" s="56"/>
      <c r="N570" s="56"/>
      <c r="O570" s="56"/>
      <c r="P570" s="56"/>
      <c r="Q570" s="56"/>
      <c r="R570" s="56"/>
      <c r="S570" s="56"/>
      <c r="T570" s="56"/>
      <c r="U570" s="56"/>
      <c r="V570" s="56"/>
      <c r="W570" s="56"/>
      <c r="X570" s="56"/>
      <c r="Y570" s="56"/>
      <c r="Z570" s="56"/>
      <c r="AA570" s="56"/>
      <c r="AB570" s="56"/>
    </row>
    <row r="571">
      <c r="A571" s="56"/>
      <c r="B571" s="56"/>
      <c r="C571" s="58"/>
      <c r="D571" s="87"/>
      <c r="E571" s="79"/>
      <c r="F571" s="58"/>
      <c r="G571" s="58"/>
      <c r="H571" s="58"/>
      <c r="I571" s="58"/>
      <c r="J571" s="58"/>
      <c r="K571" s="56"/>
      <c r="L571" s="56"/>
      <c r="M571" s="56"/>
      <c r="N571" s="56"/>
      <c r="O571" s="56"/>
      <c r="P571" s="56"/>
      <c r="Q571" s="56"/>
      <c r="R571" s="56"/>
      <c r="S571" s="56"/>
      <c r="T571" s="56"/>
      <c r="U571" s="56"/>
      <c r="V571" s="56"/>
      <c r="W571" s="56"/>
      <c r="X571" s="56"/>
      <c r="Y571" s="56"/>
      <c r="Z571" s="56"/>
      <c r="AA571" s="56"/>
      <c r="AB571" s="56"/>
    </row>
    <row r="572">
      <c r="A572" s="56"/>
      <c r="B572" s="56"/>
      <c r="C572" s="58"/>
      <c r="D572" s="87"/>
      <c r="E572" s="79"/>
      <c r="F572" s="58"/>
      <c r="G572" s="58"/>
      <c r="H572" s="58"/>
      <c r="I572" s="58"/>
      <c r="J572" s="58"/>
      <c r="K572" s="56"/>
      <c r="L572" s="56"/>
      <c r="M572" s="56"/>
      <c r="N572" s="56"/>
      <c r="O572" s="56"/>
      <c r="P572" s="56"/>
      <c r="Q572" s="56"/>
      <c r="R572" s="56"/>
      <c r="S572" s="56"/>
      <c r="T572" s="56"/>
      <c r="U572" s="56"/>
      <c r="V572" s="56"/>
      <c r="W572" s="56"/>
      <c r="X572" s="56"/>
      <c r="Y572" s="56"/>
      <c r="Z572" s="56"/>
      <c r="AA572" s="56"/>
      <c r="AB572" s="56"/>
    </row>
    <row r="573">
      <c r="A573" s="56"/>
      <c r="B573" s="56"/>
      <c r="C573" s="58"/>
      <c r="D573" s="87"/>
      <c r="E573" s="79"/>
      <c r="F573" s="58"/>
      <c r="G573" s="58"/>
      <c r="H573" s="58"/>
      <c r="I573" s="58"/>
      <c r="J573" s="58"/>
      <c r="K573" s="56"/>
      <c r="L573" s="56"/>
      <c r="M573" s="56"/>
      <c r="N573" s="56"/>
      <c r="O573" s="56"/>
      <c r="P573" s="56"/>
      <c r="Q573" s="56"/>
      <c r="R573" s="56"/>
      <c r="S573" s="56"/>
      <c r="T573" s="56"/>
      <c r="U573" s="56"/>
      <c r="V573" s="56"/>
      <c r="W573" s="56"/>
      <c r="X573" s="56"/>
      <c r="Y573" s="56"/>
      <c r="Z573" s="56"/>
      <c r="AA573" s="56"/>
      <c r="AB573" s="56"/>
    </row>
    <row r="574">
      <c r="A574" s="56"/>
      <c r="B574" s="56"/>
      <c r="C574" s="58"/>
      <c r="D574" s="87"/>
      <c r="E574" s="79"/>
      <c r="F574" s="58"/>
      <c r="G574" s="58"/>
      <c r="H574" s="58"/>
      <c r="I574" s="58"/>
      <c r="J574" s="58"/>
      <c r="K574" s="56"/>
      <c r="L574" s="56"/>
      <c r="M574" s="56"/>
      <c r="N574" s="56"/>
      <c r="O574" s="56"/>
      <c r="P574" s="56"/>
      <c r="Q574" s="56"/>
      <c r="R574" s="56"/>
      <c r="S574" s="56"/>
      <c r="T574" s="56"/>
      <c r="U574" s="56"/>
      <c r="V574" s="56"/>
      <c r="W574" s="56"/>
      <c r="X574" s="56"/>
      <c r="Y574" s="56"/>
      <c r="Z574" s="56"/>
      <c r="AA574" s="56"/>
      <c r="AB574" s="56"/>
    </row>
    <row r="575">
      <c r="A575" s="56"/>
      <c r="B575" s="56"/>
      <c r="C575" s="58"/>
      <c r="D575" s="87"/>
      <c r="E575" s="79"/>
      <c r="F575" s="58"/>
      <c r="G575" s="58"/>
      <c r="H575" s="58"/>
      <c r="I575" s="58"/>
      <c r="J575" s="58"/>
      <c r="K575" s="56"/>
      <c r="L575" s="56"/>
      <c r="M575" s="56"/>
      <c r="N575" s="56"/>
      <c r="O575" s="56"/>
      <c r="P575" s="56"/>
      <c r="Q575" s="56"/>
      <c r="R575" s="56"/>
      <c r="S575" s="56"/>
      <c r="T575" s="56"/>
      <c r="U575" s="56"/>
      <c r="V575" s="56"/>
      <c r="W575" s="56"/>
      <c r="X575" s="56"/>
      <c r="Y575" s="56"/>
      <c r="Z575" s="56"/>
      <c r="AA575" s="56"/>
      <c r="AB575" s="56"/>
    </row>
    <row r="576">
      <c r="A576" s="56"/>
      <c r="B576" s="56"/>
      <c r="C576" s="58"/>
      <c r="D576" s="87"/>
      <c r="E576" s="79"/>
      <c r="F576" s="58"/>
      <c r="G576" s="58"/>
      <c r="H576" s="58"/>
      <c r="I576" s="58"/>
      <c r="J576" s="58"/>
      <c r="K576" s="56"/>
      <c r="L576" s="56"/>
      <c r="M576" s="56"/>
      <c r="N576" s="56"/>
      <c r="O576" s="56"/>
      <c r="P576" s="56"/>
      <c r="Q576" s="56"/>
      <c r="R576" s="56"/>
      <c r="S576" s="56"/>
      <c r="T576" s="56"/>
      <c r="U576" s="56"/>
      <c r="V576" s="56"/>
      <c r="W576" s="56"/>
      <c r="X576" s="56"/>
      <c r="Y576" s="56"/>
      <c r="Z576" s="56"/>
      <c r="AA576" s="56"/>
      <c r="AB576" s="56"/>
    </row>
    <row r="577">
      <c r="A577" s="56"/>
      <c r="B577" s="56"/>
      <c r="C577" s="58"/>
      <c r="D577" s="87"/>
      <c r="E577" s="79"/>
      <c r="F577" s="58"/>
      <c r="G577" s="58"/>
      <c r="H577" s="58"/>
      <c r="I577" s="58"/>
      <c r="J577" s="58"/>
      <c r="K577" s="56"/>
      <c r="L577" s="56"/>
      <c r="M577" s="56"/>
      <c r="N577" s="56"/>
      <c r="O577" s="56"/>
      <c r="P577" s="56"/>
      <c r="Q577" s="56"/>
      <c r="R577" s="56"/>
      <c r="S577" s="56"/>
      <c r="T577" s="56"/>
      <c r="U577" s="56"/>
      <c r="V577" s="56"/>
      <c r="W577" s="56"/>
      <c r="X577" s="56"/>
      <c r="Y577" s="56"/>
      <c r="Z577" s="56"/>
      <c r="AA577" s="56"/>
      <c r="AB577" s="56"/>
    </row>
    <row r="578">
      <c r="A578" s="56"/>
      <c r="B578" s="56"/>
      <c r="C578" s="58"/>
      <c r="D578" s="87"/>
      <c r="E578" s="79"/>
      <c r="F578" s="58"/>
      <c r="G578" s="58"/>
      <c r="H578" s="58"/>
      <c r="I578" s="58"/>
      <c r="J578" s="58"/>
      <c r="K578" s="56"/>
      <c r="L578" s="56"/>
      <c r="M578" s="56"/>
      <c r="N578" s="56"/>
      <c r="O578" s="56"/>
      <c r="P578" s="56"/>
      <c r="Q578" s="56"/>
      <c r="R578" s="56"/>
      <c r="S578" s="56"/>
      <c r="T578" s="56"/>
      <c r="U578" s="56"/>
      <c r="V578" s="56"/>
      <c r="W578" s="56"/>
      <c r="X578" s="56"/>
      <c r="Y578" s="56"/>
      <c r="Z578" s="56"/>
      <c r="AA578" s="56"/>
      <c r="AB578" s="56"/>
    </row>
    <row r="579">
      <c r="A579" s="56"/>
      <c r="B579" s="56"/>
      <c r="C579" s="58"/>
      <c r="D579" s="87"/>
      <c r="E579" s="79"/>
      <c r="F579" s="58"/>
      <c r="G579" s="58"/>
      <c r="H579" s="58"/>
      <c r="I579" s="58"/>
      <c r="J579" s="58"/>
      <c r="K579" s="56"/>
      <c r="L579" s="56"/>
      <c r="M579" s="56"/>
      <c r="N579" s="56"/>
      <c r="O579" s="56"/>
      <c r="P579" s="56"/>
      <c r="Q579" s="56"/>
      <c r="R579" s="56"/>
      <c r="S579" s="56"/>
      <c r="T579" s="56"/>
      <c r="U579" s="56"/>
      <c r="V579" s="56"/>
      <c r="W579" s="56"/>
      <c r="X579" s="56"/>
      <c r="Y579" s="56"/>
      <c r="Z579" s="56"/>
      <c r="AA579" s="56"/>
      <c r="AB579" s="56"/>
    </row>
    <row r="580">
      <c r="A580" s="56"/>
      <c r="B580" s="56"/>
      <c r="C580" s="58"/>
      <c r="D580" s="87"/>
      <c r="E580" s="79"/>
      <c r="F580" s="58"/>
      <c r="G580" s="58"/>
      <c r="H580" s="58"/>
      <c r="I580" s="58"/>
      <c r="J580" s="58"/>
      <c r="K580" s="56"/>
      <c r="L580" s="56"/>
      <c r="M580" s="56"/>
      <c r="N580" s="56"/>
      <c r="O580" s="56"/>
      <c r="P580" s="56"/>
      <c r="Q580" s="56"/>
      <c r="R580" s="56"/>
      <c r="S580" s="56"/>
      <c r="T580" s="56"/>
      <c r="U580" s="56"/>
      <c r="V580" s="56"/>
      <c r="W580" s="56"/>
      <c r="X580" s="56"/>
      <c r="Y580" s="56"/>
      <c r="Z580" s="56"/>
      <c r="AA580" s="56"/>
      <c r="AB580" s="56"/>
    </row>
    <row r="581">
      <c r="A581" s="56"/>
      <c r="B581" s="56"/>
      <c r="C581" s="58"/>
      <c r="D581" s="87"/>
      <c r="E581" s="79"/>
      <c r="F581" s="58"/>
      <c r="G581" s="58"/>
      <c r="H581" s="58"/>
      <c r="I581" s="58"/>
      <c r="J581" s="58"/>
      <c r="K581" s="56"/>
      <c r="L581" s="56"/>
      <c r="M581" s="56"/>
      <c r="N581" s="56"/>
      <c r="O581" s="56"/>
      <c r="P581" s="56"/>
      <c r="Q581" s="56"/>
      <c r="R581" s="56"/>
      <c r="S581" s="56"/>
      <c r="T581" s="56"/>
      <c r="U581" s="56"/>
      <c r="V581" s="56"/>
      <c r="W581" s="56"/>
      <c r="X581" s="56"/>
      <c r="Y581" s="56"/>
      <c r="Z581" s="56"/>
      <c r="AA581" s="56"/>
      <c r="AB581" s="56"/>
    </row>
    <row r="582">
      <c r="A582" s="56"/>
      <c r="B582" s="56"/>
      <c r="C582" s="58"/>
      <c r="D582" s="87"/>
      <c r="E582" s="79"/>
      <c r="F582" s="58"/>
      <c r="G582" s="58"/>
      <c r="H582" s="58"/>
      <c r="I582" s="58"/>
      <c r="J582" s="58"/>
      <c r="K582" s="56"/>
      <c r="L582" s="56"/>
      <c r="M582" s="56"/>
      <c r="N582" s="56"/>
      <c r="O582" s="56"/>
      <c r="P582" s="56"/>
      <c r="Q582" s="56"/>
      <c r="R582" s="56"/>
      <c r="S582" s="56"/>
      <c r="T582" s="56"/>
      <c r="U582" s="56"/>
      <c r="V582" s="56"/>
      <c r="W582" s="56"/>
      <c r="X582" s="56"/>
      <c r="Y582" s="56"/>
      <c r="Z582" s="56"/>
      <c r="AA582" s="56"/>
      <c r="AB582" s="56"/>
    </row>
    <row r="583">
      <c r="A583" s="56"/>
      <c r="B583" s="56"/>
      <c r="C583" s="58"/>
      <c r="D583" s="87"/>
      <c r="E583" s="79"/>
      <c r="F583" s="58"/>
      <c r="G583" s="58"/>
      <c r="H583" s="58"/>
      <c r="I583" s="58"/>
      <c r="J583" s="58"/>
      <c r="K583" s="56"/>
      <c r="L583" s="56"/>
      <c r="M583" s="56"/>
      <c r="N583" s="56"/>
      <c r="O583" s="56"/>
      <c r="P583" s="56"/>
      <c r="Q583" s="56"/>
      <c r="R583" s="56"/>
      <c r="S583" s="56"/>
      <c r="T583" s="56"/>
      <c r="U583" s="56"/>
      <c r="V583" s="56"/>
      <c r="W583" s="56"/>
      <c r="X583" s="56"/>
      <c r="Y583" s="56"/>
      <c r="Z583" s="56"/>
      <c r="AA583" s="56"/>
      <c r="AB583" s="56"/>
    </row>
    <row r="584">
      <c r="A584" s="56"/>
      <c r="B584" s="56"/>
      <c r="C584" s="58"/>
      <c r="D584" s="87"/>
      <c r="E584" s="79"/>
      <c r="F584" s="58"/>
      <c r="G584" s="58"/>
      <c r="H584" s="58"/>
      <c r="I584" s="58"/>
      <c r="J584" s="58"/>
      <c r="K584" s="56"/>
      <c r="L584" s="56"/>
      <c r="M584" s="56"/>
      <c r="N584" s="56"/>
      <c r="O584" s="56"/>
      <c r="P584" s="56"/>
      <c r="Q584" s="56"/>
      <c r="R584" s="56"/>
      <c r="S584" s="56"/>
      <c r="T584" s="56"/>
      <c r="U584" s="56"/>
      <c r="V584" s="56"/>
      <c r="W584" s="56"/>
      <c r="X584" s="56"/>
      <c r="Y584" s="56"/>
      <c r="Z584" s="56"/>
      <c r="AA584" s="56"/>
      <c r="AB584" s="56"/>
    </row>
    <row r="585">
      <c r="A585" s="56"/>
      <c r="B585" s="56"/>
      <c r="C585" s="58"/>
      <c r="D585" s="87"/>
      <c r="E585" s="79"/>
      <c r="F585" s="58"/>
      <c r="G585" s="58"/>
      <c r="H585" s="58"/>
      <c r="I585" s="58"/>
      <c r="J585" s="58"/>
      <c r="K585" s="56"/>
      <c r="L585" s="56"/>
      <c r="M585" s="56"/>
      <c r="N585" s="56"/>
      <c r="O585" s="56"/>
      <c r="P585" s="56"/>
      <c r="Q585" s="56"/>
      <c r="R585" s="56"/>
      <c r="S585" s="56"/>
      <c r="T585" s="56"/>
      <c r="U585" s="56"/>
      <c r="V585" s="56"/>
      <c r="W585" s="56"/>
      <c r="X585" s="56"/>
      <c r="Y585" s="56"/>
      <c r="Z585" s="56"/>
      <c r="AA585" s="56"/>
      <c r="AB585" s="56"/>
    </row>
    <row r="586">
      <c r="A586" s="56"/>
      <c r="B586" s="56"/>
      <c r="C586" s="58"/>
      <c r="D586" s="87"/>
      <c r="E586" s="79"/>
      <c r="F586" s="58"/>
      <c r="G586" s="58"/>
      <c r="H586" s="58"/>
      <c r="I586" s="58"/>
      <c r="J586" s="58"/>
      <c r="K586" s="56"/>
      <c r="L586" s="56"/>
      <c r="M586" s="56"/>
      <c r="N586" s="56"/>
      <c r="O586" s="56"/>
      <c r="P586" s="56"/>
      <c r="Q586" s="56"/>
      <c r="R586" s="56"/>
      <c r="S586" s="56"/>
      <c r="T586" s="56"/>
      <c r="U586" s="56"/>
      <c r="V586" s="56"/>
      <c r="W586" s="56"/>
      <c r="X586" s="56"/>
      <c r="Y586" s="56"/>
      <c r="Z586" s="56"/>
      <c r="AA586" s="56"/>
      <c r="AB586" s="56"/>
    </row>
    <row r="587">
      <c r="A587" s="56"/>
      <c r="B587" s="56"/>
      <c r="C587" s="58"/>
      <c r="D587" s="87"/>
      <c r="E587" s="79"/>
      <c r="F587" s="58"/>
      <c r="G587" s="58"/>
      <c r="H587" s="58"/>
      <c r="I587" s="58"/>
      <c r="J587" s="58"/>
      <c r="K587" s="56"/>
      <c r="L587" s="56"/>
      <c r="M587" s="56"/>
      <c r="N587" s="56"/>
      <c r="O587" s="56"/>
      <c r="P587" s="56"/>
      <c r="Q587" s="56"/>
      <c r="R587" s="56"/>
      <c r="S587" s="56"/>
      <c r="T587" s="56"/>
      <c r="U587" s="56"/>
      <c r="V587" s="56"/>
      <c r="W587" s="56"/>
      <c r="X587" s="56"/>
      <c r="Y587" s="56"/>
      <c r="Z587" s="56"/>
      <c r="AA587" s="56"/>
      <c r="AB587" s="56"/>
    </row>
    <row r="588">
      <c r="A588" s="56"/>
      <c r="B588" s="56"/>
      <c r="C588" s="58"/>
      <c r="D588" s="87"/>
      <c r="E588" s="79"/>
      <c r="F588" s="58"/>
      <c r="G588" s="58"/>
      <c r="H588" s="58"/>
      <c r="I588" s="58"/>
      <c r="J588" s="58"/>
      <c r="K588" s="56"/>
      <c r="L588" s="56"/>
      <c r="M588" s="56"/>
      <c r="N588" s="56"/>
      <c r="O588" s="56"/>
      <c r="P588" s="56"/>
      <c r="Q588" s="56"/>
      <c r="R588" s="56"/>
      <c r="S588" s="56"/>
      <c r="T588" s="56"/>
      <c r="U588" s="56"/>
      <c r="V588" s="56"/>
      <c r="W588" s="56"/>
      <c r="X588" s="56"/>
      <c r="Y588" s="56"/>
      <c r="Z588" s="56"/>
      <c r="AA588" s="56"/>
      <c r="AB588" s="56"/>
    </row>
    <row r="589">
      <c r="A589" s="56"/>
      <c r="B589" s="56"/>
      <c r="C589" s="58"/>
      <c r="D589" s="87"/>
      <c r="E589" s="79"/>
      <c r="F589" s="58"/>
      <c r="G589" s="58"/>
      <c r="H589" s="58"/>
      <c r="I589" s="58"/>
      <c r="J589" s="58"/>
      <c r="K589" s="56"/>
      <c r="L589" s="56"/>
      <c r="M589" s="56"/>
      <c r="N589" s="56"/>
      <c r="O589" s="56"/>
      <c r="P589" s="56"/>
      <c r="Q589" s="56"/>
      <c r="R589" s="56"/>
      <c r="S589" s="56"/>
      <c r="T589" s="56"/>
      <c r="U589" s="56"/>
      <c r="V589" s="56"/>
      <c r="W589" s="56"/>
      <c r="X589" s="56"/>
      <c r="Y589" s="56"/>
      <c r="Z589" s="56"/>
      <c r="AA589" s="56"/>
      <c r="AB589" s="56"/>
    </row>
    <row r="590">
      <c r="A590" s="56"/>
      <c r="B590" s="56"/>
      <c r="C590" s="58"/>
      <c r="D590" s="87"/>
      <c r="E590" s="79"/>
      <c r="F590" s="58"/>
      <c r="G590" s="58"/>
      <c r="H590" s="58"/>
      <c r="I590" s="58"/>
      <c r="J590" s="58"/>
      <c r="K590" s="56"/>
      <c r="L590" s="56"/>
      <c r="M590" s="56"/>
      <c r="N590" s="56"/>
      <c r="O590" s="56"/>
      <c r="P590" s="56"/>
      <c r="Q590" s="56"/>
      <c r="R590" s="56"/>
      <c r="S590" s="56"/>
      <c r="T590" s="56"/>
      <c r="U590" s="56"/>
      <c r="V590" s="56"/>
      <c r="W590" s="56"/>
      <c r="X590" s="56"/>
      <c r="Y590" s="56"/>
      <c r="Z590" s="56"/>
      <c r="AA590" s="56"/>
      <c r="AB590" s="56"/>
    </row>
    <row r="591">
      <c r="A591" s="56"/>
      <c r="B591" s="56"/>
      <c r="C591" s="58"/>
      <c r="D591" s="87"/>
      <c r="E591" s="79"/>
      <c r="F591" s="58"/>
      <c r="G591" s="58"/>
      <c r="H591" s="58"/>
      <c r="I591" s="58"/>
      <c r="J591" s="58"/>
      <c r="K591" s="56"/>
      <c r="L591" s="56"/>
      <c r="M591" s="56"/>
      <c r="N591" s="56"/>
      <c r="O591" s="56"/>
      <c r="P591" s="56"/>
      <c r="Q591" s="56"/>
      <c r="R591" s="56"/>
      <c r="S591" s="56"/>
      <c r="T591" s="56"/>
      <c r="U591" s="56"/>
      <c r="V591" s="56"/>
      <c r="W591" s="56"/>
      <c r="X591" s="56"/>
      <c r="Y591" s="56"/>
      <c r="Z591" s="56"/>
      <c r="AA591" s="56"/>
      <c r="AB591" s="56"/>
    </row>
    <row r="592">
      <c r="A592" s="56"/>
      <c r="B592" s="56"/>
      <c r="C592" s="58"/>
      <c r="D592" s="87"/>
      <c r="E592" s="79"/>
      <c r="F592" s="58"/>
      <c r="G592" s="58"/>
      <c r="H592" s="58"/>
      <c r="I592" s="58"/>
      <c r="J592" s="58"/>
      <c r="K592" s="56"/>
      <c r="L592" s="56"/>
      <c r="M592" s="56"/>
      <c r="N592" s="56"/>
      <c r="O592" s="56"/>
      <c r="P592" s="56"/>
      <c r="Q592" s="56"/>
      <c r="R592" s="56"/>
      <c r="S592" s="56"/>
      <c r="T592" s="56"/>
      <c r="U592" s="56"/>
      <c r="V592" s="56"/>
      <c r="W592" s="56"/>
      <c r="X592" s="56"/>
      <c r="Y592" s="56"/>
      <c r="Z592" s="56"/>
      <c r="AA592" s="56"/>
      <c r="AB592" s="56"/>
    </row>
    <row r="593">
      <c r="A593" s="56"/>
      <c r="B593" s="56"/>
      <c r="C593" s="58"/>
      <c r="D593" s="87"/>
      <c r="E593" s="79"/>
      <c r="F593" s="58"/>
      <c r="G593" s="58"/>
      <c r="H593" s="58"/>
      <c r="I593" s="58"/>
      <c r="J593" s="58"/>
      <c r="K593" s="56"/>
      <c r="L593" s="56"/>
      <c r="M593" s="56"/>
      <c r="N593" s="56"/>
      <c r="O593" s="56"/>
      <c r="P593" s="56"/>
      <c r="Q593" s="56"/>
      <c r="R593" s="56"/>
      <c r="S593" s="56"/>
      <c r="T593" s="56"/>
      <c r="U593" s="56"/>
      <c r="V593" s="56"/>
      <c r="W593" s="56"/>
      <c r="X593" s="56"/>
      <c r="Y593" s="56"/>
      <c r="Z593" s="56"/>
      <c r="AA593" s="56"/>
      <c r="AB593" s="56"/>
    </row>
    <row r="594">
      <c r="A594" s="56"/>
      <c r="B594" s="56"/>
      <c r="C594" s="58"/>
      <c r="D594" s="87"/>
      <c r="E594" s="79"/>
      <c r="F594" s="58"/>
      <c r="G594" s="58"/>
      <c r="H594" s="58"/>
      <c r="I594" s="58"/>
      <c r="J594" s="58"/>
      <c r="K594" s="56"/>
      <c r="L594" s="56"/>
      <c r="M594" s="56"/>
      <c r="N594" s="56"/>
      <c r="O594" s="56"/>
      <c r="P594" s="56"/>
      <c r="Q594" s="56"/>
      <c r="R594" s="56"/>
      <c r="S594" s="56"/>
      <c r="T594" s="56"/>
      <c r="U594" s="56"/>
      <c r="V594" s="56"/>
      <c r="W594" s="56"/>
      <c r="X594" s="56"/>
      <c r="Y594" s="56"/>
      <c r="Z594" s="56"/>
      <c r="AA594" s="56"/>
      <c r="AB594" s="56"/>
    </row>
    <row r="595">
      <c r="A595" s="56"/>
      <c r="B595" s="56"/>
      <c r="C595" s="58"/>
      <c r="D595" s="87"/>
      <c r="E595" s="79"/>
      <c r="F595" s="58"/>
      <c r="G595" s="58"/>
      <c r="H595" s="58"/>
      <c r="I595" s="58"/>
      <c r="J595" s="58"/>
      <c r="K595" s="56"/>
      <c r="L595" s="56"/>
      <c r="M595" s="56"/>
      <c r="N595" s="56"/>
      <c r="O595" s="56"/>
      <c r="P595" s="56"/>
      <c r="Q595" s="56"/>
      <c r="R595" s="56"/>
      <c r="S595" s="56"/>
      <c r="T595" s="56"/>
      <c r="U595" s="56"/>
      <c r="V595" s="56"/>
      <c r="W595" s="56"/>
      <c r="X595" s="56"/>
      <c r="Y595" s="56"/>
      <c r="Z595" s="56"/>
      <c r="AA595" s="56"/>
      <c r="AB595" s="56"/>
    </row>
    <row r="596">
      <c r="A596" s="56"/>
      <c r="B596" s="56"/>
      <c r="C596" s="58"/>
      <c r="D596" s="87"/>
      <c r="E596" s="79"/>
      <c r="F596" s="58"/>
      <c r="G596" s="58"/>
      <c r="H596" s="58"/>
      <c r="I596" s="58"/>
      <c r="J596" s="58"/>
      <c r="K596" s="56"/>
      <c r="L596" s="56"/>
      <c r="M596" s="56"/>
      <c r="N596" s="56"/>
      <c r="O596" s="56"/>
      <c r="P596" s="56"/>
      <c r="Q596" s="56"/>
      <c r="R596" s="56"/>
      <c r="S596" s="56"/>
      <c r="T596" s="56"/>
      <c r="U596" s="56"/>
      <c r="V596" s="56"/>
      <c r="W596" s="56"/>
      <c r="X596" s="56"/>
      <c r="Y596" s="56"/>
      <c r="Z596" s="56"/>
      <c r="AA596" s="56"/>
      <c r="AB596" s="56"/>
    </row>
    <row r="597">
      <c r="A597" s="56"/>
      <c r="B597" s="56"/>
      <c r="C597" s="58"/>
      <c r="D597" s="87"/>
      <c r="E597" s="79"/>
      <c r="F597" s="58"/>
      <c r="G597" s="58"/>
      <c r="H597" s="58"/>
      <c r="I597" s="58"/>
      <c r="J597" s="58"/>
      <c r="K597" s="56"/>
      <c r="L597" s="56"/>
      <c r="M597" s="56"/>
      <c r="N597" s="56"/>
      <c r="O597" s="56"/>
      <c r="P597" s="56"/>
      <c r="Q597" s="56"/>
      <c r="R597" s="56"/>
      <c r="S597" s="56"/>
      <c r="T597" s="56"/>
      <c r="U597" s="56"/>
      <c r="V597" s="56"/>
      <c r="W597" s="56"/>
      <c r="X597" s="56"/>
      <c r="Y597" s="56"/>
      <c r="Z597" s="56"/>
      <c r="AA597" s="56"/>
      <c r="AB597" s="56"/>
    </row>
    <row r="598">
      <c r="A598" s="56"/>
      <c r="B598" s="56"/>
      <c r="C598" s="58"/>
      <c r="D598" s="87"/>
      <c r="E598" s="79"/>
      <c r="F598" s="58"/>
      <c r="G598" s="58"/>
      <c r="H598" s="58"/>
      <c r="I598" s="58"/>
      <c r="J598" s="58"/>
      <c r="K598" s="56"/>
      <c r="L598" s="56"/>
      <c r="M598" s="56"/>
      <c r="N598" s="56"/>
      <c r="O598" s="56"/>
      <c r="P598" s="56"/>
      <c r="Q598" s="56"/>
      <c r="R598" s="56"/>
      <c r="S598" s="56"/>
      <c r="T598" s="56"/>
      <c r="U598" s="56"/>
      <c r="V598" s="56"/>
      <c r="W598" s="56"/>
      <c r="X598" s="56"/>
      <c r="Y598" s="56"/>
      <c r="Z598" s="56"/>
      <c r="AA598" s="56"/>
      <c r="AB598" s="56"/>
    </row>
    <row r="599">
      <c r="A599" s="56"/>
      <c r="B599" s="56"/>
      <c r="C599" s="58"/>
      <c r="D599" s="87"/>
      <c r="E599" s="79"/>
      <c r="F599" s="58"/>
      <c r="G599" s="58"/>
      <c r="H599" s="58"/>
      <c r="I599" s="58"/>
      <c r="J599" s="58"/>
      <c r="K599" s="56"/>
      <c r="L599" s="56"/>
      <c r="M599" s="56"/>
      <c r="N599" s="56"/>
      <c r="O599" s="56"/>
      <c r="P599" s="56"/>
      <c r="Q599" s="56"/>
      <c r="R599" s="56"/>
      <c r="S599" s="56"/>
      <c r="T599" s="56"/>
      <c r="U599" s="56"/>
      <c r="V599" s="56"/>
      <c r="W599" s="56"/>
      <c r="X599" s="56"/>
      <c r="Y599" s="56"/>
      <c r="Z599" s="56"/>
      <c r="AA599" s="56"/>
      <c r="AB599" s="56"/>
    </row>
    <row r="600">
      <c r="A600" s="56"/>
      <c r="B600" s="56"/>
      <c r="C600" s="58"/>
      <c r="D600" s="87"/>
      <c r="E600" s="79"/>
      <c r="F600" s="58"/>
      <c r="G600" s="58"/>
      <c r="H600" s="58"/>
      <c r="I600" s="58"/>
      <c r="J600" s="58"/>
      <c r="K600" s="56"/>
      <c r="L600" s="56"/>
      <c r="M600" s="56"/>
      <c r="N600" s="56"/>
      <c r="O600" s="56"/>
      <c r="P600" s="56"/>
      <c r="Q600" s="56"/>
      <c r="R600" s="56"/>
      <c r="S600" s="56"/>
      <c r="T600" s="56"/>
      <c r="U600" s="56"/>
      <c r="V600" s="56"/>
      <c r="W600" s="56"/>
      <c r="X600" s="56"/>
      <c r="Y600" s="56"/>
      <c r="Z600" s="56"/>
      <c r="AA600" s="56"/>
      <c r="AB600" s="56"/>
    </row>
    <row r="601">
      <c r="A601" s="56"/>
      <c r="B601" s="56"/>
      <c r="C601" s="58"/>
      <c r="D601" s="87"/>
      <c r="E601" s="79"/>
      <c r="F601" s="58"/>
      <c r="G601" s="58"/>
      <c r="H601" s="58"/>
      <c r="I601" s="58"/>
      <c r="J601" s="58"/>
      <c r="K601" s="56"/>
      <c r="L601" s="56"/>
      <c r="M601" s="56"/>
      <c r="N601" s="56"/>
      <c r="O601" s="56"/>
      <c r="P601" s="56"/>
      <c r="Q601" s="56"/>
      <c r="R601" s="56"/>
      <c r="S601" s="56"/>
      <c r="T601" s="56"/>
      <c r="U601" s="56"/>
      <c r="V601" s="56"/>
      <c r="W601" s="56"/>
      <c r="X601" s="56"/>
      <c r="Y601" s="56"/>
      <c r="Z601" s="56"/>
      <c r="AA601" s="56"/>
      <c r="AB601" s="56"/>
    </row>
    <row r="602">
      <c r="A602" s="56"/>
      <c r="B602" s="56"/>
      <c r="C602" s="58"/>
      <c r="D602" s="87"/>
      <c r="E602" s="79"/>
      <c r="F602" s="58"/>
      <c r="G602" s="58"/>
      <c r="H602" s="58"/>
      <c r="I602" s="58"/>
      <c r="J602" s="58"/>
      <c r="K602" s="56"/>
      <c r="L602" s="56"/>
      <c r="M602" s="56"/>
      <c r="N602" s="56"/>
      <c r="O602" s="56"/>
      <c r="P602" s="56"/>
      <c r="Q602" s="56"/>
      <c r="R602" s="56"/>
      <c r="S602" s="56"/>
      <c r="T602" s="56"/>
      <c r="U602" s="56"/>
      <c r="V602" s="56"/>
      <c r="W602" s="56"/>
      <c r="X602" s="56"/>
      <c r="Y602" s="56"/>
      <c r="Z602" s="56"/>
      <c r="AA602" s="56"/>
      <c r="AB602" s="56"/>
    </row>
    <row r="603">
      <c r="A603" s="56"/>
      <c r="B603" s="56"/>
      <c r="C603" s="58"/>
      <c r="D603" s="87"/>
      <c r="E603" s="79"/>
      <c r="F603" s="58"/>
      <c r="G603" s="58"/>
      <c r="H603" s="58"/>
      <c r="I603" s="58"/>
      <c r="J603" s="58"/>
      <c r="K603" s="56"/>
      <c r="L603" s="56"/>
      <c r="M603" s="56"/>
      <c r="N603" s="56"/>
      <c r="O603" s="56"/>
      <c r="P603" s="56"/>
      <c r="Q603" s="56"/>
      <c r="R603" s="56"/>
      <c r="S603" s="56"/>
      <c r="T603" s="56"/>
      <c r="U603" s="56"/>
      <c r="V603" s="56"/>
      <c r="W603" s="56"/>
      <c r="X603" s="56"/>
      <c r="Y603" s="56"/>
      <c r="Z603" s="56"/>
      <c r="AA603" s="56"/>
      <c r="AB603" s="56"/>
    </row>
    <row r="604">
      <c r="A604" s="56"/>
      <c r="B604" s="56"/>
      <c r="C604" s="58"/>
      <c r="D604" s="87"/>
      <c r="E604" s="79"/>
      <c r="F604" s="58"/>
      <c r="G604" s="58"/>
      <c r="H604" s="58"/>
      <c r="I604" s="58"/>
      <c r="J604" s="58"/>
      <c r="K604" s="56"/>
      <c r="L604" s="56"/>
      <c r="M604" s="56"/>
      <c r="N604" s="56"/>
      <c r="O604" s="56"/>
      <c r="P604" s="56"/>
      <c r="Q604" s="56"/>
      <c r="R604" s="56"/>
      <c r="S604" s="56"/>
      <c r="T604" s="56"/>
      <c r="U604" s="56"/>
      <c r="V604" s="56"/>
      <c r="W604" s="56"/>
      <c r="X604" s="56"/>
      <c r="Y604" s="56"/>
      <c r="Z604" s="56"/>
      <c r="AA604" s="56"/>
      <c r="AB604" s="56"/>
    </row>
    <row r="605">
      <c r="A605" s="56"/>
      <c r="B605" s="56"/>
      <c r="C605" s="58"/>
      <c r="D605" s="87"/>
      <c r="E605" s="79"/>
      <c r="F605" s="58"/>
      <c r="G605" s="58"/>
      <c r="H605" s="58"/>
      <c r="I605" s="58"/>
      <c r="J605" s="58"/>
      <c r="K605" s="56"/>
      <c r="L605" s="56"/>
      <c r="M605" s="56"/>
      <c r="N605" s="56"/>
      <c r="O605" s="56"/>
      <c r="P605" s="56"/>
      <c r="Q605" s="56"/>
      <c r="R605" s="56"/>
      <c r="S605" s="56"/>
      <c r="T605" s="56"/>
      <c r="U605" s="56"/>
      <c r="V605" s="56"/>
      <c r="W605" s="56"/>
      <c r="X605" s="56"/>
      <c r="Y605" s="56"/>
      <c r="Z605" s="56"/>
      <c r="AA605" s="56"/>
      <c r="AB605" s="56"/>
    </row>
    <row r="606">
      <c r="A606" s="56"/>
      <c r="B606" s="56"/>
      <c r="C606" s="58"/>
      <c r="D606" s="87"/>
      <c r="E606" s="79"/>
      <c r="F606" s="58"/>
      <c r="G606" s="58"/>
      <c r="H606" s="58"/>
      <c r="I606" s="58"/>
      <c r="J606" s="58"/>
      <c r="K606" s="56"/>
      <c r="L606" s="56"/>
      <c r="M606" s="56"/>
      <c r="N606" s="56"/>
      <c r="O606" s="56"/>
      <c r="P606" s="56"/>
      <c r="Q606" s="56"/>
      <c r="R606" s="56"/>
      <c r="S606" s="56"/>
      <c r="T606" s="56"/>
      <c r="U606" s="56"/>
      <c r="V606" s="56"/>
      <c r="W606" s="56"/>
      <c r="X606" s="56"/>
      <c r="Y606" s="56"/>
      <c r="Z606" s="56"/>
      <c r="AA606" s="56"/>
      <c r="AB606" s="56"/>
    </row>
    <row r="607">
      <c r="A607" s="56"/>
      <c r="B607" s="56"/>
      <c r="C607" s="58"/>
      <c r="D607" s="87"/>
      <c r="E607" s="79"/>
      <c r="F607" s="58"/>
      <c r="G607" s="58"/>
      <c r="H607" s="58"/>
      <c r="I607" s="58"/>
      <c r="J607" s="58"/>
      <c r="K607" s="56"/>
      <c r="L607" s="56"/>
      <c r="M607" s="56"/>
      <c r="N607" s="56"/>
      <c r="O607" s="56"/>
      <c r="P607" s="56"/>
      <c r="Q607" s="56"/>
      <c r="R607" s="56"/>
      <c r="S607" s="56"/>
      <c r="T607" s="56"/>
      <c r="U607" s="56"/>
      <c r="V607" s="56"/>
      <c r="W607" s="56"/>
      <c r="X607" s="56"/>
      <c r="Y607" s="56"/>
      <c r="Z607" s="56"/>
      <c r="AA607" s="56"/>
      <c r="AB607" s="56"/>
    </row>
    <row r="608">
      <c r="A608" s="56"/>
      <c r="B608" s="56"/>
      <c r="C608" s="58"/>
      <c r="D608" s="87"/>
      <c r="E608" s="79"/>
      <c r="F608" s="58"/>
      <c r="G608" s="58"/>
      <c r="H608" s="58"/>
      <c r="I608" s="58"/>
      <c r="J608" s="58"/>
      <c r="K608" s="56"/>
      <c r="L608" s="56"/>
      <c r="M608" s="56"/>
      <c r="N608" s="56"/>
      <c r="O608" s="56"/>
      <c r="P608" s="56"/>
      <c r="Q608" s="56"/>
      <c r="R608" s="56"/>
      <c r="S608" s="56"/>
      <c r="T608" s="56"/>
      <c r="U608" s="56"/>
      <c r="V608" s="56"/>
      <c r="W608" s="56"/>
      <c r="X608" s="56"/>
      <c r="Y608" s="56"/>
      <c r="Z608" s="56"/>
      <c r="AA608" s="56"/>
      <c r="AB608" s="56"/>
    </row>
    <row r="609">
      <c r="A609" s="56"/>
      <c r="B609" s="56"/>
      <c r="C609" s="58"/>
      <c r="D609" s="87"/>
      <c r="E609" s="79"/>
      <c r="F609" s="58"/>
      <c r="G609" s="58"/>
      <c r="H609" s="58"/>
      <c r="I609" s="58"/>
      <c r="J609" s="58"/>
      <c r="K609" s="56"/>
      <c r="L609" s="56"/>
      <c r="M609" s="56"/>
      <c r="N609" s="56"/>
      <c r="O609" s="56"/>
      <c r="P609" s="56"/>
      <c r="Q609" s="56"/>
      <c r="R609" s="56"/>
      <c r="S609" s="56"/>
      <c r="T609" s="56"/>
      <c r="U609" s="56"/>
      <c r="V609" s="56"/>
      <c r="W609" s="56"/>
      <c r="X609" s="56"/>
      <c r="Y609" s="56"/>
      <c r="Z609" s="56"/>
      <c r="AA609" s="56"/>
      <c r="AB609" s="56"/>
    </row>
    <row r="610">
      <c r="A610" s="56"/>
      <c r="B610" s="56"/>
      <c r="C610" s="58"/>
      <c r="D610" s="87"/>
      <c r="E610" s="79"/>
      <c r="F610" s="58"/>
      <c r="G610" s="58"/>
      <c r="H610" s="58"/>
      <c r="I610" s="58"/>
      <c r="J610" s="58"/>
      <c r="K610" s="56"/>
      <c r="L610" s="56"/>
      <c r="M610" s="56"/>
      <c r="N610" s="56"/>
      <c r="O610" s="56"/>
      <c r="P610" s="56"/>
      <c r="Q610" s="56"/>
      <c r="R610" s="56"/>
      <c r="S610" s="56"/>
      <c r="T610" s="56"/>
      <c r="U610" s="56"/>
      <c r="V610" s="56"/>
      <c r="W610" s="56"/>
      <c r="X610" s="56"/>
      <c r="Y610" s="56"/>
      <c r="Z610" s="56"/>
      <c r="AA610" s="56"/>
      <c r="AB610" s="56"/>
    </row>
    <row r="611">
      <c r="A611" s="56"/>
      <c r="B611" s="56"/>
      <c r="C611" s="58"/>
      <c r="D611" s="87"/>
      <c r="E611" s="79"/>
      <c r="F611" s="58"/>
      <c r="G611" s="58"/>
      <c r="H611" s="58"/>
      <c r="I611" s="58"/>
      <c r="J611" s="58"/>
      <c r="K611" s="56"/>
      <c r="L611" s="56"/>
      <c r="M611" s="56"/>
      <c r="N611" s="56"/>
      <c r="O611" s="56"/>
      <c r="P611" s="56"/>
      <c r="Q611" s="56"/>
      <c r="R611" s="56"/>
      <c r="S611" s="56"/>
      <c r="T611" s="56"/>
      <c r="U611" s="56"/>
      <c r="V611" s="56"/>
      <c r="W611" s="56"/>
      <c r="X611" s="56"/>
      <c r="Y611" s="56"/>
      <c r="Z611" s="56"/>
      <c r="AA611" s="56"/>
      <c r="AB611" s="56"/>
    </row>
    <row r="612">
      <c r="A612" s="56"/>
      <c r="B612" s="56"/>
      <c r="C612" s="58"/>
      <c r="D612" s="87"/>
      <c r="E612" s="79"/>
      <c r="F612" s="58"/>
      <c r="G612" s="58"/>
      <c r="H612" s="58"/>
      <c r="I612" s="58"/>
      <c r="J612" s="58"/>
      <c r="K612" s="56"/>
      <c r="L612" s="56"/>
      <c r="M612" s="56"/>
      <c r="N612" s="56"/>
      <c r="O612" s="56"/>
      <c r="P612" s="56"/>
      <c r="Q612" s="56"/>
      <c r="R612" s="56"/>
      <c r="S612" s="56"/>
      <c r="T612" s="56"/>
      <c r="U612" s="56"/>
      <c r="V612" s="56"/>
      <c r="W612" s="56"/>
      <c r="X612" s="56"/>
      <c r="Y612" s="56"/>
      <c r="Z612" s="56"/>
      <c r="AA612" s="56"/>
      <c r="AB612" s="56"/>
    </row>
    <row r="613">
      <c r="A613" s="56"/>
      <c r="B613" s="56"/>
      <c r="C613" s="58"/>
      <c r="D613" s="87"/>
      <c r="E613" s="79"/>
      <c r="F613" s="58"/>
      <c r="G613" s="58"/>
      <c r="H613" s="58"/>
      <c r="I613" s="58"/>
      <c r="J613" s="58"/>
      <c r="K613" s="56"/>
      <c r="L613" s="56"/>
      <c r="M613" s="56"/>
      <c r="N613" s="56"/>
      <c r="O613" s="56"/>
      <c r="P613" s="56"/>
      <c r="Q613" s="56"/>
      <c r="R613" s="56"/>
      <c r="S613" s="56"/>
      <c r="T613" s="56"/>
      <c r="U613" s="56"/>
      <c r="V613" s="56"/>
      <c r="W613" s="56"/>
      <c r="X613" s="56"/>
      <c r="Y613" s="56"/>
      <c r="Z613" s="56"/>
      <c r="AA613" s="56"/>
      <c r="AB613" s="56"/>
    </row>
    <row r="614">
      <c r="A614" s="56"/>
      <c r="B614" s="56"/>
      <c r="C614" s="58"/>
      <c r="D614" s="87"/>
      <c r="E614" s="79"/>
      <c r="F614" s="58"/>
      <c r="G614" s="58"/>
      <c r="H614" s="58"/>
      <c r="I614" s="58"/>
      <c r="J614" s="58"/>
      <c r="K614" s="56"/>
      <c r="L614" s="56"/>
      <c r="M614" s="56"/>
      <c r="N614" s="56"/>
      <c r="O614" s="56"/>
      <c r="P614" s="56"/>
      <c r="Q614" s="56"/>
      <c r="R614" s="56"/>
      <c r="S614" s="56"/>
      <c r="T614" s="56"/>
      <c r="U614" s="56"/>
      <c r="V614" s="56"/>
      <c r="W614" s="56"/>
      <c r="X614" s="56"/>
      <c r="Y614" s="56"/>
      <c r="Z614" s="56"/>
      <c r="AA614" s="56"/>
      <c r="AB614" s="56"/>
    </row>
    <row r="615">
      <c r="A615" s="56"/>
      <c r="B615" s="56"/>
      <c r="C615" s="58"/>
      <c r="D615" s="87"/>
      <c r="E615" s="79"/>
      <c r="F615" s="58"/>
      <c r="G615" s="58"/>
      <c r="H615" s="58"/>
      <c r="I615" s="58"/>
      <c r="J615" s="58"/>
      <c r="K615" s="56"/>
      <c r="L615" s="56"/>
      <c r="M615" s="56"/>
      <c r="N615" s="56"/>
      <c r="O615" s="56"/>
      <c r="P615" s="56"/>
      <c r="Q615" s="56"/>
      <c r="R615" s="56"/>
      <c r="S615" s="56"/>
      <c r="T615" s="56"/>
      <c r="U615" s="56"/>
      <c r="V615" s="56"/>
      <c r="W615" s="56"/>
      <c r="X615" s="56"/>
      <c r="Y615" s="56"/>
      <c r="Z615" s="56"/>
      <c r="AA615" s="56"/>
      <c r="AB615" s="56"/>
    </row>
    <row r="616">
      <c r="A616" s="56"/>
      <c r="B616" s="56"/>
      <c r="C616" s="58"/>
      <c r="D616" s="87"/>
      <c r="E616" s="79"/>
      <c r="F616" s="58"/>
      <c r="G616" s="58"/>
      <c r="H616" s="58"/>
      <c r="I616" s="58"/>
      <c r="J616" s="58"/>
      <c r="K616" s="56"/>
      <c r="L616" s="56"/>
      <c r="M616" s="56"/>
      <c r="N616" s="56"/>
      <c r="O616" s="56"/>
      <c r="P616" s="56"/>
      <c r="Q616" s="56"/>
      <c r="R616" s="56"/>
      <c r="S616" s="56"/>
      <c r="T616" s="56"/>
      <c r="U616" s="56"/>
      <c r="V616" s="56"/>
      <c r="W616" s="56"/>
      <c r="X616" s="56"/>
      <c r="Y616" s="56"/>
      <c r="Z616" s="56"/>
      <c r="AA616" s="56"/>
      <c r="AB616" s="56"/>
    </row>
    <row r="617">
      <c r="A617" s="56"/>
      <c r="B617" s="56"/>
      <c r="C617" s="58"/>
      <c r="D617" s="87"/>
      <c r="E617" s="79"/>
      <c r="F617" s="58"/>
      <c r="G617" s="58"/>
      <c r="H617" s="58"/>
      <c r="I617" s="58"/>
      <c r="J617" s="58"/>
      <c r="K617" s="56"/>
      <c r="L617" s="56"/>
      <c r="M617" s="56"/>
      <c r="N617" s="56"/>
      <c r="O617" s="56"/>
      <c r="P617" s="56"/>
      <c r="Q617" s="56"/>
      <c r="R617" s="56"/>
      <c r="S617" s="56"/>
      <c r="T617" s="56"/>
      <c r="U617" s="56"/>
      <c r="V617" s="56"/>
      <c r="W617" s="56"/>
      <c r="X617" s="56"/>
      <c r="Y617" s="56"/>
      <c r="Z617" s="56"/>
      <c r="AA617" s="56"/>
      <c r="AB617" s="56"/>
    </row>
    <row r="618">
      <c r="A618" s="56"/>
      <c r="B618" s="56"/>
      <c r="C618" s="58"/>
      <c r="D618" s="87"/>
      <c r="E618" s="79"/>
      <c r="F618" s="58"/>
      <c r="G618" s="58"/>
      <c r="H618" s="58"/>
      <c r="I618" s="58"/>
      <c r="J618" s="58"/>
      <c r="K618" s="56"/>
      <c r="L618" s="56"/>
      <c r="M618" s="56"/>
      <c r="N618" s="56"/>
      <c r="O618" s="56"/>
      <c r="P618" s="56"/>
      <c r="Q618" s="56"/>
      <c r="R618" s="56"/>
      <c r="S618" s="56"/>
      <c r="T618" s="56"/>
      <c r="U618" s="56"/>
      <c r="V618" s="56"/>
      <c r="W618" s="56"/>
      <c r="X618" s="56"/>
      <c r="Y618" s="56"/>
      <c r="Z618" s="56"/>
      <c r="AA618" s="56"/>
      <c r="AB618" s="56"/>
    </row>
    <row r="619">
      <c r="A619" s="56"/>
      <c r="B619" s="56"/>
      <c r="C619" s="58"/>
      <c r="D619" s="87"/>
      <c r="E619" s="79"/>
      <c r="F619" s="58"/>
      <c r="G619" s="58"/>
      <c r="H619" s="58"/>
      <c r="I619" s="58"/>
      <c r="J619" s="58"/>
      <c r="K619" s="56"/>
      <c r="L619" s="56"/>
      <c r="M619" s="56"/>
      <c r="N619" s="56"/>
      <c r="O619" s="56"/>
      <c r="P619" s="56"/>
      <c r="Q619" s="56"/>
      <c r="R619" s="56"/>
      <c r="S619" s="56"/>
      <c r="T619" s="56"/>
      <c r="U619" s="56"/>
      <c r="V619" s="56"/>
      <c r="W619" s="56"/>
      <c r="X619" s="56"/>
      <c r="Y619" s="56"/>
      <c r="Z619" s="56"/>
      <c r="AA619" s="56"/>
      <c r="AB619" s="56"/>
    </row>
    <row r="620">
      <c r="A620" s="56"/>
      <c r="B620" s="56"/>
      <c r="C620" s="58"/>
      <c r="D620" s="87"/>
      <c r="E620" s="79"/>
      <c r="F620" s="58"/>
      <c r="G620" s="58"/>
      <c r="H620" s="58"/>
      <c r="I620" s="58"/>
      <c r="J620" s="58"/>
      <c r="K620" s="56"/>
      <c r="L620" s="56"/>
      <c r="M620" s="56"/>
      <c r="N620" s="56"/>
      <c r="O620" s="56"/>
      <c r="P620" s="56"/>
      <c r="Q620" s="56"/>
      <c r="R620" s="56"/>
      <c r="S620" s="56"/>
      <c r="T620" s="56"/>
      <c r="U620" s="56"/>
      <c r="V620" s="56"/>
      <c r="W620" s="56"/>
      <c r="X620" s="56"/>
      <c r="Y620" s="56"/>
      <c r="Z620" s="56"/>
      <c r="AA620" s="56"/>
      <c r="AB620" s="56"/>
    </row>
    <row r="621">
      <c r="A621" s="56"/>
      <c r="B621" s="56"/>
      <c r="C621" s="58"/>
      <c r="D621" s="87"/>
      <c r="E621" s="79"/>
      <c r="F621" s="58"/>
      <c r="G621" s="58"/>
      <c r="H621" s="58"/>
      <c r="I621" s="58"/>
      <c r="J621" s="58"/>
      <c r="K621" s="56"/>
      <c r="L621" s="56"/>
      <c r="M621" s="56"/>
      <c r="N621" s="56"/>
      <c r="O621" s="56"/>
      <c r="P621" s="56"/>
      <c r="Q621" s="56"/>
      <c r="R621" s="56"/>
      <c r="S621" s="56"/>
      <c r="T621" s="56"/>
      <c r="U621" s="56"/>
      <c r="V621" s="56"/>
      <c r="W621" s="56"/>
      <c r="X621" s="56"/>
      <c r="Y621" s="56"/>
      <c r="Z621" s="56"/>
      <c r="AA621" s="56"/>
      <c r="AB621" s="56"/>
    </row>
    <row r="622">
      <c r="A622" s="56"/>
      <c r="B622" s="56"/>
      <c r="C622" s="58"/>
      <c r="D622" s="87"/>
      <c r="E622" s="79"/>
      <c r="F622" s="58"/>
      <c r="G622" s="58"/>
      <c r="H622" s="58"/>
      <c r="I622" s="58"/>
      <c r="J622" s="58"/>
      <c r="K622" s="56"/>
      <c r="L622" s="56"/>
      <c r="M622" s="56"/>
      <c r="N622" s="56"/>
      <c r="O622" s="56"/>
      <c r="P622" s="56"/>
      <c r="Q622" s="56"/>
      <c r="R622" s="56"/>
      <c r="S622" s="56"/>
      <c r="T622" s="56"/>
      <c r="U622" s="56"/>
      <c r="V622" s="56"/>
      <c r="W622" s="56"/>
      <c r="X622" s="56"/>
      <c r="Y622" s="56"/>
      <c r="Z622" s="56"/>
      <c r="AA622" s="56"/>
      <c r="AB622" s="56"/>
    </row>
    <row r="623">
      <c r="A623" s="56"/>
      <c r="B623" s="56"/>
      <c r="C623" s="58"/>
      <c r="D623" s="87"/>
      <c r="E623" s="79"/>
      <c r="F623" s="58"/>
      <c r="G623" s="58"/>
      <c r="H623" s="58"/>
      <c r="I623" s="58"/>
      <c r="J623" s="58"/>
      <c r="K623" s="56"/>
      <c r="L623" s="56"/>
      <c r="M623" s="56"/>
      <c r="N623" s="56"/>
      <c r="O623" s="56"/>
      <c r="P623" s="56"/>
      <c r="Q623" s="56"/>
      <c r="R623" s="56"/>
      <c r="S623" s="56"/>
      <c r="T623" s="56"/>
      <c r="U623" s="56"/>
      <c r="V623" s="56"/>
      <c r="W623" s="56"/>
      <c r="X623" s="56"/>
      <c r="Y623" s="56"/>
      <c r="Z623" s="56"/>
      <c r="AA623" s="56"/>
      <c r="AB623" s="56"/>
    </row>
    <row r="624">
      <c r="A624" s="56"/>
      <c r="B624" s="56"/>
      <c r="C624" s="58"/>
      <c r="D624" s="87"/>
      <c r="E624" s="79"/>
      <c r="F624" s="58"/>
      <c r="G624" s="58"/>
      <c r="H624" s="58"/>
      <c r="I624" s="58"/>
      <c r="J624" s="58"/>
      <c r="K624" s="56"/>
      <c r="L624" s="56"/>
      <c r="M624" s="56"/>
      <c r="N624" s="56"/>
      <c r="O624" s="56"/>
      <c r="P624" s="56"/>
      <c r="Q624" s="56"/>
      <c r="R624" s="56"/>
      <c r="S624" s="56"/>
      <c r="T624" s="56"/>
      <c r="U624" s="56"/>
      <c r="V624" s="56"/>
      <c r="W624" s="56"/>
      <c r="X624" s="56"/>
      <c r="Y624" s="56"/>
      <c r="Z624" s="56"/>
      <c r="AA624" s="56"/>
      <c r="AB624" s="56"/>
    </row>
    <row r="625">
      <c r="A625" s="56"/>
      <c r="B625" s="56"/>
      <c r="C625" s="58"/>
      <c r="D625" s="87"/>
      <c r="E625" s="79"/>
      <c r="F625" s="58"/>
      <c r="G625" s="58"/>
      <c r="H625" s="58"/>
      <c r="I625" s="58"/>
      <c r="J625" s="58"/>
      <c r="K625" s="56"/>
      <c r="L625" s="56"/>
      <c r="M625" s="56"/>
      <c r="N625" s="56"/>
      <c r="O625" s="56"/>
      <c r="P625" s="56"/>
      <c r="Q625" s="56"/>
      <c r="R625" s="56"/>
      <c r="S625" s="56"/>
      <c r="T625" s="56"/>
      <c r="U625" s="56"/>
      <c r="V625" s="56"/>
      <c r="W625" s="56"/>
      <c r="X625" s="56"/>
      <c r="Y625" s="56"/>
      <c r="Z625" s="56"/>
      <c r="AA625" s="56"/>
      <c r="AB625" s="56"/>
    </row>
    <row r="626">
      <c r="A626" s="56"/>
      <c r="B626" s="56"/>
      <c r="C626" s="58"/>
      <c r="D626" s="87"/>
      <c r="E626" s="79"/>
      <c r="F626" s="58"/>
      <c r="G626" s="58"/>
      <c r="H626" s="58"/>
      <c r="I626" s="58"/>
      <c r="J626" s="58"/>
      <c r="K626" s="56"/>
      <c r="L626" s="56"/>
      <c r="M626" s="56"/>
      <c r="N626" s="56"/>
      <c r="O626" s="56"/>
      <c r="P626" s="56"/>
      <c r="Q626" s="56"/>
      <c r="R626" s="56"/>
      <c r="S626" s="56"/>
      <c r="T626" s="56"/>
      <c r="U626" s="56"/>
      <c r="V626" s="56"/>
      <c r="W626" s="56"/>
      <c r="X626" s="56"/>
      <c r="Y626" s="56"/>
      <c r="Z626" s="56"/>
      <c r="AA626" s="56"/>
      <c r="AB626" s="56"/>
    </row>
    <row r="627">
      <c r="A627" s="56"/>
      <c r="B627" s="56"/>
      <c r="C627" s="58"/>
      <c r="D627" s="87"/>
      <c r="E627" s="79"/>
      <c r="F627" s="58"/>
      <c r="G627" s="58"/>
      <c r="H627" s="58"/>
      <c r="I627" s="58"/>
      <c r="J627" s="58"/>
      <c r="K627" s="56"/>
      <c r="L627" s="56"/>
      <c r="M627" s="56"/>
      <c r="N627" s="56"/>
      <c r="O627" s="56"/>
      <c r="P627" s="56"/>
      <c r="Q627" s="56"/>
      <c r="R627" s="56"/>
      <c r="S627" s="56"/>
      <c r="T627" s="56"/>
      <c r="U627" s="56"/>
      <c r="V627" s="56"/>
      <c r="W627" s="56"/>
      <c r="X627" s="56"/>
      <c r="Y627" s="56"/>
      <c r="Z627" s="56"/>
      <c r="AA627" s="56"/>
      <c r="AB627" s="56"/>
    </row>
    <row r="628">
      <c r="A628" s="56"/>
      <c r="B628" s="56"/>
      <c r="C628" s="58"/>
      <c r="D628" s="87"/>
      <c r="E628" s="79"/>
      <c r="F628" s="58"/>
      <c r="G628" s="58"/>
      <c r="H628" s="58"/>
      <c r="I628" s="58"/>
      <c r="J628" s="58"/>
      <c r="K628" s="56"/>
      <c r="L628" s="56"/>
      <c r="M628" s="56"/>
      <c r="N628" s="56"/>
      <c r="O628" s="56"/>
      <c r="P628" s="56"/>
      <c r="Q628" s="56"/>
      <c r="R628" s="56"/>
      <c r="S628" s="56"/>
      <c r="T628" s="56"/>
      <c r="U628" s="56"/>
      <c r="V628" s="56"/>
      <c r="W628" s="56"/>
      <c r="X628" s="56"/>
      <c r="Y628" s="56"/>
      <c r="Z628" s="56"/>
      <c r="AA628" s="56"/>
      <c r="AB628" s="56"/>
    </row>
    <row r="629">
      <c r="A629" s="56"/>
      <c r="B629" s="56"/>
      <c r="C629" s="58"/>
      <c r="D629" s="87"/>
      <c r="E629" s="79"/>
      <c r="F629" s="58"/>
      <c r="G629" s="58"/>
      <c r="H629" s="58"/>
      <c r="I629" s="58"/>
      <c r="J629" s="58"/>
      <c r="K629" s="56"/>
      <c r="L629" s="56"/>
      <c r="M629" s="56"/>
      <c r="N629" s="56"/>
      <c r="O629" s="56"/>
      <c r="P629" s="56"/>
      <c r="Q629" s="56"/>
      <c r="R629" s="56"/>
      <c r="S629" s="56"/>
      <c r="T629" s="56"/>
      <c r="U629" s="56"/>
      <c r="V629" s="56"/>
      <c r="W629" s="56"/>
      <c r="X629" s="56"/>
      <c r="Y629" s="56"/>
      <c r="Z629" s="56"/>
      <c r="AA629" s="56"/>
      <c r="AB629" s="56"/>
    </row>
    <row r="630">
      <c r="A630" s="56"/>
      <c r="B630" s="56"/>
      <c r="C630" s="58"/>
      <c r="D630" s="87"/>
      <c r="E630" s="79"/>
      <c r="F630" s="58"/>
      <c r="G630" s="58"/>
      <c r="H630" s="58"/>
      <c r="I630" s="58"/>
      <c r="J630" s="58"/>
      <c r="K630" s="56"/>
      <c r="L630" s="56"/>
      <c r="M630" s="56"/>
      <c r="N630" s="56"/>
      <c r="O630" s="56"/>
      <c r="P630" s="56"/>
      <c r="Q630" s="56"/>
      <c r="R630" s="56"/>
      <c r="S630" s="56"/>
      <c r="T630" s="56"/>
      <c r="U630" s="56"/>
      <c r="V630" s="56"/>
      <c r="W630" s="56"/>
      <c r="X630" s="56"/>
      <c r="Y630" s="56"/>
      <c r="Z630" s="56"/>
      <c r="AA630" s="56"/>
      <c r="AB630" s="56"/>
    </row>
    <row r="631">
      <c r="A631" s="56"/>
      <c r="B631" s="56"/>
      <c r="C631" s="58"/>
      <c r="D631" s="87"/>
      <c r="E631" s="79"/>
      <c r="F631" s="58"/>
      <c r="G631" s="58"/>
      <c r="H631" s="58"/>
      <c r="I631" s="58"/>
      <c r="J631" s="58"/>
      <c r="K631" s="56"/>
      <c r="L631" s="56"/>
      <c r="M631" s="56"/>
      <c r="N631" s="56"/>
      <c r="O631" s="56"/>
      <c r="P631" s="56"/>
      <c r="Q631" s="56"/>
      <c r="R631" s="56"/>
      <c r="S631" s="56"/>
      <c r="T631" s="56"/>
      <c r="U631" s="56"/>
      <c r="V631" s="56"/>
      <c r="W631" s="56"/>
      <c r="X631" s="56"/>
      <c r="Y631" s="56"/>
      <c r="Z631" s="56"/>
      <c r="AA631" s="56"/>
      <c r="AB631" s="56"/>
    </row>
    <row r="632">
      <c r="A632" s="56"/>
      <c r="B632" s="56"/>
      <c r="C632" s="58"/>
      <c r="D632" s="87"/>
      <c r="E632" s="79"/>
      <c r="F632" s="58"/>
      <c r="G632" s="58"/>
      <c r="H632" s="58"/>
      <c r="I632" s="58"/>
      <c r="J632" s="58"/>
      <c r="K632" s="56"/>
      <c r="L632" s="56"/>
      <c r="M632" s="56"/>
      <c r="N632" s="56"/>
      <c r="O632" s="56"/>
      <c r="P632" s="56"/>
      <c r="Q632" s="56"/>
      <c r="R632" s="56"/>
      <c r="S632" s="56"/>
      <c r="T632" s="56"/>
      <c r="U632" s="56"/>
      <c r="V632" s="56"/>
      <c r="W632" s="56"/>
      <c r="X632" s="56"/>
      <c r="Y632" s="56"/>
      <c r="Z632" s="56"/>
      <c r="AA632" s="56"/>
      <c r="AB632" s="56"/>
    </row>
    <row r="633">
      <c r="A633" s="56"/>
      <c r="B633" s="56"/>
      <c r="C633" s="58"/>
      <c r="D633" s="87"/>
      <c r="E633" s="79"/>
      <c r="F633" s="58"/>
      <c r="G633" s="58"/>
      <c r="H633" s="58"/>
      <c r="I633" s="58"/>
      <c r="J633" s="58"/>
      <c r="K633" s="56"/>
      <c r="L633" s="56"/>
      <c r="M633" s="56"/>
      <c r="N633" s="56"/>
      <c r="O633" s="56"/>
      <c r="P633" s="56"/>
      <c r="Q633" s="56"/>
      <c r="R633" s="56"/>
      <c r="S633" s="56"/>
      <c r="T633" s="56"/>
      <c r="U633" s="56"/>
      <c r="V633" s="56"/>
      <c r="W633" s="56"/>
      <c r="X633" s="56"/>
      <c r="Y633" s="56"/>
      <c r="Z633" s="56"/>
      <c r="AA633" s="56"/>
      <c r="AB633" s="56"/>
    </row>
    <row r="634">
      <c r="A634" s="56"/>
      <c r="B634" s="56"/>
      <c r="C634" s="58"/>
      <c r="D634" s="87"/>
      <c r="E634" s="79"/>
      <c r="F634" s="58"/>
      <c r="G634" s="58"/>
      <c r="H634" s="58"/>
      <c r="I634" s="58"/>
      <c r="J634" s="58"/>
      <c r="K634" s="56"/>
      <c r="L634" s="56"/>
      <c r="M634" s="56"/>
      <c r="N634" s="56"/>
      <c r="O634" s="56"/>
      <c r="P634" s="56"/>
      <c r="Q634" s="56"/>
      <c r="R634" s="56"/>
      <c r="S634" s="56"/>
      <c r="T634" s="56"/>
      <c r="U634" s="56"/>
      <c r="V634" s="56"/>
      <c r="W634" s="56"/>
      <c r="X634" s="56"/>
      <c r="Y634" s="56"/>
      <c r="Z634" s="56"/>
      <c r="AA634" s="56"/>
      <c r="AB634" s="56"/>
    </row>
    <row r="635">
      <c r="A635" s="56"/>
      <c r="B635" s="56"/>
      <c r="C635" s="58"/>
      <c r="D635" s="87"/>
      <c r="E635" s="79"/>
      <c r="F635" s="58"/>
      <c r="G635" s="58"/>
      <c r="H635" s="58"/>
      <c r="I635" s="58"/>
      <c r="J635" s="58"/>
      <c r="K635" s="56"/>
      <c r="L635" s="56"/>
      <c r="M635" s="56"/>
      <c r="N635" s="56"/>
      <c r="O635" s="56"/>
      <c r="P635" s="56"/>
      <c r="Q635" s="56"/>
      <c r="R635" s="56"/>
      <c r="S635" s="56"/>
      <c r="T635" s="56"/>
      <c r="U635" s="56"/>
      <c r="V635" s="56"/>
      <c r="W635" s="56"/>
      <c r="X635" s="56"/>
      <c r="Y635" s="56"/>
      <c r="Z635" s="56"/>
      <c r="AA635" s="56"/>
      <c r="AB635" s="56"/>
    </row>
    <row r="636">
      <c r="A636" s="56"/>
      <c r="B636" s="56"/>
      <c r="C636" s="58"/>
      <c r="D636" s="87"/>
      <c r="E636" s="79"/>
      <c r="F636" s="58"/>
      <c r="G636" s="58"/>
      <c r="H636" s="58"/>
      <c r="I636" s="58"/>
      <c r="J636" s="58"/>
      <c r="K636" s="56"/>
      <c r="L636" s="56"/>
      <c r="M636" s="56"/>
      <c r="N636" s="56"/>
      <c r="O636" s="56"/>
      <c r="P636" s="56"/>
      <c r="Q636" s="56"/>
      <c r="R636" s="56"/>
      <c r="S636" s="56"/>
      <c r="T636" s="56"/>
      <c r="U636" s="56"/>
      <c r="V636" s="56"/>
      <c r="W636" s="56"/>
      <c r="X636" s="56"/>
      <c r="Y636" s="56"/>
      <c r="Z636" s="56"/>
      <c r="AA636" s="56"/>
      <c r="AB636" s="56"/>
    </row>
    <row r="637">
      <c r="A637" s="56"/>
      <c r="B637" s="56"/>
      <c r="C637" s="58"/>
      <c r="D637" s="87"/>
      <c r="E637" s="79"/>
      <c r="F637" s="58"/>
      <c r="G637" s="58"/>
      <c r="H637" s="58"/>
      <c r="I637" s="58"/>
      <c r="J637" s="58"/>
      <c r="K637" s="56"/>
      <c r="L637" s="56"/>
      <c r="M637" s="56"/>
      <c r="N637" s="56"/>
      <c r="O637" s="56"/>
      <c r="P637" s="56"/>
      <c r="Q637" s="56"/>
      <c r="R637" s="56"/>
      <c r="S637" s="56"/>
      <c r="T637" s="56"/>
      <c r="U637" s="56"/>
      <c r="V637" s="56"/>
      <c r="W637" s="56"/>
      <c r="X637" s="56"/>
      <c r="Y637" s="56"/>
      <c r="Z637" s="56"/>
      <c r="AA637" s="56"/>
      <c r="AB637" s="56"/>
    </row>
    <row r="638">
      <c r="A638" s="56"/>
      <c r="B638" s="56"/>
      <c r="C638" s="58"/>
      <c r="D638" s="87"/>
      <c r="E638" s="79"/>
      <c r="F638" s="58"/>
      <c r="G638" s="58"/>
      <c r="H638" s="58"/>
      <c r="I638" s="58"/>
      <c r="J638" s="58"/>
      <c r="K638" s="56"/>
      <c r="L638" s="56"/>
      <c r="M638" s="56"/>
      <c r="N638" s="56"/>
      <c r="O638" s="56"/>
      <c r="P638" s="56"/>
      <c r="Q638" s="56"/>
      <c r="R638" s="56"/>
      <c r="S638" s="56"/>
      <c r="T638" s="56"/>
      <c r="U638" s="56"/>
      <c r="V638" s="56"/>
      <c r="W638" s="56"/>
      <c r="X638" s="56"/>
      <c r="Y638" s="56"/>
      <c r="Z638" s="56"/>
      <c r="AA638" s="56"/>
      <c r="AB638" s="56"/>
    </row>
    <row r="639">
      <c r="A639" s="56"/>
      <c r="B639" s="56"/>
      <c r="C639" s="58"/>
      <c r="D639" s="87"/>
      <c r="E639" s="79"/>
      <c r="F639" s="58"/>
      <c r="G639" s="58"/>
      <c r="H639" s="58"/>
      <c r="I639" s="58"/>
      <c r="J639" s="58"/>
      <c r="K639" s="56"/>
      <c r="L639" s="56"/>
      <c r="M639" s="56"/>
      <c r="N639" s="56"/>
      <c r="O639" s="56"/>
      <c r="P639" s="56"/>
      <c r="Q639" s="56"/>
      <c r="R639" s="56"/>
      <c r="S639" s="56"/>
      <c r="T639" s="56"/>
      <c r="U639" s="56"/>
      <c r="V639" s="56"/>
      <c r="W639" s="56"/>
      <c r="X639" s="56"/>
      <c r="Y639" s="56"/>
      <c r="Z639" s="56"/>
      <c r="AA639" s="56"/>
      <c r="AB639" s="56"/>
    </row>
    <row r="640">
      <c r="A640" s="56"/>
      <c r="B640" s="56"/>
      <c r="C640" s="58"/>
      <c r="D640" s="87"/>
      <c r="E640" s="79"/>
      <c r="F640" s="58"/>
      <c r="G640" s="58"/>
      <c r="H640" s="58"/>
      <c r="I640" s="58"/>
      <c r="J640" s="58"/>
      <c r="K640" s="56"/>
      <c r="L640" s="56"/>
      <c r="M640" s="56"/>
      <c r="N640" s="56"/>
      <c r="O640" s="56"/>
      <c r="P640" s="56"/>
      <c r="Q640" s="56"/>
      <c r="R640" s="56"/>
      <c r="S640" s="56"/>
      <c r="T640" s="56"/>
      <c r="U640" s="56"/>
      <c r="V640" s="56"/>
      <c r="W640" s="56"/>
      <c r="X640" s="56"/>
      <c r="Y640" s="56"/>
      <c r="Z640" s="56"/>
      <c r="AA640" s="56"/>
      <c r="AB640" s="56"/>
    </row>
    <row r="641">
      <c r="A641" s="56"/>
      <c r="B641" s="56"/>
      <c r="C641" s="58"/>
      <c r="D641" s="87"/>
      <c r="E641" s="79"/>
      <c r="F641" s="58"/>
      <c r="G641" s="58"/>
      <c r="H641" s="58"/>
      <c r="I641" s="58"/>
      <c r="J641" s="58"/>
      <c r="K641" s="56"/>
      <c r="L641" s="56"/>
      <c r="M641" s="56"/>
      <c r="N641" s="56"/>
      <c r="O641" s="56"/>
      <c r="P641" s="56"/>
      <c r="Q641" s="56"/>
      <c r="R641" s="56"/>
      <c r="S641" s="56"/>
      <c r="T641" s="56"/>
      <c r="U641" s="56"/>
      <c r="V641" s="56"/>
      <c r="W641" s="56"/>
      <c r="X641" s="56"/>
      <c r="Y641" s="56"/>
      <c r="Z641" s="56"/>
      <c r="AA641" s="56"/>
      <c r="AB641" s="56"/>
    </row>
    <row r="642">
      <c r="A642" s="56"/>
      <c r="B642" s="56"/>
      <c r="C642" s="58"/>
      <c r="D642" s="87"/>
      <c r="E642" s="79"/>
      <c r="F642" s="58"/>
      <c r="G642" s="58"/>
      <c r="H642" s="58"/>
      <c r="I642" s="58"/>
      <c r="J642" s="58"/>
      <c r="K642" s="56"/>
      <c r="L642" s="56"/>
      <c r="M642" s="56"/>
      <c r="N642" s="56"/>
      <c r="O642" s="56"/>
      <c r="P642" s="56"/>
      <c r="Q642" s="56"/>
      <c r="R642" s="56"/>
      <c r="S642" s="56"/>
      <c r="T642" s="56"/>
      <c r="U642" s="56"/>
      <c r="V642" s="56"/>
      <c r="W642" s="56"/>
      <c r="X642" s="56"/>
      <c r="Y642" s="56"/>
      <c r="Z642" s="56"/>
      <c r="AA642" s="56"/>
      <c r="AB642" s="56"/>
    </row>
    <row r="643">
      <c r="A643" s="56"/>
      <c r="B643" s="56"/>
      <c r="C643" s="58"/>
      <c r="D643" s="87"/>
      <c r="E643" s="79"/>
      <c r="F643" s="58"/>
      <c r="G643" s="58"/>
      <c r="H643" s="58"/>
      <c r="I643" s="58"/>
      <c r="J643" s="58"/>
      <c r="K643" s="56"/>
      <c r="L643" s="56"/>
      <c r="M643" s="56"/>
      <c r="N643" s="56"/>
      <c r="O643" s="56"/>
      <c r="P643" s="56"/>
      <c r="Q643" s="56"/>
      <c r="R643" s="56"/>
      <c r="S643" s="56"/>
      <c r="T643" s="56"/>
      <c r="U643" s="56"/>
      <c r="V643" s="56"/>
      <c r="W643" s="56"/>
      <c r="X643" s="56"/>
      <c r="Y643" s="56"/>
      <c r="Z643" s="56"/>
      <c r="AA643" s="56"/>
      <c r="AB643" s="56"/>
    </row>
    <row r="644">
      <c r="A644" s="56"/>
      <c r="B644" s="56"/>
      <c r="C644" s="58"/>
      <c r="D644" s="87"/>
      <c r="E644" s="79"/>
      <c r="F644" s="58"/>
      <c r="G644" s="58"/>
      <c r="H644" s="58"/>
      <c r="I644" s="58"/>
      <c r="J644" s="58"/>
      <c r="K644" s="56"/>
      <c r="L644" s="56"/>
      <c r="M644" s="56"/>
      <c r="N644" s="56"/>
      <c r="O644" s="56"/>
      <c r="P644" s="56"/>
      <c r="Q644" s="56"/>
      <c r="R644" s="56"/>
      <c r="S644" s="56"/>
      <c r="T644" s="56"/>
      <c r="U644" s="56"/>
      <c r="V644" s="56"/>
      <c r="W644" s="56"/>
      <c r="X644" s="56"/>
      <c r="Y644" s="56"/>
      <c r="Z644" s="56"/>
      <c r="AA644" s="56"/>
      <c r="AB644" s="56"/>
    </row>
    <row r="645">
      <c r="A645" s="56"/>
      <c r="B645" s="56"/>
      <c r="C645" s="58"/>
      <c r="D645" s="87"/>
      <c r="E645" s="79"/>
      <c r="F645" s="58"/>
      <c r="G645" s="58"/>
      <c r="H645" s="58"/>
      <c r="I645" s="58"/>
      <c r="J645" s="58"/>
      <c r="K645" s="56"/>
      <c r="L645" s="56"/>
      <c r="M645" s="56"/>
      <c r="N645" s="56"/>
      <c r="O645" s="56"/>
      <c r="P645" s="56"/>
      <c r="Q645" s="56"/>
      <c r="R645" s="56"/>
      <c r="S645" s="56"/>
      <c r="T645" s="56"/>
      <c r="U645" s="56"/>
      <c r="V645" s="56"/>
      <c r="W645" s="56"/>
      <c r="X645" s="56"/>
      <c r="Y645" s="56"/>
      <c r="Z645" s="56"/>
      <c r="AA645" s="56"/>
      <c r="AB645" s="56"/>
    </row>
    <row r="646">
      <c r="A646" s="56"/>
      <c r="B646" s="56"/>
      <c r="C646" s="58"/>
      <c r="D646" s="87"/>
      <c r="E646" s="79"/>
      <c r="F646" s="58"/>
      <c r="G646" s="58"/>
      <c r="H646" s="58"/>
      <c r="I646" s="58"/>
      <c r="J646" s="58"/>
      <c r="K646" s="56"/>
      <c r="L646" s="56"/>
      <c r="M646" s="56"/>
      <c r="N646" s="56"/>
      <c r="O646" s="56"/>
      <c r="P646" s="56"/>
      <c r="Q646" s="56"/>
      <c r="R646" s="56"/>
      <c r="S646" s="56"/>
      <c r="T646" s="56"/>
      <c r="U646" s="56"/>
      <c r="V646" s="56"/>
      <c r="W646" s="56"/>
      <c r="X646" s="56"/>
      <c r="Y646" s="56"/>
      <c r="Z646" s="56"/>
      <c r="AA646" s="56"/>
      <c r="AB646" s="56"/>
    </row>
    <row r="647">
      <c r="A647" s="56"/>
      <c r="B647" s="56"/>
      <c r="C647" s="58"/>
      <c r="D647" s="87"/>
      <c r="E647" s="79"/>
      <c r="F647" s="58"/>
      <c r="G647" s="58"/>
      <c r="H647" s="58"/>
      <c r="I647" s="58"/>
      <c r="J647" s="58"/>
      <c r="K647" s="56"/>
      <c r="L647" s="56"/>
      <c r="M647" s="56"/>
      <c r="N647" s="56"/>
      <c r="O647" s="56"/>
      <c r="P647" s="56"/>
      <c r="Q647" s="56"/>
      <c r="R647" s="56"/>
      <c r="S647" s="56"/>
      <c r="T647" s="56"/>
      <c r="U647" s="56"/>
      <c r="V647" s="56"/>
      <c r="W647" s="56"/>
      <c r="X647" s="56"/>
      <c r="Y647" s="56"/>
      <c r="Z647" s="56"/>
      <c r="AA647" s="56"/>
      <c r="AB647" s="56"/>
    </row>
    <row r="648">
      <c r="A648" s="56"/>
      <c r="B648" s="56"/>
      <c r="C648" s="58"/>
      <c r="D648" s="87"/>
      <c r="E648" s="79"/>
      <c r="F648" s="58"/>
      <c r="G648" s="58"/>
      <c r="H648" s="58"/>
      <c r="I648" s="58"/>
      <c r="J648" s="58"/>
      <c r="K648" s="56"/>
      <c r="L648" s="56"/>
      <c r="M648" s="56"/>
      <c r="N648" s="56"/>
      <c r="O648" s="56"/>
      <c r="P648" s="56"/>
      <c r="Q648" s="56"/>
      <c r="R648" s="56"/>
      <c r="S648" s="56"/>
      <c r="T648" s="56"/>
      <c r="U648" s="56"/>
      <c r="V648" s="56"/>
      <c r="W648" s="56"/>
      <c r="X648" s="56"/>
      <c r="Y648" s="56"/>
      <c r="Z648" s="56"/>
      <c r="AA648" s="56"/>
      <c r="AB648" s="56"/>
    </row>
    <row r="649">
      <c r="A649" s="56"/>
      <c r="B649" s="56"/>
      <c r="C649" s="58"/>
      <c r="D649" s="87"/>
      <c r="E649" s="79"/>
      <c r="F649" s="58"/>
      <c r="G649" s="58"/>
      <c r="H649" s="58"/>
      <c r="I649" s="58"/>
      <c r="J649" s="58"/>
      <c r="K649" s="56"/>
      <c r="L649" s="56"/>
      <c r="M649" s="56"/>
      <c r="N649" s="56"/>
      <c r="O649" s="56"/>
      <c r="P649" s="56"/>
      <c r="Q649" s="56"/>
      <c r="R649" s="56"/>
      <c r="S649" s="56"/>
      <c r="T649" s="56"/>
      <c r="U649" s="56"/>
      <c r="V649" s="56"/>
      <c r="W649" s="56"/>
      <c r="X649" s="56"/>
      <c r="Y649" s="56"/>
      <c r="Z649" s="56"/>
      <c r="AA649" s="56"/>
      <c r="AB649" s="56"/>
    </row>
    <row r="650">
      <c r="A650" s="56"/>
      <c r="B650" s="56"/>
      <c r="C650" s="58"/>
      <c r="D650" s="87"/>
      <c r="E650" s="79"/>
      <c r="F650" s="58"/>
      <c r="G650" s="58"/>
      <c r="H650" s="58"/>
      <c r="I650" s="58"/>
      <c r="J650" s="58"/>
      <c r="K650" s="56"/>
      <c r="L650" s="56"/>
      <c r="M650" s="56"/>
      <c r="N650" s="56"/>
      <c r="O650" s="56"/>
      <c r="P650" s="56"/>
      <c r="Q650" s="56"/>
      <c r="R650" s="56"/>
      <c r="S650" s="56"/>
      <c r="T650" s="56"/>
      <c r="U650" s="56"/>
      <c r="V650" s="56"/>
      <c r="W650" s="56"/>
      <c r="X650" s="56"/>
      <c r="Y650" s="56"/>
      <c r="Z650" s="56"/>
      <c r="AA650" s="56"/>
      <c r="AB650" s="56"/>
    </row>
    <row r="651">
      <c r="A651" s="56"/>
      <c r="B651" s="56"/>
      <c r="C651" s="58"/>
      <c r="D651" s="87"/>
      <c r="E651" s="79"/>
      <c r="F651" s="58"/>
      <c r="G651" s="58"/>
      <c r="H651" s="58"/>
      <c r="I651" s="58"/>
      <c r="J651" s="58"/>
      <c r="K651" s="56"/>
      <c r="L651" s="56"/>
      <c r="M651" s="56"/>
      <c r="N651" s="56"/>
      <c r="O651" s="56"/>
      <c r="P651" s="56"/>
      <c r="Q651" s="56"/>
      <c r="R651" s="56"/>
      <c r="S651" s="56"/>
      <c r="T651" s="56"/>
      <c r="U651" s="56"/>
      <c r="V651" s="56"/>
      <c r="W651" s="56"/>
      <c r="X651" s="56"/>
      <c r="Y651" s="56"/>
      <c r="Z651" s="56"/>
      <c r="AA651" s="56"/>
      <c r="AB651" s="56"/>
    </row>
    <row r="652">
      <c r="A652" s="56"/>
      <c r="B652" s="56"/>
      <c r="C652" s="58"/>
      <c r="D652" s="87"/>
      <c r="E652" s="79"/>
      <c r="F652" s="58"/>
      <c r="G652" s="58"/>
      <c r="H652" s="58"/>
      <c r="I652" s="58"/>
      <c r="J652" s="58"/>
      <c r="K652" s="56"/>
      <c r="L652" s="56"/>
      <c r="M652" s="56"/>
      <c r="N652" s="56"/>
      <c r="O652" s="56"/>
      <c r="P652" s="56"/>
      <c r="Q652" s="56"/>
      <c r="R652" s="56"/>
      <c r="S652" s="56"/>
      <c r="T652" s="56"/>
      <c r="U652" s="56"/>
      <c r="V652" s="56"/>
      <c r="W652" s="56"/>
      <c r="X652" s="56"/>
      <c r="Y652" s="56"/>
      <c r="Z652" s="56"/>
      <c r="AA652" s="56"/>
      <c r="AB652" s="56"/>
    </row>
    <row r="653">
      <c r="A653" s="56"/>
      <c r="B653" s="56"/>
      <c r="C653" s="58"/>
      <c r="D653" s="87"/>
      <c r="E653" s="79"/>
      <c r="F653" s="58"/>
      <c r="G653" s="58"/>
      <c r="H653" s="58"/>
      <c r="I653" s="58"/>
      <c r="J653" s="58"/>
      <c r="K653" s="56"/>
      <c r="L653" s="56"/>
      <c r="M653" s="56"/>
      <c r="N653" s="56"/>
      <c r="O653" s="56"/>
      <c r="P653" s="56"/>
      <c r="Q653" s="56"/>
      <c r="R653" s="56"/>
      <c r="S653" s="56"/>
      <c r="T653" s="56"/>
      <c r="U653" s="56"/>
      <c r="V653" s="56"/>
      <c r="W653" s="56"/>
      <c r="X653" s="56"/>
      <c r="Y653" s="56"/>
      <c r="Z653" s="56"/>
      <c r="AA653" s="56"/>
      <c r="AB653" s="56"/>
    </row>
    <row r="654">
      <c r="A654" s="56"/>
      <c r="B654" s="56"/>
      <c r="C654" s="58"/>
      <c r="D654" s="87"/>
      <c r="E654" s="79"/>
      <c r="F654" s="58"/>
      <c r="G654" s="58"/>
      <c r="H654" s="58"/>
      <c r="I654" s="58"/>
      <c r="J654" s="58"/>
      <c r="K654" s="56"/>
      <c r="L654" s="56"/>
      <c r="M654" s="56"/>
      <c r="N654" s="56"/>
      <c r="O654" s="56"/>
      <c r="P654" s="56"/>
      <c r="Q654" s="56"/>
      <c r="R654" s="56"/>
      <c r="S654" s="56"/>
      <c r="T654" s="56"/>
      <c r="U654" s="56"/>
      <c r="V654" s="56"/>
      <c r="W654" s="56"/>
      <c r="X654" s="56"/>
      <c r="Y654" s="56"/>
      <c r="Z654" s="56"/>
      <c r="AA654" s="56"/>
      <c r="AB654" s="56"/>
    </row>
    <row r="655">
      <c r="A655" s="56"/>
      <c r="B655" s="56"/>
      <c r="C655" s="58"/>
      <c r="D655" s="87"/>
      <c r="E655" s="79"/>
      <c r="F655" s="58"/>
      <c r="G655" s="58"/>
      <c r="H655" s="58"/>
      <c r="I655" s="58"/>
      <c r="J655" s="58"/>
      <c r="K655" s="56"/>
      <c r="L655" s="56"/>
      <c r="M655" s="56"/>
      <c r="N655" s="56"/>
      <c r="O655" s="56"/>
      <c r="P655" s="56"/>
      <c r="Q655" s="56"/>
      <c r="R655" s="56"/>
      <c r="S655" s="56"/>
      <c r="T655" s="56"/>
      <c r="U655" s="56"/>
      <c r="V655" s="56"/>
      <c r="W655" s="56"/>
      <c r="X655" s="56"/>
      <c r="Y655" s="56"/>
      <c r="Z655" s="56"/>
      <c r="AA655" s="56"/>
      <c r="AB655" s="56"/>
    </row>
    <row r="656">
      <c r="A656" s="56"/>
      <c r="B656" s="56"/>
      <c r="C656" s="58"/>
      <c r="D656" s="87"/>
      <c r="E656" s="79"/>
      <c r="F656" s="58"/>
      <c r="G656" s="58"/>
      <c r="H656" s="58"/>
      <c r="I656" s="58"/>
      <c r="J656" s="58"/>
      <c r="K656" s="56"/>
      <c r="L656" s="56"/>
      <c r="M656" s="56"/>
      <c r="N656" s="56"/>
      <c r="O656" s="56"/>
      <c r="P656" s="56"/>
      <c r="Q656" s="56"/>
      <c r="R656" s="56"/>
      <c r="S656" s="56"/>
      <c r="T656" s="56"/>
      <c r="U656" s="56"/>
      <c r="V656" s="56"/>
      <c r="W656" s="56"/>
      <c r="X656" s="56"/>
      <c r="Y656" s="56"/>
      <c r="Z656" s="56"/>
      <c r="AA656" s="56"/>
      <c r="AB656" s="56"/>
    </row>
    <row r="657">
      <c r="A657" s="56"/>
      <c r="B657" s="56"/>
      <c r="C657" s="58"/>
      <c r="D657" s="87"/>
      <c r="E657" s="79"/>
      <c r="F657" s="58"/>
      <c r="G657" s="58"/>
      <c r="H657" s="58"/>
      <c r="I657" s="58"/>
      <c r="J657" s="58"/>
      <c r="K657" s="56"/>
      <c r="L657" s="56"/>
      <c r="M657" s="56"/>
      <c r="N657" s="56"/>
      <c r="O657" s="56"/>
      <c r="P657" s="56"/>
      <c r="Q657" s="56"/>
      <c r="R657" s="56"/>
      <c r="S657" s="56"/>
      <c r="T657" s="56"/>
      <c r="U657" s="56"/>
      <c r="V657" s="56"/>
      <c r="W657" s="56"/>
      <c r="X657" s="56"/>
      <c r="Y657" s="56"/>
      <c r="Z657" s="56"/>
      <c r="AA657" s="56"/>
      <c r="AB657" s="56"/>
    </row>
    <row r="658">
      <c r="A658" s="56"/>
      <c r="B658" s="56"/>
      <c r="C658" s="58"/>
      <c r="D658" s="87"/>
      <c r="E658" s="79"/>
      <c r="F658" s="58"/>
      <c r="G658" s="58"/>
      <c r="H658" s="58"/>
      <c r="I658" s="58"/>
      <c r="J658" s="58"/>
      <c r="K658" s="56"/>
      <c r="L658" s="56"/>
      <c r="M658" s="56"/>
      <c r="N658" s="56"/>
      <c r="O658" s="56"/>
      <c r="P658" s="56"/>
      <c r="Q658" s="56"/>
      <c r="R658" s="56"/>
      <c r="S658" s="56"/>
      <c r="T658" s="56"/>
      <c r="U658" s="56"/>
      <c r="V658" s="56"/>
      <c r="W658" s="56"/>
      <c r="X658" s="56"/>
      <c r="Y658" s="56"/>
      <c r="Z658" s="56"/>
      <c r="AA658" s="56"/>
      <c r="AB658" s="56"/>
    </row>
    <row r="659">
      <c r="A659" s="56"/>
      <c r="B659" s="56"/>
      <c r="C659" s="58"/>
      <c r="D659" s="87"/>
      <c r="E659" s="79"/>
      <c r="F659" s="58"/>
      <c r="G659" s="58"/>
      <c r="H659" s="58"/>
      <c r="I659" s="58"/>
      <c r="J659" s="58"/>
      <c r="K659" s="56"/>
      <c r="L659" s="56"/>
      <c r="M659" s="56"/>
      <c r="N659" s="56"/>
      <c r="O659" s="56"/>
      <c r="P659" s="56"/>
      <c r="Q659" s="56"/>
      <c r="R659" s="56"/>
      <c r="S659" s="56"/>
      <c r="T659" s="56"/>
      <c r="U659" s="56"/>
      <c r="V659" s="56"/>
      <c r="W659" s="56"/>
      <c r="X659" s="56"/>
      <c r="Y659" s="56"/>
      <c r="Z659" s="56"/>
      <c r="AA659" s="56"/>
      <c r="AB659" s="56"/>
    </row>
    <row r="660">
      <c r="A660" s="56"/>
      <c r="B660" s="56"/>
      <c r="C660" s="58"/>
      <c r="D660" s="87"/>
      <c r="E660" s="79"/>
      <c r="F660" s="58"/>
      <c r="G660" s="58"/>
      <c r="H660" s="58"/>
      <c r="I660" s="58"/>
      <c r="J660" s="58"/>
      <c r="K660" s="56"/>
      <c r="L660" s="56"/>
      <c r="M660" s="56"/>
      <c r="N660" s="56"/>
      <c r="O660" s="56"/>
      <c r="P660" s="56"/>
      <c r="Q660" s="56"/>
      <c r="R660" s="56"/>
      <c r="S660" s="56"/>
      <c r="T660" s="56"/>
      <c r="U660" s="56"/>
      <c r="V660" s="56"/>
      <c r="W660" s="56"/>
      <c r="X660" s="56"/>
      <c r="Y660" s="56"/>
      <c r="Z660" s="56"/>
      <c r="AA660" s="56"/>
      <c r="AB660" s="56"/>
    </row>
    <row r="661">
      <c r="A661" s="56"/>
      <c r="B661" s="56"/>
      <c r="C661" s="58"/>
      <c r="D661" s="87"/>
      <c r="E661" s="79"/>
      <c r="F661" s="58"/>
      <c r="G661" s="58"/>
      <c r="H661" s="58"/>
      <c r="I661" s="58"/>
      <c r="J661" s="58"/>
      <c r="K661" s="56"/>
      <c r="L661" s="56"/>
      <c r="M661" s="56"/>
      <c r="N661" s="56"/>
      <c r="O661" s="56"/>
      <c r="P661" s="56"/>
      <c r="Q661" s="56"/>
      <c r="R661" s="56"/>
      <c r="S661" s="56"/>
      <c r="T661" s="56"/>
      <c r="U661" s="56"/>
      <c r="V661" s="56"/>
      <c r="W661" s="56"/>
      <c r="X661" s="56"/>
      <c r="Y661" s="56"/>
      <c r="Z661" s="56"/>
      <c r="AA661" s="56"/>
      <c r="AB661" s="56"/>
    </row>
    <row r="662">
      <c r="A662" s="56"/>
      <c r="B662" s="56"/>
      <c r="C662" s="58"/>
      <c r="D662" s="87"/>
      <c r="E662" s="79"/>
      <c r="F662" s="58"/>
      <c r="G662" s="58"/>
      <c r="H662" s="58"/>
      <c r="I662" s="58"/>
      <c r="J662" s="58"/>
      <c r="K662" s="56"/>
      <c r="L662" s="56"/>
      <c r="M662" s="56"/>
      <c r="N662" s="56"/>
      <c r="O662" s="56"/>
      <c r="P662" s="56"/>
      <c r="Q662" s="56"/>
      <c r="R662" s="56"/>
      <c r="S662" s="56"/>
      <c r="T662" s="56"/>
      <c r="U662" s="56"/>
      <c r="V662" s="56"/>
      <c r="W662" s="56"/>
      <c r="X662" s="56"/>
      <c r="Y662" s="56"/>
      <c r="Z662" s="56"/>
      <c r="AA662" s="56"/>
      <c r="AB662" s="56"/>
    </row>
    <row r="663">
      <c r="A663" s="56"/>
      <c r="B663" s="56"/>
      <c r="C663" s="58"/>
      <c r="D663" s="87"/>
      <c r="E663" s="79"/>
      <c r="F663" s="58"/>
      <c r="G663" s="58"/>
      <c r="H663" s="58"/>
      <c r="I663" s="58"/>
      <c r="J663" s="58"/>
      <c r="K663" s="56"/>
      <c r="L663" s="56"/>
      <c r="M663" s="56"/>
      <c r="N663" s="56"/>
      <c r="O663" s="56"/>
      <c r="P663" s="56"/>
      <c r="Q663" s="56"/>
      <c r="R663" s="56"/>
      <c r="S663" s="56"/>
      <c r="T663" s="56"/>
      <c r="U663" s="56"/>
      <c r="V663" s="56"/>
      <c r="W663" s="56"/>
      <c r="X663" s="56"/>
      <c r="Y663" s="56"/>
      <c r="Z663" s="56"/>
      <c r="AA663" s="56"/>
      <c r="AB663" s="56"/>
    </row>
    <row r="664">
      <c r="A664" s="56"/>
      <c r="B664" s="56"/>
      <c r="C664" s="58"/>
      <c r="D664" s="87"/>
      <c r="E664" s="79"/>
      <c r="F664" s="58"/>
      <c r="G664" s="58"/>
      <c r="H664" s="58"/>
      <c r="I664" s="58"/>
      <c r="J664" s="58"/>
      <c r="K664" s="56"/>
      <c r="L664" s="56"/>
      <c r="M664" s="56"/>
      <c r="N664" s="56"/>
      <c r="O664" s="56"/>
      <c r="P664" s="56"/>
      <c r="Q664" s="56"/>
      <c r="R664" s="56"/>
      <c r="S664" s="56"/>
      <c r="T664" s="56"/>
      <c r="U664" s="56"/>
      <c r="V664" s="56"/>
      <c r="W664" s="56"/>
      <c r="X664" s="56"/>
      <c r="Y664" s="56"/>
      <c r="Z664" s="56"/>
      <c r="AA664" s="56"/>
      <c r="AB664" s="56"/>
    </row>
    <row r="665">
      <c r="A665" s="56"/>
      <c r="B665" s="56"/>
      <c r="C665" s="58"/>
      <c r="D665" s="87"/>
      <c r="E665" s="79"/>
      <c r="F665" s="58"/>
      <c r="G665" s="58"/>
      <c r="H665" s="58"/>
      <c r="I665" s="58"/>
      <c r="J665" s="58"/>
      <c r="K665" s="56"/>
      <c r="L665" s="56"/>
      <c r="M665" s="56"/>
      <c r="N665" s="56"/>
      <c r="O665" s="56"/>
      <c r="P665" s="56"/>
      <c r="Q665" s="56"/>
      <c r="R665" s="56"/>
      <c r="S665" s="56"/>
      <c r="T665" s="56"/>
      <c r="U665" s="56"/>
      <c r="V665" s="56"/>
      <c r="W665" s="56"/>
      <c r="X665" s="56"/>
      <c r="Y665" s="56"/>
      <c r="Z665" s="56"/>
      <c r="AA665" s="56"/>
      <c r="AB665" s="56"/>
    </row>
    <row r="666">
      <c r="A666" s="56"/>
      <c r="B666" s="56"/>
      <c r="C666" s="58"/>
      <c r="D666" s="87"/>
      <c r="E666" s="79"/>
      <c r="F666" s="58"/>
      <c r="G666" s="58"/>
      <c r="H666" s="58"/>
      <c r="I666" s="58"/>
      <c r="J666" s="58"/>
      <c r="K666" s="56"/>
      <c r="L666" s="56"/>
      <c r="M666" s="56"/>
      <c r="N666" s="56"/>
      <c r="O666" s="56"/>
      <c r="P666" s="56"/>
      <c r="Q666" s="56"/>
      <c r="R666" s="56"/>
      <c r="S666" s="56"/>
      <c r="T666" s="56"/>
      <c r="U666" s="56"/>
      <c r="V666" s="56"/>
      <c r="W666" s="56"/>
      <c r="X666" s="56"/>
      <c r="Y666" s="56"/>
      <c r="Z666" s="56"/>
      <c r="AA666" s="56"/>
      <c r="AB666" s="56"/>
    </row>
    <row r="667">
      <c r="A667" s="56"/>
      <c r="B667" s="56"/>
      <c r="C667" s="58"/>
      <c r="D667" s="87"/>
      <c r="E667" s="79"/>
      <c r="F667" s="58"/>
      <c r="G667" s="58"/>
      <c r="H667" s="58"/>
      <c r="I667" s="58"/>
      <c r="J667" s="58"/>
      <c r="K667" s="56"/>
      <c r="L667" s="56"/>
      <c r="M667" s="56"/>
      <c r="N667" s="56"/>
      <c r="O667" s="56"/>
      <c r="P667" s="56"/>
      <c r="Q667" s="56"/>
      <c r="R667" s="56"/>
      <c r="S667" s="56"/>
      <c r="T667" s="56"/>
      <c r="U667" s="56"/>
      <c r="V667" s="56"/>
      <c r="W667" s="56"/>
      <c r="X667" s="56"/>
      <c r="Y667" s="56"/>
      <c r="Z667" s="56"/>
      <c r="AA667" s="56"/>
      <c r="AB667" s="56"/>
    </row>
    <row r="668">
      <c r="A668" s="56"/>
      <c r="B668" s="56"/>
      <c r="C668" s="58"/>
      <c r="D668" s="87"/>
      <c r="E668" s="79"/>
      <c r="F668" s="58"/>
      <c r="G668" s="58"/>
      <c r="H668" s="58"/>
      <c r="I668" s="58"/>
      <c r="J668" s="58"/>
      <c r="K668" s="56"/>
      <c r="L668" s="56"/>
      <c r="M668" s="56"/>
      <c r="N668" s="56"/>
      <c r="O668" s="56"/>
      <c r="P668" s="56"/>
      <c r="Q668" s="56"/>
      <c r="R668" s="56"/>
      <c r="S668" s="56"/>
      <c r="T668" s="56"/>
      <c r="U668" s="56"/>
      <c r="V668" s="56"/>
      <c r="W668" s="56"/>
      <c r="X668" s="56"/>
      <c r="Y668" s="56"/>
      <c r="Z668" s="56"/>
      <c r="AA668" s="56"/>
      <c r="AB668" s="56"/>
    </row>
    <row r="669">
      <c r="A669" s="56"/>
      <c r="B669" s="56"/>
      <c r="C669" s="58"/>
      <c r="D669" s="87"/>
      <c r="E669" s="79"/>
      <c r="F669" s="58"/>
      <c r="G669" s="58"/>
      <c r="H669" s="58"/>
      <c r="I669" s="58"/>
      <c r="J669" s="58"/>
      <c r="K669" s="56"/>
      <c r="L669" s="56"/>
      <c r="M669" s="56"/>
      <c r="N669" s="56"/>
      <c r="O669" s="56"/>
      <c r="P669" s="56"/>
      <c r="Q669" s="56"/>
      <c r="R669" s="56"/>
      <c r="S669" s="56"/>
      <c r="T669" s="56"/>
      <c r="U669" s="56"/>
      <c r="V669" s="56"/>
      <c r="W669" s="56"/>
      <c r="X669" s="56"/>
      <c r="Y669" s="56"/>
      <c r="Z669" s="56"/>
      <c r="AA669" s="56"/>
      <c r="AB669" s="56"/>
    </row>
    <row r="670">
      <c r="A670" s="56"/>
      <c r="B670" s="56"/>
      <c r="C670" s="58"/>
      <c r="D670" s="87"/>
      <c r="E670" s="79"/>
      <c r="F670" s="58"/>
      <c r="G670" s="58"/>
      <c r="H670" s="58"/>
      <c r="I670" s="58"/>
      <c r="J670" s="58"/>
      <c r="K670" s="56"/>
      <c r="L670" s="56"/>
      <c r="M670" s="56"/>
      <c r="N670" s="56"/>
      <c r="O670" s="56"/>
      <c r="P670" s="56"/>
      <c r="Q670" s="56"/>
      <c r="R670" s="56"/>
      <c r="S670" s="56"/>
      <c r="T670" s="56"/>
      <c r="U670" s="56"/>
      <c r="V670" s="56"/>
      <c r="W670" s="56"/>
      <c r="X670" s="56"/>
      <c r="Y670" s="56"/>
      <c r="Z670" s="56"/>
      <c r="AA670" s="56"/>
      <c r="AB670" s="56"/>
    </row>
    <row r="671">
      <c r="A671" s="56"/>
      <c r="B671" s="56"/>
      <c r="C671" s="58"/>
      <c r="D671" s="87"/>
      <c r="E671" s="79"/>
      <c r="F671" s="58"/>
      <c r="G671" s="58"/>
      <c r="H671" s="58"/>
      <c r="I671" s="58"/>
      <c r="J671" s="58"/>
      <c r="K671" s="56"/>
      <c r="L671" s="56"/>
      <c r="M671" s="56"/>
      <c r="N671" s="56"/>
      <c r="O671" s="56"/>
      <c r="P671" s="56"/>
      <c r="Q671" s="56"/>
      <c r="R671" s="56"/>
      <c r="S671" s="56"/>
      <c r="T671" s="56"/>
      <c r="U671" s="56"/>
      <c r="V671" s="56"/>
      <c r="W671" s="56"/>
      <c r="X671" s="56"/>
      <c r="Y671" s="56"/>
      <c r="Z671" s="56"/>
      <c r="AA671" s="56"/>
      <c r="AB671" s="56"/>
    </row>
    <row r="672">
      <c r="A672" s="56"/>
      <c r="B672" s="56"/>
      <c r="C672" s="58"/>
      <c r="D672" s="87"/>
      <c r="E672" s="79"/>
      <c r="F672" s="58"/>
      <c r="G672" s="58"/>
      <c r="H672" s="58"/>
      <c r="I672" s="58"/>
      <c r="J672" s="58"/>
      <c r="K672" s="56"/>
      <c r="L672" s="56"/>
      <c r="M672" s="56"/>
      <c r="N672" s="56"/>
      <c r="O672" s="56"/>
      <c r="P672" s="56"/>
      <c r="Q672" s="56"/>
      <c r="R672" s="56"/>
      <c r="S672" s="56"/>
      <c r="T672" s="56"/>
      <c r="U672" s="56"/>
      <c r="V672" s="56"/>
      <c r="W672" s="56"/>
      <c r="X672" s="56"/>
      <c r="Y672" s="56"/>
      <c r="Z672" s="56"/>
      <c r="AA672" s="56"/>
      <c r="AB672" s="56"/>
    </row>
    <row r="673">
      <c r="A673" s="56"/>
      <c r="B673" s="56"/>
      <c r="C673" s="58"/>
      <c r="D673" s="87"/>
      <c r="E673" s="79"/>
      <c r="F673" s="58"/>
      <c r="G673" s="58"/>
      <c r="H673" s="58"/>
      <c r="I673" s="58"/>
      <c r="J673" s="58"/>
      <c r="K673" s="56"/>
      <c r="L673" s="56"/>
      <c r="M673" s="56"/>
      <c r="N673" s="56"/>
      <c r="O673" s="56"/>
      <c r="P673" s="56"/>
      <c r="Q673" s="56"/>
      <c r="R673" s="56"/>
      <c r="S673" s="56"/>
      <c r="T673" s="56"/>
      <c r="U673" s="56"/>
      <c r="V673" s="56"/>
      <c r="W673" s="56"/>
      <c r="X673" s="56"/>
      <c r="Y673" s="56"/>
      <c r="Z673" s="56"/>
      <c r="AA673" s="56"/>
      <c r="AB673" s="56"/>
    </row>
    <row r="674">
      <c r="A674" s="56"/>
      <c r="B674" s="56"/>
      <c r="C674" s="58"/>
      <c r="D674" s="87"/>
      <c r="E674" s="79"/>
      <c r="F674" s="58"/>
      <c r="G674" s="58"/>
      <c r="H674" s="58"/>
      <c r="I674" s="58"/>
      <c r="J674" s="58"/>
      <c r="K674" s="56"/>
      <c r="L674" s="56"/>
      <c r="M674" s="56"/>
      <c r="N674" s="56"/>
      <c r="O674" s="56"/>
      <c r="P674" s="56"/>
      <c r="Q674" s="56"/>
      <c r="R674" s="56"/>
      <c r="S674" s="56"/>
      <c r="T674" s="56"/>
      <c r="U674" s="56"/>
      <c r="V674" s="56"/>
      <c r="W674" s="56"/>
      <c r="X674" s="56"/>
      <c r="Y674" s="56"/>
      <c r="Z674" s="56"/>
      <c r="AA674" s="56"/>
      <c r="AB674" s="56"/>
    </row>
    <row r="675">
      <c r="A675" s="56"/>
      <c r="B675" s="56"/>
      <c r="C675" s="58"/>
      <c r="D675" s="87"/>
      <c r="E675" s="79"/>
      <c r="F675" s="58"/>
      <c r="G675" s="58"/>
      <c r="H675" s="58"/>
      <c r="I675" s="58"/>
      <c r="J675" s="58"/>
      <c r="K675" s="56"/>
      <c r="L675" s="56"/>
      <c r="M675" s="56"/>
      <c r="N675" s="56"/>
      <c r="O675" s="56"/>
      <c r="P675" s="56"/>
      <c r="Q675" s="56"/>
      <c r="R675" s="56"/>
      <c r="S675" s="56"/>
      <c r="T675" s="56"/>
      <c r="U675" s="56"/>
      <c r="V675" s="56"/>
      <c r="W675" s="56"/>
      <c r="X675" s="56"/>
      <c r="Y675" s="56"/>
      <c r="Z675" s="56"/>
      <c r="AA675" s="56"/>
      <c r="AB675" s="56"/>
    </row>
    <row r="676">
      <c r="A676" s="56"/>
      <c r="B676" s="56"/>
      <c r="C676" s="58"/>
      <c r="D676" s="87"/>
      <c r="E676" s="79"/>
      <c r="F676" s="58"/>
      <c r="G676" s="58"/>
      <c r="H676" s="58"/>
      <c r="I676" s="58"/>
      <c r="J676" s="58"/>
      <c r="K676" s="56"/>
      <c r="L676" s="56"/>
      <c r="M676" s="56"/>
      <c r="N676" s="56"/>
      <c r="O676" s="56"/>
      <c r="P676" s="56"/>
      <c r="Q676" s="56"/>
      <c r="R676" s="56"/>
      <c r="S676" s="56"/>
      <c r="T676" s="56"/>
      <c r="U676" s="56"/>
      <c r="V676" s="56"/>
      <c r="W676" s="56"/>
      <c r="X676" s="56"/>
      <c r="Y676" s="56"/>
      <c r="Z676" s="56"/>
      <c r="AA676" s="56"/>
      <c r="AB676" s="56"/>
    </row>
    <row r="677">
      <c r="A677" s="56"/>
      <c r="B677" s="56"/>
      <c r="C677" s="58"/>
      <c r="D677" s="87"/>
      <c r="E677" s="79"/>
      <c r="F677" s="58"/>
      <c r="G677" s="58"/>
      <c r="H677" s="58"/>
      <c r="I677" s="58"/>
      <c r="J677" s="58"/>
      <c r="K677" s="56"/>
      <c r="L677" s="56"/>
      <c r="M677" s="56"/>
      <c r="N677" s="56"/>
      <c r="O677" s="56"/>
      <c r="P677" s="56"/>
      <c r="Q677" s="56"/>
      <c r="R677" s="56"/>
      <c r="S677" s="56"/>
      <c r="T677" s="56"/>
      <c r="U677" s="56"/>
      <c r="V677" s="56"/>
      <c r="W677" s="56"/>
      <c r="X677" s="56"/>
      <c r="Y677" s="56"/>
      <c r="Z677" s="56"/>
      <c r="AA677" s="56"/>
      <c r="AB677" s="56"/>
    </row>
    <row r="678">
      <c r="A678" s="56"/>
      <c r="B678" s="56"/>
      <c r="C678" s="58"/>
      <c r="D678" s="87"/>
      <c r="E678" s="79"/>
      <c r="F678" s="58"/>
      <c r="G678" s="58"/>
      <c r="H678" s="58"/>
      <c r="I678" s="58"/>
      <c r="J678" s="58"/>
      <c r="K678" s="56"/>
      <c r="L678" s="56"/>
      <c r="M678" s="56"/>
      <c r="N678" s="56"/>
      <c r="O678" s="56"/>
      <c r="P678" s="56"/>
      <c r="Q678" s="56"/>
      <c r="R678" s="56"/>
      <c r="S678" s="56"/>
      <c r="T678" s="56"/>
      <c r="U678" s="56"/>
      <c r="V678" s="56"/>
      <c r="W678" s="56"/>
      <c r="X678" s="56"/>
      <c r="Y678" s="56"/>
      <c r="Z678" s="56"/>
      <c r="AA678" s="56"/>
      <c r="AB678" s="56"/>
    </row>
    <row r="679">
      <c r="A679" s="56"/>
      <c r="B679" s="56"/>
      <c r="C679" s="58"/>
      <c r="D679" s="87"/>
      <c r="E679" s="79"/>
      <c r="F679" s="58"/>
      <c r="G679" s="58"/>
      <c r="H679" s="58"/>
      <c r="I679" s="58"/>
      <c r="J679" s="58"/>
      <c r="K679" s="56"/>
      <c r="L679" s="56"/>
      <c r="M679" s="56"/>
      <c r="N679" s="56"/>
      <c r="O679" s="56"/>
      <c r="P679" s="56"/>
      <c r="Q679" s="56"/>
      <c r="R679" s="56"/>
      <c r="S679" s="56"/>
      <c r="T679" s="56"/>
      <c r="U679" s="56"/>
      <c r="V679" s="56"/>
      <c r="W679" s="56"/>
      <c r="X679" s="56"/>
      <c r="Y679" s="56"/>
      <c r="Z679" s="56"/>
      <c r="AA679" s="56"/>
      <c r="AB679" s="56"/>
    </row>
    <row r="680">
      <c r="A680" s="56"/>
      <c r="B680" s="56"/>
      <c r="C680" s="58"/>
      <c r="D680" s="87"/>
      <c r="E680" s="79"/>
      <c r="F680" s="58"/>
      <c r="G680" s="58"/>
      <c r="H680" s="58"/>
      <c r="I680" s="58"/>
      <c r="J680" s="58"/>
      <c r="K680" s="56"/>
      <c r="L680" s="56"/>
      <c r="M680" s="56"/>
      <c r="N680" s="56"/>
      <c r="O680" s="56"/>
      <c r="P680" s="56"/>
      <c r="Q680" s="56"/>
      <c r="R680" s="56"/>
      <c r="S680" s="56"/>
      <c r="T680" s="56"/>
      <c r="U680" s="56"/>
      <c r="V680" s="56"/>
      <c r="W680" s="56"/>
      <c r="X680" s="56"/>
      <c r="Y680" s="56"/>
      <c r="Z680" s="56"/>
      <c r="AA680" s="56"/>
      <c r="AB680" s="56"/>
    </row>
    <row r="681">
      <c r="A681" s="56"/>
      <c r="B681" s="56"/>
      <c r="C681" s="58"/>
      <c r="D681" s="87"/>
      <c r="E681" s="79"/>
      <c r="F681" s="58"/>
      <c r="G681" s="58"/>
      <c r="H681" s="58"/>
      <c r="I681" s="58"/>
      <c r="J681" s="58"/>
      <c r="K681" s="56"/>
      <c r="L681" s="56"/>
      <c r="M681" s="56"/>
      <c r="N681" s="56"/>
      <c r="O681" s="56"/>
      <c r="P681" s="56"/>
      <c r="Q681" s="56"/>
      <c r="R681" s="56"/>
      <c r="S681" s="56"/>
      <c r="T681" s="56"/>
      <c r="U681" s="56"/>
      <c r="V681" s="56"/>
      <c r="W681" s="56"/>
      <c r="X681" s="56"/>
      <c r="Y681" s="56"/>
      <c r="Z681" s="56"/>
      <c r="AA681" s="56"/>
      <c r="AB681" s="56"/>
    </row>
    <row r="682">
      <c r="A682" s="56"/>
      <c r="B682" s="56"/>
      <c r="C682" s="58"/>
      <c r="D682" s="87"/>
      <c r="E682" s="79"/>
      <c r="F682" s="58"/>
      <c r="G682" s="58"/>
      <c r="H682" s="58"/>
      <c r="I682" s="58"/>
      <c r="J682" s="58"/>
      <c r="K682" s="56"/>
      <c r="L682" s="56"/>
      <c r="M682" s="56"/>
      <c r="N682" s="56"/>
      <c r="O682" s="56"/>
      <c r="P682" s="56"/>
      <c r="Q682" s="56"/>
      <c r="R682" s="56"/>
      <c r="S682" s="56"/>
      <c r="T682" s="56"/>
      <c r="U682" s="56"/>
      <c r="V682" s="56"/>
      <c r="W682" s="56"/>
      <c r="X682" s="56"/>
      <c r="Y682" s="56"/>
      <c r="Z682" s="56"/>
      <c r="AA682" s="56"/>
      <c r="AB682" s="56"/>
    </row>
    <row r="683">
      <c r="A683" s="56"/>
      <c r="B683" s="56"/>
      <c r="C683" s="58"/>
      <c r="D683" s="87"/>
      <c r="E683" s="79"/>
      <c r="F683" s="58"/>
      <c r="G683" s="58"/>
      <c r="H683" s="58"/>
      <c r="I683" s="58"/>
      <c r="J683" s="58"/>
      <c r="K683" s="56"/>
      <c r="L683" s="56"/>
      <c r="M683" s="56"/>
      <c r="N683" s="56"/>
      <c r="O683" s="56"/>
      <c r="P683" s="56"/>
      <c r="Q683" s="56"/>
      <c r="R683" s="56"/>
      <c r="S683" s="56"/>
      <c r="T683" s="56"/>
      <c r="U683" s="56"/>
      <c r="V683" s="56"/>
      <c r="W683" s="56"/>
      <c r="X683" s="56"/>
      <c r="Y683" s="56"/>
      <c r="Z683" s="56"/>
      <c r="AA683" s="56"/>
      <c r="AB683" s="56"/>
    </row>
    <row r="684">
      <c r="A684" s="56"/>
      <c r="B684" s="56"/>
      <c r="C684" s="58"/>
      <c r="D684" s="87"/>
      <c r="E684" s="79"/>
      <c r="F684" s="58"/>
      <c r="G684" s="58"/>
      <c r="H684" s="58"/>
      <c r="I684" s="58"/>
      <c r="J684" s="58"/>
      <c r="K684" s="56"/>
      <c r="L684" s="56"/>
      <c r="M684" s="56"/>
      <c r="N684" s="56"/>
      <c r="O684" s="56"/>
      <c r="P684" s="56"/>
      <c r="Q684" s="56"/>
      <c r="R684" s="56"/>
      <c r="S684" s="56"/>
      <c r="T684" s="56"/>
      <c r="U684" s="56"/>
      <c r="V684" s="56"/>
      <c r="W684" s="56"/>
      <c r="X684" s="56"/>
      <c r="Y684" s="56"/>
      <c r="Z684" s="56"/>
      <c r="AA684" s="56"/>
      <c r="AB684" s="56"/>
    </row>
    <row r="685">
      <c r="A685" s="56"/>
      <c r="B685" s="56"/>
      <c r="C685" s="58"/>
      <c r="D685" s="87"/>
      <c r="E685" s="79"/>
      <c r="F685" s="58"/>
      <c r="G685" s="58"/>
      <c r="H685" s="58"/>
      <c r="I685" s="58"/>
      <c r="J685" s="58"/>
      <c r="K685" s="56"/>
      <c r="L685" s="56"/>
      <c r="M685" s="56"/>
      <c r="N685" s="56"/>
      <c r="O685" s="56"/>
      <c r="P685" s="56"/>
      <c r="Q685" s="56"/>
      <c r="R685" s="56"/>
      <c r="S685" s="56"/>
      <c r="T685" s="56"/>
      <c r="U685" s="56"/>
      <c r="V685" s="56"/>
      <c r="W685" s="56"/>
      <c r="X685" s="56"/>
      <c r="Y685" s="56"/>
      <c r="Z685" s="56"/>
      <c r="AA685" s="56"/>
      <c r="AB685" s="56"/>
    </row>
    <row r="686">
      <c r="A686" s="56"/>
      <c r="B686" s="56"/>
      <c r="C686" s="58"/>
      <c r="D686" s="87"/>
      <c r="E686" s="79"/>
      <c r="F686" s="58"/>
      <c r="G686" s="58"/>
      <c r="H686" s="58"/>
      <c r="I686" s="58"/>
      <c r="J686" s="58"/>
      <c r="K686" s="56"/>
      <c r="L686" s="56"/>
      <c r="M686" s="56"/>
      <c r="N686" s="56"/>
      <c r="O686" s="56"/>
      <c r="P686" s="56"/>
      <c r="Q686" s="56"/>
      <c r="R686" s="56"/>
      <c r="S686" s="56"/>
      <c r="T686" s="56"/>
      <c r="U686" s="56"/>
      <c r="V686" s="56"/>
      <c r="W686" s="56"/>
      <c r="X686" s="56"/>
      <c r="Y686" s="56"/>
      <c r="Z686" s="56"/>
      <c r="AA686" s="56"/>
      <c r="AB686" s="56"/>
    </row>
    <row r="687">
      <c r="A687" s="56"/>
      <c r="B687" s="56"/>
      <c r="C687" s="58"/>
      <c r="D687" s="87"/>
      <c r="E687" s="79"/>
      <c r="F687" s="58"/>
      <c r="G687" s="58"/>
      <c r="H687" s="58"/>
      <c r="I687" s="58"/>
      <c r="J687" s="58"/>
      <c r="K687" s="56"/>
      <c r="L687" s="56"/>
      <c r="M687" s="56"/>
      <c r="N687" s="56"/>
      <c r="O687" s="56"/>
      <c r="P687" s="56"/>
      <c r="Q687" s="56"/>
      <c r="R687" s="56"/>
      <c r="S687" s="56"/>
      <c r="T687" s="56"/>
      <c r="U687" s="56"/>
      <c r="V687" s="56"/>
      <c r="W687" s="56"/>
      <c r="X687" s="56"/>
      <c r="Y687" s="56"/>
      <c r="Z687" s="56"/>
      <c r="AA687" s="56"/>
      <c r="AB687" s="56"/>
    </row>
    <row r="688">
      <c r="A688" s="56"/>
      <c r="B688" s="56"/>
      <c r="C688" s="58"/>
      <c r="D688" s="87"/>
      <c r="E688" s="79"/>
      <c r="F688" s="58"/>
      <c r="G688" s="58"/>
      <c r="H688" s="58"/>
      <c r="I688" s="58"/>
      <c r="J688" s="58"/>
      <c r="K688" s="56"/>
      <c r="L688" s="56"/>
      <c r="M688" s="56"/>
      <c r="N688" s="56"/>
      <c r="O688" s="56"/>
      <c r="P688" s="56"/>
      <c r="Q688" s="56"/>
      <c r="R688" s="56"/>
      <c r="S688" s="56"/>
      <c r="T688" s="56"/>
      <c r="U688" s="56"/>
      <c r="V688" s="56"/>
      <c r="W688" s="56"/>
      <c r="X688" s="56"/>
      <c r="Y688" s="56"/>
      <c r="Z688" s="56"/>
      <c r="AA688" s="56"/>
      <c r="AB688" s="56"/>
    </row>
    <row r="689">
      <c r="A689" s="56"/>
      <c r="B689" s="56"/>
      <c r="C689" s="58"/>
      <c r="D689" s="87"/>
      <c r="E689" s="79"/>
      <c r="F689" s="58"/>
      <c r="G689" s="58"/>
      <c r="H689" s="58"/>
      <c r="I689" s="58"/>
      <c r="J689" s="58"/>
      <c r="K689" s="56"/>
      <c r="L689" s="56"/>
      <c r="M689" s="56"/>
      <c r="N689" s="56"/>
      <c r="O689" s="56"/>
      <c r="P689" s="56"/>
      <c r="Q689" s="56"/>
      <c r="R689" s="56"/>
      <c r="S689" s="56"/>
      <c r="T689" s="56"/>
      <c r="U689" s="56"/>
      <c r="V689" s="56"/>
      <c r="W689" s="56"/>
      <c r="X689" s="56"/>
      <c r="Y689" s="56"/>
      <c r="Z689" s="56"/>
      <c r="AA689" s="56"/>
      <c r="AB689" s="56"/>
    </row>
    <row r="690">
      <c r="A690" s="56"/>
      <c r="B690" s="56"/>
      <c r="C690" s="58"/>
      <c r="D690" s="87"/>
      <c r="E690" s="79"/>
      <c r="F690" s="58"/>
      <c r="G690" s="58"/>
      <c r="H690" s="58"/>
      <c r="I690" s="58"/>
      <c r="J690" s="58"/>
      <c r="K690" s="56"/>
      <c r="L690" s="56"/>
      <c r="M690" s="56"/>
      <c r="N690" s="56"/>
      <c r="O690" s="56"/>
      <c r="P690" s="56"/>
      <c r="Q690" s="56"/>
      <c r="R690" s="56"/>
      <c r="S690" s="56"/>
      <c r="T690" s="56"/>
      <c r="U690" s="56"/>
      <c r="V690" s="56"/>
      <c r="W690" s="56"/>
      <c r="X690" s="56"/>
      <c r="Y690" s="56"/>
      <c r="Z690" s="56"/>
      <c r="AA690" s="56"/>
      <c r="AB690" s="56"/>
    </row>
    <row r="691">
      <c r="A691" s="56"/>
      <c r="B691" s="56"/>
      <c r="C691" s="58"/>
      <c r="D691" s="87"/>
      <c r="E691" s="79"/>
      <c r="F691" s="58"/>
      <c r="G691" s="58"/>
      <c r="H691" s="58"/>
      <c r="I691" s="58"/>
      <c r="J691" s="58"/>
      <c r="K691" s="56"/>
      <c r="L691" s="56"/>
      <c r="M691" s="56"/>
      <c r="N691" s="56"/>
      <c r="O691" s="56"/>
      <c r="P691" s="56"/>
      <c r="Q691" s="56"/>
      <c r="R691" s="56"/>
      <c r="S691" s="56"/>
      <c r="T691" s="56"/>
      <c r="U691" s="56"/>
      <c r="V691" s="56"/>
      <c r="W691" s="56"/>
      <c r="X691" s="56"/>
      <c r="Y691" s="56"/>
      <c r="Z691" s="56"/>
      <c r="AA691" s="56"/>
      <c r="AB691" s="56"/>
    </row>
    <row r="692">
      <c r="A692" s="56"/>
      <c r="B692" s="56"/>
      <c r="C692" s="58"/>
      <c r="D692" s="87"/>
      <c r="E692" s="79"/>
      <c r="F692" s="58"/>
      <c r="G692" s="58"/>
      <c r="H692" s="58"/>
      <c r="I692" s="58"/>
      <c r="J692" s="58"/>
      <c r="K692" s="56"/>
      <c r="L692" s="56"/>
      <c r="M692" s="56"/>
      <c r="N692" s="56"/>
      <c r="O692" s="56"/>
      <c r="P692" s="56"/>
      <c r="Q692" s="56"/>
      <c r="R692" s="56"/>
      <c r="S692" s="56"/>
      <c r="T692" s="56"/>
      <c r="U692" s="56"/>
      <c r="V692" s="56"/>
      <c r="W692" s="56"/>
      <c r="X692" s="56"/>
      <c r="Y692" s="56"/>
      <c r="Z692" s="56"/>
      <c r="AA692" s="56"/>
      <c r="AB692" s="56"/>
    </row>
    <row r="693">
      <c r="A693" s="56"/>
      <c r="B693" s="56"/>
      <c r="C693" s="58"/>
      <c r="D693" s="87"/>
      <c r="E693" s="79"/>
      <c r="F693" s="58"/>
      <c r="G693" s="58"/>
      <c r="H693" s="58"/>
      <c r="I693" s="58"/>
      <c r="J693" s="58"/>
      <c r="K693" s="56"/>
      <c r="L693" s="56"/>
      <c r="M693" s="56"/>
      <c r="N693" s="56"/>
      <c r="O693" s="56"/>
      <c r="P693" s="56"/>
      <c r="Q693" s="56"/>
      <c r="R693" s="56"/>
      <c r="S693" s="56"/>
      <c r="T693" s="56"/>
      <c r="U693" s="56"/>
      <c r="V693" s="56"/>
      <c r="W693" s="56"/>
      <c r="X693" s="56"/>
      <c r="Y693" s="56"/>
      <c r="Z693" s="56"/>
      <c r="AA693" s="56"/>
      <c r="AB693" s="56"/>
    </row>
    <row r="694">
      <c r="A694" s="56"/>
      <c r="B694" s="56"/>
      <c r="C694" s="58"/>
      <c r="D694" s="87"/>
      <c r="E694" s="79"/>
      <c r="F694" s="58"/>
      <c r="G694" s="58"/>
      <c r="H694" s="58"/>
      <c r="I694" s="58"/>
      <c r="J694" s="58"/>
      <c r="K694" s="56"/>
      <c r="L694" s="56"/>
      <c r="M694" s="56"/>
      <c r="N694" s="56"/>
      <c r="O694" s="56"/>
      <c r="P694" s="56"/>
      <c r="Q694" s="56"/>
      <c r="R694" s="56"/>
      <c r="S694" s="56"/>
      <c r="T694" s="56"/>
      <c r="U694" s="56"/>
      <c r="V694" s="56"/>
      <c r="W694" s="56"/>
      <c r="X694" s="56"/>
      <c r="Y694" s="56"/>
      <c r="Z694" s="56"/>
      <c r="AA694" s="56"/>
      <c r="AB694" s="56"/>
    </row>
    <row r="695">
      <c r="A695" s="56"/>
      <c r="B695" s="56"/>
      <c r="C695" s="58"/>
      <c r="D695" s="87"/>
      <c r="E695" s="79"/>
      <c r="F695" s="58"/>
      <c r="G695" s="58"/>
      <c r="H695" s="58"/>
      <c r="I695" s="58"/>
      <c r="J695" s="58"/>
      <c r="K695" s="56"/>
      <c r="L695" s="56"/>
      <c r="M695" s="56"/>
      <c r="N695" s="56"/>
      <c r="O695" s="56"/>
      <c r="P695" s="56"/>
      <c r="Q695" s="56"/>
      <c r="R695" s="56"/>
      <c r="S695" s="56"/>
      <c r="T695" s="56"/>
      <c r="U695" s="56"/>
      <c r="V695" s="56"/>
      <c r="W695" s="56"/>
      <c r="X695" s="56"/>
      <c r="Y695" s="56"/>
      <c r="Z695" s="56"/>
      <c r="AA695" s="56"/>
      <c r="AB695" s="56"/>
    </row>
    <row r="696">
      <c r="A696" s="56"/>
      <c r="B696" s="56"/>
      <c r="C696" s="58"/>
      <c r="D696" s="87"/>
      <c r="E696" s="79"/>
      <c r="F696" s="58"/>
      <c r="G696" s="58"/>
      <c r="H696" s="58"/>
      <c r="I696" s="58"/>
      <c r="J696" s="58"/>
      <c r="K696" s="56"/>
      <c r="L696" s="56"/>
      <c r="M696" s="56"/>
      <c r="N696" s="56"/>
      <c r="O696" s="56"/>
      <c r="P696" s="56"/>
      <c r="Q696" s="56"/>
      <c r="R696" s="56"/>
      <c r="S696" s="56"/>
      <c r="T696" s="56"/>
      <c r="U696" s="56"/>
      <c r="V696" s="56"/>
      <c r="W696" s="56"/>
      <c r="X696" s="56"/>
      <c r="Y696" s="56"/>
      <c r="Z696" s="56"/>
      <c r="AA696" s="56"/>
      <c r="AB696" s="56"/>
    </row>
    <row r="697">
      <c r="A697" s="56"/>
      <c r="B697" s="56"/>
      <c r="C697" s="58"/>
      <c r="D697" s="87"/>
      <c r="E697" s="79"/>
      <c r="F697" s="58"/>
      <c r="G697" s="58"/>
      <c r="H697" s="58"/>
      <c r="I697" s="58"/>
      <c r="J697" s="58"/>
      <c r="K697" s="56"/>
      <c r="L697" s="56"/>
      <c r="M697" s="56"/>
      <c r="N697" s="56"/>
      <c r="O697" s="56"/>
      <c r="P697" s="56"/>
      <c r="Q697" s="56"/>
      <c r="R697" s="56"/>
      <c r="S697" s="56"/>
      <c r="T697" s="56"/>
      <c r="U697" s="56"/>
      <c r="V697" s="56"/>
      <c r="W697" s="56"/>
      <c r="X697" s="56"/>
      <c r="Y697" s="56"/>
      <c r="Z697" s="56"/>
      <c r="AA697" s="56"/>
      <c r="AB697" s="56"/>
    </row>
    <row r="698">
      <c r="A698" s="56"/>
      <c r="B698" s="56"/>
      <c r="C698" s="58"/>
      <c r="D698" s="87"/>
      <c r="E698" s="79"/>
      <c r="F698" s="58"/>
      <c r="G698" s="58"/>
      <c r="H698" s="58"/>
      <c r="I698" s="58"/>
      <c r="J698" s="58"/>
      <c r="K698" s="56"/>
      <c r="L698" s="56"/>
      <c r="M698" s="56"/>
      <c r="N698" s="56"/>
      <c r="O698" s="56"/>
      <c r="P698" s="56"/>
      <c r="Q698" s="56"/>
      <c r="R698" s="56"/>
      <c r="S698" s="56"/>
      <c r="T698" s="56"/>
      <c r="U698" s="56"/>
      <c r="V698" s="56"/>
      <c r="W698" s="56"/>
      <c r="X698" s="56"/>
      <c r="Y698" s="56"/>
      <c r="Z698" s="56"/>
      <c r="AA698" s="56"/>
      <c r="AB698" s="56"/>
    </row>
    <row r="699">
      <c r="A699" s="56"/>
      <c r="B699" s="56"/>
      <c r="C699" s="58"/>
      <c r="D699" s="87"/>
      <c r="E699" s="79"/>
      <c r="F699" s="58"/>
      <c r="G699" s="58"/>
      <c r="H699" s="58"/>
      <c r="I699" s="58"/>
      <c r="J699" s="58"/>
      <c r="K699" s="56"/>
      <c r="L699" s="56"/>
      <c r="M699" s="56"/>
      <c r="N699" s="56"/>
      <c r="O699" s="56"/>
      <c r="P699" s="56"/>
      <c r="Q699" s="56"/>
      <c r="R699" s="56"/>
      <c r="S699" s="56"/>
      <c r="T699" s="56"/>
      <c r="U699" s="56"/>
      <c r="V699" s="56"/>
      <c r="W699" s="56"/>
      <c r="X699" s="56"/>
      <c r="Y699" s="56"/>
      <c r="Z699" s="56"/>
      <c r="AA699" s="56"/>
      <c r="AB699" s="56"/>
    </row>
    <row r="700">
      <c r="A700" s="56"/>
      <c r="B700" s="56"/>
      <c r="C700" s="58"/>
      <c r="D700" s="87"/>
      <c r="E700" s="79"/>
      <c r="F700" s="58"/>
      <c r="G700" s="58"/>
      <c r="H700" s="58"/>
      <c r="I700" s="58"/>
      <c r="J700" s="58"/>
      <c r="K700" s="56"/>
      <c r="L700" s="56"/>
      <c r="M700" s="56"/>
      <c r="N700" s="56"/>
      <c r="O700" s="56"/>
      <c r="P700" s="56"/>
      <c r="Q700" s="56"/>
      <c r="R700" s="56"/>
      <c r="S700" s="56"/>
      <c r="T700" s="56"/>
      <c r="U700" s="56"/>
      <c r="V700" s="56"/>
      <c r="W700" s="56"/>
      <c r="X700" s="56"/>
      <c r="Y700" s="56"/>
      <c r="Z700" s="56"/>
      <c r="AA700" s="56"/>
      <c r="AB700" s="56"/>
    </row>
    <row r="701">
      <c r="A701" s="56"/>
      <c r="B701" s="56"/>
      <c r="C701" s="58"/>
      <c r="D701" s="87"/>
      <c r="E701" s="79"/>
      <c r="F701" s="58"/>
      <c r="G701" s="58"/>
      <c r="H701" s="58"/>
      <c r="I701" s="58"/>
      <c r="J701" s="58"/>
      <c r="K701" s="56"/>
      <c r="L701" s="56"/>
      <c r="M701" s="56"/>
      <c r="N701" s="56"/>
      <c r="O701" s="56"/>
      <c r="P701" s="56"/>
      <c r="Q701" s="56"/>
      <c r="R701" s="56"/>
      <c r="S701" s="56"/>
      <c r="T701" s="56"/>
      <c r="U701" s="56"/>
      <c r="V701" s="56"/>
      <c r="W701" s="56"/>
      <c r="X701" s="56"/>
      <c r="Y701" s="56"/>
      <c r="Z701" s="56"/>
      <c r="AA701" s="56"/>
      <c r="AB701" s="56"/>
    </row>
    <row r="702">
      <c r="A702" s="56"/>
      <c r="B702" s="56"/>
      <c r="C702" s="58"/>
      <c r="D702" s="87"/>
      <c r="E702" s="79"/>
      <c r="F702" s="58"/>
      <c r="G702" s="58"/>
      <c r="H702" s="58"/>
      <c r="I702" s="58"/>
      <c r="J702" s="58"/>
      <c r="K702" s="56"/>
      <c r="L702" s="56"/>
      <c r="M702" s="56"/>
      <c r="N702" s="56"/>
      <c r="O702" s="56"/>
      <c r="P702" s="56"/>
      <c r="Q702" s="56"/>
      <c r="R702" s="56"/>
      <c r="S702" s="56"/>
      <c r="T702" s="56"/>
      <c r="U702" s="56"/>
      <c r="V702" s="56"/>
      <c r="W702" s="56"/>
      <c r="X702" s="56"/>
      <c r="Y702" s="56"/>
      <c r="Z702" s="56"/>
      <c r="AA702" s="56"/>
      <c r="AB702" s="56"/>
    </row>
    <row r="703">
      <c r="A703" s="56"/>
      <c r="B703" s="56"/>
      <c r="C703" s="58"/>
      <c r="D703" s="87"/>
      <c r="E703" s="79"/>
      <c r="F703" s="58"/>
      <c r="G703" s="58"/>
      <c r="H703" s="58"/>
      <c r="I703" s="58"/>
      <c r="J703" s="58"/>
      <c r="K703" s="56"/>
      <c r="L703" s="56"/>
      <c r="M703" s="56"/>
      <c r="N703" s="56"/>
      <c r="O703" s="56"/>
      <c r="P703" s="56"/>
      <c r="Q703" s="56"/>
      <c r="R703" s="56"/>
      <c r="S703" s="56"/>
      <c r="T703" s="56"/>
      <c r="U703" s="56"/>
      <c r="V703" s="56"/>
      <c r="W703" s="56"/>
      <c r="X703" s="56"/>
      <c r="Y703" s="56"/>
      <c r="Z703" s="56"/>
      <c r="AA703" s="56"/>
      <c r="AB703" s="56"/>
    </row>
    <row r="704">
      <c r="A704" s="56"/>
      <c r="B704" s="56"/>
      <c r="C704" s="58"/>
      <c r="D704" s="87"/>
      <c r="E704" s="79"/>
      <c r="F704" s="58"/>
      <c r="G704" s="58"/>
      <c r="H704" s="58"/>
      <c r="I704" s="58"/>
      <c r="J704" s="58"/>
      <c r="K704" s="56"/>
      <c r="L704" s="56"/>
      <c r="M704" s="56"/>
      <c r="N704" s="56"/>
      <c r="O704" s="56"/>
      <c r="P704" s="56"/>
      <c r="Q704" s="56"/>
      <c r="R704" s="56"/>
      <c r="S704" s="56"/>
      <c r="T704" s="56"/>
      <c r="U704" s="56"/>
      <c r="V704" s="56"/>
      <c r="W704" s="56"/>
      <c r="X704" s="56"/>
      <c r="Y704" s="56"/>
      <c r="Z704" s="56"/>
      <c r="AA704" s="56"/>
      <c r="AB704" s="56"/>
    </row>
    <row r="705">
      <c r="A705" s="56"/>
      <c r="B705" s="56"/>
      <c r="C705" s="58"/>
      <c r="D705" s="87"/>
      <c r="E705" s="79"/>
      <c r="F705" s="58"/>
      <c r="G705" s="58"/>
      <c r="H705" s="58"/>
      <c r="I705" s="58"/>
      <c r="J705" s="58"/>
      <c r="K705" s="56"/>
      <c r="L705" s="56"/>
      <c r="M705" s="56"/>
      <c r="N705" s="56"/>
      <c r="O705" s="56"/>
      <c r="P705" s="56"/>
      <c r="Q705" s="56"/>
      <c r="R705" s="56"/>
      <c r="S705" s="56"/>
      <c r="T705" s="56"/>
      <c r="U705" s="56"/>
      <c r="V705" s="56"/>
      <c r="W705" s="56"/>
      <c r="X705" s="56"/>
      <c r="Y705" s="56"/>
      <c r="Z705" s="56"/>
      <c r="AA705" s="56"/>
      <c r="AB705" s="56"/>
    </row>
    <row r="706">
      <c r="A706" s="56"/>
      <c r="B706" s="56"/>
      <c r="C706" s="58"/>
      <c r="D706" s="87"/>
      <c r="E706" s="79"/>
      <c r="F706" s="58"/>
      <c r="G706" s="58"/>
      <c r="H706" s="58"/>
      <c r="I706" s="58"/>
      <c r="J706" s="58"/>
      <c r="K706" s="56"/>
      <c r="L706" s="56"/>
      <c r="M706" s="56"/>
      <c r="N706" s="56"/>
      <c r="O706" s="56"/>
      <c r="P706" s="56"/>
      <c r="Q706" s="56"/>
      <c r="R706" s="56"/>
      <c r="S706" s="56"/>
      <c r="T706" s="56"/>
      <c r="U706" s="56"/>
      <c r="V706" s="56"/>
      <c r="W706" s="56"/>
      <c r="X706" s="56"/>
      <c r="Y706" s="56"/>
      <c r="Z706" s="56"/>
      <c r="AA706" s="56"/>
      <c r="AB706" s="56"/>
    </row>
    <row r="707">
      <c r="A707" s="56"/>
      <c r="B707" s="56"/>
      <c r="C707" s="58"/>
      <c r="D707" s="87"/>
      <c r="E707" s="79"/>
      <c r="F707" s="58"/>
      <c r="G707" s="58"/>
      <c r="H707" s="58"/>
      <c r="I707" s="58"/>
      <c r="J707" s="58"/>
      <c r="K707" s="56"/>
      <c r="L707" s="56"/>
      <c r="M707" s="56"/>
      <c r="N707" s="56"/>
      <c r="O707" s="56"/>
      <c r="P707" s="56"/>
      <c r="Q707" s="56"/>
      <c r="R707" s="56"/>
      <c r="S707" s="56"/>
      <c r="T707" s="56"/>
      <c r="U707" s="56"/>
      <c r="V707" s="56"/>
      <c r="W707" s="56"/>
      <c r="X707" s="56"/>
      <c r="Y707" s="56"/>
      <c r="Z707" s="56"/>
      <c r="AA707" s="56"/>
      <c r="AB707" s="56"/>
    </row>
    <row r="708">
      <c r="A708" s="56"/>
      <c r="B708" s="56"/>
      <c r="C708" s="58"/>
      <c r="D708" s="87"/>
      <c r="E708" s="79"/>
      <c r="F708" s="58"/>
      <c r="G708" s="58"/>
      <c r="H708" s="58"/>
      <c r="I708" s="58"/>
      <c r="J708" s="58"/>
      <c r="K708" s="56"/>
      <c r="L708" s="56"/>
      <c r="M708" s="56"/>
      <c r="N708" s="56"/>
      <c r="O708" s="56"/>
      <c r="P708" s="56"/>
      <c r="Q708" s="56"/>
      <c r="R708" s="56"/>
      <c r="S708" s="56"/>
      <c r="T708" s="56"/>
      <c r="U708" s="56"/>
      <c r="V708" s="56"/>
      <c r="W708" s="56"/>
      <c r="X708" s="56"/>
      <c r="Y708" s="56"/>
      <c r="Z708" s="56"/>
      <c r="AA708" s="56"/>
      <c r="AB708" s="56"/>
    </row>
    <row r="709">
      <c r="A709" s="56"/>
      <c r="B709" s="56"/>
      <c r="C709" s="58"/>
      <c r="D709" s="87"/>
      <c r="E709" s="79"/>
      <c r="F709" s="58"/>
      <c r="G709" s="58"/>
      <c r="H709" s="58"/>
      <c r="I709" s="58"/>
      <c r="J709" s="58"/>
      <c r="K709" s="56"/>
      <c r="L709" s="56"/>
      <c r="M709" s="56"/>
      <c r="N709" s="56"/>
      <c r="O709" s="56"/>
      <c r="P709" s="56"/>
      <c r="Q709" s="56"/>
      <c r="R709" s="56"/>
      <c r="S709" s="56"/>
      <c r="T709" s="56"/>
      <c r="U709" s="56"/>
      <c r="V709" s="56"/>
      <c r="W709" s="56"/>
      <c r="X709" s="56"/>
      <c r="Y709" s="56"/>
      <c r="Z709" s="56"/>
      <c r="AA709" s="56"/>
      <c r="AB709" s="56"/>
    </row>
    <row r="710">
      <c r="A710" s="56"/>
      <c r="B710" s="56"/>
      <c r="C710" s="58"/>
      <c r="D710" s="87"/>
      <c r="E710" s="79"/>
      <c r="F710" s="58"/>
      <c r="G710" s="58"/>
      <c r="H710" s="58"/>
      <c r="I710" s="58"/>
      <c r="J710" s="58"/>
      <c r="K710" s="56"/>
      <c r="L710" s="56"/>
      <c r="M710" s="56"/>
      <c r="N710" s="56"/>
      <c r="O710" s="56"/>
      <c r="P710" s="56"/>
      <c r="Q710" s="56"/>
      <c r="R710" s="56"/>
      <c r="S710" s="56"/>
      <c r="T710" s="56"/>
      <c r="U710" s="56"/>
      <c r="V710" s="56"/>
      <c r="W710" s="56"/>
      <c r="X710" s="56"/>
      <c r="Y710" s="56"/>
      <c r="Z710" s="56"/>
      <c r="AA710" s="56"/>
      <c r="AB710" s="56"/>
    </row>
    <row r="711">
      <c r="A711" s="56"/>
      <c r="B711" s="56"/>
      <c r="C711" s="58"/>
      <c r="D711" s="87"/>
      <c r="E711" s="79"/>
      <c r="F711" s="58"/>
      <c r="G711" s="58"/>
      <c r="H711" s="58"/>
      <c r="I711" s="58"/>
      <c r="J711" s="58"/>
      <c r="K711" s="56"/>
      <c r="L711" s="56"/>
      <c r="M711" s="56"/>
      <c r="N711" s="56"/>
      <c r="O711" s="56"/>
      <c r="P711" s="56"/>
      <c r="Q711" s="56"/>
      <c r="R711" s="56"/>
      <c r="S711" s="56"/>
      <c r="T711" s="56"/>
      <c r="U711" s="56"/>
      <c r="V711" s="56"/>
      <c r="W711" s="56"/>
      <c r="X711" s="56"/>
      <c r="Y711" s="56"/>
      <c r="Z711" s="56"/>
      <c r="AA711" s="56"/>
      <c r="AB711" s="56"/>
    </row>
    <row r="712">
      <c r="A712" s="56"/>
      <c r="B712" s="56"/>
      <c r="C712" s="58"/>
      <c r="D712" s="87"/>
      <c r="E712" s="79"/>
      <c r="F712" s="58"/>
      <c r="G712" s="58"/>
      <c r="H712" s="58"/>
      <c r="I712" s="58"/>
      <c r="J712" s="58"/>
      <c r="K712" s="56"/>
      <c r="L712" s="56"/>
      <c r="M712" s="56"/>
      <c r="N712" s="56"/>
      <c r="O712" s="56"/>
      <c r="P712" s="56"/>
      <c r="Q712" s="56"/>
      <c r="R712" s="56"/>
      <c r="S712" s="56"/>
      <c r="T712" s="56"/>
      <c r="U712" s="56"/>
      <c r="V712" s="56"/>
      <c r="W712" s="56"/>
      <c r="X712" s="56"/>
      <c r="Y712" s="56"/>
      <c r="Z712" s="56"/>
      <c r="AA712" s="56"/>
      <c r="AB712" s="56"/>
    </row>
    <row r="713">
      <c r="A713" s="56"/>
      <c r="B713" s="56"/>
      <c r="C713" s="58"/>
      <c r="D713" s="87"/>
      <c r="E713" s="79"/>
      <c r="F713" s="58"/>
      <c r="G713" s="58"/>
      <c r="H713" s="58"/>
      <c r="I713" s="58"/>
      <c r="J713" s="58"/>
      <c r="K713" s="56"/>
      <c r="L713" s="56"/>
      <c r="M713" s="56"/>
      <c r="N713" s="56"/>
      <c r="O713" s="56"/>
      <c r="P713" s="56"/>
      <c r="Q713" s="56"/>
      <c r="R713" s="56"/>
      <c r="S713" s="56"/>
      <c r="T713" s="56"/>
      <c r="U713" s="56"/>
      <c r="V713" s="56"/>
      <c r="W713" s="56"/>
      <c r="X713" s="56"/>
      <c r="Y713" s="56"/>
      <c r="Z713" s="56"/>
      <c r="AA713" s="56"/>
      <c r="AB713" s="56"/>
    </row>
    <row r="714">
      <c r="A714" s="56"/>
      <c r="B714" s="56"/>
      <c r="C714" s="58"/>
      <c r="D714" s="87"/>
      <c r="E714" s="79"/>
      <c r="F714" s="58"/>
      <c r="G714" s="58"/>
      <c r="H714" s="58"/>
      <c r="I714" s="58"/>
      <c r="J714" s="58"/>
      <c r="K714" s="56"/>
      <c r="L714" s="56"/>
      <c r="M714" s="56"/>
      <c r="N714" s="56"/>
      <c r="O714" s="56"/>
      <c r="P714" s="56"/>
      <c r="Q714" s="56"/>
      <c r="R714" s="56"/>
      <c r="S714" s="56"/>
      <c r="T714" s="56"/>
      <c r="U714" s="56"/>
      <c r="V714" s="56"/>
      <c r="W714" s="56"/>
      <c r="X714" s="56"/>
      <c r="Y714" s="56"/>
      <c r="Z714" s="56"/>
      <c r="AA714" s="56"/>
      <c r="AB714" s="56"/>
    </row>
    <row r="715">
      <c r="A715" s="56"/>
      <c r="B715" s="56"/>
      <c r="C715" s="58"/>
      <c r="D715" s="87"/>
      <c r="E715" s="79"/>
      <c r="F715" s="58"/>
      <c r="G715" s="58"/>
      <c r="H715" s="58"/>
      <c r="I715" s="58"/>
      <c r="J715" s="58"/>
      <c r="K715" s="56"/>
      <c r="L715" s="56"/>
      <c r="M715" s="56"/>
      <c r="N715" s="56"/>
      <c r="O715" s="56"/>
      <c r="P715" s="56"/>
      <c r="Q715" s="56"/>
      <c r="R715" s="56"/>
      <c r="S715" s="56"/>
      <c r="T715" s="56"/>
      <c r="U715" s="56"/>
      <c r="V715" s="56"/>
      <c r="W715" s="56"/>
      <c r="X715" s="56"/>
      <c r="Y715" s="56"/>
      <c r="Z715" s="56"/>
      <c r="AA715" s="56"/>
      <c r="AB715" s="56"/>
    </row>
    <row r="716">
      <c r="A716" s="56"/>
      <c r="B716" s="56"/>
      <c r="C716" s="58"/>
      <c r="D716" s="87"/>
      <c r="E716" s="79"/>
      <c r="F716" s="58"/>
      <c r="G716" s="58"/>
      <c r="H716" s="58"/>
      <c r="I716" s="58"/>
      <c r="J716" s="58"/>
      <c r="K716" s="56"/>
      <c r="L716" s="56"/>
      <c r="M716" s="56"/>
      <c r="N716" s="56"/>
      <c r="O716" s="56"/>
      <c r="P716" s="56"/>
      <c r="Q716" s="56"/>
      <c r="R716" s="56"/>
      <c r="S716" s="56"/>
      <c r="T716" s="56"/>
      <c r="U716" s="56"/>
      <c r="V716" s="56"/>
      <c r="W716" s="56"/>
      <c r="X716" s="56"/>
      <c r="Y716" s="56"/>
      <c r="Z716" s="56"/>
      <c r="AA716" s="56"/>
      <c r="AB716" s="56"/>
    </row>
    <row r="717">
      <c r="A717" s="56"/>
      <c r="B717" s="56"/>
      <c r="C717" s="58"/>
      <c r="D717" s="87"/>
      <c r="E717" s="79"/>
      <c r="F717" s="58"/>
      <c r="G717" s="58"/>
      <c r="H717" s="58"/>
      <c r="I717" s="58"/>
      <c r="J717" s="58"/>
      <c r="K717" s="56"/>
      <c r="L717" s="56"/>
      <c r="M717" s="56"/>
      <c r="N717" s="56"/>
      <c r="O717" s="56"/>
      <c r="P717" s="56"/>
      <c r="Q717" s="56"/>
      <c r="R717" s="56"/>
      <c r="S717" s="56"/>
      <c r="T717" s="56"/>
      <c r="U717" s="56"/>
      <c r="V717" s="56"/>
      <c r="W717" s="56"/>
      <c r="X717" s="56"/>
      <c r="Y717" s="56"/>
      <c r="Z717" s="56"/>
      <c r="AA717" s="56"/>
      <c r="AB717" s="56"/>
    </row>
    <row r="718">
      <c r="A718" s="56"/>
      <c r="B718" s="56"/>
      <c r="C718" s="58"/>
      <c r="D718" s="87"/>
      <c r="E718" s="79"/>
      <c r="F718" s="58"/>
      <c r="G718" s="58"/>
      <c r="H718" s="58"/>
      <c r="I718" s="58"/>
      <c r="J718" s="58"/>
      <c r="K718" s="56"/>
      <c r="L718" s="56"/>
      <c r="M718" s="56"/>
      <c r="N718" s="56"/>
      <c r="O718" s="56"/>
      <c r="P718" s="56"/>
      <c r="Q718" s="56"/>
      <c r="R718" s="56"/>
      <c r="S718" s="56"/>
      <c r="T718" s="56"/>
      <c r="U718" s="56"/>
      <c r="V718" s="56"/>
      <c r="W718" s="56"/>
      <c r="X718" s="56"/>
      <c r="Y718" s="56"/>
      <c r="Z718" s="56"/>
      <c r="AA718" s="56"/>
      <c r="AB718" s="56"/>
    </row>
    <row r="719">
      <c r="A719" s="56"/>
      <c r="B719" s="56"/>
      <c r="C719" s="58"/>
      <c r="D719" s="87"/>
      <c r="E719" s="79"/>
      <c r="F719" s="58"/>
      <c r="G719" s="58"/>
      <c r="H719" s="58"/>
      <c r="I719" s="58"/>
      <c r="J719" s="58"/>
      <c r="K719" s="56"/>
      <c r="L719" s="56"/>
      <c r="M719" s="56"/>
      <c r="N719" s="56"/>
      <c r="O719" s="56"/>
      <c r="P719" s="56"/>
      <c r="Q719" s="56"/>
      <c r="R719" s="56"/>
      <c r="S719" s="56"/>
      <c r="T719" s="56"/>
      <c r="U719" s="56"/>
      <c r="V719" s="56"/>
      <c r="W719" s="56"/>
      <c r="X719" s="56"/>
      <c r="Y719" s="56"/>
      <c r="Z719" s="56"/>
      <c r="AA719" s="56"/>
      <c r="AB719" s="56"/>
    </row>
    <row r="720">
      <c r="A720" s="56"/>
      <c r="B720" s="56"/>
      <c r="C720" s="58"/>
      <c r="D720" s="87"/>
      <c r="E720" s="79"/>
      <c r="F720" s="58"/>
      <c r="G720" s="58"/>
      <c r="H720" s="58"/>
      <c r="I720" s="58"/>
      <c r="J720" s="58"/>
      <c r="K720" s="56"/>
      <c r="L720" s="56"/>
      <c r="M720" s="56"/>
      <c r="N720" s="56"/>
      <c r="O720" s="56"/>
      <c r="P720" s="56"/>
      <c r="Q720" s="56"/>
      <c r="R720" s="56"/>
      <c r="S720" s="56"/>
      <c r="T720" s="56"/>
      <c r="U720" s="56"/>
      <c r="V720" s="56"/>
      <c r="W720" s="56"/>
      <c r="X720" s="56"/>
      <c r="Y720" s="56"/>
      <c r="Z720" s="56"/>
      <c r="AA720" s="56"/>
      <c r="AB720" s="56"/>
    </row>
    <row r="721">
      <c r="A721" s="56"/>
      <c r="B721" s="56"/>
      <c r="C721" s="58"/>
      <c r="D721" s="87"/>
      <c r="E721" s="79"/>
      <c r="F721" s="58"/>
      <c r="G721" s="58"/>
      <c r="H721" s="58"/>
      <c r="I721" s="58"/>
      <c r="J721" s="58"/>
      <c r="K721" s="56"/>
      <c r="L721" s="56"/>
      <c r="M721" s="56"/>
      <c r="N721" s="56"/>
      <c r="O721" s="56"/>
      <c r="P721" s="56"/>
      <c r="Q721" s="56"/>
      <c r="R721" s="56"/>
      <c r="S721" s="56"/>
      <c r="T721" s="56"/>
      <c r="U721" s="56"/>
      <c r="V721" s="56"/>
      <c r="W721" s="56"/>
      <c r="X721" s="56"/>
      <c r="Y721" s="56"/>
      <c r="Z721" s="56"/>
      <c r="AA721" s="56"/>
      <c r="AB721" s="56"/>
    </row>
    <row r="722">
      <c r="A722" s="56"/>
      <c r="B722" s="56"/>
      <c r="C722" s="58"/>
      <c r="D722" s="87"/>
      <c r="E722" s="79"/>
      <c r="F722" s="58"/>
      <c r="G722" s="58"/>
      <c r="H722" s="58"/>
      <c r="I722" s="58"/>
      <c r="J722" s="58"/>
      <c r="K722" s="56"/>
      <c r="L722" s="56"/>
      <c r="M722" s="56"/>
      <c r="N722" s="56"/>
      <c r="O722" s="56"/>
      <c r="P722" s="56"/>
      <c r="Q722" s="56"/>
      <c r="R722" s="56"/>
      <c r="S722" s="56"/>
      <c r="T722" s="56"/>
      <c r="U722" s="56"/>
      <c r="V722" s="56"/>
      <c r="W722" s="56"/>
      <c r="X722" s="56"/>
      <c r="Y722" s="56"/>
      <c r="Z722" s="56"/>
      <c r="AA722" s="56"/>
      <c r="AB722" s="56"/>
    </row>
    <row r="723">
      <c r="A723" s="56"/>
      <c r="B723" s="56"/>
      <c r="C723" s="58"/>
      <c r="D723" s="87"/>
      <c r="E723" s="79"/>
      <c r="F723" s="58"/>
      <c r="G723" s="58"/>
      <c r="H723" s="58"/>
      <c r="I723" s="58"/>
      <c r="J723" s="58"/>
      <c r="K723" s="56"/>
      <c r="L723" s="56"/>
      <c r="M723" s="56"/>
      <c r="N723" s="56"/>
      <c r="O723" s="56"/>
      <c r="P723" s="56"/>
      <c r="Q723" s="56"/>
      <c r="R723" s="56"/>
      <c r="S723" s="56"/>
      <c r="T723" s="56"/>
      <c r="U723" s="56"/>
      <c r="V723" s="56"/>
      <c r="W723" s="56"/>
      <c r="X723" s="56"/>
      <c r="Y723" s="56"/>
      <c r="Z723" s="56"/>
      <c r="AA723" s="56"/>
      <c r="AB723" s="56"/>
    </row>
    <row r="724">
      <c r="A724" s="56"/>
      <c r="B724" s="56"/>
      <c r="C724" s="58"/>
      <c r="D724" s="87"/>
      <c r="E724" s="79"/>
      <c r="F724" s="58"/>
      <c r="G724" s="58"/>
      <c r="H724" s="58"/>
      <c r="I724" s="58"/>
      <c r="J724" s="58"/>
      <c r="K724" s="56"/>
      <c r="L724" s="56"/>
      <c r="M724" s="56"/>
      <c r="N724" s="56"/>
      <c r="O724" s="56"/>
      <c r="P724" s="56"/>
      <c r="Q724" s="56"/>
      <c r="R724" s="56"/>
      <c r="S724" s="56"/>
      <c r="T724" s="56"/>
      <c r="U724" s="56"/>
      <c r="V724" s="56"/>
      <c r="W724" s="56"/>
      <c r="X724" s="56"/>
      <c r="Y724" s="56"/>
      <c r="Z724" s="56"/>
      <c r="AA724" s="56"/>
      <c r="AB724" s="56"/>
    </row>
    <row r="725">
      <c r="A725" s="56"/>
      <c r="B725" s="56"/>
      <c r="C725" s="58"/>
      <c r="D725" s="87"/>
      <c r="E725" s="79"/>
      <c r="F725" s="58"/>
      <c r="G725" s="58"/>
      <c r="H725" s="58"/>
      <c r="I725" s="58"/>
      <c r="J725" s="58"/>
      <c r="K725" s="56"/>
      <c r="L725" s="56"/>
      <c r="M725" s="56"/>
      <c r="N725" s="56"/>
      <c r="O725" s="56"/>
      <c r="P725" s="56"/>
      <c r="Q725" s="56"/>
      <c r="R725" s="56"/>
      <c r="S725" s="56"/>
      <c r="T725" s="56"/>
      <c r="U725" s="56"/>
      <c r="V725" s="56"/>
      <c r="W725" s="56"/>
      <c r="X725" s="56"/>
      <c r="Y725" s="56"/>
      <c r="Z725" s="56"/>
      <c r="AA725" s="56"/>
      <c r="AB725" s="56"/>
    </row>
    <row r="726">
      <c r="A726" s="56"/>
      <c r="B726" s="56"/>
      <c r="C726" s="58"/>
      <c r="D726" s="87"/>
      <c r="E726" s="79"/>
      <c r="F726" s="58"/>
      <c r="G726" s="58"/>
      <c r="H726" s="58"/>
      <c r="I726" s="58"/>
      <c r="J726" s="58"/>
      <c r="K726" s="56"/>
      <c r="L726" s="56"/>
      <c r="M726" s="56"/>
      <c r="N726" s="56"/>
      <c r="O726" s="56"/>
      <c r="P726" s="56"/>
      <c r="Q726" s="56"/>
      <c r="R726" s="56"/>
      <c r="S726" s="56"/>
      <c r="T726" s="56"/>
      <c r="U726" s="56"/>
      <c r="V726" s="56"/>
      <c r="W726" s="56"/>
      <c r="X726" s="56"/>
      <c r="Y726" s="56"/>
      <c r="Z726" s="56"/>
      <c r="AA726" s="56"/>
      <c r="AB726" s="56"/>
    </row>
    <row r="727">
      <c r="A727" s="56"/>
      <c r="B727" s="56"/>
      <c r="C727" s="58"/>
      <c r="D727" s="87"/>
      <c r="E727" s="79"/>
      <c r="F727" s="58"/>
      <c r="G727" s="58"/>
      <c r="H727" s="58"/>
      <c r="I727" s="58"/>
      <c r="J727" s="58"/>
      <c r="K727" s="56"/>
      <c r="L727" s="56"/>
      <c r="M727" s="56"/>
      <c r="N727" s="56"/>
      <c r="O727" s="56"/>
      <c r="P727" s="56"/>
      <c r="Q727" s="56"/>
      <c r="R727" s="56"/>
      <c r="S727" s="56"/>
      <c r="T727" s="56"/>
      <c r="U727" s="56"/>
      <c r="V727" s="56"/>
      <c r="W727" s="56"/>
      <c r="X727" s="56"/>
      <c r="Y727" s="56"/>
      <c r="Z727" s="56"/>
      <c r="AA727" s="56"/>
      <c r="AB727" s="56"/>
    </row>
    <row r="728">
      <c r="A728" s="56"/>
      <c r="B728" s="56"/>
      <c r="C728" s="58"/>
      <c r="D728" s="87"/>
      <c r="E728" s="79"/>
      <c r="F728" s="58"/>
      <c r="G728" s="58"/>
      <c r="H728" s="58"/>
      <c r="I728" s="58"/>
      <c r="J728" s="58"/>
      <c r="K728" s="56"/>
      <c r="L728" s="56"/>
      <c r="M728" s="56"/>
      <c r="N728" s="56"/>
      <c r="O728" s="56"/>
      <c r="P728" s="56"/>
      <c r="Q728" s="56"/>
      <c r="R728" s="56"/>
      <c r="S728" s="56"/>
      <c r="T728" s="56"/>
      <c r="U728" s="56"/>
      <c r="V728" s="56"/>
      <c r="W728" s="56"/>
      <c r="X728" s="56"/>
      <c r="Y728" s="56"/>
      <c r="Z728" s="56"/>
      <c r="AA728" s="56"/>
      <c r="AB728" s="56"/>
    </row>
    <row r="729">
      <c r="A729" s="56"/>
      <c r="B729" s="56"/>
      <c r="C729" s="58"/>
      <c r="D729" s="87"/>
      <c r="E729" s="79"/>
      <c r="F729" s="58"/>
      <c r="G729" s="58"/>
      <c r="H729" s="58"/>
      <c r="I729" s="58"/>
      <c r="J729" s="58"/>
      <c r="K729" s="56"/>
      <c r="L729" s="56"/>
      <c r="M729" s="56"/>
      <c r="N729" s="56"/>
      <c r="O729" s="56"/>
      <c r="P729" s="56"/>
      <c r="Q729" s="56"/>
      <c r="R729" s="56"/>
      <c r="S729" s="56"/>
      <c r="T729" s="56"/>
      <c r="U729" s="56"/>
      <c r="V729" s="56"/>
      <c r="W729" s="56"/>
      <c r="X729" s="56"/>
      <c r="Y729" s="56"/>
      <c r="Z729" s="56"/>
      <c r="AA729" s="56"/>
      <c r="AB729" s="56"/>
    </row>
    <row r="730">
      <c r="A730" s="56"/>
      <c r="B730" s="56"/>
      <c r="C730" s="58"/>
      <c r="D730" s="87"/>
      <c r="E730" s="79"/>
      <c r="F730" s="58"/>
      <c r="G730" s="58"/>
      <c r="H730" s="58"/>
      <c r="I730" s="58"/>
      <c r="J730" s="58"/>
      <c r="K730" s="56"/>
      <c r="L730" s="56"/>
      <c r="M730" s="56"/>
      <c r="N730" s="56"/>
      <c r="O730" s="56"/>
      <c r="P730" s="56"/>
      <c r="Q730" s="56"/>
      <c r="R730" s="56"/>
      <c r="S730" s="56"/>
      <c r="T730" s="56"/>
      <c r="U730" s="56"/>
      <c r="V730" s="56"/>
      <c r="W730" s="56"/>
      <c r="X730" s="56"/>
      <c r="Y730" s="56"/>
      <c r="Z730" s="56"/>
      <c r="AA730" s="56"/>
      <c r="AB730" s="56"/>
    </row>
    <row r="731">
      <c r="A731" s="56"/>
      <c r="B731" s="56"/>
      <c r="C731" s="58"/>
      <c r="D731" s="87"/>
      <c r="E731" s="79"/>
      <c r="F731" s="58"/>
      <c r="G731" s="58"/>
      <c r="H731" s="58"/>
      <c r="I731" s="58"/>
      <c r="J731" s="58"/>
      <c r="K731" s="56"/>
      <c r="L731" s="56"/>
      <c r="M731" s="56"/>
      <c r="N731" s="56"/>
      <c r="O731" s="56"/>
      <c r="P731" s="56"/>
      <c r="Q731" s="56"/>
      <c r="R731" s="56"/>
      <c r="S731" s="56"/>
      <c r="T731" s="56"/>
      <c r="U731" s="56"/>
      <c r="V731" s="56"/>
      <c r="W731" s="56"/>
      <c r="X731" s="56"/>
      <c r="Y731" s="56"/>
      <c r="Z731" s="56"/>
      <c r="AA731" s="56"/>
      <c r="AB731" s="56"/>
    </row>
    <row r="732">
      <c r="A732" s="56"/>
      <c r="B732" s="56"/>
      <c r="C732" s="58"/>
      <c r="D732" s="87"/>
      <c r="E732" s="79"/>
      <c r="F732" s="58"/>
      <c r="G732" s="58"/>
      <c r="H732" s="58"/>
      <c r="I732" s="58"/>
      <c r="J732" s="58"/>
      <c r="K732" s="56"/>
      <c r="L732" s="56"/>
      <c r="M732" s="56"/>
      <c r="N732" s="56"/>
      <c r="O732" s="56"/>
      <c r="P732" s="56"/>
      <c r="Q732" s="56"/>
      <c r="R732" s="56"/>
      <c r="S732" s="56"/>
      <c r="T732" s="56"/>
      <c r="U732" s="56"/>
      <c r="V732" s="56"/>
      <c r="W732" s="56"/>
      <c r="X732" s="56"/>
      <c r="Y732" s="56"/>
      <c r="Z732" s="56"/>
      <c r="AA732" s="56"/>
      <c r="AB732" s="56"/>
    </row>
    <row r="733">
      <c r="A733" s="56"/>
      <c r="B733" s="56"/>
      <c r="C733" s="58"/>
      <c r="D733" s="87"/>
      <c r="E733" s="79"/>
      <c r="F733" s="58"/>
      <c r="G733" s="58"/>
      <c r="H733" s="58"/>
      <c r="I733" s="58"/>
      <c r="J733" s="58"/>
      <c r="K733" s="56"/>
      <c r="L733" s="56"/>
      <c r="M733" s="56"/>
      <c r="N733" s="56"/>
      <c r="O733" s="56"/>
      <c r="P733" s="56"/>
      <c r="Q733" s="56"/>
      <c r="R733" s="56"/>
      <c r="S733" s="56"/>
      <c r="T733" s="56"/>
      <c r="U733" s="56"/>
      <c r="V733" s="56"/>
      <c r="W733" s="56"/>
      <c r="X733" s="56"/>
      <c r="Y733" s="56"/>
      <c r="Z733" s="56"/>
      <c r="AA733" s="56"/>
      <c r="AB733" s="56"/>
    </row>
    <row r="734">
      <c r="A734" s="56"/>
      <c r="B734" s="56"/>
      <c r="C734" s="58"/>
      <c r="D734" s="87"/>
      <c r="E734" s="79"/>
      <c r="F734" s="58"/>
      <c r="G734" s="58"/>
      <c r="H734" s="58"/>
      <c r="I734" s="58"/>
      <c r="J734" s="58"/>
      <c r="K734" s="56"/>
      <c r="L734" s="56"/>
      <c r="M734" s="56"/>
      <c r="N734" s="56"/>
      <c r="O734" s="56"/>
      <c r="P734" s="56"/>
      <c r="Q734" s="56"/>
      <c r="R734" s="56"/>
      <c r="S734" s="56"/>
      <c r="T734" s="56"/>
      <c r="U734" s="56"/>
      <c r="V734" s="56"/>
      <c r="W734" s="56"/>
      <c r="X734" s="56"/>
      <c r="Y734" s="56"/>
      <c r="Z734" s="56"/>
      <c r="AA734" s="56"/>
      <c r="AB734" s="56"/>
    </row>
    <row r="735">
      <c r="A735" s="56"/>
      <c r="B735" s="56"/>
      <c r="C735" s="58"/>
      <c r="D735" s="87"/>
      <c r="E735" s="79"/>
      <c r="F735" s="58"/>
      <c r="G735" s="58"/>
      <c r="H735" s="58"/>
      <c r="I735" s="58"/>
      <c r="J735" s="58"/>
      <c r="K735" s="56"/>
      <c r="L735" s="56"/>
      <c r="M735" s="56"/>
      <c r="N735" s="56"/>
      <c r="O735" s="56"/>
      <c r="P735" s="56"/>
      <c r="Q735" s="56"/>
      <c r="R735" s="56"/>
      <c r="S735" s="56"/>
      <c r="T735" s="56"/>
      <c r="U735" s="56"/>
      <c r="V735" s="56"/>
      <c r="W735" s="56"/>
      <c r="X735" s="56"/>
      <c r="Y735" s="56"/>
      <c r="Z735" s="56"/>
      <c r="AA735" s="56"/>
      <c r="AB735" s="56"/>
    </row>
    <row r="736">
      <c r="A736" s="56"/>
      <c r="B736" s="56"/>
      <c r="C736" s="58"/>
      <c r="D736" s="87"/>
      <c r="E736" s="79"/>
      <c r="F736" s="58"/>
      <c r="G736" s="58"/>
      <c r="H736" s="58"/>
      <c r="I736" s="58"/>
      <c r="J736" s="58"/>
      <c r="K736" s="56"/>
      <c r="L736" s="56"/>
      <c r="M736" s="56"/>
      <c r="N736" s="56"/>
      <c r="O736" s="56"/>
      <c r="P736" s="56"/>
      <c r="Q736" s="56"/>
      <c r="R736" s="56"/>
      <c r="S736" s="56"/>
      <c r="T736" s="56"/>
      <c r="U736" s="56"/>
      <c r="V736" s="56"/>
      <c r="W736" s="56"/>
      <c r="X736" s="56"/>
      <c r="Y736" s="56"/>
      <c r="Z736" s="56"/>
      <c r="AA736" s="56"/>
      <c r="AB736" s="56"/>
    </row>
    <row r="737">
      <c r="A737" s="56"/>
      <c r="B737" s="56"/>
      <c r="C737" s="58"/>
      <c r="D737" s="87"/>
      <c r="E737" s="79"/>
      <c r="F737" s="58"/>
      <c r="G737" s="58"/>
      <c r="H737" s="58"/>
      <c r="I737" s="58"/>
      <c r="J737" s="58"/>
      <c r="K737" s="56"/>
      <c r="L737" s="56"/>
      <c r="M737" s="56"/>
      <c r="N737" s="56"/>
      <c r="O737" s="56"/>
      <c r="P737" s="56"/>
      <c r="Q737" s="56"/>
      <c r="R737" s="56"/>
      <c r="S737" s="56"/>
      <c r="T737" s="56"/>
      <c r="U737" s="56"/>
      <c r="V737" s="56"/>
      <c r="W737" s="56"/>
      <c r="X737" s="56"/>
      <c r="Y737" s="56"/>
      <c r="Z737" s="56"/>
      <c r="AA737" s="56"/>
      <c r="AB737" s="56"/>
    </row>
    <row r="738">
      <c r="A738" s="56"/>
      <c r="B738" s="56"/>
      <c r="C738" s="58"/>
      <c r="D738" s="87"/>
      <c r="E738" s="79"/>
      <c r="F738" s="58"/>
      <c r="G738" s="58"/>
      <c r="H738" s="58"/>
      <c r="I738" s="58"/>
      <c r="J738" s="58"/>
      <c r="K738" s="56"/>
      <c r="L738" s="56"/>
      <c r="M738" s="56"/>
      <c r="N738" s="56"/>
      <c r="O738" s="56"/>
      <c r="P738" s="56"/>
      <c r="Q738" s="56"/>
      <c r="R738" s="56"/>
      <c r="S738" s="56"/>
      <c r="T738" s="56"/>
      <c r="U738" s="56"/>
      <c r="V738" s="56"/>
      <c r="W738" s="56"/>
      <c r="X738" s="56"/>
      <c r="Y738" s="56"/>
      <c r="Z738" s="56"/>
      <c r="AA738" s="56"/>
      <c r="AB738" s="56"/>
    </row>
    <row r="739">
      <c r="A739" s="56"/>
      <c r="B739" s="56"/>
      <c r="C739" s="58"/>
      <c r="D739" s="87"/>
      <c r="E739" s="79"/>
      <c r="F739" s="58"/>
      <c r="G739" s="58"/>
      <c r="H739" s="58"/>
      <c r="I739" s="58"/>
      <c r="J739" s="58"/>
      <c r="K739" s="56"/>
      <c r="L739" s="56"/>
      <c r="M739" s="56"/>
      <c r="N739" s="56"/>
      <c r="O739" s="56"/>
      <c r="P739" s="56"/>
      <c r="Q739" s="56"/>
      <c r="R739" s="56"/>
      <c r="S739" s="56"/>
      <c r="T739" s="56"/>
      <c r="U739" s="56"/>
      <c r="V739" s="56"/>
      <c r="W739" s="56"/>
      <c r="X739" s="56"/>
      <c r="Y739" s="56"/>
      <c r="Z739" s="56"/>
      <c r="AA739" s="56"/>
      <c r="AB739" s="56"/>
    </row>
    <row r="740">
      <c r="A740" s="56"/>
      <c r="B740" s="56"/>
      <c r="C740" s="58"/>
      <c r="D740" s="87"/>
      <c r="E740" s="79"/>
      <c r="F740" s="58"/>
      <c r="G740" s="58"/>
      <c r="H740" s="58"/>
      <c r="I740" s="58"/>
      <c r="J740" s="58"/>
      <c r="K740" s="56"/>
      <c r="L740" s="56"/>
      <c r="M740" s="56"/>
      <c r="N740" s="56"/>
      <c r="O740" s="56"/>
      <c r="P740" s="56"/>
      <c r="Q740" s="56"/>
      <c r="R740" s="56"/>
      <c r="S740" s="56"/>
      <c r="T740" s="56"/>
      <c r="U740" s="56"/>
      <c r="V740" s="56"/>
      <c r="W740" s="56"/>
      <c r="X740" s="56"/>
      <c r="Y740" s="56"/>
      <c r="Z740" s="56"/>
      <c r="AA740" s="56"/>
      <c r="AB740" s="56"/>
    </row>
    <row r="741">
      <c r="A741" s="56"/>
      <c r="B741" s="56"/>
      <c r="C741" s="58"/>
      <c r="D741" s="87"/>
      <c r="E741" s="79"/>
      <c r="F741" s="58"/>
      <c r="G741" s="58"/>
      <c r="H741" s="58"/>
      <c r="I741" s="58"/>
      <c r="J741" s="58"/>
      <c r="K741" s="56"/>
      <c r="L741" s="56"/>
      <c r="M741" s="56"/>
      <c r="N741" s="56"/>
      <c r="O741" s="56"/>
      <c r="P741" s="56"/>
      <c r="Q741" s="56"/>
      <c r="R741" s="56"/>
      <c r="S741" s="56"/>
      <c r="T741" s="56"/>
      <c r="U741" s="56"/>
      <c r="V741" s="56"/>
      <c r="W741" s="56"/>
      <c r="X741" s="56"/>
      <c r="Y741" s="56"/>
      <c r="Z741" s="56"/>
      <c r="AA741" s="56"/>
      <c r="AB741" s="56"/>
    </row>
    <row r="742">
      <c r="A742" s="56"/>
      <c r="B742" s="56"/>
      <c r="C742" s="58"/>
      <c r="D742" s="87"/>
      <c r="E742" s="79"/>
      <c r="F742" s="58"/>
      <c r="G742" s="58"/>
      <c r="H742" s="58"/>
      <c r="I742" s="58"/>
      <c r="J742" s="58"/>
      <c r="K742" s="56"/>
      <c r="L742" s="56"/>
      <c r="M742" s="56"/>
      <c r="N742" s="56"/>
      <c r="O742" s="56"/>
      <c r="P742" s="56"/>
      <c r="Q742" s="56"/>
      <c r="R742" s="56"/>
      <c r="S742" s="56"/>
      <c r="T742" s="56"/>
      <c r="U742" s="56"/>
      <c r="V742" s="56"/>
      <c r="W742" s="56"/>
      <c r="X742" s="56"/>
      <c r="Y742" s="56"/>
      <c r="Z742" s="56"/>
      <c r="AA742" s="56"/>
      <c r="AB742" s="56"/>
    </row>
    <row r="743">
      <c r="A743" s="56"/>
      <c r="B743" s="56"/>
      <c r="C743" s="58"/>
      <c r="D743" s="87"/>
      <c r="E743" s="79"/>
      <c r="F743" s="58"/>
      <c r="G743" s="58"/>
      <c r="H743" s="58"/>
      <c r="I743" s="58"/>
      <c r="J743" s="58"/>
      <c r="K743" s="56"/>
      <c r="L743" s="56"/>
      <c r="M743" s="56"/>
      <c r="N743" s="56"/>
      <c r="O743" s="56"/>
      <c r="P743" s="56"/>
      <c r="Q743" s="56"/>
      <c r="R743" s="56"/>
      <c r="S743" s="56"/>
      <c r="T743" s="56"/>
      <c r="U743" s="56"/>
      <c r="V743" s="56"/>
      <c r="W743" s="56"/>
      <c r="X743" s="56"/>
      <c r="Y743" s="56"/>
      <c r="Z743" s="56"/>
      <c r="AA743" s="56"/>
      <c r="AB743" s="56"/>
    </row>
    <row r="744">
      <c r="A744" s="56"/>
      <c r="B744" s="56"/>
      <c r="C744" s="58"/>
      <c r="D744" s="87"/>
      <c r="E744" s="79"/>
      <c r="F744" s="58"/>
      <c r="G744" s="58"/>
      <c r="H744" s="58"/>
      <c r="I744" s="58"/>
      <c r="J744" s="58"/>
      <c r="K744" s="56"/>
      <c r="L744" s="56"/>
      <c r="M744" s="56"/>
      <c r="N744" s="56"/>
      <c r="O744" s="56"/>
      <c r="P744" s="56"/>
      <c r="Q744" s="56"/>
      <c r="R744" s="56"/>
      <c r="S744" s="56"/>
      <c r="T744" s="56"/>
      <c r="U744" s="56"/>
      <c r="V744" s="56"/>
      <c r="W744" s="56"/>
      <c r="X744" s="56"/>
      <c r="Y744" s="56"/>
      <c r="Z744" s="56"/>
      <c r="AA744" s="56"/>
      <c r="AB744" s="56"/>
    </row>
    <row r="745">
      <c r="A745" s="56"/>
      <c r="B745" s="56"/>
      <c r="C745" s="58"/>
      <c r="D745" s="87"/>
      <c r="E745" s="79"/>
      <c r="F745" s="58"/>
      <c r="G745" s="58"/>
      <c r="H745" s="58"/>
      <c r="I745" s="58"/>
      <c r="J745" s="58"/>
      <c r="K745" s="56"/>
      <c r="L745" s="56"/>
      <c r="M745" s="56"/>
      <c r="N745" s="56"/>
      <c r="O745" s="56"/>
      <c r="P745" s="56"/>
      <c r="Q745" s="56"/>
      <c r="R745" s="56"/>
      <c r="S745" s="56"/>
      <c r="T745" s="56"/>
      <c r="U745" s="56"/>
      <c r="V745" s="56"/>
      <c r="W745" s="56"/>
      <c r="X745" s="56"/>
      <c r="Y745" s="56"/>
      <c r="Z745" s="56"/>
      <c r="AA745" s="56"/>
      <c r="AB745" s="56"/>
    </row>
    <row r="746">
      <c r="A746" s="56"/>
      <c r="B746" s="56"/>
      <c r="C746" s="58"/>
      <c r="D746" s="87"/>
      <c r="E746" s="79"/>
      <c r="F746" s="58"/>
      <c r="G746" s="58"/>
      <c r="H746" s="58"/>
      <c r="I746" s="58"/>
      <c r="J746" s="58"/>
      <c r="K746" s="56"/>
      <c r="L746" s="56"/>
      <c r="M746" s="56"/>
      <c r="N746" s="56"/>
      <c r="O746" s="56"/>
      <c r="P746" s="56"/>
      <c r="Q746" s="56"/>
      <c r="R746" s="56"/>
      <c r="S746" s="56"/>
      <c r="T746" s="56"/>
      <c r="U746" s="56"/>
      <c r="V746" s="56"/>
      <c r="W746" s="56"/>
      <c r="X746" s="56"/>
      <c r="Y746" s="56"/>
      <c r="Z746" s="56"/>
      <c r="AA746" s="56"/>
      <c r="AB746" s="56"/>
    </row>
    <row r="747">
      <c r="A747" s="56"/>
      <c r="B747" s="56"/>
      <c r="C747" s="58"/>
      <c r="D747" s="87"/>
      <c r="E747" s="79"/>
      <c r="F747" s="58"/>
      <c r="G747" s="58"/>
      <c r="H747" s="58"/>
      <c r="I747" s="58"/>
      <c r="J747" s="58"/>
      <c r="K747" s="56"/>
      <c r="L747" s="56"/>
      <c r="M747" s="56"/>
      <c r="N747" s="56"/>
      <c r="O747" s="56"/>
      <c r="P747" s="56"/>
      <c r="Q747" s="56"/>
      <c r="R747" s="56"/>
      <c r="S747" s="56"/>
      <c r="T747" s="56"/>
      <c r="U747" s="56"/>
      <c r="V747" s="56"/>
      <c r="W747" s="56"/>
      <c r="X747" s="56"/>
      <c r="Y747" s="56"/>
      <c r="Z747" s="56"/>
      <c r="AA747" s="56"/>
      <c r="AB747" s="56"/>
    </row>
    <row r="748">
      <c r="A748" s="56"/>
      <c r="B748" s="56"/>
      <c r="C748" s="58"/>
      <c r="D748" s="87"/>
      <c r="E748" s="79"/>
      <c r="F748" s="58"/>
      <c r="G748" s="58"/>
      <c r="H748" s="58"/>
      <c r="I748" s="58"/>
      <c r="J748" s="58"/>
      <c r="K748" s="56"/>
      <c r="L748" s="56"/>
      <c r="M748" s="56"/>
      <c r="N748" s="56"/>
      <c r="O748" s="56"/>
      <c r="P748" s="56"/>
      <c r="Q748" s="56"/>
      <c r="R748" s="56"/>
      <c r="S748" s="56"/>
      <c r="T748" s="56"/>
      <c r="U748" s="56"/>
      <c r="V748" s="56"/>
      <c r="W748" s="56"/>
      <c r="X748" s="56"/>
      <c r="Y748" s="56"/>
      <c r="Z748" s="56"/>
      <c r="AA748" s="56"/>
      <c r="AB748" s="56"/>
    </row>
    <row r="749">
      <c r="A749" s="56"/>
      <c r="B749" s="56"/>
      <c r="C749" s="58"/>
      <c r="D749" s="87"/>
      <c r="E749" s="79"/>
      <c r="F749" s="58"/>
      <c r="G749" s="58"/>
      <c r="H749" s="58"/>
      <c r="I749" s="58"/>
      <c r="J749" s="58"/>
      <c r="K749" s="56"/>
      <c r="L749" s="56"/>
      <c r="M749" s="56"/>
      <c r="N749" s="56"/>
      <c r="O749" s="56"/>
      <c r="P749" s="56"/>
      <c r="Q749" s="56"/>
      <c r="R749" s="56"/>
      <c r="S749" s="56"/>
      <c r="T749" s="56"/>
      <c r="U749" s="56"/>
      <c r="V749" s="56"/>
      <c r="W749" s="56"/>
      <c r="X749" s="56"/>
      <c r="Y749" s="56"/>
      <c r="Z749" s="56"/>
      <c r="AA749" s="56"/>
      <c r="AB749" s="56"/>
    </row>
    <row r="750">
      <c r="A750" s="56"/>
      <c r="B750" s="56"/>
      <c r="C750" s="58"/>
      <c r="D750" s="87"/>
      <c r="E750" s="79"/>
      <c r="F750" s="58"/>
      <c r="G750" s="58"/>
      <c r="H750" s="58"/>
      <c r="I750" s="58"/>
      <c r="J750" s="58"/>
      <c r="K750" s="56"/>
      <c r="L750" s="56"/>
      <c r="M750" s="56"/>
      <c r="N750" s="56"/>
      <c r="O750" s="56"/>
      <c r="P750" s="56"/>
      <c r="Q750" s="56"/>
      <c r="R750" s="56"/>
      <c r="S750" s="56"/>
      <c r="T750" s="56"/>
      <c r="U750" s="56"/>
      <c r="V750" s="56"/>
      <c r="W750" s="56"/>
      <c r="X750" s="56"/>
      <c r="Y750" s="56"/>
      <c r="Z750" s="56"/>
      <c r="AA750" s="56"/>
      <c r="AB750" s="56"/>
    </row>
    <row r="751">
      <c r="A751" s="56"/>
      <c r="B751" s="56"/>
      <c r="C751" s="58"/>
      <c r="D751" s="87"/>
      <c r="E751" s="79"/>
      <c r="F751" s="58"/>
      <c r="G751" s="58"/>
      <c r="H751" s="58"/>
      <c r="I751" s="58"/>
      <c r="J751" s="58"/>
      <c r="K751" s="56"/>
      <c r="L751" s="56"/>
      <c r="M751" s="56"/>
      <c r="N751" s="56"/>
      <c r="O751" s="56"/>
      <c r="P751" s="56"/>
      <c r="Q751" s="56"/>
      <c r="R751" s="56"/>
      <c r="S751" s="56"/>
      <c r="T751" s="56"/>
      <c r="U751" s="56"/>
      <c r="V751" s="56"/>
      <c r="W751" s="56"/>
      <c r="X751" s="56"/>
      <c r="Y751" s="56"/>
      <c r="Z751" s="56"/>
      <c r="AA751" s="56"/>
      <c r="AB751" s="56"/>
    </row>
    <row r="752">
      <c r="A752" s="56"/>
      <c r="B752" s="56"/>
      <c r="C752" s="58"/>
      <c r="D752" s="87"/>
      <c r="E752" s="79"/>
      <c r="F752" s="58"/>
      <c r="G752" s="58"/>
      <c r="H752" s="58"/>
      <c r="I752" s="58"/>
      <c r="J752" s="58"/>
      <c r="K752" s="56"/>
      <c r="L752" s="56"/>
      <c r="M752" s="56"/>
      <c r="N752" s="56"/>
      <c r="O752" s="56"/>
      <c r="P752" s="56"/>
      <c r="Q752" s="56"/>
      <c r="R752" s="56"/>
      <c r="S752" s="56"/>
      <c r="T752" s="56"/>
      <c r="U752" s="56"/>
      <c r="V752" s="56"/>
      <c r="W752" s="56"/>
      <c r="X752" s="56"/>
      <c r="Y752" s="56"/>
      <c r="Z752" s="56"/>
      <c r="AA752" s="56"/>
      <c r="AB752" s="56"/>
    </row>
    <row r="753">
      <c r="A753" s="56"/>
      <c r="B753" s="56"/>
      <c r="C753" s="58"/>
      <c r="D753" s="87"/>
      <c r="E753" s="79"/>
      <c r="F753" s="58"/>
      <c r="G753" s="58"/>
      <c r="H753" s="58"/>
      <c r="I753" s="58"/>
      <c r="J753" s="58"/>
      <c r="K753" s="56"/>
      <c r="L753" s="56"/>
      <c r="M753" s="56"/>
      <c r="N753" s="56"/>
      <c r="O753" s="56"/>
      <c r="P753" s="56"/>
      <c r="Q753" s="56"/>
      <c r="R753" s="56"/>
      <c r="S753" s="56"/>
      <c r="T753" s="56"/>
      <c r="U753" s="56"/>
      <c r="V753" s="56"/>
      <c r="W753" s="56"/>
      <c r="X753" s="56"/>
      <c r="Y753" s="56"/>
      <c r="Z753" s="56"/>
      <c r="AA753" s="56"/>
      <c r="AB753" s="56"/>
    </row>
    <row r="754">
      <c r="A754" s="56"/>
      <c r="B754" s="56"/>
      <c r="C754" s="58"/>
      <c r="D754" s="87"/>
      <c r="E754" s="79"/>
      <c r="F754" s="58"/>
      <c r="G754" s="58"/>
      <c r="H754" s="58"/>
      <c r="I754" s="58"/>
      <c r="J754" s="58"/>
      <c r="K754" s="56"/>
      <c r="L754" s="56"/>
      <c r="M754" s="56"/>
      <c r="N754" s="56"/>
      <c r="O754" s="56"/>
      <c r="P754" s="56"/>
      <c r="Q754" s="56"/>
      <c r="R754" s="56"/>
      <c r="S754" s="56"/>
      <c r="T754" s="56"/>
      <c r="U754" s="56"/>
      <c r="V754" s="56"/>
      <c r="W754" s="56"/>
      <c r="X754" s="56"/>
      <c r="Y754" s="56"/>
      <c r="Z754" s="56"/>
      <c r="AA754" s="56"/>
      <c r="AB754" s="56"/>
    </row>
    <row r="755">
      <c r="A755" s="56"/>
      <c r="B755" s="56"/>
      <c r="C755" s="58"/>
      <c r="D755" s="87"/>
      <c r="E755" s="79"/>
      <c r="F755" s="58"/>
      <c r="G755" s="58"/>
      <c r="H755" s="58"/>
      <c r="I755" s="58"/>
      <c r="J755" s="58"/>
      <c r="K755" s="56"/>
      <c r="L755" s="56"/>
      <c r="M755" s="56"/>
      <c r="N755" s="56"/>
      <c r="O755" s="56"/>
      <c r="P755" s="56"/>
      <c r="Q755" s="56"/>
      <c r="R755" s="56"/>
      <c r="S755" s="56"/>
      <c r="T755" s="56"/>
      <c r="U755" s="56"/>
      <c r="V755" s="56"/>
      <c r="W755" s="56"/>
      <c r="X755" s="56"/>
      <c r="Y755" s="56"/>
      <c r="Z755" s="56"/>
      <c r="AA755" s="56"/>
      <c r="AB755" s="56"/>
    </row>
    <row r="756">
      <c r="A756" s="56"/>
      <c r="B756" s="56"/>
      <c r="C756" s="58"/>
      <c r="D756" s="87"/>
      <c r="E756" s="79"/>
      <c r="F756" s="58"/>
      <c r="G756" s="58"/>
      <c r="H756" s="58"/>
      <c r="I756" s="58"/>
      <c r="J756" s="58"/>
      <c r="K756" s="56"/>
      <c r="L756" s="56"/>
      <c r="M756" s="56"/>
      <c r="N756" s="56"/>
      <c r="O756" s="56"/>
      <c r="P756" s="56"/>
      <c r="Q756" s="56"/>
      <c r="R756" s="56"/>
      <c r="S756" s="56"/>
      <c r="T756" s="56"/>
      <c r="U756" s="56"/>
      <c r="V756" s="56"/>
      <c r="W756" s="56"/>
      <c r="X756" s="56"/>
      <c r="Y756" s="56"/>
      <c r="Z756" s="56"/>
      <c r="AA756" s="56"/>
      <c r="AB756" s="56"/>
    </row>
    <row r="757">
      <c r="A757" s="56"/>
      <c r="B757" s="56"/>
      <c r="C757" s="58"/>
      <c r="D757" s="87"/>
      <c r="E757" s="79"/>
      <c r="F757" s="58"/>
      <c r="G757" s="58"/>
      <c r="H757" s="58"/>
      <c r="I757" s="58"/>
      <c r="J757" s="58"/>
      <c r="K757" s="56"/>
      <c r="L757" s="56"/>
      <c r="M757" s="56"/>
      <c r="N757" s="56"/>
      <c r="O757" s="56"/>
      <c r="P757" s="56"/>
      <c r="Q757" s="56"/>
      <c r="R757" s="56"/>
      <c r="S757" s="56"/>
      <c r="T757" s="56"/>
      <c r="U757" s="56"/>
      <c r="V757" s="56"/>
      <c r="W757" s="56"/>
      <c r="X757" s="56"/>
      <c r="Y757" s="56"/>
      <c r="Z757" s="56"/>
      <c r="AA757" s="56"/>
      <c r="AB757" s="56"/>
    </row>
    <row r="758">
      <c r="A758" s="56"/>
      <c r="B758" s="56"/>
      <c r="C758" s="58"/>
      <c r="D758" s="87"/>
      <c r="E758" s="79"/>
      <c r="F758" s="58"/>
      <c r="G758" s="58"/>
      <c r="H758" s="58"/>
      <c r="I758" s="58"/>
      <c r="J758" s="58"/>
      <c r="K758" s="56"/>
      <c r="L758" s="56"/>
      <c r="M758" s="56"/>
      <c r="N758" s="56"/>
      <c r="O758" s="56"/>
      <c r="P758" s="56"/>
      <c r="Q758" s="56"/>
      <c r="R758" s="56"/>
      <c r="S758" s="56"/>
      <c r="T758" s="56"/>
      <c r="U758" s="56"/>
      <c r="V758" s="56"/>
      <c r="W758" s="56"/>
      <c r="X758" s="56"/>
      <c r="Y758" s="56"/>
      <c r="Z758" s="56"/>
      <c r="AA758" s="56"/>
      <c r="AB758" s="56"/>
    </row>
    <row r="759">
      <c r="A759" s="56"/>
      <c r="B759" s="56"/>
      <c r="C759" s="58"/>
      <c r="D759" s="87"/>
      <c r="E759" s="79"/>
      <c r="F759" s="58"/>
      <c r="G759" s="58"/>
      <c r="H759" s="58"/>
      <c r="I759" s="58"/>
      <c r="J759" s="58"/>
      <c r="K759" s="56"/>
      <c r="L759" s="56"/>
      <c r="M759" s="56"/>
      <c r="N759" s="56"/>
      <c r="O759" s="56"/>
      <c r="P759" s="56"/>
      <c r="Q759" s="56"/>
      <c r="R759" s="56"/>
      <c r="S759" s="56"/>
      <c r="T759" s="56"/>
      <c r="U759" s="56"/>
      <c r="V759" s="56"/>
      <c r="W759" s="56"/>
      <c r="X759" s="56"/>
      <c r="Y759" s="56"/>
      <c r="Z759" s="56"/>
      <c r="AA759" s="56"/>
      <c r="AB759" s="56"/>
    </row>
    <row r="760">
      <c r="A760" s="56"/>
      <c r="B760" s="56"/>
      <c r="C760" s="58"/>
      <c r="D760" s="87"/>
      <c r="E760" s="79"/>
      <c r="F760" s="58"/>
      <c r="G760" s="58"/>
      <c r="H760" s="58"/>
      <c r="I760" s="58"/>
      <c r="J760" s="58"/>
      <c r="K760" s="56"/>
      <c r="L760" s="56"/>
      <c r="M760" s="56"/>
      <c r="N760" s="56"/>
      <c r="O760" s="56"/>
      <c r="P760" s="56"/>
      <c r="Q760" s="56"/>
      <c r="R760" s="56"/>
      <c r="S760" s="56"/>
      <c r="T760" s="56"/>
      <c r="U760" s="56"/>
      <c r="V760" s="56"/>
      <c r="W760" s="56"/>
      <c r="X760" s="56"/>
      <c r="Y760" s="56"/>
      <c r="Z760" s="56"/>
      <c r="AA760" s="56"/>
      <c r="AB760" s="56"/>
    </row>
    <row r="761">
      <c r="A761" s="56"/>
      <c r="B761" s="56"/>
      <c r="C761" s="58"/>
      <c r="D761" s="87"/>
      <c r="E761" s="79"/>
      <c r="F761" s="58"/>
      <c r="G761" s="58"/>
      <c r="H761" s="58"/>
      <c r="I761" s="58"/>
      <c r="J761" s="58"/>
      <c r="K761" s="56"/>
      <c r="L761" s="56"/>
      <c r="M761" s="56"/>
      <c r="N761" s="56"/>
      <c r="O761" s="56"/>
      <c r="P761" s="56"/>
      <c r="Q761" s="56"/>
      <c r="R761" s="56"/>
      <c r="S761" s="56"/>
      <c r="T761" s="56"/>
      <c r="U761" s="56"/>
      <c r="V761" s="56"/>
      <c r="W761" s="56"/>
      <c r="X761" s="56"/>
      <c r="Y761" s="56"/>
      <c r="Z761" s="56"/>
      <c r="AA761" s="56"/>
      <c r="AB761" s="56"/>
    </row>
    <row r="762">
      <c r="A762" s="56"/>
      <c r="B762" s="56"/>
      <c r="C762" s="58"/>
      <c r="D762" s="87"/>
      <c r="E762" s="79"/>
      <c r="F762" s="58"/>
      <c r="G762" s="58"/>
      <c r="H762" s="58"/>
      <c r="I762" s="58"/>
      <c r="J762" s="58"/>
      <c r="K762" s="56"/>
      <c r="L762" s="56"/>
      <c r="M762" s="56"/>
      <c r="N762" s="56"/>
      <c r="O762" s="56"/>
      <c r="P762" s="56"/>
      <c r="Q762" s="56"/>
      <c r="R762" s="56"/>
      <c r="S762" s="56"/>
      <c r="T762" s="56"/>
      <c r="U762" s="56"/>
      <c r="V762" s="56"/>
      <c r="W762" s="56"/>
      <c r="X762" s="56"/>
      <c r="Y762" s="56"/>
      <c r="Z762" s="56"/>
      <c r="AA762" s="56"/>
      <c r="AB762" s="56"/>
    </row>
    <row r="763">
      <c r="A763" s="56"/>
      <c r="B763" s="56"/>
      <c r="C763" s="58"/>
      <c r="D763" s="87"/>
      <c r="E763" s="79"/>
      <c r="F763" s="58"/>
      <c r="G763" s="58"/>
      <c r="H763" s="58"/>
      <c r="I763" s="58"/>
      <c r="J763" s="58"/>
      <c r="K763" s="56"/>
      <c r="L763" s="56"/>
      <c r="M763" s="56"/>
      <c r="N763" s="56"/>
      <c r="O763" s="56"/>
      <c r="P763" s="56"/>
      <c r="Q763" s="56"/>
      <c r="R763" s="56"/>
      <c r="S763" s="56"/>
      <c r="T763" s="56"/>
      <c r="U763" s="56"/>
      <c r="V763" s="56"/>
      <c r="W763" s="56"/>
      <c r="X763" s="56"/>
      <c r="Y763" s="56"/>
      <c r="Z763" s="56"/>
      <c r="AA763" s="56"/>
      <c r="AB763" s="56"/>
    </row>
    <row r="764">
      <c r="A764" s="56"/>
      <c r="B764" s="56"/>
      <c r="C764" s="58"/>
      <c r="D764" s="87"/>
      <c r="E764" s="79"/>
      <c r="F764" s="58"/>
      <c r="G764" s="58"/>
      <c r="H764" s="58"/>
      <c r="I764" s="58"/>
      <c r="J764" s="58"/>
      <c r="K764" s="56"/>
      <c r="L764" s="56"/>
      <c r="M764" s="56"/>
      <c r="N764" s="56"/>
      <c r="O764" s="56"/>
      <c r="P764" s="56"/>
      <c r="Q764" s="56"/>
      <c r="R764" s="56"/>
      <c r="S764" s="56"/>
      <c r="T764" s="56"/>
      <c r="U764" s="56"/>
      <c r="V764" s="56"/>
      <c r="W764" s="56"/>
      <c r="X764" s="56"/>
      <c r="Y764" s="56"/>
      <c r="Z764" s="56"/>
      <c r="AA764" s="56"/>
      <c r="AB764" s="56"/>
    </row>
    <row r="765">
      <c r="A765" s="56"/>
      <c r="B765" s="56"/>
      <c r="C765" s="58"/>
      <c r="D765" s="87"/>
      <c r="E765" s="79"/>
      <c r="F765" s="58"/>
      <c r="G765" s="58"/>
      <c r="H765" s="58"/>
      <c r="I765" s="58"/>
      <c r="J765" s="58"/>
      <c r="K765" s="56"/>
      <c r="L765" s="56"/>
      <c r="M765" s="56"/>
      <c r="N765" s="56"/>
      <c r="O765" s="56"/>
      <c r="P765" s="56"/>
      <c r="Q765" s="56"/>
      <c r="R765" s="56"/>
      <c r="S765" s="56"/>
      <c r="T765" s="56"/>
      <c r="U765" s="56"/>
      <c r="V765" s="56"/>
      <c r="W765" s="56"/>
      <c r="X765" s="56"/>
      <c r="Y765" s="56"/>
      <c r="Z765" s="56"/>
      <c r="AA765" s="56"/>
      <c r="AB765" s="56"/>
    </row>
    <row r="766">
      <c r="A766" s="56"/>
      <c r="B766" s="56"/>
      <c r="C766" s="58"/>
      <c r="D766" s="87"/>
      <c r="E766" s="79"/>
      <c r="F766" s="58"/>
      <c r="G766" s="58"/>
      <c r="H766" s="58"/>
      <c r="I766" s="58"/>
      <c r="J766" s="58"/>
      <c r="K766" s="56"/>
      <c r="L766" s="56"/>
      <c r="M766" s="56"/>
      <c r="N766" s="56"/>
      <c r="O766" s="56"/>
      <c r="P766" s="56"/>
      <c r="Q766" s="56"/>
      <c r="R766" s="56"/>
      <c r="S766" s="56"/>
      <c r="T766" s="56"/>
      <c r="U766" s="56"/>
      <c r="V766" s="56"/>
      <c r="W766" s="56"/>
      <c r="X766" s="56"/>
      <c r="Y766" s="56"/>
      <c r="Z766" s="56"/>
      <c r="AA766" s="56"/>
      <c r="AB766" s="56"/>
    </row>
    <row r="767">
      <c r="A767" s="56"/>
      <c r="B767" s="56"/>
      <c r="C767" s="58"/>
      <c r="D767" s="87"/>
      <c r="E767" s="79"/>
      <c r="F767" s="58"/>
      <c r="G767" s="58"/>
      <c r="H767" s="58"/>
      <c r="I767" s="58"/>
      <c r="J767" s="58"/>
      <c r="K767" s="56"/>
      <c r="L767" s="56"/>
      <c r="M767" s="56"/>
      <c r="N767" s="56"/>
      <c r="O767" s="56"/>
      <c r="P767" s="56"/>
      <c r="Q767" s="56"/>
      <c r="R767" s="56"/>
      <c r="S767" s="56"/>
      <c r="T767" s="56"/>
      <c r="U767" s="56"/>
      <c r="V767" s="56"/>
      <c r="W767" s="56"/>
      <c r="X767" s="56"/>
      <c r="Y767" s="56"/>
      <c r="Z767" s="56"/>
      <c r="AA767" s="56"/>
      <c r="AB767" s="56"/>
    </row>
    <row r="768">
      <c r="A768" s="56"/>
      <c r="B768" s="56"/>
      <c r="C768" s="58"/>
      <c r="D768" s="87"/>
      <c r="E768" s="79"/>
      <c r="F768" s="58"/>
      <c r="G768" s="58"/>
      <c r="H768" s="58"/>
      <c r="I768" s="58"/>
      <c r="J768" s="58"/>
      <c r="K768" s="56"/>
      <c r="L768" s="56"/>
      <c r="M768" s="56"/>
      <c r="N768" s="56"/>
      <c r="O768" s="56"/>
      <c r="P768" s="56"/>
      <c r="Q768" s="56"/>
      <c r="R768" s="56"/>
      <c r="S768" s="56"/>
      <c r="T768" s="56"/>
      <c r="U768" s="56"/>
      <c r="V768" s="56"/>
      <c r="W768" s="56"/>
      <c r="X768" s="56"/>
      <c r="Y768" s="56"/>
      <c r="Z768" s="56"/>
      <c r="AA768" s="56"/>
      <c r="AB768" s="56"/>
    </row>
    <row r="769">
      <c r="A769" s="56"/>
      <c r="B769" s="56"/>
      <c r="C769" s="58"/>
      <c r="D769" s="87"/>
      <c r="E769" s="79"/>
      <c r="F769" s="58"/>
      <c r="G769" s="58"/>
      <c r="H769" s="58"/>
      <c r="I769" s="58"/>
      <c r="J769" s="58"/>
      <c r="K769" s="56"/>
      <c r="L769" s="56"/>
      <c r="M769" s="56"/>
      <c r="N769" s="56"/>
      <c r="O769" s="56"/>
      <c r="P769" s="56"/>
      <c r="Q769" s="56"/>
      <c r="R769" s="56"/>
      <c r="S769" s="56"/>
      <c r="T769" s="56"/>
      <c r="U769" s="56"/>
      <c r="V769" s="56"/>
      <c r="W769" s="56"/>
      <c r="X769" s="56"/>
      <c r="Y769" s="56"/>
      <c r="Z769" s="56"/>
      <c r="AA769" s="56"/>
      <c r="AB769" s="56"/>
    </row>
    <row r="770">
      <c r="A770" s="56"/>
      <c r="B770" s="56"/>
      <c r="C770" s="58"/>
      <c r="D770" s="87"/>
      <c r="E770" s="79"/>
      <c r="F770" s="58"/>
      <c r="G770" s="58"/>
      <c r="H770" s="58"/>
      <c r="I770" s="58"/>
      <c r="J770" s="58"/>
      <c r="K770" s="56"/>
      <c r="L770" s="56"/>
      <c r="M770" s="56"/>
      <c r="N770" s="56"/>
      <c r="O770" s="56"/>
      <c r="P770" s="56"/>
      <c r="Q770" s="56"/>
      <c r="R770" s="56"/>
      <c r="S770" s="56"/>
      <c r="T770" s="56"/>
      <c r="U770" s="56"/>
      <c r="V770" s="56"/>
      <c r="W770" s="56"/>
      <c r="X770" s="56"/>
      <c r="Y770" s="56"/>
      <c r="Z770" s="56"/>
      <c r="AA770" s="56"/>
      <c r="AB770" s="56"/>
    </row>
    <row r="771">
      <c r="A771" s="56"/>
      <c r="B771" s="56"/>
      <c r="C771" s="58"/>
      <c r="D771" s="87"/>
      <c r="E771" s="79"/>
      <c r="F771" s="58"/>
      <c r="G771" s="58"/>
      <c r="H771" s="58"/>
      <c r="I771" s="58"/>
      <c r="J771" s="58"/>
      <c r="K771" s="56"/>
      <c r="L771" s="56"/>
      <c r="M771" s="56"/>
      <c r="N771" s="56"/>
      <c r="O771" s="56"/>
      <c r="P771" s="56"/>
      <c r="Q771" s="56"/>
      <c r="R771" s="56"/>
      <c r="S771" s="56"/>
      <c r="T771" s="56"/>
      <c r="U771" s="56"/>
      <c r="V771" s="56"/>
      <c r="W771" s="56"/>
      <c r="X771" s="56"/>
      <c r="Y771" s="56"/>
      <c r="Z771" s="56"/>
      <c r="AA771" s="56"/>
      <c r="AB771" s="56"/>
    </row>
    <row r="772">
      <c r="A772" s="56"/>
      <c r="B772" s="56"/>
      <c r="C772" s="58"/>
      <c r="D772" s="87"/>
      <c r="E772" s="79"/>
      <c r="F772" s="58"/>
      <c r="G772" s="58"/>
      <c r="H772" s="58"/>
      <c r="I772" s="58"/>
      <c r="J772" s="58"/>
      <c r="K772" s="56"/>
      <c r="L772" s="56"/>
      <c r="M772" s="56"/>
      <c r="N772" s="56"/>
      <c r="O772" s="56"/>
      <c r="P772" s="56"/>
      <c r="Q772" s="56"/>
      <c r="R772" s="56"/>
      <c r="S772" s="56"/>
      <c r="T772" s="56"/>
      <c r="U772" s="56"/>
      <c r="V772" s="56"/>
      <c r="W772" s="56"/>
      <c r="X772" s="56"/>
      <c r="Y772" s="56"/>
      <c r="Z772" s="56"/>
      <c r="AA772" s="56"/>
      <c r="AB772" s="56"/>
    </row>
    <row r="773">
      <c r="A773" s="56"/>
      <c r="B773" s="56"/>
      <c r="C773" s="58"/>
      <c r="D773" s="87"/>
      <c r="E773" s="79"/>
      <c r="F773" s="58"/>
      <c r="G773" s="58"/>
      <c r="H773" s="58"/>
      <c r="I773" s="58"/>
      <c r="J773" s="58"/>
      <c r="K773" s="56"/>
      <c r="L773" s="56"/>
      <c r="M773" s="56"/>
      <c r="N773" s="56"/>
      <c r="O773" s="56"/>
      <c r="P773" s="56"/>
      <c r="Q773" s="56"/>
      <c r="R773" s="56"/>
      <c r="S773" s="56"/>
      <c r="T773" s="56"/>
      <c r="U773" s="56"/>
      <c r="V773" s="56"/>
      <c r="W773" s="56"/>
      <c r="X773" s="56"/>
      <c r="Y773" s="56"/>
      <c r="Z773" s="56"/>
      <c r="AA773" s="56"/>
      <c r="AB773" s="56"/>
    </row>
    <row r="774">
      <c r="A774" s="56"/>
      <c r="B774" s="56"/>
      <c r="C774" s="58"/>
      <c r="D774" s="87"/>
      <c r="E774" s="79"/>
      <c r="F774" s="58"/>
      <c r="G774" s="58"/>
      <c r="H774" s="58"/>
      <c r="I774" s="58"/>
      <c r="J774" s="58"/>
      <c r="K774" s="56"/>
      <c r="L774" s="56"/>
      <c r="M774" s="56"/>
      <c r="N774" s="56"/>
      <c r="O774" s="56"/>
      <c r="P774" s="56"/>
      <c r="Q774" s="56"/>
      <c r="R774" s="56"/>
      <c r="S774" s="56"/>
      <c r="T774" s="56"/>
      <c r="U774" s="56"/>
      <c r="V774" s="56"/>
      <c r="W774" s="56"/>
      <c r="X774" s="56"/>
      <c r="Y774" s="56"/>
      <c r="Z774" s="56"/>
      <c r="AA774" s="56"/>
      <c r="AB774" s="56"/>
    </row>
    <row r="775">
      <c r="A775" s="56"/>
      <c r="B775" s="56"/>
      <c r="C775" s="58"/>
      <c r="D775" s="87"/>
      <c r="E775" s="79"/>
      <c r="F775" s="58"/>
      <c r="G775" s="58"/>
      <c r="H775" s="58"/>
      <c r="I775" s="58"/>
      <c r="J775" s="58"/>
      <c r="K775" s="56"/>
      <c r="L775" s="56"/>
      <c r="M775" s="56"/>
      <c r="N775" s="56"/>
      <c r="O775" s="56"/>
      <c r="P775" s="56"/>
      <c r="Q775" s="56"/>
      <c r="R775" s="56"/>
      <c r="S775" s="56"/>
      <c r="T775" s="56"/>
      <c r="U775" s="56"/>
      <c r="V775" s="56"/>
      <c r="W775" s="56"/>
      <c r="X775" s="56"/>
      <c r="Y775" s="56"/>
      <c r="Z775" s="56"/>
      <c r="AA775" s="56"/>
      <c r="AB775" s="56"/>
    </row>
    <row r="776">
      <c r="A776" s="56"/>
      <c r="B776" s="56"/>
      <c r="C776" s="58"/>
      <c r="D776" s="87"/>
      <c r="E776" s="79"/>
      <c r="F776" s="58"/>
      <c r="G776" s="58"/>
      <c r="H776" s="58"/>
      <c r="I776" s="58"/>
      <c r="J776" s="58"/>
      <c r="K776" s="56"/>
      <c r="L776" s="56"/>
      <c r="M776" s="56"/>
      <c r="N776" s="56"/>
      <c r="O776" s="56"/>
      <c r="P776" s="56"/>
      <c r="Q776" s="56"/>
      <c r="R776" s="56"/>
      <c r="S776" s="56"/>
      <c r="T776" s="56"/>
      <c r="U776" s="56"/>
      <c r="V776" s="56"/>
      <c r="W776" s="56"/>
      <c r="X776" s="56"/>
      <c r="Y776" s="56"/>
      <c r="Z776" s="56"/>
      <c r="AA776" s="56"/>
      <c r="AB776" s="56"/>
    </row>
    <row r="777">
      <c r="A777" s="56"/>
      <c r="B777" s="56"/>
      <c r="C777" s="58"/>
      <c r="D777" s="87"/>
      <c r="E777" s="79"/>
      <c r="F777" s="58"/>
      <c r="G777" s="58"/>
      <c r="H777" s="58"/>
      <c r="I777" s="58"/>
      <c r="J777" s="58"/>
      <c r="K777" s="56"/>
      <c r="L777" s="56"/>
      <c r="M777" s="56"/>
      <c r="N777" s="56"/>
      <c r="O777" s="56"/>
      <c r="P777" s="56"/>
      <c r="Q777" s="56"/>
      <c r="R777" s="56"/>
      <c r="S777" s="56"/>
      <c r="T777" s="56"/>
      <c r="U777" s="56"/>
      <c r="V777" s="56"/>
      <c r="W777" s="56"/>
      <c r="X777" s="56"/>
      <c r="Y777" s="56"/>
      <c r="Z777" s="56"/>
      <c r="AA777" s="56"/>
      <c r="AB777" s="56"/>
    </row>
    <row r="778">
      <c r="A778" s="56"/>
      <c r="B778" s="56"/>
      <c r="C778" s="58"/>
      <c r="D778" s="87"/>
      <c r="E778" s="79"/>
      <c r="F778" s="58"/>
      <c r="G778" s="58"/>
      <c r="H778" s="58"/>
      <c r="I778" s="58"/>
      <c r="J778" s="58"/>
      <c r="K778" s="56"/>
      <c r="L778" s="56"/>
      <c r="M778" s="56"/>
      <c r="N778" s="56"/>
      <c r="O778" s="56"/>
      <c r="P778" s="56"/>
      <c r="Q778" s="56"/>
      <c r="R778" s="56"/>
      <c r="S778" s="56"/>
      <c r="T778" s="56"/>
      <c r="U778" s="56"/>
      <c r="V778" s="56"/>
      <c r="W778" s="56"/>
      <c r="X778" s="56"/>
      <c r="Y778" s="56"/>
      <c r="Z778" s="56"/>
      <c r="AA778" s="56"/>
      <c r="AB778" s="56"/>
    </row>
    <row r="779">
      <c r="A779" s="56"/>
      <c r="B779" s="56"/>
      <c r="C779" s="58"/>
      <c r="D779" s="87"/>
      <c r="E779" s="79"/>
      <c r="F779" s="58"/>
      <c r="G779" s="58"/>
      <c r="H779" s="58"/>
      <c r="I779" s="58"/>
      <c r="J779" s="58"/>
      <c r="K779" s="56"/>
      <c r="L779" s="56"/>
      <c r="M779" s="56"/>
      <c r="N779" s="56"/>
      <c r="O779" s="56"/>
      <c r="P779" s="56"/>
      <c r="Q779" s="56"/>
      <c r="R779" s="56"/>
      <c r="S779" s="56"/>
      <c r="T779" s="56"/>
      <c r="U779" s="56"/>
      <c r="V779" s="56"/>
      <c r="W779" s="56"/>
      <c r="X779" s="56"/>
      <c r="Y779" s="56"/>
      <c r="Z779" s="56"/>
      <c r="AA779" s="56"/>
      <c r="AB779" s="56"/>
    </row>
    <row r="780">
      <c r="A780" s="56"/>
      <c r="B780" s="56"/>
      <c r="C780" s="58"/>
      <c r="D780" s="87"/>
      <c r="E780" s="79"/>
      <c r="F780" s="58"/>
      <c r="G780" s="58"/>
      <c r="H780" s="58"/>
      <c r="I780" s="58"/>
      <c r="J780" s="58"/>
      <c r="K780" s="56"/>
      <c r="L780" s="56"/>
      <c r="M780" s="56"/>
      <c r="N780" s="56"/>
      <c r="O780" s="56"/>
      <c r="P780" s="56"/>
      <c r="Q780" s="56"/>
      <c r="R780" s="56"/>
      <c r="S780" s="56"/>
      <c r="T780" s="56"/>
      <c r="U780" s="56"/>
      <c r="V780" s="56"/>
      <c r="W780" s="56"/>
      <c r="X780" s="56"/>
      <c r="Y780" s="56"/>
      <c r="Z780" s="56"/>
      <c r="AA780" s="56"/>
      <c r="AB780" s="56"/>
    </row>
    <row r="781">
      <c r="A781" s="56"/>
      <c r="B781" s="56"/>
      <c r="C781" s="58"/>
      <c r="D781" s="87"/>
      <c r="E781" s="79"/>
      <c r="F781" s="58"/>
      <c r="G781" s="58"/>
      <c r="H781" s="58"/>
      <c r="I781" s="58"/>
      <c r="J781" s="58"/>
      <c r="K781" s="56"/>
      <c r="L781" s="56"/>
      <c r="M781" s="56"/>
      <c r="N781" s="56"/>
      <c r="O781" s="56"/>
      <c r="P781" s="56"/>
      <c r="Q781" s="56"/>
      <c r="R781" s="56"/>
      <c r="S781" s="56"/>
      <c r="T781" s="56"/>
      <c r="U781" s="56"/>
      <c r="V781" s="56"/>
      <c r="W781" s="56"/>
      <c r="X781" s="56"/>
      <c r="Y781" s="56"/>
      <c r="Z781" s="56"/>
      <c r="AA781" s="56"/>
      <c r="AB781" s="56"/>
    </row>
    <row r="782">
      <c r="A782" s="56"/>
      <c r="B782" s="56"/>
      <c r="C782" s="58"/>
      <c r="D782" s="87"/>
      <c r="E782" s="79"/>
      <c r="F782" s="58"/>
      <c r="G782" s="58"/>
      <c r="H782" s="58"/>
      <c r="I782" s="58"/>
      <c r="J782" s="58"/>
      <c r="K782" s="56"/>
      <c r="L782" s="56"/>
      <c r="M782" s="56"/>
      <c r="N782" s="56"/>
      <c r="O782" s="56"/>
      <c r="P782" s="56"/>
      <c r="Q782" s="56"/>
      <c r="R782" s="56"/>
      <c r="S782" s="56"/>
      <c r="T782" s="56"/>
      <c r="U782" s="56"/>
      <c r="V782" s="56"/>
      <c r="W782" s="56"/>
      <c r="X782" s="56"/>
      <c r="Y782" s="56"/>
      <c r="Z782" s="56"/>
      <c r="AA782" s="56"/>
      <c r="AB782" s="56"/>
    </row>
    <row r="783">
      <c r="A783" s="56"/>
      <c r="B783" s="56"/>
      <c r="C783" s="58"/>
      <c r="D783" s="87"/>
      <c r="E783" s="79"/>
      <c r="F783" s="58"/>
      <c r="G783" s="58"/>
      <c r="H783" s="58"/>
      <c r="I783" s="58"/>
      <c r="J783" s="58"/>
      <c r="K783" s="56"/>
      <c r="L783" s="56"/>
      <c r="M783" s="56"/>
      <c r="N783" s="56"/>
      <c r="O783" s="56"/>
      <c r="P783" s="56"/>
      <c r="Q783" s="56"/>
      <c r="R783" s="56"/>
      <c r="S783" s="56"/>
      <c r="T783" s="56"/>
      <c r="U783" s="56"/>
      <c r="V783" s="56"/>
      <c r="W783" s="56"/>
      <c r="X783" s="56"/>
      <c r="Y783" s="56"/>
      <c r="Z783" s="56"/>
      <c r="AA783" s="56"/>
      <c r="AB783" s="56"/>
    </row>
    <row r="784">
      <c r="A784" s="56"/>
      <c r="B784" s="56"/>
      <c r="C784" s="58"/>
      <c r="D784" s="87"/>
      <c r="E784" s="79"/>
      <c r="F784" s="58"/>
      <c r="G784" s="58"/>
      <c r="H784" s="58"/>
      <c r="I784" s="58"/>
      <c r="J784" s="58"/>
      <c r="K784" s="56"/>
      <c r="L784" s="56"/>
      <c r="M784" s="56"/>
      <c r="N784" s="56"/>
      <c r="O784" s="56"/>
      <c r="P784" s="56"/>
      <c r="Q784" s="56"/>
      <c r="R784" s="56"/>
      <c r="S784" s="56"/>
      <c r="T784" s="56"/>
      <c r="U784" s="56"/>
      <c r="V784" s="56"/>
      <c r="W784" s="56"/>
      <c r="X784" s="56"/>
      <c r="Y784" s="56"/>
      <c r="Z784" s="56"/>
      <c r="AA784" s="56"/>
      <c r="AB784" s="56"/>
    </row>
    <row r="785">
      <c r="A785" s="56"/>
      <c r="B785" s="56"/>
      <c r="C785" s="58"/>
      <c r="D785" s="87"/>
      <c r="E785" s="79"/>
      <c r="F785" s="58"/>
      <c r="G785" s="58"/>
      <c r="H785" s="58"/>
      <c r="I785" s="58"/>
      <c r="J785" s="58"/>
      <c r="K785" s="56"/>
      <c r="L785" s="56"/>
      <c r="M785" s="56"/>
      <c r="N785" s="56"/>
      <c r="O785" s="56"/>
      <c r="P785" s="56"/>
      <c r="Q785" s="56"/>
      <c r="R785" s="56"/>
      <c r="S785" s="56"/>
      <c r="T785" s="56"/>
      <c r="U785" s="56"/>
      <c r="V785" s="56"/>
      <c r="W785" s="56"/>
      <c r="X785" s="56"/>
      <c r="Y785" s="56"/>
      <c r="Z785" s="56"/>
      <c r="AA785" s="56"/>
      <c r="AB785" s="56"/>
    </row>
    <row r="786">
      <c r="A786" s="56"/>
      <c r="B786" s="56"/>
      <c r="C786" s="58"/>
      <c r="D786" s="87"/>
      <c r="E786" s="79"/>
      <c r="F786" s="58"/>
      <c r="G786" s="58"/>
      <c r="H786" s="58"/>
      <c r="I786" s="58"/>
      <c r="J786" s="58"/>
      <c r="K786" s="56"/>
      <c r="L786" s="56"/>
      <c r="M786" s="56"/>
      <c r="N786" s="56"/>
      <c r="O786" s="56"/>
      <c r="P786" s="56"/>
      <c r="Q786" s="56"/>
      <c r="R786" s="56"/>
      <c r="S786" s="56"/>
      <c r="T786" s="56"/>
      <c r="U786" s="56"/>
      <c r="V786" s="56"/>
      <c r="W786" s="56"/>
      <c r="X786" s="56"/>
      <c r="Y786" s="56"/>
      <c r="Z786" s="56"/>
      <c r="AA786" s="56"/>
      <c r="AB786" s="56"/>
    </row>
    <row r="787">
      <c r="A787" s="56"/>
      <c r="B787" s="56"/>
      <c r="C787" s="58"/>
      <c r="D787" s="87"/>
      <c r="E787" s="79"/>
      <c r="F787" s="58"/>
      <c r="G787" s="58"/>
      <c r="H787" s="58"/>
      <c r="I787" s="58"/>
      <c r="J787" s="58"/>
      <c r="K787" s="56"/>
      <c r="L787" s="56"/>
      <c r="M787" s="56"/>
      <c r="N787" s="56"/>
      <c r="O787" s="56"/>
      <c r="P787" s="56"/>
      <c r="Q787" s="56"/>
      <c r="R787" s="56"/>
      <c r="S787" s="56"/>
      <c r="T787" s="56"/>
      <c r="U787" s="56"/>
      <c r="V787" s="56"/>
      <c r="W787" s="56"/>
      <c r="X787" s="56"/>
      <c r="Y787" s="56"/>
      <c r="Z787" s="56"/>
      <c r="AA787" s="56"/>
      <c r="AB787" s="56"/>
    </row>
    <row r="788">
      <c r="A788" s="56"/>
      <c r="B788" s="56"/>
      <c r="C788" s="58"/>
      <c r="D788" s="87"/>
      <c r="E788" s="79"/>
      <c r="F788" s="58"/>
      <c r="G788" s="58"/>
      <c r="H788" s="58"/>
      <c r="I788" s="58"/>
      <c r="J788" s="58"/>
      <c r="K788" s="56"/>
      <c r="L788" s="56"/>
      <c r="M788" s="56"/>
      <c r="N788" s="56"/>
      <c r="O788" s="56"/>
      <c r="P788" s="56"/>
      <c r="Q788" s="56"/>
      <c r="R788" s="56"/>
      <c r="S788" s="56"/>
      <c r="T788" s="56"/>
      <c r="U788" s="56"/>
      <c r="V788" s="56"/>
      <c r="W788" s="56"/>
      <c r="X788" s="56"/>
      <c r="Y788" s="56"/>
      <c r="Z788" s="56"/>
      <c r="AA788" s="56"/>
      <c r="AB788" s="56"/>
    </row>
    <row r="789">
      <c r="A789" s="56"/>
      <c r="B789" s="56"/>
      <c r="C789" s="58"/>
      <c r="D789" s="87"/>
      <c r="E789" s="79"/>
      <c r="F789" s="58"/>
      <c r="G789" s="58"/>
      <c r="H789" s="58"/>
      <c r="I789" s="58"/>
      <c r="J789" s="58"/>
      <c r="K789" s="56"/>
      <c r="L789" s="56"/>
      <c r="M789" s="56"/>
      <c r="N789" s="56"/>
      <c r="O789" s="56"/>
      <c r="P789" s="56"/>
      <c r="Q789" s="56"/>
      <c r="R789" s="56"/>
      <c r="S789" s="56"/>
      <c r="T789" s="56"/>
      <c r="U789" s="56"/>
      <c r="V789" s="56"/>
      <c r="W789" s="56"/>
      <c r="X789" s="56"/>
      <c r="Y789" s="56"/>
      <c r="Z789" s="56"/>
      <c r="AA789" s="56"/>
      <c r="AB789" s="56"/>
    </row>
    <row r="790">
      <c r="A790" s="56"/>
      <c r="B790" s="56"/>
      <c r="C790" s="58"/>
      <c r="D790" s="87"/>
      <c r="E790" s="79"/>
      <c r="F790" s="58"/>
      <c r="G790" s="58"/>
      <c r="H790" s="58"/>
      <c r="I790" s="58"/>
      <c r="J790" s="58"/>
      <c r="K790" s="56"/>
      <c r="L790" s="56"/>
      <c r="M790" s="56"/>
      <c r="N790" s="56"/>
      <c r="O790" s="56"/>
      <c r="P790" s="56"/>
      <c r="Q790" s="56"/>
      <c r="R790" s="56"/>
      <c r="S790" s="56"/>
      <c r="T790" s="56"/>
      <c r="U790" s="56"/>
      <c r="V790" s="56"/>
      <c r="W790" s="56"/>
      <c r="X790" s="56"/>
      <c r="Y790" s="56"/>
      <c r="Z790" s="56"/>
      <c r="AA790" s="56"/>
      <c r="AB790" s="56"/>
    </row>
    <row r="791">
      <c r="A791" s="56"/>
      <c r="B791" s="56"/>
      <c r="C791" s="58"/>
      <c r="D791" s="87"/>
      <c r="E791" s="79"/>
      <c r="F791" s="58"/>
      <c r="G791" s="58"/>
      <c r="H791" s="58"/>
      <c r="I791" s="58"/>
      <c r="J791" s="58"/>
      <c r="K791" s="56"/>
      <c r="L791" s="56"/>
      <c r="M791" s="56"/>
      <c r="N791" s="56"/>
      <c r="O791" s="56"/>
      <c r="P791" s="56"/>
      <c r="Q791" s="56"/>
      <c r="R791" s="56"/>
      <c r="S791" s="56"/>
      <c r="T791" s="56"/>
      <c r="U791" s="56"/>
      <c r="V791" s="56"/>
      <c r="W791" s="56"/>
      <c r="X791" s="56"/>
      <c r="Y791" s="56"/>
      <c r="Z791" s="56"/>
      <c r="AA791" s="56"/>
      <c r="AB791" s="56"/>
    </row>
    <row r="792">
      <c r="A792" s="56"/>
      <c r="B792" s="56"/>
      <c r="C792" s="58"/>
      <c r="D792" s="87"/>
      <c r="E792" s="79"/>
      <c r="F792" s="58"/>
      <c r="G792" s="58"/>
      <c r="H792" s="58"/>
      <c r="I792" s="58"/>
      <c r="J792" s="58"/>
      <c r="K792" s="56"/>
      <c r="L792" s="56"/>
      <c r="M792" s="56"/>
      <c r="N792" s="56"/>
      <c r="O792" s="56"/>
      <c r="P792" s="56"/>
      <c r="Q792" s="56"/>
      <c r="R792" s="56"/>
      <c r="S792" s="56"/>
      <c r="T792" s="56"/>
      <c r="U792" s="56"/>
      <c r="V792" s="56"/>
      <c r="W792" s="56"/>
      <c r="X792" s="56"/>
      <c r="Y792" s="56"/>
      <c r="Z792" s="56"/>
      <c r="AA792" s="56"/>
      <c r="AB792" s="56"/>
    </row>
    <row r="793">
      <c r="A793" s="56"/>
      <c r="B793" s="56"/>
      <c r="C793" s="58"/>
      <c r="D793" s="87"/>
      <c r="E793" s="79"/>
      <c r="F793" s="58"/>
      <c r="G793" s="58"/>
      <c r="H793" s="58"/>
      <c r="I793" s="58"/>
      <c r="J793" s="58"/>
      <c r="K793" s="56"/>
      <c r="L793" s="56"/>
      <c r="M793" s="56"/>
      <c r="N793" s="56"/>
      <c r="O793" s="56"/>
      <c r="P793" s="56"/>
      <c r="Q793" s="56"/>
      <c r="R793" s="56"/>
      <c r="S793" s="56"/>
      <c r="T793" s="56"/>
      <c r="U793" s="56"/>
      <c r="V793" s="56"/>
      <c r="W793" s="56"/>
      <c r="X793" s="56"/>
      <c r="Y793" s="56"/>
      <c r="Z793" s="56"/>
      <c r="AA793" s="56"/>
      <c r="AB793" s="56"/>
    </row>
    <row r="794">
      <c r="A794" s="56"/>
      <c r="B794" s="56"/>
      <c r="C794" s="58"/>
      <c r="D794" s="87"/>
      <c r="E794" s="79"/>
      <c r="F794" s="58"/>
      <c r="G794" s="58"/>
      <c r="H794" s="58"/>
      <c r="I794" s="58"/>
      <c r="J794" s="58"/>
      <c r="K794" s="56"/>
      <c r="L794" s="56"/>
      <c r="M794" s="56"/>
      <c r="N794" s="56"/>
      <c r="O794" s="56"/>
      <c r="P794" s="56"/>
      <c r="Q794" s="56"/>
      <c r="R794" s="56"/>
      <c r="S794" s="56"/>
      <c r="T794" s="56"/>
      <c r="U794" s="56"/>
      <c r="V794" s="56"/>
      <c r="W794" s="56"/>
      <c r="X794" s="56"/>
      <c r="Y794" s="56"/>
      <c r="Z794" s="56"/>
      <c r="AA794" s="56"/>
      <c r="AB794" s="56"/>
    </row>
    <row r="795">
      <c r="A795" s="56"/>
      <c r="B795" s="56"/>
      <c r="C795" s="58"/>
      <c r="D795" s="87"/>
      <c r="E795" s="79"/>
      <c r="F795" s="58"/>
      <c r="G795" s="58"/>
      <c r="H795" s="58"/>
      <c r="I795" s="58"/>
      <c r="J795" s="58"/>
      <c r="K795" s="56"/>
      <c r="L795" s="56"/>
      <c r="M795" s="56"/>
      <c r="N795" s="56"/>
      <c r="O795" s="56"/>
      <c r="P795" s="56"/>
      <c r="Q795" s="56"/>
      <c r="R795" s="56"/>
      <c r="S795" s="56"/>
      <c r="T795" s="56"/>
      <c r="U795" s="56"/>
      <c r="V795" s="56"/>
      <c r="W795" s="56"/>
      <c r="X795" s="56"/>
      <c r="Y795" s="56"/>
      <c r="Z795" s="56"/>
      <c r="AA795" s="56"/>
      <c r="AB795" s="56"/>
    </row>
    <row r="796">
      <c r="A796" s="56"/>
      <c r="B796" s="56"/>
      <c r="C796" s="58"/>
      <c r="D796" s="87"/>
      <c r="E796" s="79"/>
      <c r="F796" s="58"/>
      <c r="G796" s="58"/>
      <c r="H796" s="58"/>
      <c r="I796" s="58"/>
      <c r="J796" s="58"/>
      <c r="K796" s="56"/>
      <c r="L796" s="56"/>
      <c r="M796" s="56"/>
      <c r="N796" s="56"/>
      <c r="O796" s="56"/>
      <c r="P796" s="56"/>
      <c r="Q796" s="56"/>
      <c r="R796" s="56"/>
      <c r="S796" s="56"/>
      <c r="T796" s="56"/>
      <c r="U796" s="56"/>
      <c r="V796" s="56"/>
      <c r="W796" s="56"/>
      <c r="X796" s="56"/>
      <c r="Y796" s="56"/>
      <c r="Z796" s="56"/>
      <c r="AA796" s="56"/>
      <c r="AB796" s="56"/>
    </row>
    <row r="797">
      <c r="A797" s="56"/>
      <c r="B797" s="56"/>
      <c r="C797" s="58"/>
      <c r="D797" s="87"/>
      <c r="E797" s="79"/>
      <c r="F797" s="58"/>
      <c r="G797" s="58"/>
      <c r="H797" s="58"/>
      <c r="I797" s="58"/>
      <c r="J797" s="58"/>
      <c r="K797" s="56"/>
      <c r="L797" s="56"/>
      <c r="M797" s="56"/>
      <c r="N797" s="56"/>
      <c r="O797" s="56"/>
      <c r="P797" s="56"/>
      <c r="Q797" s="56"/>
      <c r="R797" s="56"/>
      <c r="S797" s="56"/>
      <c r="T797" s="56"/>
      <c r="U797" s="56"/>
      <c r="V797" s="56"/>
      <c r="W797" s="56"/>
      <c r="X797" s="56"/>
      <c r="Y797" s="56"/>
      <c r="Z797" s="56"/>
      <c r="AA797" s="56"/>
      <c r="AB797" s="56"/>
    </row>
    <row r="798">
      <c r="A798" s="56"/>
      <c r="B798" s="56"/>
      <c r="C798" s="58"/>
      <c r="D798" s="87"/>
      <c r="E798" s="79"/>
      <c r="F798" s="58"/>
      <c r="G798" s="58"/>
      <c r="H798" s="58"/>
      <c r="I798" s="58"/>
      <c r="J798" s="58"/>
      <c r="K798" s="56"/>
      <c r="L798" s="56"/>
      <c r="M798" s="56"/>
      <c r="N798" s="56"/>
      <c r="O798" s="56"/>
      <c r="P798" s="56"/>
      <c r="Q798" s="56"/>
      <c r="R798" s="56"/>
      <c r="S798" s="56"/>
      <c r="T798" s="56"/>
      <c r="U798" s="56"/>
      <c r="V798" s="56"/>
      <c r="W798" s="56"/>
      <c r="X798" s="56"/>
      <c r="Y798" s="56"/>
      <c r="Z798" s="56"/>
      <c r="AA798" s="56"/>
      <c r="AB798" s="56"/>
    </row>
    <row r="799">
      <c r="A799" s="56"/>
      <c r="B799" s="56"/>
      <c r="C799" s="58"/>
      <c r="D799" s="87"/>
      <c r="E799" s="79"/>
      <c r="F799" s="58"/>
      <c r="G799" s="58"/>
      <c r="H799" s="58"/>
      <c r="I799" s="58"/>
      <c r="J799" s="58"/>
      <c r="K799" s="56"/>
      <c r="L799" s="56"/>
      <c r="M799" s="56"/>
      <c r="N799" s="56"/>
      <c r="O799" s="56"/>
      <c r="P799" s="56"/>
      <c r="Q799" s="56"/>
      <c r="R799" s="56"/>
      <c r="S799" s="56"/>
      <c r="T799" s="56"/>
      <c r="U799" s="56"/>
      <c r="V799" s="56"/>
      <c r="W799" s="56"/>
      <c r="X799" s="56"/>
      <c r="Y799" s="56"/>
      <c r="Z799" s="56"/>
      <c r="AA799" s="56"/>
      <c r="AB799" s="56"/>
    </row>
    <row r="800">
      <c r="A800" s="56"/>
      <c r="B800" s="56"/>
      <c r="C800" s="58"/>
      <c r="D800" s="87"/>
      <c r="E800" s="79"/>
      <c r="F800" s="58"/>
      <c r="G800" s="58"/>
      <c r="H800" s="58"/>
      <c r="I800" s="58"/>
      <c r="J800" s="58"/>
      <c r="K800" s="56"/>
      <c r="L800" s="56"/>
      <c r="M800" s="56"/>
      <c r="N800" s="56"/>
      <c r="O800" s="56"/>
      <c r="P800" s="56"/>
      <c r="Q800" s="56"/>
      <c r="R800" s="56"/>
      <c r="S800" s="56"/>
      <c r="T800" s="56"/>
      <c r="U800" s="56"/>
      <c r="V800" s="56"/>
      <c r="W800" s="56"/>
      <c r="X800" s="56"/>
      <c r="Y800" s="56"/>
      <c r="Z800" s="56"/>
      <c r="AA800" s="56"/>
      <c r="AB800" s="56"/>
    </row>
    <row r="801">
      <c r="A801" s="56"/>
      <c r="B801" s="56"/>
      <c r="C801" s="58"/>
      <c r="D801" s="87"/>
      <c r="E801" s="79"/>
      <c r="F801" s="58"/>
      <c r="G801" s="58"/>
      <c r="H801" s="58"/>
      <c r="I801" s="58"/>
      <c r="J801" s="58"/>
      <c r="K801" s="56"/>
      <c r="L801" s="56"/>
      <c r="M801" s="56"/>
      <c r="N801" s="56"/>
      <c r="O801" s="56"/>
      <c r="P801" s="56"/>
      <c r="Q801" s="56"/>
      <c r="R801" s="56"/>
      <c r="S801" s="56"/>
      <c r="T801" s="56"/>
      <c r="U801" s="56"/>
      <c r="V801" s="56"/>
      <c r="W801" s="56"/>
      <c r="X801" s="56"/>
      <c r="Y801" s="56"/>
      <c r="Z801" s="56"/>
      <c r="AA801" s="56"/>
      <c r="AB801" s="56"/>
    </row>
    <row r="802">
      <c r="A802" s="56"/>
      <c r="B802" s="56"/>
      <c r="C802" s="58"/>
      <c r="D802" s="87"/>
      <c r="E802" s="79"/>
      <c r="F802" s="58"/>
      <c r="G802" s="58"/>
      <c r="H802" s="58"/>
      <c r="I802" s="58"/>
      <c r="J802" s="58"/>
      <c r="K802" s="56"/>
      <c r="L802" s="56"/>
      <c r="M802" s="56"/>
      <c r="N802" s="56"/>
      <c r="O802" s="56"/>
      <c r="P802" s="56"/>
      <c r="Q802" s="56"/>
      <c r="R802" s="56"/>
      <c r="S802" s="56"/>
      <c r="T802" s="56"/>
      <c r="U802" s="56"/>
      <c r="V802" s="56"/>
      <c r="W802" s="56"/>
      <c r="X802" s="56"/>
      <c r="Y802" s="56"/>
      <c r="Z802" s="56"/>
      <c r="AA802" s="56"/>
      <c r="AB802" s="56"/>
    </row>
    <row r="803">
      <c r="A803" s="56"/>
      <c r="B803" s="56"/>
      <c r="C803" s="58"/>
      <c r="D803" s="87"/>
      <c r="E803" s="79"/>
      <c r="F803" s="58"/>
      <c r="G803" s="58"/>
      <c r="H803" s="58"/>
      <c r="I803" s="58"/>
      <c r="J803" s="58"/>
      <c r="K803" s="56"/>
      <c r="L803" s="56"/>
      <c r="M803" s="56"/>
      <c r="N803" s="56"/>
      <c r="O803" s="56"/>
      <c r="P803" s="56"/>
      <c r="Q803" s="56"/>
      <c r="R803" s="56"/>
      <c r="S803" s="56"/>
      <c r="T803" s="56"/>
      <c r="U803" s="56"/>
      <c r="V803" s="56"/>
      <c r="W803" s="56"/>
      <c r="X803" s="56"/>
      <c r="Y803" s="56"/>
      <c r="Z803" s="56"/>
      <c r="AA803" s="56"/>
      <c r="AB803" s="56"/>
    </row>
    <row r="804">
      <c r="A804" s="56"/>
      <c r="B804" s="56"/>
      <c r="C804" s="58"/>
      <c r="D804" s="87"/>
      <c r="E804" s="79"/>
      <c r="F804" s="58"/>
      <c r="G804" s="58"/>
      <c r="H804" s="58"/>
      <c r="I804" s="58"/>
      <c r="J804" s="58"/>
      <c r="K804" s="56"/>
      <c r="L804" s="56"/>
      <c r="M804" s="56"/>
      <c r="N804" s="56"/>
      <c r="O804" s="56"/>
      <c r="P804" s="56"/>
      <c r="Q804" s="56"/>
      <c r="R804" s="56"/>
      <c r="S804" s="56"/>
      <c r="T804" s="56"/>
      <c r="U804" s="56"/>
      <c r="V804" s="56"/>
      <c r="W804" s="56"/>
      <c r="X804" s="56"/>
      <c r="Y804" s="56"/>
      <c r="Z804" s="56"/>
      <c r="AA804" s="56"/>
      <c r="AB804" s="56"/>
    </row>
    <row r="805">
      <c r="A805" s="56"/>
      <c r="B805" s="56"/>
      <c r="C805" s="58"/>
      <c r="D805" s="87"/>
      <c r="E805" s="79"/>
      <c r="F805" s="58"/>
      <c r="G805" s="58"/>
      <c r="H805" s="58"/>
      <c r="I805" s="58"/>
      <c r="J805" s="58"/>
      <c r="K805" s="56"/>
      <c r="L805" s="56"/>
      <c r="M805" s="56"/>
      <c r="N805" s="56"/>
      <c r="O805" s="56"/>
      <c r="P805" s="56"/>
      <c r="Q805" s="56"/>
      <c r="R805" s="56"/>
      <c r="S805" s="56"/>
      <c r="T805" s="56"/>
      <c r="U805" s="56"/>
      <c r="V805" s="56"/>
      <c r="W805" s="56"/>
      <c r="X805" s="56"/>
      <c r="Y805" s="56"/>
      <c r="Z805" s="56"/>
      <c r="AA805" s="56"/>
      <c r="AB805" s="56"/>
    </row>
    <row r="806">
      <c r="A806" s="56"/>
      <c r="B806" s="56"/>
      <c r="C806" s="58"/>
      <c r="D806" s="87"/>
      <c r="E806" s="79"/>
      <c r="F806" s="58"/>
      <c r="G806" s="58"/>
      <c r="H806" s="58"/>
      <c r="I806" s="58"/>
      <c r="J806" s="58"/>
      <c r="K806" s="56"/>
      <c r="L806" s="56"/>
      <c r="M806" s="56"/>
      <c r="N806" s="56"/>
      <c r="O806" s="56"/>
      <c r="P806" s="56"/>
      <c r="Q806" s="56"/>
      <c r="R806" s="56"/>
      <c r="S806" s="56"/>
      <c r="T806" s="56"/>
      <c r="U806" s="56"/>
      <c r="V806" s="56"/>
      <c r="W806" s="56"/>
      <c r="X806" s="56"/>
      <c r="Y806" s="56"/>
      <c r="Z806" s="56"/>
      <c r="AA806" s="56"/>
      <c r="AB806" s="56"/>
    </row>
    <row r="807">
      <c r="A807" s="56"/>
      <c r="B807" s="56"/>
      <c r="C807" s="58"/>
      <c r="D807" s="87"/>
      <c r="E807" s="79"/>
      <c r="F807" s="58"/>
      <c r="G807" s="58"/>
      <c r="H807" s="58"/>
      <c r="I807" s="58"/>
      <c r="J807" s="58"/>
      <c r="K807" s="56"/>
      <c r="L807" s="56"/>
      <c r="M807" s="56"/>
      <c r="N807" s="56"/>
      <c r="O807" s="56"/>
      <c r="P807" s="56"/>
      <c r="Q807" s="56"/>
      <c r="R807" s="56"/>
      <c r="S807" s="56"/>
      <c r="T807" s="56"/>
      <c r="U807" s="56"/>
      <c r="V807" s="56"/>
      <c r="W807" s="56"/>
      <c r="X807" s="56"/>
      <c r="Y807" s="56"/>
      <c r="Z807" s="56"/>
      <c r="AA807" s="56"/>
      <c r="AB807" s="56"/>
    </row>
    <row r="808">
      <c r="A808" s="56"/>
      <c r="B808" s="56"/>
      <c r="C808" s="58"/>
      <c r="D808" s="87"/>
      <c r="E808" s="79"/>
      <c r="F808" s="58"/>
      <c r="G808" s="58"/>
      <c r="H808" s="58"/>
      <c r="I808" s="58"/>
      <c r="J808" s="58"/>
      <c r="K808" s="56"/>
      <c r="L808" s="56"/>
      <c r="M808" s="56"/>
      <c r="N808" s="56"/>
      <c r="O808" s="56"/>
      <c r="P808" s="56"/>
      <c r="Q808" s="56"/>
      <c r="R808" s="56"/>
      <c r="S808" s="56"/>
      <c r="T808" s="56"/>
      <c r="U808" s="56"/>
      <c r="V808" s="56"/>
      <c r="W808" s="56"/>
      <c r="X808" s="56"/>
      <c r="Y808" s="56"/>
      <c r="Z808" s="56"/>
      <c r="AA808" s="56"/>
      <c r="AB808" s="56"/>
    </row>
    <row r="809">
      <c r="A809" s="56"/>
      <c r="B809" s="56"/>
      <c r="C809" s="58"/>
      <c r="D809" s="87"/>
      <c r="E809" s="79"/>
      <c r="F809" s="58"/>
      <c r="G809" s="58"/>
      <c r="H809" s="58"/>
      <c r="I809" s="58"/>
      <c r="J809" s="58"/>
      <c r="K809" s="56"/>
      <c r="L809" s="56"/>
      <c r="M809" s="56"/>
      <c r="N809" s="56"/>
      <c r="O809" s="56"/>
      <c r="P809" s="56"/>
      <c r="Q809" s="56"/>
      <c r="R809" s="56"/>
      <c r="S809" s="56"/>
      <c r="T809" s="56"/>
      <c r="U809" s="56"/>
      <c r="V809" s="56"/>
      <c r="W809" s="56"/>
      <c r="X809" s="56"/>
      <c r="Y809" s="56"/>
      <c r="Z809" s="56"/>
      <c r="AA809" s="56"/>
      <c r="AB809" s="56"/>
    </row>
    <row r="810">
      <c r="A810" s="56"/>
      <c r="B810" s="56"/>
      <c r="C810" s="58"/>
      <c r="D810" s="87"/>
      <c r="E810" s="79"/>
      <c r="F810" s="58"/>
      <c r="G810" s="58"/>
      <c r="H810" s="58"/>
      <c r="I810" s="58"/>
      <c r="J810" s="58"/>
      <c r="K810" s="56"/>
      <c r="L810" s="56"/>
      <c r="M810" s="56"/>
      <c r="N810" s="56"/>
      <c r="O810" s="56"/>
      <c r="P810" s="56"/>
      <c r="Q810" s="56"/>
      <c r="R810" s="56"/>
      <c r="S810" s="56"/>
      <c r="T810" s="56"/>
      <c r="U810" s="56"/>
      <c r="V810" s="56"/>
      <c r="W810" s="56"/>
      <c r="X810" s="56"/>
      <c r="Y810" s="56"/>
      <c r="Z810" s="56"/>
      <c r="AA810" s="56"/>
      <c r="AB810" s="56"/>
    </row>
    <row r="811">
      <c r="A811" s="56"/>
      <c r="B811" s="56"/>
      <c r="C811" s="58"/>
      <c r="D811" s="87"/>
      <c r="E811" s="79"/>
      <c r="F811" s="58"/>
      <c r="G811" s="58"/>
      <c r="H811" s="58"/>
      <c r="I811" s="58"/>
      <c r="J811" s="58"/>
      <c r="K811" s="56"/>
      <c r="L811" s="56"/>
      <c r="M811" s="56"/>
      <c r="N811" s="56"/>
      <c r="O811" s="56"/>
      <c r="P811" s="56"/>
      <c r="Q811" s="56"/>
      <c r="R811" s="56"/>
      <c r="S811" s="56"/>
      <c r="T811" s="56"/>
      <c r="U811" s="56"/>
      <c r="V811" s="56"/>
      <c r="W811" s="56"/>
      <c r="X811" s="56"/>
      <c r="Y811" s="56"/>
      <c r="Z811" s="56"/>
      <c r="AA811" s="56"/>
      <c r="AB811" s="56"/>
    </row>
    <row r="812">
      <c r="A812" s="56"/>
      <c r="B812" s="56"/>
      <c r="C812" s="58"/>
      <c r="D812" s="87"/>
      <c r="E812" s="79"/>
      <c r="F812" s="58"/>
      <c r="G812" s="58"/>
      <c r="H812" s="58"/>
      <c r="I812" s="58"/>
      <c r="J812" s="58"/>
      <c r="K812" s="56"/>
      <c r="L812" s="56"/>
      <c r="M812" s="56"/>
      <c r="N812" s="56"/>
      <c r="O812" s="56"/>
      <c r="P812" s="56"/>
      <c r="Q812" s="56"/>
      <c r="R812" s="56"/>
      <c r="S812" s="56"/>
      <c r="T812" s="56"/>
      <c r="U812" s="56"/>
      <c r="V812" s="56"/>
      <c r="W812" s="56"/>
      <c r="X812" s="56"/>
      <c r="Y812" s="56"/>
      <c r="Z812" s="56"/>
      <c r="AA812" s="56"/>
      <c r="AB812" s="56"/>
    </row>
    <row r="813">
      <c r="A813" s="56"/>
      <c r="B813" s="56"/>
      <c r="C813" s="58"/>
      <c r="D813" s="87"/>
      <c r="E813" s="79"/>
      <c r="F813" s="58"/>
      <c r="G813" s="58"/>
      <c r="H813" s="58"/>
      <c r="I813" s="58"/>
      <c r="J813" s="58"/>
      <c r="K813" s="56"/>
      <c r="L813" s="56"/>
      <c r="M813" s="56"/>
      <c r="N813" s="56"/>
      <c r="O813" s="56"/>
      <c r="P813" s="56"/>
      <c r="Q813" s="56"/>
      <c r="R813" s="56"/>
      <c r="S813" s="56"/>
      <c r="T813" s="56"/>
      <c r="U813" s="56"/>
      <c r="V813" s="56"/>
      <c r="W813" s="56"/>
      <c r="X813" s="56"/>
      <c r="Y813" s="56"/>
      <c r="Z813" s="56"/>
      <c r="AA813" s="56"/>
      <c r="AB813" s="56"/>
    </row>
    <row r="814">
      <c r="A814" s="56"/>
      <c r="B814" s="56"/>
      <c r="C814" s="58"/>
      <c r="D814" s="87"/>
      <c r="E814" s="79"/>
      <c r="F814" s="58"/>
      <c r="G814" s="58"/>
      <c r="H814" s="58"/>
      <c r="I814" s="58"/>
      <c r="J814" s="58"/>
      <c r="K814" s="56"/>
      <c r="L814" s="56"/>
      <c r="M814" s="56"/>
      <c r="N814" s="56"/>
      <c r="O814" s="56"/>
      <c r="P814" s="56"/>
      <c r="Q814" s="56"/>
      <c r="R814" s="56"/>
      <c r="S814" s="56"/>
      <c r="T814" s="56"/>
      <c r="U814" s="56"/>
      <c r="V814" s="56"/>
      <c r="W814" s="56"/>
      <c r="X814" s="56"/>
      <c r="Y814" s="56"/>
      <c r="Z814" s="56"/>
      <c r="AA814" s="56"/>
      <c r="AB814" s="56"/>
    </row>
    <row r="815">
      <c r="A815" s="56"/>
      <c r="B815" s="56"/>
      <c r="C815" s="58"/>
      <c r="D815" s="87"/>
      <c r="E815" s="79"/>
      <c r="F815" s="58"/>
      <c r="G815" s="58"/>
      <c r="H815" s="58"/>
      <c r="I815" s="58"/>
      <c r="J815" s="58"/>
      <c r="K815" s="56"/>
      <c r="L815" s="56"/>
      <c r="M815" s="56"/>
      <c r="N815" s="56"/>
      <c r="O815" s="56"/>
      <c r="P815" s="56"/>
      <c r="Q815" s="56"/>
      <c r="R815" s="56"/>
      <c r="S815" s="56"/>
      <c r="T815" s="56"/>
      <c r="U815" s="56"/>
      <c r="V815" s="56"/>
      <c r="W815" s="56"/>
      <c r="X815" s="56"/>
      <c r="Y815" s="56"/>
      <c r="Z815" s="56"/>
      <c r="AA815" s="56"/>
      <c r="AB815" s="56"/>
    </row>
    <row r="816">
      <c r="A816" s="56"/>
      <c r="B816" s="56"/>
      <c r="C816" s="58"/>
      <c r="D816" s="87"/>
      <c r="E816" s="79"/>
      <c r="F816" s="58"/>
      <c r="G816" s="58"/>
      <c r="H816" s="58"/>
      <c r="I816" s="58"/>
      <c r="J816" s="58"/>
      <c r="K816" s="56"/>
      <c r="L816" s="56"/>
      <c r="M816" s="56"/>
      <c r="N816" s="56"/>
      <c r="O816" s="56"/>
      <c r="P816" s="56"/>
      <c r="Q816" s="56"/>
      <c r="R816" s="56"/>
      <c r="S816" s="56"/>
      <c r="T816" s="56"/>
      <c r="U816" s="56"/>
      <c r="V816" s="56"/>
      <c r="W816" s="56"/>
      <c r="X816" s="56"/>
      <c r="Y816" s="56"/>
      <c r="Z816" s="56"/>
      <c r="AA816" s="56"/>
      <c r="AB816" s="56"/>
    </row>
    <row r="817">
      <c r="A817" s="56"/>
      <c r="B817" s="56"/>
      <c r="C817" s="58"/>
      <c r="D817" s="87"/>
      <c r="E817" s="79"/>
      <c r="F817" s="58"/>
      <c r="G817" s="58"/>
      <c r="H817" s="58"/>
      <c r="I817" s="58"/>
      <c r="J817" s="58"/>
      <c r="K817" s="56"/>
      <c r="L817" s="56"/>
      <c r="M817" s="56"/>
      <c r="N817" s="56"/>
      <c r="O817" s="56"/>
      <c r="P817" s="56"/>
      <c r="Q817" s="56"/>
      <c r="R817" s="56"/>
      <c r="S817" s="56"/>
      <c r="T817" s="56"/>
      <c r="U817" s="56"/>
      <c r="V817" s="56"/>
      <c r="W817" s="56"/>
      <c r="X817" s="56"/>
      <c r="Y817" s="56"/>
      <c r="Z817" s="56"/>
      <c r="AA817" s="56"/>
      <c r="AB817" s="56"/>
    </row>
    <row r="818">
      <c r="A818" s="56"/>
      <c r="B818" s="56"/>
      <c r="C818" s="58"/>
      <c r="D818" s="87"/>
      <c r="E818" s="79"/>
      <c r="F818" s="58"/>
      <c r="G818" s="58"/>
      <c r="H818" s="58"/>
      <c r="I818" s="58"/>
      <c r="J818" s="58"/>
      <c r="K818" s="56"/>
      <c r="L818" s="56"/>
      <c r="M818" s="56"/>
      <c r="N818" s="56"/>
      <c r="O818" s="56"/>
      <c r="P818" s="56"/>
      <c r="Q818" s="56"/>
      <c r="R818" s="56"/>
      <c r="S818" s="56"/>
      <c r="T818" s="56"/>
      <c r="U818" s="56"/>
      <c r="V818" s="56"/>
      <c r="W818" s="56"/>
      <c r="X818" s="56"/>
      <c r="Y818" s="56"/>
      <c r="Z818" s="56"/>
      <c r="AA818" s="56"/>
      <c r="AB818" s="56"/>
    </row>
    <row r="819">
      <c r="A819" s="56"/>
      <c r="B819" s="56"/>
      <c r="C819" s="58"/>
      <c r="D819" s="87"/>
      <c r="E819" s="79"/>
      <c r="F819" s="58"/>
      <c r="G819" s="58"/>
      <c r="H819" s="58"/>
      <c r="I819" s="58"/>
      <c r="J819" s="58"/>
      <c r="K819" s="56"/>
      <c r="L819" s="56"/>
      <c r="M819" s="56"/>
      <c r="N819" s="56"/>
      <c r="O819" s="56"/>
      <c r="P819" s="56"/>
      <c r="Q819" s="56"/>
      <c r="R819" s="56"/>
      <c r="S819" s="56"/>
      <c r="T819" s="56"/>
      <c r="U819" s="56"/>
      <c r="V819" s="56"/>
      <c r="W819" s="56"/>
      <c r="X819" s="56"/>
      <c r="Y819" s="56"/>
      <c r="Z819" s="56"/>
      <c r="AA819" s="56"/>
      <c r="AB819" s="56"/>
    </row>
    <row r="820">
      <c r="A820" s="56"/>
      <c r="B820" s="56"/>
      <c r="C820" s="58"/>
      <c r="D820" s="87"/>
      <c r="E820" s="79"/>
      <c r="F820" s="58"/>
      <c r="G820" s="58"/>
      <c r="H820" s="58"/>
      <c r="I820" s="58"/>
      <c r="J820" s="58"/>
      <c r="K820" s="56"/>
      <c r="L820" s="56"/>
      <c r="M820" s="56"/>
      <c r="N820" s="56"/>
      <c r="O820" s="56"/>
      <c r="P820" s="56"/>
      <c r="Q820" s="56"/>
      <c r="R820" s="56"/>
      <c r="S820" s="56"/>
      <c r="T820" s="56"/>
      <c r="U820" s="56"/>
      <c r="V820" s="56"/>
      <c r="W820" s="56"/>
      <c r="X820" s="56"/>
      <c r="Y820" s="56"/>
      <c r="Z820" s="56"/>
      <c r="AA820" s="56"/>
      <c r="AB820" s="56"/>
    </row>
    <row r="821">
      <c r="A821" s="56"/>
      <c r="B821" s="56"/>
      <c r="C821" s="58"/>
      <c r="D821" s="87"/>
      <c r="E821" s="79"/>
      <c r="F821" s="58"/>
      <c r="G821" s="58"/>
      <c r="H821" s="58"/>
      <c r="I821" s="58"/>
      <c r="J821" s="58"/>
      <c r="K821" s="56"/>
      <c r="L821" s="56"/>
      <c r="M821" s="56"/>
      <c r="N821" s="56"/>
      <c r="O821" s="56"/>
      <c r="P821" s="56"/>
      <c r="Q821" s="56"/>
      <c r="R821" s="56"/>
      <c r="S821" s="56"/>
      <c r="T821" s="56"/>
      <c r="U821" s="56"/>
      <c r="V821" s="56"/>
      <c r="W821" s="56"/>
      <c r="X821" s="56"/>
      <c r="Y821" s="56"/>
      <c r="Z821" s="56"/>
      <c r="AA821" s="56"/>
      <c r="AB821" s="56"/>
    </row>
    <row r="822">
      <c r="A822" s="56"/>
      <c r="B822" s="56"/>
      <c r="C822" s="58"/>
      <c r="D822" s="87"/>
      <c r="E822" s="79"/>
      <c r="F822" s="58"/>
      <c r="G822" s="58"/>
      <c r="H822" s="58"/>
      <c r="I822" s="58"/>
      <c r="J822" s="58"/>
      <c r="K822" s="56"/>
      <c r="L822" s="56"/>
      <c r="M822" s="56"/>
      <c r="N822" s="56"/>
      <c r="O822" s="56"/>
      <c r="P822" s="56"/>
      <c r="Q822" s="56"/>
      <c r="R822" s="56"/>
      <c r="S822" s="56"/>
      <c r="T822" s="56"/>
      <c r="U822" s="56"/>
      <c r="V822" s="56"/>
      <c r="W822" s="56"/>
      <c r="X822" s="56"/>
      <c r="Y822" s="56"/>
      <c r="Z822" s="56"/>
      <c r="AA822" s="56"/>
      <c r="AB822" s="56"/>
    </row>
    <row r="823">
      <c r="A823" s="56"/>
      <c r="B823" s="56"/>
      <c r="C823" s="58"/>
      <c r="D823" s="87"/>
      <c r="E823" s="79"/>
      <c r="F823" s="58"/>
      <c r="G823" s="58"/>
      <c r="H823" s="58"/>
      <c r="I823" s="58"/>
      <c r="J823" s="58"/>
      <c r="K823" s="56"/>
      <c r="L823" s="56"/>
      <c r="M823" s="56"/>
      <c r="N823" s="56"/>
      <c r="O823" s="56"/>
      <c r="P823" s="56"/>
      <c r="Q823" s="56"/>
      <c r="R823" s="56"/>
      <c r="S823" s="56"/>
      <c r="T823" s="56"/>
      <c r="U823" s="56"/>
      <c r="V823" s="56"/>
      <c r="W823" s="56"/>
      <c r="X823" s="56"/>
      <c r="Y823" s="56"/>
      <c r="Z823" s="56"/>
      <c r="AA823" s="56"/>
      <c r="AB823" s="56"/>
    </row>
    <row r="824">
      <c r="A824" s="56"/>
      <c r="B824" s="56"/>
      <c r="C824" s="58"/>
      <c r="D824" s="87"/>
      <c r="E824" s="79"/>
      <c r="F824" s="58"/>
      <c r="G824" s="58"/>
      <c r="H824" s="58"/>
      <c r="I824" s="58"/>
      <c r="J824" s="58"/>
      <c r="K824" s="56"/>
      <c r="L824" s="56"/>
      <c r="M824" s="56"/>
      <c r="N824" s="56"/>
      <c r="O824" s="56"/>
      <c r="P824" s="56"/>
      <c r="Q824" s="56"/>
      <c r="R824" s="56"/>
      <c r="S824" s="56"/>
      <c r="T824" s="56"/>
      <c r="U824" s="56"/>
      <c r="V824" s="56"/>
      <c r="W824" s="56"/>
      <c r="X824" s="56"/>
      <c r="Y824" s="56"/>
      <c r="Z824" s="56"/>
      <c r="AA824" s="56"/>
      <c r="AB824" s="56"/>
    </row>
    <row r="825">
      <c r="A825" s="56"/>
      <c r="B825" s="56"/>
      <c r="C825" s="58"/>
      <c r="D825" s="87"/>
      <c r="E825" s="79"/>
      <c r="F825" s="58"/>
      <c r="G825" s="58"/>
      <c r="H825" s="58"/>
      <c r="I825" s="58"/>
      <c r="J825" s="58"/>
      <c r="K825" s="56"/>
      <c r="L825" s="56"/>
      <c r="M825" s="56"/>
      <c r="N825" s="56"/>
      <c r="O825" s="56"/>
      <c r="P825" s="56"/>
      <c r="Q825" s="56"/>
      <c r="R825" s="56"/>
      <c r="S825" s="56"/>
      <c r="T825" s="56"/>
      <c r="U825" s="56"/>
      <c r="V825" s="56"/>
      <c r="W825" s="56"/>
      <c r="X825" s="56"/>
      <c r="Y825" s="56"/>
      <c r="Z825" s="56"/>
      <c r="AA825" s="56"/>
      <c r="AB825" s="56"/>
    </row>
    <row r="826">
      <c r="A826" s="56"/>
      <c r="B826" s="56"/>
      <c r="C826" s="58"/>
      <c r="D826" s="87"/>
      <c r="E826" s="79"/>
      <c r="F826" s="58"/>
      <c r="G826" s="58"/>
      <c r="H826" s="58"/>
      <c r="I826" s="58"/>
      <c r="J826" s="58"/>
      <c r="K826" s="56"/>
      <c r="L826" s="56"/>
      <c r="M826" s="56"/>
      <c r="N826" s="56"/>
      <c r="O826" s="56"/>
      <c r="P826" s="56"/>
      <c r="Q826" s="56"/>
      <c r="R826" s="56"/>
      <c r="S826" s="56"/>
      <c r="T826" s="56"/>
      <c r="U826" s="56"/>
      <c r="V826" s="56"/>
      <c r="W826" s="56"/>
      <c r="X826" s="56"/>
      <c r="Y826" s="56"/>
      <c r="Z826" s="56"/>
      <c r="AA826" s="56"/>
      <c r="AB826" s="56"/>
    </row>
    <row r="827">
      <c r="A827" s="56"/>
      <c r="B827" s="56"/>
      <c r="C827" s="58"/>
      <c r="D827" s="87"/>
      <c r="E827" s="79"/>
      <c r="F827" s="58"/>
      <c r="G827" s="58"/>
      <c r="H827" s="58"/>
      <c r="I827" s="58"/>
      <c r="J827" s="58"/>
      <c r="K827" s="56"/>
      <c r="L827" s="56"/>
      <c r="M827" s="56"/>
      <c r="N827" s="56"/>
      <c r="O827" s="56"/>
      <c r="P827" s="56"/>
      <c r="Q827" s="56"/>
      <c r="R827" s="56"/>
      <c r="S827" s="56"/>
      <c r="T827" s="56"/>
      <c r="U827" s="56"/>
      <c r="V827" s="56"/>
      <c r="W827" s="56"/>
      <c r="X827" s="56"/>
      <c r="Y827" s="56"/>
      <c r="Z827" s="56"/>
      <c r="AA827" s="56"/>
      <c r="AB827" s="56"/>
    </row>
    <row r="828">
      <c r="A828" s="56"/>
      <c r="B828" s="56"/>
      <c r="C828" s="58"/>
      <c r="D828" s="87"/>
      <c r="E828" s="79"/>
      <c r="F828" s="58"/>
      <c r="G828" s="58"/>
      <c r="H828" s="58"/>
      <c r="I828" s="58"/>
      <c r="J828" s="58"/>
      <c r="K828" s="56"/>
      <c r="L828" s="56"/>
      <c r="M828" s="56"/>
      <c r="N828" s="56"/>
      <c r="O828" s="56"/>
      <c r="P828" s="56"/>
      <c r="Q828" s="56"/>
      <c r="R828" s="56"/>
      <c r="S828" s="56"/>
      <c r="T828" s="56"/>
      <c r="U828" s="56"/>
      <c r="V828" s="56"/>
      <c r="W828" s="56"/>
      <c r="X828" s="56"/>
      <c r="Y828" s="56"/>
      <c r="Z828" s="56"/>
      <c r="AA828" s="56"/>
      <c r="AB828" s="56"/>
    </row>
    <row r="829">
      <c r="A829" s="56"/>
      <c r="B829" s="56"/>
      <c r="C829" s="58"/>
      <c r="D829" s="87"/>
      <c r="E829" s="79"/>
      <c r="F829" s="58"/>
      <c r="G829" s="58"/>
      <c r="H829" s="58"/>
      <c r="I829" s="58"/>
      <c r="J829" s="58"/>
      <c r="K829" s="56"/>
      <c r="L829" s="56"/>
      <c r="M829" s="56"/>
      <c r="N829" s="56"/>
      <c r="O829" s="56"/>
      <c r="P829" s="56"/>
      <c r="Q829" s="56"/>
      <c r="R829" s="56"/>
      <c r="S829" s="56"/>
      <c r="T829" s="56"/>
      <c r="U829" s="56"/>
      <c r="V829" s="56"/>
      <c r="W829" s="56"/>
      <c r="X829" s="56"/>
      <c r="Y829" s="56"/>
      <c r="Z829" s="56"/>
      <c r="AA829" s="56"/>
      <c r="AB829" s="56"/>
    </row>
    <row r="830">
      <c r="A830" s="56"/>
      <c r="B830" s="56"/>
      <c r="C830" s="58"/>
      <c r="D830" s="87"/>
      <c r="E830" s="79"/>
      <c r="F830" s="58"/>
      <c r="G830" s="58"/>
      <c r="H830" s="58"/>
      <c r="I830" s="58"/>
      <c r="J830" s="58"/>
      <c r="K830" s="56"/>
      <c r="L830" s="56"/>
      <c r="M830" s="56"/>
      <c r="N830" s="56"/>
      <c r="O830" s="56"/>
      <c r="P830" s="56"/>
      <c r="Q830" s="56"/>
      <c r="R830" s="56"/>
      <c r="S830" s="56"/>
      <c r="T830" s="56"/>
      <c r="U830" s="56"/>
      <c r="V830" s="56"/>
      <c r="W830" s="56"/>
      <c r="X830" s="56"/>
      <c r="Y830" s="56"/>
      <c r="Z830" s="56"/>
      <c r="AA830" s="56"/>
      <c r="AB830" s="56"/>
    </row>
    <row r="831">
      <c r="A831" s="56"/>
      <c r="B831" s="56"/>
      <c r="C831" s="58"/>
      <c r="D831" s="87"/>
      <c r="E831" s="79"/>
      <c r="F831" s="58"/>
      <c r="G831" s="58"/>
      <c r="H831" s="58"/>
      <c r="I831" s="58"/>
      <c r="J831" s="58"/>
      <c r="K831" s="56"/>
      <c r="L831" s="56"/>
      <c r="M831" s="56"/>
      <c r="N831" s="56"/>
      <c r="O831" s="56"/>
      <c r="P831" s="56"/>
      <c r="Q831" s="56"/>
      <c r="R831" s="56"/>
      <c r="S831" s="56"/>
      <c r="T831" s="56"/>
      <c r="U831" s="56"/>
      <c r="V831" s="56"/>
      <c r="W831" s="56"/>
      <c r="X831" s="56"/>
      <c r="Y831" s="56"/>
      <c r="Z831" s="56"/>
      <c r="AA831" s="56"/>
      <c r="AB831" s="56"/>
    </row>
    <row r="832">
      <c r="A832" s="56"/>
      <c r="B832" s="56"/>
      <c r="C832" s="58"/>
      <c r="D832" s="87"/>
      <c r="E832" s="79"/>
      <c r="F832" s="58"/>
      <c r="G832" s="58"/>
      <c r="H832" s="58"/>
      <c r="I832" s="58"/>
      <c r="J832" s="58"/>
      <c r="K832" s="56"/>
      <c r="L832" s="56"/>
      <c r="M832" s="56"/>
      <c r="N832" s="56"/>
      <c r="O832" s="56"/>
      <c r="P832" s="56"/>
      <c r="Q832" s="56"/>
      <c r="R832" s="56"/>
      <c r="S832" s="56"/>
      <c r="T832" s="56"/>
      <c r="U832" s="56"/>
      <c r="V832" s="56"/>
      <c r="W832" s="56"/>
      <c r="X832" s="56"/>
      <c r="Y832" s="56"/>
      <c r="Z832" s="56"/>
      <c r="AA832" s="56"/>
      <c r="AB832" s="56"/>
    </row>
    <row r="833">
      <c r="A833" s="56"/>
      <c r="B833" s="56"/>
      <c r="C833" s="58"/>
      <c r="D833" s="87"/>
      <c r="E833" s="79"/>
      <c r="F833" s="58"/>
      <c r="G833" s="58"/>
      <c r="H833" s="58"/>
      <c r="I833" s="58"/>
      <c r="J833" s="58"/>
      <c r="K833" s="56"/>
      <c r="L833" s="56"/>
      <c r="M833" s="56"/>
      <c r="N833" s="56"/>
      <c r="O833" s="56"/>
      <c r="P833" s="56"/>
      <c r="Q833" s="56"/>
      <c r="R833" s="56"/>
      <c r="S833" s="56"/>
      <c r="T833" s="56"/>
      <c r="U833" s="56"/>
      <c r="V833" s="56"/>
      <c r="W833" s="56"/>
      <c r="X833" s="56"/>
      <c r="Y833" s="56"/>
      <c r="Z833" s="56"/>
      <c r="AA833" s="56"/>
      <c r="AB833" s="56"/>
    </row>
    <row r="834">
      <c r="A834" s="56"/>
      <c r="B834" s="56"/>
      <c r="C834" s="58"/>
      <c r="D834" s="87"/>
      <c r="E834" s="79"/>
      <c r="F834" s="58"/>
      <c r="G834" s="58"/>
      <c r="H834" s="58"/>
      <c r="I834" s="58"/>
      <c r="J834" s="58"/>
      <c r="K834" s="56"/>
      <c r="L834" s="56"/>
      <c r="M834" s="56"/>
      <c r="N834" s="56"/>
      <c r="O834" s="56"/>
      <c r="P834" s="56"/>
      <c r="Q834" s="56"/>
      <c r="R834" s="56"/>
      <c r="S834" s="56"/>
      <c r="T834" s="56"/>
      <c r="U834" s="56"/>
      <c r="V834" s="56"/>
      <c r="W834" s="56"/>
      <c r="X834" s="56"/>
      <c r="Y834" s="56"/>
      <c r="Z834" s="56"/>
      <c r="AA834" s="56"/>
      <c r="AB834" s="56"/>
    </row>
    <row r="835">
      <c r="A835" s="56"/>
      <c r="B835" s="56"/>
      <c r="C835" s="58"/>
      <c r="D835" s="87"/>
      <c r="E835" s="79"/>
      <c r="F835" s="58"/>
      <c r="G835" s="58"/>
      <c r="H835" s="58"/>
      <c r="I835" s="58"/>
      <c r="J835" s="58"/>
      <c r="K835" s="56"/>
      <c r="L835" s="56"/>
      <c r="M835" s="56"/>
      <c r="N835" s="56"/>
      <c r="O835" s="56"/>
      <c r="P835" s="56"/>
      <c r="Q835" s="56"/>
      <c r="R835" s="56"/>
      <c r="S835" s="56"/>
      <c r="T835" s="56"/>
      <c r="U835" s="56"/>
      <c r="V835" s="56"/>
      <c r="W835" s="56"/>
      <c r="X835" s="56"/>
      <c r="Y835" s="56"/>
      <c r="Z835" s="56"/>
      <c r="AA835" s="56"/>
      <c r="AB835" s="56"/>
    </row>
    <row r="836">
      <c r="A836" s="56"/>
      <c r="B836" s="56"/>
      <c r="C836" s="58"/>
      <c r="D836" s="87"/>
      <c r="E836" s="79"/>
      <c r="F836" s="58"/>
      <c r="G836" s="58"/>
      <c r="H836" s="58"/>
      <c r="I836" s="58"/>
      <c r="J836" s="58"/>
      <c r="K836" s="56"/>
      <c r="L836" s="56"/>
      <c r="M836" s="56"/>
      <c r="N836" s="56"/>
      <c r="O836" s="56"/>
      <c r="P836" s="56"/>
      <c r="Q836" s="56"/>
      <c r="R836" s="56"/>
      <c r="S836" s="56"/>
      <c r="T836" s="56"/>
      <c r="U836" s="56"/>
      <c r="V836" s="56"/>
      <c r="W836" s="56"/>
      <c r="X836" s="56"/>
      <c r="Y836" s="56"/>
      <c r="Z836" s="56"/>
      <c r="AA836" s="56"/>
      <c r="AB836" s="56"/>
    </row>
    <row r="837">
      <c r="A837" s="56"/>
      <c r="B837" s="56"/>
      <c r="C837" s="58"/>
      <c r="D837" s="87"/>
      <c r="E837" s="79"/>
      <c r="F837" s="58"/>
      <c r="G837" s="58"/>
      <c r="H837" s="58"/>
      <c r="I837" s="58"/>
      <c r="J837" s="58"/>
      <c r="K837" s="56"/>
      <c r="L837" s="56"/>
      <c r="M837" s="56"/>
      <c r="N837" s="56"/>
      <c r="O837" s="56"/>
      <c r="P837" s="56"/>
      <c r="Q837" s="56"/>
      <c r="R837" s="56"/>
      <c r="S837" s="56"/>
      <c r="T837" s="56"/>
      <c r="U837" s="56"/>
      <c r="V837" s="56"/>
      <c r="W837" s="56"/>
      <c r="X837" s="56"/>
      <c r="Y837" s="56"/>
      <c r="Z837" s="56"/>
      <c r="AA837" s="56"/>
      <c r="AB837" s="56"/>
    </row>
    <row r="838">
      <c r="A838" s="56"/>
      <c r="B838" s="56"/>
      <c r="C838" s="58"/>
      <c r="D838" s="87"/>
      <c r="E838" s="79"/>
      <c r="F838" s="58"/>
      <c r="G838" s="58"/>
      <c r="H838" s="58"/>
      <c r="I838" s="58"/>
      <c r="J838" s="58"/>
      <c r="K838" s="56"/>
      <c r="L838" s="56"/>
      <c r="M838" s="56"/>
      <c r="N838" s="56"/>
      <c r="O838" s="56"/>
      <c r="P838" s="56"/>
      <c r="Q838" s="56"/>
      <c r="R838" s="56"/>
      <c r="S838" s="56"/>
      <c r="T838" s="56"/>
      <c r="U838" s="56"/>
      <c r="V838" s="56"/>
      <c r="W838" s="56"/>
      <c r="X838" s="56"/>
      <c r="Y838" s="56"/>
      <c r="Z838" s="56"/>
      <c r="AA838" s="56"/>
      <c r="AB838" s="56"/>
    </row>
    <row r="839">
      <c r="A839" s="56"/>
      <c r="B839" s="56"/>
      <c r="C839" s="58"/>
      <c r="D839" s="87"/>
      <c r="E839" s="79"/>
      <c r="F839" s="58"/>
      <c r="G839" s="58"/>
      <c r="H839" s="58"/>
      <c r="I839" s="58"/>
      <c r="J839" s="58"/>
      <c r="K839" s="56"/>
      <c r="L839" s="56"/>
      <c r="M839" s="56"/>
      <c r="N839" s="56"/>
      <c r="O839" s="56"/>
      <c r="P839" s="56"/>
      <c r="Q839" s="56"/>
      <c r="R839" s="56"/>
      <c r="S839" s="56"/>
      <c r="T839" s="56"/>
      <c r="U839" s="56"/>
      <c r="V839" s="56"/>
      <c r="W839" s="56"/>
      <c r="X839" s="56"/>
      <c r="Y839" s="56"/>
      <c r="Z839" s="56"/>
      <c r="AA839" s="56"/>
      <c r="AB839" s="56"/>
    </row>
    <row r="840">
      <c r="A840" s="56"/>
      <c r="B840" s="56"/>
      <c r="C840" s="58"/>
      <c r="D840" s="87"/>
      <c r="E840" s="79"/>
      <c r="F840" s="58"/>
      <c r="G840" s="58"/>
      <c r="H840" s="58"/>
      <c r="I840" s="58"/>
      <c r="J840" s="58"/>
      <c r="K840" s="56"/>
      <c r="L840" s="56"/>
      <c r="M840" s="56"/>
      <c r="N840" s="56"/>
      <c r="O840" s="56"/>
      <c r="P840" s="56"/>
      <c r="Q840" s="56"/>
      <c r="R840" s="56"/>
      <c r="S840" s="56"/>
      <c r="T840" s="56"/>
      <c r="U840" s="56"/>
      <c r="V840" s="56"/>
      <c r="W840" s="56"/>
      <c r="X840" s="56"/>
      <c r="Y840" s="56"/>
      <c r="Z840" s="56"/>
      <c r="AA840" s="56"/>
      <c r="AB840" s="56"/>
    </row>
    <row r="841">
      <c r="A841" s="56"/>
      <c r="B841" s="56"/>
      <c r="C841" s="58"/>
      <c r="D841" s="87"/>
      <c r="E841" s="79"/>
      <c r="F841" s="58"/>
      <c r="G841" s="58"/>
      <c r="H841" s="58"/>
      <c r="I841" s="58"/>
      <c r="J841" s="58"/>
      <c r="K841" s="56"/>
      <c r="L841" s="56"/>
      <c r="M841" s="56"/>
      <c r="N841" s="56"/>
      <c r="O841" s="56"/>
      <c r="P841" s="56"/>
      <c r="Q841" s="56"/>
      <c r="R841" s="56"/>
      <c r="S841" s="56"/>
      <c r="T841" s="56"/>
      <c r="U841" s="56"/>
      <c r="V841" s="56"/>
      <c r="W841" s="56"/>
      <c r="X841" s="56"/>
      <c r="Y841" s="56"/>
      <c r="Z841" s="56"/>
      <c r="AA841" s="56"/>
      <c r="AB841" s="56"/>
    </row>
    <row r="842">
      <c r="A842" s="56"/>
      <c r="B842" s="56"/>
      <c r="C842" s="58"/>
      <c r="D842" s="87"/>
      <c r="E842" s="79"/>
      <c r="F842" s="58"/>
      <c r="G842" s="58"/>
      <c r="H842" s="58"/>
      <c r="I842" s="58"/>
      <c r="J842" s="58"/>
      <c r="K842" s="56"/>
      <c r="L842" s="56"/>
      <c r="M842" s="56"/>
      <c r="N842" s="56"/>
      <c r="O842" s="56"/>
      <c r="P842" s="56"/>
      <c r="Q842" s="56"/>
      <c r="R842" s="56"/>
      <c r="S842" s="56"/>
      <c r="T842" s="56"/>
      <c r="U842" s="56"/>
      <c r="V842" s="56"/>
      <c r="W842" s="56"/>
      <c r="X842" s="56"/>
      <c r="Y842" s="56"/>
      <c r="Z842" s="56"/>
      <c r="AA842" s="56"/>
      <c r="AB842" s="56"/>
    </row>
    <row r="843">
      <c r="A843" s="56"/>
      <c r="B843" s="56"/>
      <c r="C843" s="58"/>
      <c r="D843" s="87"/>
      <c r="E843" s="79"/>
      <c r="F843" s="58"/>
      <c r="G843" s="58"/>
      <c r="H843" s="58"/>
      <c r="I843" s="58"/>
      <c r="J843" s="58"/>
      <c r="K843" s="56"/>
      <c r="L843" s="56"/>
      <c r="M843" s="56"/>
      <c r="N843" s="56"/>
      <c r="O843" s="56"/>
      <c r="P843" s="56"/>
      <c r="Q843" s="56"/>
      <c r="R843" s="56"/>
      <c r="S843" s="56"/>
      <c r="T843" s="56"/>
      <c r="U843" s="56"/>
      <c r="V843" s="56"/>
      <c r="W843" s="56"/>
      <c r="X843" s="56"/>
      <c r="Y843" s="56"/>
      <c r="Z843" s="56"/>
      <c r="AA843" s="56"/>
      <c r="AB843" s="56"/>
    </row>
    <row r="844">
      <c r="A844" s="56"/>
      <c r="B844" s="56"/>
      <c r="C844" s="58"/>
      <c r="D844" s="87"/>
      <c r="E844" s="79"/>
      <c r="F844" s="58"/>
      <c r="G844" s="58"/>
      <c r="H844" s="58"/>
      <c r="I844" s="58"/>
      <c r="J844" s="58"/>
      <c r="K844" s="56"/>
      <c r="L844" s="56"/>
      <c r="M844" s="56"/>
      <c r="N844" s="56"/>
      <c r="O844" s="56"/>
      <c r="P844" s="56"/>
      <c r="Q844" s="56"/>
      <c r="R844" s="56"/>
      <c r="S844" s="56"/>
      <c r="T844" s="56"/>
      <c r="U844" s="56"/>
      <c r="V844" s="56"/>
      <c r="W844" s="56"/>
      <c r="X844" s="56"/>
      <c r="Y844" s="56"/>
      <c r="Z844" s="56"/>
      <c r="AA844" s="56"/>
      <c r="AB844" s="56"/>
    </row>
    <row r="845">
      <c r="A845" s="56"/>
      <c r="B845" s="56"/>
      <c r="C845" s="58"/>
      <c r="D845" s="87"/>
      <c r="E845" s="79"/>
      <c r="F845" s="58"/>
      <c r="G845" s="58"/>
      <c r="H845" s="58"/>
      <c r="I845" s="58"/>
      <c r="J845" s="58"/>
      <c r="K845" s="56"/>
      <c r="L845" s="56"/>
      <c r="M845" s="56"/>
      <c r="N845" s="56"/>
      <c r="O845" s="56"/>
      <c r="P845" s="56"/>
      <c r="Q845" s="56"/>
      <c r="R845" s="56"/>
      <c r="S845" s="56"/>
      <c r="T845" s="56"/>
      <c r="U845" s="56"/>
      <c r="V845" s="56"/>
      <c r="W845" s="56"/>
      <c r="X845" s="56"/>
      <c r="Y845" s="56"/>
      <c r="Z845" s="56"/>
      <c r="AA845" s="56"/>
      <c r="AB845" s="56"/>
    </row>
    <row r="846">
      <c r="A846" s="56"/>
      <c r="B846" s="56"/>
      <c r="C846" s="58"/>
      <c r="D846" s="87"/>
      <c r="E846" s="79"/>
      <c r="F846" s="58"/>
      <c r="G846" s="58"/>
      <c r="H846" s="58"/>
      <c r="I846" s="58"/>
      <c r="J846" s="58"/>
      <c r="K846" s="56"/>
      <c r="L846" s="56"/>
      <c r="M846" s="56"/>
      <c r="N846" s="56"/>
      <c r="O846" s="56"/>
      <c r="P846" s="56"/>
      <c r="Q846" s="56"/>
      <c r="R846" s="56"/>
      <c r="S846" s="56"/>
      <c r="T846" s="56"/>
      <c r="U846" s="56"/>
      <c r="V846" s="56"/>
      <c r="W846" s="56"/>
      <c r="X846" s="56"/>
      <c r="Y846" s="56"/>
      <c r="Z846" s="56"/>
      <c r="AA846" s="56"/>
      <c r="AB846" s="56"/>
    </row>
    <row r="847">
      <c r="A847" s="56"/>
      <c r="B847" s="56"/>
      <c r="C847" s="58"/>
      <c r="D847" s="87"/>
      <c r="E847" s="79"/>
      <c r="F847" s="58"/>
      <c r="G847" s="58"/>
      <c r="H847" s="58"/>
      <c r="I847" s="58"/>
      <c r="J847" s="58"/>
      <c r="K847" s="56"/>
      <c r="L847" s="56"/>
      <c r="M847" s="56"/>
      <c r="N847" s="56"/>
      <c r="O847" s="56"/>
      <c r="P847" s="56"/>
      <c r="Q847" s="56"/>
      <c r="R847" s="56"/>
      <c r="S847" s="56"/>
      <c r="T847" s="56"/>
      <c r="U847" s="56"/>
      <c r="V847" s="56"/>
      <c r="W847" s="56"/>
      <c r="X847" s="56"/>
      <c r="Y847" s="56"/>
      <c r="Z847" s="56"/>
      <c r="AA847" s="56"/>
      <c r="AB847" s="56"/>
    </row>
    <row r="848">
      <c r="A848" s="56"/>
      <c r="B848" s="56"/>
      <c r="C848" s="58"/>
      <c r="D848" s="87"/>
      <c r="E848" s="79"/>
      <c r="F848" s="58"/>
      <c r="G848" s="58"/>
      <c r="H848" s="58"/>
      <c r="I848" s="58"/>
      <c r="J848" s="58"/>
      <c r="K848" s="56"/>
      <c r="L848" s="56"/>
      <c r="M848" s="56"/>
      <c r="N848" s="56"/>
      <c r="O848" s="56"/>
      <c r="P848" s="56"/>
      <c r="Q848" s="56"/>
      <c r="R848" s="56"/>
      <c r="S848" s="56"/>
      <c r="T848" s="56"/>
      <c r="U848" s="56"/>
      <c r="V848" s="56"/>
      <c r="W848" s="56"/>
      <c r="X848" s="56"/>
      <c r="Y848" s="56"/>
      <c r="Z848" s="56"/>
      <c r="AA848" s="56"/>
      <c r="AB848" s="56"/>
    </row>
    <row r="849">
      <c r="A849" s="56"/>
      <c r="B849" s="56"/>
      <c r="C849" s="58"/>
      <c r="D849" s="87"/>
      <c r="E849" s="79"/>
      <c r="F849" s="58"/>
      <c r="G849" s="58"/>
      <c r="H849" s="58"/>
      <c r="I849" s="58"/>
      <c r="J849" s="58"/>
      <c r="K849" s="56"/>
      <c r="L849" s="56"/>
      <c r="M849" s="56"/>
      <c r="N849" s="56"/>
      <c r="O849" s="56"/>
      <c r="P849" s="56"/>
      <c r="Q849" s="56"/>
      <c r="R849" s="56"/>
      <c r="S849" s="56"/>
      <c r="T849" s="56"/>
      <c r="U849" s="56"/>
      <c r="V849" s="56"/>
      <c r="W849" s="56"/>
      <c r="X849" s="56"/>
      <c r="Y849" s="56"/>
      <c r="Z849" s="56"/>
      <c r="AA849" s="56"/>
      <c r="AB849" s="56"/>
    </row>
    <row r="850">
      <c r="A850" s="56"/>
      <c r="B850" s="56"/>
      <c r="C850" s="58"/>
      <c r="D850" s="87"/>
      <c r="E850" s="79"/>
      <c r="F850" s="58"/>
      <c r="G850" s="58"/>
      <c r="H850" s="58"/>
      <c r="I850" s="58"/>
      <c r="J850" s="58"/>
      <c r="K850" s="56"/>
      <c r="L850" s="56"/>
      <c r="M850" s="56"/>
      <c r="N850" s="56"/>
      <c r="O850" s="56"/>
      <c r="P850" s="56"/>
      <c r="Q850" s="56"/>
      <c r="R850" s="56"/>
      <c r="S850" s="56"/>
      <c r="T850" s="56"/>
      <c r="U850" s="56"/>
      <c r="V850" s="56"/>
      <c r="W850" s="56"/>
      <c r="X850" s="56"/>
      <c r="Y850" s="56"/>
      <c r="Z850" s="56"/>
      <c r="AA850" s="56"/>
      <c r="AB850" s="56"/>
    </row>
    <row r="851">
      <c r="A851" s="56"/>
      <c r="B851" s="56"/>
      <c r="C851" s="58"/>
      <c r="D851" s="87"/>
      <c r="E851" s="79"/>
      <c r="F851" s="58"/>
      <c r="G851" s="58"/>
      <c r="H851" s="58"/>
      <c r="I851" s="58"/>
      <c r="J851" s="58"/>
      <c r="K851" s="56"/>
      <c r="L851" s="56"/>
      <c r="M851" s="56"/>
      <c r="N851" s="56"/>
      <c r="O851" s="56"/>
      <c r="P851" s="56"/>
      <c r="Q851" s="56"/>
      <c r="R851" s="56"/>
      <c r="S851" s="56"/>
      <c r="T851" s="56"/>
      <c r="U851" s="56"/>
      <c r="V851" s="56"/>
      <c r="W851" s="56"/>
      <c r="X851" s="56"/>
      <c r="Y851" s="56"/>
      <c r="Z851" s="56"/>
      <c r="AA851" s="56"/>
      <c r="AB851" s="56"/>
    </row>
    <row r="852">
      <c r="A852" s="56"/>
      <c r="B852" s="56"/>
      <c r="C852" s="58"/>
      <c r="D852" s="87"/>
      <c r="E852" s="79"/>
      <c r="F852" s="58"/>
      <c r="G852" s="58"/>
      <c r="H852" s="58"/>
      <c r="I852" s="58"/>
      <c r="J852" s="58"/>
      <c r="K852" s="56"/>
      <c r="L852" s="56"/>
      <c r="M852" s="56"/>
      <c r="N852" s="56"/>
      <c r="O852" s="56"/>
      <c r="P852" s="56"/>
      <c r="Q852" s="56"/>
      <c r="R852" s="56"/>
      <c r="S852" s="56"/>
      <c r="T852" s="56"/>
      <c r="U852" s="56"/>
      <c r="V852" s="56"/>
      <c r="W852" s="56"/>
      <c r="X852" s="56"/>
      <c r="Y852" s="56"/>
      <c r="Z852" s="56"/>
      <c r="AA852" s="56"/>
      <c r="AB852" s="56"/>
    </row>
    <row r="853">
      <c r="A853" s="56"/>
      <c r="B853" s="56"/>
      <c r="C853" s="58"/>
      <c r="D853" s="87"/>
      <c r="E853" s="79"/>
      <c r="F853" s="58"/>
      <c r="G853" s="58"/>
      <c r="H853" s="58"/>
      <c r="I853" s="58"/>
      <c r="J853" s="58"/>
      <c r="K853" s="56"/>
      <c r="L853" s="56"/>
      <c r="M853" s="56"/>
      <c r="N853" s="56"/>
      <c r="O853" s="56"/>
      <c r="P853" s="56"/>
      <c r="Q853" s="56"/>
      <c r="R853" s="56"/>
      <c r="S853" s="56"/>
      <c r="T853" s="56"/>
      <c r="U853" s="56"/>
      <c r="V853" s="56"/>
      <c r="W853" s="56"/>
      <c r="X853" s="56"/>
      <c r="Y853" s="56"/>
      <c r="Z853" s="56"/>
      <c r="AA853" s="56"/>
      <c r="AB853" s="56"/>
    </row>
    <row r="854">
      <c r="A854" s="56"/>
      <c r="B854" s="56"/>
      <c r="C854" s="58"/>
      <c r="D854" s="87"/>
      <c r="E854" s="79"/>
      <c r="F854" s="58"/>
      <c r="G854" s="58"/>
      <c r="H854" s="58"/>
      <c r="I854" s="58"/>
      <c r="J854" s="58"/>
      <c r="K854" s="56"/>
      <c r="L854" s="56"/>
      <c r="M854" s="56"/>
      <c r="N854" s="56"/>
      <c r="O854" s="56"/>
      <c r="P854" s="56"/>
      <c r="Q854" s="56"/>
      <c r="R854" s="56"/>
      <c r="S854" s="56"/>
      <c r="T854" s="56"/>
      <c r="U854" s="56"/>
      <c r="V854" s="56"/>
      <c r="W854" s="56"/>
      <c r="X854" s="56"/>
      <c r="Y854" s="56"/>
      <c r="Z854" s="56"/>
      <c r="AA854" s="56"/>
      <c r="AB854" s="56"/>
    </row>
    <row r="855">
      <c r="A855" s="56"/>
      <c r="B855" s="56"/>
      <c r="C855" s="58"/>
      <c r="D855" s="87"/>
      <c r="E855" s="79"/>
      <c r="F855" s="58"/>
      <c r="G855" s="58"/>
      <c r="H855" s="58"/>
      <c r="I855" s="58"/>
      <c r="J855" s="58"/>
      <c r="K855" s="56"/>
      <c r="L855" s="56"/>
      <c r="M855" s="56"/>
      <c r="N855" s="56"/>
      <c r="O855" s="56"/>
      <c r="P855" s="56"/>
      <c r="Q855" s="56"/>
      <c r="R855" s="56"/>
      <c r="S855" s="56"/>
      <c r="T855" s="56"/>
      <c r="U855" s="56"/>
      <c r="V855" s="56"/>
      <c r="W855" s="56"/>
      <c r="X855" s="56"/>
      <c r="Y855" s="56"/>
      <c r="Z855" s="56"/>
      <c r="AA855" s="56"/>
      <c r="AB855" s="56"/>
    </row>
    <row r="856">
      <c r="A856" s="56"/>
      <c r="B856" s="56"/>
      <c r="C856" s="58"/>
      <c r="D856" s="87"/>
      <c r="E856" s="79"/>
      <c r="F856" s="58"/>
      <c r="G856" s="58"/>
      <c r="H856" s="58"/>
      <c r="I856" s="58"/>
      <c r="J856" s="58"/>
      <c r="K856" s="56"/>
      <c r="L856" s="56"/>
      <c r="M856" s="56"/>
      <c r="N856" s="56"/>
      <c r="O856" s="56"/>
      <c r="P856" s="56"/>
      <c r="Q856" s="56"/>
      <c r="R856" s="56"/>
      <c r="S856" s="56"/>
      <c r="T856" s="56"/>
      <c r="U856" s="56"/>
      <c r="V856" s="56"/>
      <c r="W856" s="56"/>
      <c r="X856" s="56"/>
      <c r="Y856" s="56"/>
      <c r="Z856" s="56"/>
      <c r="AA856" s="56"/>
      <c r="AB856" s="56"/>
    </row>
    <row r="857">
      <c r="A857" s="56"/>
      <c r="B857" s="56"/>
      <c r="C857" s="58"/>
      <c r="D857" s="87"/>
      <c r="E857" s="79"/>
      <c r="F857" s="58"/>
      <c r="G857" s="58"/>
      <c r="H857" s="58"/>
      <c r="I857" s="58"/>
      <c r="J857" s="58"/>
      <c r="K857" s="56"/>
      <c r="L857" s="56"/>
      <c r="M857" s="56"/>
      <c r="N857" s="56"/>
      <c r="O857" s="56"/>
      <c r="P857" s="56"/>
      <c r="Q857" s="56"/>
      <c r="R857" s="56"/>
      <c r="S857" s="56"/>
      <c r="T857" s="56"/>
      <c r="U857" s="56"/>
      <c r="V857" s="56"/>
      <c r="W857" s="56"/>
      <c r="X857" s="56"/>
      <c r="Y857" s="56"/>
      <c r="Z857" s="56"/>
      <c r="AA857" s="56"/>
      <c r="AB857" s="56"/>
    </row>
    <row r="858">
      <c r="A858" s="56"/>
      <c r="B858" s="56"/>
      <c r="C858" s="58"/>
      <c r="D858" s="87"/>
      <c r="E858" s="79"/>
      <c r="F858" s="58"/>
      <c r="G858" s="58"/>
      <c r="H858" s="58"/>
      <c r="I858" s="58"/>
      <c r="J858" s="58"/>
      <c r="K858" s="56"/>
      <c r="L858" s="56"/>
      <c r="M858" s="56"/>
      <c r="N858" s="56"/>
      <c r="O858" s="56"/>
      <c r="P858" s="56"/>
      <c r="Q858" s="56"/>
      <c r="R858" s="56"/>
      <c r="S858" s="56"/>
      <c r="T858" s="56"/>
      <c r="U858" s="56"/>
      <c r="V858" s="56"/>
      <c r="W858" s="56"/>
      <c r="X858" s="56"/>
      <c r="Y858" s="56"/>
      <c r="Z858" s="56"/>
      <c r="AA858" s="56"/>
      <c r="AB858" s="56"/>
    </row>
    <row r="859">
      <c r="A859" s="56"/>
      <c r="B859" s="56"/>
      <c r="C859" s="58"/>
      <c r="D859" s="87"/>
      <c r="E859" s="79"/>
      <c r="F859" s="58"/>
      <c r="G859" s="58"/>
      <c r="H859" s="58"/>
      <c r="I859" s="58"/>
      <c r="J859" s="58"/>
      <c r="K859" s="56"/>
      <c r="L859" s="56"/>
      <c r="M859" s="56"/>
      <c r="N859" s="56"/>
      <c r="O859" s="56"/>
      <c r="P859" s="56"/>
      <c r="Q859" s="56"/>
      <c r="R859" s="56"/>
      <c r="S859" s="56"/>
      <c r="T859" s="56"/>
      <c r="U859" s="56"/>
      <c r="V859" s="56"/>
      <c r="W859" s="56"/>
      <c r="X859" s="56"/>
      <c r="Y859" s="56"/>
      <c r="Z859" s="56"/>
      <c r="AA859" s="56"/>
      <c r="AB859" s="56"/>
    </row>
    <row r="860">
      <c r="A860" s="56"/>
      <c r="B860" s="56"/>
      <c r="C860" s="58"/>
      <c r="D860" s="87"/>
      <c r="E860" s="79"/>
      <c r="F860" s="58"/>
      <c r="G860" s="58"/>
      <c r="H860" s="58"/>
      <c r="I860" s="58"/>
      <c r="J860" s="58"/>
      <c r="K860" s="56"/>
      <c r="L860" s="56"/>
      <c r="M860" s="56"/>
      <c r="N860" s="56"/>
      <c r="O860" s="56"/>
      <c r="P860" s="56"/>
      <c r="Q860" s="56"/>
      <c r="R860" s="56"/>
      <c r="S860" s="56"/>
      <c r="T860" s="56"/>
      <c r="U860" s="56"/>
      <c r="V860" s="56"/>
      <c r="W860" s="56"/>
      <c r="X860" s="56"/>
      <c r="Y860" s="56"/>
      <c r="Z860" s="56"/>
      <c r="AA860" s="56"/>
      <c r="AB860" s="56"/>
    </row>
    <row r="861">
      <c r="A861" s="56"/>
      <c r="B861" s="56"/>
      <c r="C861" s="58"/>
      <c r="D861" s="87"/>
      <c r="E861" s="79"/>
      <c r="F861" s="58"/>
      <c r="G861" s="58"/>
      <c r="H861" s="58"/>
      <c r="I861" s="58"/>
      <c r="J861" s="58"/>
      <c r="K861" s="56"/>
      <c r="L861" s="56"/>
      <c r="M861" s="56"/>
      <c r="N861" s="56"/>
      <c r="O861" s="56"/>
      <c r="P861" s="56"/>
      <c r="Q861" s="56"/>
      <c r="R861" s="56"/>
      <c r="S861" s="56"/>
      <c r="T861" s="56"/>
      <c r="U861" s="56"/>
      <c r="V861" s="56"/>
      <c r="W861" s="56"/>
      <c r="X861" s="56"/>
      <c r="Y861" s="56"/>
      <c r="Z861" s="56"/>
      <c r="AA861" s="56"/>
      <c r="AB861" s="56"/>
    </row>
    <row r="862">
      <c r="A862" s="56"/>
      <c r="B862" s="56"/>
      <c r="C862" s="58"/>
      <c r="D862" s="87"/>
      <c r="E862" s="79"/>
      <c r="F862" s="58"/>
      <c r="G862" s="58"/>
      <c r="H862" s="58"/>
      <c r="I862" s="58"/>
      <c r="J862" s="58"/>
      <c r="K862" s="56"/>
      <c r="L862" s="56"/>
      <c r="M862" s="56"/>
      <c r="N862" s="56"/>
      <c r="O862" s="56"/>
      <c r="P862" s="56"/>
      <c r="Q862" s="56"/>
      <c r="R862" s="56"/>
      <c r="S862" s="56"/>
      <c r="T862" s="56"/>
      <c r="U862" s="56"/>
      <c r="V862" s="56"/>
      <c r="W862" s="56"/>
      <c r="X862" s="56"/>
      <c r="Y862" s="56"/>
      <c r="Z862" s="56"/>
      <c r="AA862" s="56"/>
      <c r="AB862" s="56"/>
    </row>
    <row r="863">
      <c r="A863" s="56"/>
      <c r="B863" s="56"/>
      <c r="C863" s="58"/>
      <c r="D863" s="87"/>
      <c r="E863" s="79"/>
      <c r="F863" s="58"/>
      <c r="G863" s="58"/>
      <c r="H863" s="58"/>
      <c r="I863" s="58"/>
      <c r="J863" s="58"/>
      <c r="K863" s="56"/>
      <c r="L863" s="56"/>
      <c r="M863" s="56"/>
      <c r="N863" s="56"/>
      <c r="O863" s="56"/>
      <c r="P863" s="56"/>
      <c r="Q863" s="56"/>
      <c r="R863" s="56"/>
      <c r="S863" s="56"/>
      <c r="T863" s="56"/>
      <c r="U863" s="56"/>
      <c r="V863" s="56"/>
      <c r="W863" s="56"/>
      <c r="X863" s="56"/>
      <c r="Y863" s="56"/>
      <c r="Z863" s="56"/>
      <c r="AA863" s="56"/>
      <c r="AB863" s="56"/>
    </row>
    <row r="864">
      <c r="A864" s="56"/>
      <c r="B864" s="56"/>
      <c r="C864" s="58"/>
      <c r="D864" s="87"/>
      <c r="E864" s="79"/>
      <c r="F864" s="58"/>
      <c r="G864" s="58"/>
      <c r="H864" s="58"/>
      <c r="I864" s="58"/>
      <c r="J864" s="58"/>
      <c r="K864" s="56"/>
      <c r="L864" s="56"/>
      <c r="M864" s="56"/>
      <c r="N864" s="56"/>
      <c r="O864" s="56"/>
      <c r="P864" s="56"/>
      <c r="Q864" s="56"/>
      <c r="R864" s="56"/>
      <c r="S864" s="56"/>
      <c r="T864" s="56"/>
      <c r="U864" s="56"/>
      <c r="V864" s="56"/>
      <c r="W864" s="56"/>
      <c r="X864" s="56"/>
      <c r="Y864" s="56"/>
      <c r="Z864" s="56"/>
      <c r="AA864" s="56"/>
      <c r="AB864" s="56"/>
    </row>
    <row r="865">
      <c r="A865" s="56"/>
      <c r="B865" s="56"/>
      <c r="C865" s="58"/>
      <c r="D865" s="87"/>
      <c r="E865" s="79"/>
      <c r="F865" s="58"/>
      <c r="G865" s="58"/>
      <c r="H865" s="58"/>
      <c r="I865" s="58"/>
      <c r="J865" s="58"/>
      <c r="K865" s="56"/>
      <c r="L865" s="56"/>
      <c r="M865" s="56"/>
      <c r="N865" s="56"/>
      <c r="O865" s="56"/>
      <c r="P865" s="56"/>
      <c r="Q865" s="56"/>
      <c r="R865" s="56"/>
      <c r="S865" s="56"/>
      <c r="T865" s="56"/>
      <c r="U865" s="56"/>
      <c r="V865" s="56"/>
      <c r="W865" s="56"/>
      <c r="X865" s="56"/>
      <c r="Y865" s="56"/>
      <c r="Z865" s="56"/>
      <c r="AA865" s="56"/>
      <c r="AB865" s="56"/>
    </row>
    <row r="866">
      <c r="A866" s="56"/>
      <c r="B866" s="56"/>
      <c r="C866" s="58"/>
      <c r="D866" s="87"/>
      <c r="E866" s="79"/>
      <c r="F866" s="58"/>
      <c r="G866" s="58"/>
      <c r="H866" s="58"/>
      <c r="I866" s="58"/>
      <c r="J866" s="58"/>
      <c r="K866" s="56"/>
      <c r="L866" s="56"/>
      <c r="M866" s="56"/>
      <c r="N866" s="56"/>
      <c r="O866" s="56"/>
      <c r="P866" s="56"/>
      <c r="Q866" s="56"/>
      <c r="R866" s="56"/>
      <c r="S866" s="56"/>
      <c r="T866" s="56"/>
      <c r="U866" s="56"/>
      <c r="V866" s="56"/>
      <c r="W866" s="56"/>
      <c r="X866" s="56"/>
      <c r="Y866" s="56"/>
      <c r="Z866" s="56"/>
      <c r="AA866" s="56"/>
      <c r="AB866" s="56"/>
    </row>
    <row r="867">
      <c r="A867" s="56"/>
      <c r="B867" s="56"/>
      <c r="C867" s="58"/>
      <c r="D867" s="87"/>
      <c r="E867" s="79"/>
      <c r="F867" s="58"/>
      <c r="G867" s="58"/>
      <c r="H867" s="58"/>
      <c r="I867" s="58"/>
      <c r="J867" s="58"/>
      <c r="K867" s="56"/>
      <c r="L867" s="56"/>
      <c r="M867" s="56"/>
      <c r="N867" s="56"/>
      <c r="O867" s="56"/>
      <c r="P867" s="56"/>
      <c r="Q867" s="56"/>
      <c r="R867" s="56"/>
      <c r="S867" s="56"/>
      <c r="T867" s="56"/>
      <c r="U867" s="56"/>
      <c r="V867" s="56"/>
      <c r="W867" s="56"/>
      <c r="X867" s="56"/>
      <c r="Y867" s="56"/>
      <c r="Z867" s="56"/>
      <c r="AA867" s="56"/>
      <c r="AB867" s="56"/>
    </row>
    <row r="868">
      <c r="A868" s="56"/>
      <c r="B868" s="56"/>
      <c r="C868" s="58"/>
      <c r="D868" s="87"/>
      <c r="E868" s="79"/>
      <c r="F868" s="58"/>
      <c r="G868" s="58"/>
      <c r="H868" s="58"/>
      <c r="I868" s="58"/>
      <c r="J868" s="58"/>
      <c r="K868" s="56"/>
      <c r="L868" s="56"/>
      <c r="M868" s="56"/>
      <c r="N868" s="56"/>
      <c r="O868" s="56"/>
      <c r="P868" s="56"/>
      <c r="Q868" s="56"/>
      <c r="R868" s="56"/>
      <c r="S868" s="56"/>
      <c r="T868" s="56"/>
      <c r="U868" s="56"/>
      <c r="V868" s="56"/>
      <c r="W868" s="56"/>
      <c r="X868" s="56"/>
      <c r="Y868" s="56"/>
      <c r="Z868" s="56"/>
      <c r="AA868" s="56"/>
      <c r="AB868" s="56"/>
    </row>
    <row r="869">
      <c r="A869" s="56"/>
      <c r="B869" s="56"/>
      <c r="C869" s="58"/>
      <c r="D869" s="87"/>
      <c r="E869" s="79"/>
      <c r="F869" s="58"/>
      <c r="G869" s="58"/>
      <c r="H869" s="58"/>
      <c r="I869" s="58"/>
      <c r="J869" s="58"/>
      <c r="K869" s="56"/>
      <c r="L869" s="56"/>
      <c r="M869" s="56"/>
      <c r="N869" s="56"/>
      <c r="O869" s="56"/>
      <c r="P869" s="56"/>
      <c r="Q869" s="56"/>
      <c r="R869" s="56"/>
      <c r="S869" s="56"/>
      <c r="T869" s="56"/>
      <c r="U869" s="56"/>
      <c r="V869" s="56"/>
      <c r="W869" s="56"/>
      <c r="X869" s="56"/>
      <c r="Y869" s="56"/>
      <c r="Z869" s="56"/>
      <c r="AA869" s="56"/>
      <c r="AB869" s="56"/>
    </row>
    <row r="870">
      <c r="A870" s="56"/>
      <c r="B870" s="56"/>
      <c r="C870" s="58"/>
      <c r="D870" s="87"/>
      <c r="E870" s="79"/>
      <c r="F870" s="58"/>
      <c r="G870" s="58"/>
      <c r="H870" s="58"/>
      <c r="I870" s="58"/>
      <c r="J870" s="58"/>
      <c r="K870" s="56"/>
      <c r="L870" s="56"/>
      <c r="M870" s="56"/>
      <c r="N870" s="56"/>
      <c r="O870" s="56"/>
      <c r="P870" s="56"/>
      <c r="Q870" s="56"/>
      <c r="R870" s="56"/>
      <c r="S870" s="56"/>
      <c r="T870" s="56"/>
      <c r="U870" s="56"/>
      <c r="V870" s="56"/>
      <c r="W870" s="56"/>
      <c r="X870" s="56"/>
      <c r="Y870" s="56"/>
      <c r="Z870" s="56"/>
      <c r="AA870" s="56"/>
      <c r="AB870" s="56"/>
    </row>
    <row r="871">
      <c r="A871" s="56"/>
      <c r="B871" s="56"/>
      <c r="C871" s="58"/>
      <c r="D871" s="87"/>
      <c r="E871" s="79"/>
      <c r="F871" s="58"/>
      <c r="G871" s="58"/>
      <c r="H871" s="58"/>
      <c r="I871" s="58"/>
      <c r="J871" s="58"/>
      <c r="K871" s="56"/>
      <c r="L871" s="56"/>
      <c r="M871" s="56"/>
      <c r="N871" s="56"/>
      <c r="O871" s="56"/>
      <c r="P871" s="56"/>
      <c r="Q871" s="56"/>
      <c r="R871" s="56"/>
      <c r="S871" s="56"/>
      <c r="T871" s="56"/>
      <c r="U871" s="56"/>
      <c r="V871" s="56"/>
      <c r="W871" s="56"/>
      <c r="X871" s="56"/>
      <c r="Y871" s="56"/>
      <c r="Z871" s="56"/>
      <c r="AA871" s="56"/>
      <c r="AB871" s="56"/>
    </row>
    <row r="872">
      <c r="A872" s="56"/>
      <c r="B872" s="56"/>
      <c r="C872" s="58"/>
      <c r="D872" s="87"/>
      <c r="E872" s="79"/>
      <c r="F872" s="58"/>
      <c r="G872" s="58"/>
      <c r="H872" s="58"/>
      <c r="I872" s="58"/>
      <c r="J872" s="58"/>
      <c r="K872" s="56"/>
      <c r="L872" s="56"/>
      <c r="M872" s="56"/>
      <c r="N872" s="56"/>
      <c r="O872" s="56"/>
      <c r="P872" s="56"/>
      <c r="Q872" s="56"/>
      <c r="R872" s="56"/>
      <c r="S872" s="56"/>
      <c r="T872" s="56"/>
      <c r="U872" s="56"/>
      <c r="V872" s="56"/>
      <c r="W872" s="56"/>
      <c r="X872" s="56"/>
      <c r="Y872" s="56"/>
      <c r="Z872" s="56"/>
      <c r="AA872" s="56"/>
      <c r="AB872" s="56"/>
    </row>
    <row r="873">
      <c r="A873" s="56"/>
      <c r="B873" s="56"/>
      <c r="C873" s="58"/>
      <c r="D873" s="87"/>
      <c r="E873" s="79"/>
      <c r="F873" s="58"/>
      <c r="G873" s="58"/>
      <c r="H873" s="58"/>
      <c r="I873" s="58"/>
      <c r="J873" s="58"/>
      <c r="K873" s="56"/>
      <c r="L873" s="56"/>
      <c r="M873" s="56"/>
      <c r="N873" s="56"/>
      <c r="O873" s="56"/>
      <c r="P873" s="56"/>
      <c r="Q873" s="56"/>
      <c r="R873" s="56"/>
      <c r="S873" s="56"/>
      <c r="T873" s="56"/>
      <c r="U873" s="56"/>
      <c r="V873" s="56"/>
      <c r="W873" s="56"/>
      <c r="X873" s="56"/>
      <c r="Y873" s="56"/>
      <c r="Z873" s="56"/>
      <c r="AA873" s="56"/>
      <c r="AB873" s="56"/>
    </row>
    <row r="874">
      <c r="A874" s="56"/>
      <c r="B874" s="56"/>
      <c r="C874" s="58"/>
      <c r="D874" s="87"/>
      <c r="E874" s="79"/>
      <c r="F874" s="58"/>
      <c r="G874" s="58"/>
      <c r="H874" s="58"/>
      <c r="I874" s="58"/>
      <c r="J874" s="58"/>
      <c r="K874" s="56"/>
      <c r="L874" s="56"/>
      <c r="M874" s="56"/>
      <c r="N874" s="56"/>
      <c r="O874" s="56"/>
      <c r="P874" s="56"/>
      <c r="Q874" s="56"/>
      <c r="R874" s="56"/>
      <c r="S874" s="56"/>
      <c r="T874" s="56"/>
      <c r="U874" s="56"/>
      <c r="V874" s="56"/>
      <c r="W874" s="56"/>
      <c r="X874" s="56"/>
      <c r="Y874" s="56"/>
      <c r="Z874" s="56"/>
      <c r="AA874" s="56"/>
      <c r="AB874" s="56"/>
    </row>
    <row r="875">
      <c r="A875" s="56"/>
      <c r="B875" s="56"/>
      <c r="C875" s="58"/>
      <c r="D875" s="87"/>
      <c r="E875" s="79"/>
      <c r="F875" s="58"/>
      <c r="G875" s="58"/>
      <c r="H875" s="58"/>
      <c r="I875" s="58"/>
      <c r="J875" s="58"/>
      <c r="K875" s="56"/>
      <c r="L875" s="56"/>
      <c r="M875" s="56"/>
      <c r="N875" s="56"/>
      <c r="O875" s="56"/>
      <c r="P875" s="56"/>
      <c r="Q875" s="56"/>
      <c r="R875" s="56"/>
      <c r="S875" s="56"/>
      <c r="T875" s="56"/>
      <c r="U875" s="56"/>
      <c r="V875" s="56"/>
      <c r="W875" s="56"/>
      <c r="X875" s="56"/>
      <c r="Y875" s="56"/>
      <c r="Z875" s="56"/>
      <c r="AA875" s="56"/>
      <c r="AB875" s="56"/>
    </row>
    <row r="876">
      <c r="A876" s="56"/>
      <c r="B876" s="56"/>
      <c r="C876" s="58"/>
      <c r="D876" s="87"/>
      <c r="E876" s="79"/>
      <c r="F876" s="58"/>
      <c r="G876" s="58"/>
      <c r="H876" s="58"/>
      <c r="I876" s="58"/>
      <c r="J876" s="58"/>
      <c r="K876" s="56"/>
      <c r="L876" s="56"/>
      <c r="M876" s="56"/>
      <c r="N876" s="56"/>
      <c r="O876" s="56"/>
      <c r="P876" s="56"/>
      <c r="Q876" s="56"/>
      <c r="R876" s="56"/>
      <c r="S876" s="56"/>
      <c r="T876" s="56"/>
      <c r="U876" s="56"/>
      <c r="V876" s="56"/>
      <c r="W876" s="56"/>
      <c r="X876" s="56"/>
      <c r="Y876" s="56"/>
      <c r="Z876" s="56"/>
      <c r="AA876" s="56"/>
      <c r="AB876" s="56"/>
    </row>
    <row r="877">
      <c r="A877" s="56"/>
      <c r="B877" s="56"/>
      <c r="C877" s="58"/>
      <c r="D877" s="87"/>
      <c r="E877" s="79"/>
      <c r="F877" s="58"/>
      <c r="G877" s="58"/>
      <c r="H877" s="58"/>
      <c r="I877" s="58"/>
      <c r="J877" s="58"/>
      <c r="K877" s="56"/>
      <c r="L877" s="56"/>
      <c r="M877" s="56"/>
      <c r="N877" s="56"/>
      <c r="O877" s="56"/>
      <c r="P877" s="56"/>
      <c r="Q877" s="56"/>
      <c r="R877" s="56"/>
      <c r="S877" s="56"/>
      <c r="T877" s="56"/>
      <c r="U877" s="56"/>
      <c r="V877" s="56"/>
      <c r="W877" s="56"/>
      <c r="X877" s="56"/>
      <c r="Y877" s="56"/>
      <c r="Z877" s="56"/>
      <c r="AA877" s="56"/>
      <c r="AB877" s="56"/>
    </row>
    <row r="878">
      <c r="A878" s="56"/>
      <c r="B878" s="56"/>
      <c r="C878" s="58"/>
      <c r="D878" s="87"/>
      <c r="E878" s="79"/>
      <c r="F878" s="58"/>
      <c r="G878" s="58"/>
      <c r="H878" s="58"/>
      <c r="I878" s="58"/>
      <c r="J878" s="58"/>
      <c r="K878" s="56"/>
      <c r="L878" s="56"/>
      <c r="M878" s="56"/>
      <c r="N878" s="56"/>
      <c r="O878" s="56"/>
      <c r="P878" s="56"/>
      <c r="Q878" s="56"/>
      <c r="R878" s="56"/>
      <c r="S878" s="56"/>
      <c r="T878" s="56"/>
      <c r="U878" s="56"/>
      <c r="V878" s="56"/>
      <c r="W878" s="56"/>
      <c r="X878" s="56"/>
      <c r="Y878" s="56"/>
      <c r="Z878" s="56"/>
      <c r="AA878" s="56"/>
      <c r="AB878" s="56"/>
    </row>
    <row r="879">
      <c r="A879" s="56"/>
      <c r="B879" s="56"/>
      <c r="C879" s="58"/>
      <c r="D879" s="87"/>
      <c r="E879" s="79"/>
      <c r="F879" s="58"/>
      <c r="G879" s="58"/>
      <c r="H879" s="58"/>
      <c r="I879" s="58"/>
      <c r="J879" s="58"/>
      <c r="K879" s="56"/>
      <c r="L879" s="56"/>
      <c r="M879" s="56"/>
      <c r="N879" s="56"/>
      <c r="O879" s="56"/>
      <c r="P879" s="56"/>
      <c r="Q879" s="56"/>
      <c r="R879" s="56"/>
      <c r="S879" s="56"/>
      <c r="T879" s="56"/>
      <c r="U879" s="56"/>
      <c r="V879" s="56"/>
      <c r="W879" s="56"/>
      <c r="X879" s="56"/>
      <c r="Y879" s="56"/>
      <c r="Z879" s="56"/>
      <c r="AA879" s="56"/>
      <c r="AB879" s="56"/>
    </row>
    <row r="880">
      <c r="A880" s="56"/>
      <c r="B880" s="56"/>
      <c r="C880" s="58"/>
      <c r="D880" s="87"/>
      <c r="E880" s="79"/>
      <c r="F880" s="58"/>
      <c r="G880" s="58"/>
      <c r="H880" s="58"/>
      <c r="I880" s="58"/>
      <c r="J880" s="58"/>
      <c r="K880" s="56"/>
      <c r="L880" s="56"/>
      <c r="M880" s="56"/>
      <c r="N880" s="56"/>
      <c r="O880" s="56"/>
      <c r="P880" s="56"/>
      <c r="Q880" s="56"/>
      <c r="R880" s="56"/>
      <c r="S880" s="56"/>
      <c r="T880" s="56"/>
      <c r="U880" s="56"/>
      <c r="V880" s="56"/>
      <c r="W880" s="56"/>
      <c r="X880" s="56"/>
      <c r="Y880" s="56"/>
      <c r="Z880" s="56"/>
      <c r="AA880" s="56"/>
      <c r="AB880" s="56"/>
    </row>
    <row r="881">
      <c r="A881" s="56"/>
      <c r="B881" s="56"/>
      <c r="C881" s="58"/>
      <c r="D881" s="87"/>
      <c r="E881" s="79"/>
      <c r="F881" s="58"/>
      <c r="G881" s="58"/>
      <c r="H881" s="58"/>
      <c r="I881" s="58"/>
      <c r="J881" s="58"/>
      <c r="K881" s="56"/>
      <c r="L881" s="56"/>
      <c r="M881" s="56"/>
      <c r="N881" s="56"/>
      <c r="O881" s="56"/>
      <c r="P881" s="56"/>
      <c r="Q881" s="56"/>
      <c r="R881" s="56"/>
      <c r="S881" s="56"/>
      <c r="T881" s="56"/>
      <c r="U881" s="56"/>
      <c r="V881" s="56"/>
      <c r="W881" s="56"/>
      <c r="X881" s="56"/>
      <c r="Y881" s="56"/>
      <c r="Z881" s="56"/>
      <c r="AA881" s="56"/>
      <c r="AB881" s="56"/>
    </row>
    <row r="882">
      <c r="A882" s="56"/>
      <c r="B882" s="56"/>
      <c r="C882" s="58"/>
      <c r="D882" s="87"/>
      <c r="E882" s="79"/>
      <c r="F882" s="58"/>
      <c r="G882" s="58"/>
      <c r="H882" s="58"/>
      <c r="I882" s="58"/>
      <c r="J882" s="58"/>
      <c r="K882" s="56"/>
      <c r="L882" s="56"/>
      <c r="M882" s="56"/>
      <c r="N882" s="56"/>
      <c r="O882" s="56"/>
      <c r="P882" s="56"/>
      <c r="Q882" s="56"/>
      <c r="R882" s="56"/>
      <c r="S882" s="56"/>
      <c r="T882" s="56"/>
      <c r="U882" s="56"/>
      <c r="V882" s="56"/>
      <c r="W882" s="56"/>
      <c r="X882" s="56"/>
      <c r="Y882" s="56"/>
      <c r="Z882" s="56"/>
      <c r="AA882" s="56"/>
      <c r="AB882" s="56"/>
    </row>
    <row r="883">
      <c r="A883" s="56"/>
      <c r="B883" s="56"/>
      <c r="C883" s="58"/>
      <c r="D883" s="87"/>
      <c r="E883" s="79"/>
      <c r="F883" s="58"/>
      <c r="G883" s="58"/>
      <c r="H883" s="58"/>
      <c r="I883" s="58"/>
      <c r="J883" s="58"/>
      <c r="K883" s="56"/>
      <c r="L883" s="56"/>
      <c r="M883" s="56"/>
      <c r="N883" s="56"/>
      <c r="O883" s="56"/>
      <c r="P883" s="56"/>
      <c r="Q883" s="56"/>
      <c r="R883" s="56"/>
      <c r="S883" s="56"/>
      <c r="T883" s="56"/>
      <c r="U883" s="56"/>
      <c r="V883" s="56"/>
      <c r="W883" s="56"/>
      <c r="X883" s="56"/>
      <c r="Y883" s="56"/>
      <c r="Z883" s="56"/>
      <c r="AA883" s="56"/>
      <c r="AB883" s="56"/>
    </row>
    <row r="884">
      <c r="A884" s="56"/>
      <c r="B884" s="56"/>
      <c r="C884" s="58"/>
      <c r="D884" s="87"/>
      <c r="E884" s="79"/>
      <c r="F884" s="58"/>
      <c r="G884" s="58"/>
      <c r="H884" s="58"/>
      <c r="I884" s="58"/>
      <c r="J884" s="58"/>
      <c r="K884" s="56"/>
      <c r="L884" s="56"/>
      <c r="M884" s="56"/>
      <c r="N884" s="56"/>
      <c r="O884" s="56"/>
      <c r="P884" s="56"/>
      <c r="Q884" s="56"/>
      <c r="R884" s="56"/>
      <c r="S884" s="56"/>
      <c r="T884" s="56"/>
      <c r="U884" s="56"/>
      <c r="V884" s="56"/>
      <c r="W884" s="56"/>
      <c r="X884" s="56"/>
      <c r="Y884" s="56"/>
      <c r="Z884" s="56"/>
      <c r="AA884" s="56"/>
      <c r="AB884" s="56"/>
    </row>
    <row r="885">
      <c r="A885" s="56"/>
      <c r="B885" s="56"/>
      <c r="C885" s="58"/>
      <c r="D885" s="87"/>
      <c r="E885" s="79"/>
      <c r="F885" s="58"/>
      <c r="G885" s="58"/>
      <c r="H885" s="58"/>
      <c r="I885" s="58"/>
      <c r="J885" s="58"/>
      <c r="K885" s="56"/>
      <c r="L885" s="56"/>
      <c r="M885" s="56"/>
      <c r="N885" s="56"/>
      <c r="O885" s="56"/>
      <c r="P885" s="56"/>
      <c r="Q885" s="56"/>
      <c r="R885" s="56"/>
      <c r="S885" s="56"/>
      <c r="T885" s="56"/>
      <c r="U885" s="56"/>
      <c r="V885" s="56"/>
      <c r="W885" s="56"/>
      <c r="X885" s="56"/>
      <c r="Y885" s="56"/>
      <c r="Z885" s="56"/>
      <c r="AA885" s="56"/>
      <c r="AB885" s="56"/>
    </row>
    <row r="886">
      <c r="A886" s="56"/>
      <c r="B886" s="56"/>
      <c r="C886" s="58"/>
      <c r="D886" s="87"/>
      <c r="E886" s="79"/>
      <c r="F886" s="58"/>
      <c r="G886" s="58"/>
      <c r="H886" s="58"/>
      <c r="I886" s="58"/>
      <c r="J886" s="58"/>
      <c r="K886" s="56"/>
      <c r="L886" s="56"/>
      <c r="M886" s="56"/>
      <c r="N886" s="56"/>
      <c r="O886" s="56"/>
      <c r="P886" s="56"/>
      <c r="Q886" s="56"/>
      <c r="R886" s="56"/>
      <c r="S886" s="56"/>
      <c r="T886" s="56"/>
      <c r="U886" s="56"/>
      <c r="V886" s="56"/>
      <c r="W886" s="56"/>
      <c r="X886" s="56"/>
      <c r="Y886" s="56"/>
      <c r="Z886" s="56"/>
      <c r="AA886" s="56"/>
      <c r="AB886" s="56"/>
    </row>
    <row r="887">
      <c r="A887" s="56"/>
      <c r="B887" s="56"/>
      <c r="C887" s="58"/>
      <c r="D887" s="87"/>
      <c r="E887" s="79"/>
      <c r="F887" s="58"/>
      <c r="G887" s="58"/>
      <c r="H887" s="58"/>
      <c r="I887" s="58"/>
      <c r="J887" s="58"/>
      <c r="K887" s="56"/>
      <c r="L887" s="56"/>
      <c r="M887" s="56"/>
      <c r="N887" s="56"/>
      <c r="O887" s="56"/>
      <c r="P887" s="56"/>
      <c r="Q887" s="56"/>
      <c r="R887" s="56"/>
      <c r="S887" s="56"/>
      <c r="T887" s="56"/>
      <c r="U887" s="56"/>
      <c r="V887" s="56"/>
      <c r="W887" s="56"/>
      <c r="X887" s="56"/>
      <c r="Y887" s="56"/>
      <c r="Z887" s="56"/>
      <c r="AA887" s="56"/>
      <c r="AB887" s="56"/>
    </row>
    <row r="888">
      <c r="A888" s="56"/>
      <c r="B888" s="56"/>
      <c r="C888" s="58"/>
      <c r="D888" s="87"/>
      <c r="E888" s="79"/>
      <c r="F888" s="58"/>
      <c r="G888" s="58"/>
      <c r="H888" s="58"/>
      <c r="I888" s="58"/>
      <c r="J888" s="58"/>
      <c r="K888" s="56"/>
      <c r="L888" s="56"/>
      <c r="M888" s="56"/>
      <c r="N888" s="56"/>
      <c r="O888" s="56"/>
      <c r="P888" s="56"/>
      <c r="Q888" s="56"/>
      <c r="R888" s="56"/>
      <c r="S888" s="56"/>
      <c r="T888" s="56"/>
      <c r="U888" s="56"/>
      <c r="V888" s="56"/>
      <c r="W888" s="56"/>
      <c r="X888" s="56"/>
      <c r="Y888" s="56"/>
      <c r="Z888" s="56"/>
      <c r="AA888" s="56"/>
      <c r="AB888" s="56"/>
    </row>
    <row r="889">
      <c r="A889" s="56"/>
      <c r="B889" s="56"/>
      <c r="C889" s="58"/>
      <c r="D889" s="87"/>
      <c r="E889" s="79"/>
      <c r="F889" s="58"/>
      <c r="G889" s="58"/>
      <c r="H889" s="58"/>
      <c r="I889" s="58"/>
      <c r="J889" s="58"/>
      <c r="K889" s="56"/>
      <c r="L889" s="56"/>
      <c r="M889" s="56"/>
      <c r="N889" s="56"/>
      <c r="O889" s="56"/>
      <c r="P889" s="56"/>
      <c r="Q889" s="56"/>
      <c r="R889" s="56"/>
      <c r="S889" s="56"/>
      <c r="T889" s="56"/>
      <c r="U889" s="56"/>
      <c r="V889" s="56"/>
      <c r="W889" s="56"/>
      <c r="X889" s="56"/>
      <c r="Y889" s="56"/>
      <c r="Z889" s="56"/>
      <c r="AA889" s="56"/>
      <c r="AB889" s="56"/>
    </row>
    <row r="890">
      <c r="A890" s="56"/>
      <c r="B890" s="56"/>
      <c r="C890" s="58"/>
      <c r="D890" s="87"/>
      <c r="E890" s="79"/>
      <c r="F890" s="58"/>
      <c r="G890" s="58"/>
      <c r="H890" s="58"/>
      <c r="I890" s="58"/>
      <c r="J890" s="58"/>
      <c r="K890" s="56"/>
      <c r="L890" s="56"/>
      <c r="M890" s="56"/>
      <c r="N890" s="56"/>
      <c r="O890" s="56"/>
      <c r="P890" s="56"/>
      <c r="Q890" s="56"/>
      <c r="R890" s="56"/>
      <c r="S890" s="56"/>
      <c r="T890" s="56"/>
      <c r="U890" s="56"/>
      <c r="V890" s="56"/>
      <c r="W890" s="56"/>
      <c r="X890" s="56"/>
      <c r="Y890" s="56"/>
      <c r="Z890" s="56"/>
      <c r="AA890" s="56"/>
      <c r="AB890" s="56"/>
    </row>
    <row r="891">
      <c r="A891" s="56"/>
      <c r="B891" s="56"/>
      <c r="C891" s="58"/>
      <c r="D891" s="87"/>
      <c r="E891" s="79"/>
      <c r="F891" s="58"/>
      <c r="G891" s="58"/>
      <c r="H891" s="58"/>
      <c r="I891" s="58"/>
      <c r="J891" s="58"/>
      <c r="K891" s="56"/>
      <c r="L891" s="56"/>
      <c r="M891" s="56"/>
      <c r="N891" s="56"/>
      <c r="O891" s="56"/>
      <c r="P891" s="56"/>
      <c r="Q891" s="56"/>
      <c r="R891" s="56"/>
      <c r="S891" s="56"/>
      <c r="T891" s="56"/>
      <c r="U891" s="56"/>
      <c r="V891" s="56"/>
      <c r="W891" s="56"/>
      <c r="X891" s="56"/>
      <c r="Y891" s="56"/>
      <c r="Z891" s="56"/>
      <c r="AA891" s="56"/>
      <c r="AB891" s="56"/>
    </row>
    <row r="892">
      <c r="A892" s="56"/>
      <c r="B892" s="56"/>
      <c r="C892" s="58"/>
      <c r="D892" s="87"/>
      <c r="E892" s="79"/>
      <c r="F892" s="58"/>
      <c r="G892" s="58"/>
      <c r="H892" s="58"/>
      <c r="I892" s="58"/>
      <c r="J892" s="58"/>
      <c r="K892" s="56"/>
      <c r="L892" s="56"/>
      <c r="M892" s="56"/>
      <c r="N892" s="56"/>
      <c r="O892" s="56"/>
      <c r="P892" s="56"/>
      <c r="Q892" s="56"/>
      <c r="R892" s="56"/>
      <c r="S892" s="56"/>
      <c r="T892" s="56"/>
      <c r="U892" s="56"/>
      <c r="V892" s="56"/>
      <c r="W892" s="56"/>
      <c r="X892" s="56"/>
      <c r="Y892" s="56"/>
      <c r="Z892" s="56"/>
      <c r="AA892" s="56"/>
      <c r="AB892" s="56"/>
    </row>
    <row r="893">
      <c r="A893" s="56"/>
      <c r="B893" s="56"/>
      <c r="C893" s="58"/>
      <c r="D893" s="87"/>
      <c r="E893" s="79"/>
      <c r="F893" s="58"/>
      <c r="G893" s="58"/>
      <c r="H893" s="58"/>
      <c r="I893" s="58"/>
      <c r="J893" s="58"/>
      <c r="K893" s="56"/>
      <c r="L893" s="56"/>
      <c r="M893" s="56"/>
      <c r="N893" s="56"/>
      <c r="O893" s="56"/>
      <c r="P893" s="56"/>
      <c r="Q893" s="56"/>
      <c r="R893" s="56"/>
      <c r="S893" s="56"/>
      <c r="T893" s="56"/>
      <c r="U893" s="56"/>
      <c r="V893" s="56"/>
      <c r="W893" s="56"/>
      <c r="X893" s="56"/>
      <c r="Y893" s="56"/>
      <c r="Z893" s="56"/>
      <c r="AA893" s="56"/>
      <c r="AB893" s="56"/>
    </row>
    <row r="894">
      <c r="A894" s="56"/>
      <c r="B894" s="56"/>
      <c r="C894" s="58"/>
      <c r="D894" s="87"/>
      <c r="E894" s="79"/>
      <c r="F894" s="58"/>
      <c r="G894" s="58"/>
      <c r="H894" s="58"/>
      <c r="I894" s="58"/>
      <c r="J894" s="58"/>
      <c r="K894" s="56"/>
      <c r="L894" s="56"/>
      <c r="M894" s="56"/>
      <c r="N894" s="56"/>
      <c r="O894" s="56"/>
      <c r="P894" s="56"/>
      <c r="Q894" s="56"/>
      <c r="R894" s="56"/>
      <c r="S894" s="56"/>
      <c r="T894" s="56"/>
      <c r="U894" s="56"/>
      <c r="V894" s="56"/>
      <c r="W894" s="56"/>
      <c r="X894" s="56"/>
      <c r="Y894" s="56"/>
      <c r="Z894" s="56"/>
      <c r="AA894" s="56"/>
      <c r="AB894" s="56"/>
    </row>
    <row r="895">
      <c r="A895" s="56"/>
      <c r="B895" s="56"/>
      <c r="C895" s="58"/>
      <c r="D895" s="87"/>
      <c r="E895" s="79"/>
      <c r="F895" s="58"/>
      <c r="G895" s="58"/>
      <c r="H895" s="58"/>
      <c r="I895" s="58"/>
      <c r="J895" s="58"/>
      <c r="K895" s="56"/>
      <c r="L895" s="56"/>
      <c r="M895" s="56"/>
      <c r="N895" s="56"/>
      <c r="O895" s="56"/>
      <c r="P895" s="56"/>
      <c r="Q895" s="56"/>
      <c r="R895" s="56"/>
      <c r="S895" s="56"/>
      <c r="T895" s="56"/>
      <c r="U895" s="56"/>
      <c r="V895" s="56"/>
      <c r="W895" s="56"/>
      <c r="X895" s="56"/>
      <c r="Y895" s="56"/>
      <c r="Z895" s="56"/>
      <c r="AA895" s="56"/>
      <c r="AB895" s="56"/>
    </row>
    <row r="896">
      <c r="A896" s="56"/>
      <c r="B896" s="56"/>
      <c r="C896" s="58"/>
      <c r="D896" s="87"/>
      <c r="E896" s="79"/>
      <c r="F896" s="58"/>
      <c r="G896" s="58"/>
      <c r="H896" s="58"/>
      <c r="I896" s="58"/>
      <c r="J896" s="58"/>
      <c r="K896" s="56"/>
      <c r="L896" s="56"/>
      <c r="M896" s="56"/>
      <c r="N896" s="56"/>
      <c r="O896" s="56"/>
      <c r="P896" s="56"/>
      <c r="Q896" s="56"/>
      <c r="R896" s="56"/>
      <c r="S896" s="56"/>
      <c r="T896" s="56"/>
      <c r="U896" s="56"/>
      <c r="V896" s="56"/>
      <c r="W896" s="56"/>
      <c r="X896" s="56"/>
      <c r="Y896" s="56"/>
      <c r="Z896" s="56"/>
      <c r="AA896" s="56"/>
      <c r="AB896" s="56"/>
    </row>
    <row r="897">
      <c r="A897" s="56"/>
      <c r="B897" s="56"/>
      <c r="C897" s="58"/>
      <c r="D897" s="87"/>
      <c r="E897" s="79"/>
      <c r="F897" s="58"/>
      <c r="G897" s="58"/>
      <c r="H897" s="58"/>
      <c r="I897" s="58"/>
      <c r="J897" s="58"/>
      <c r="K897" s="56"/>
      <c r="L897" s="56"/>
      <c r="M897" s="56"/>
      <c r="N897" s="56"/>
      <c r="O897" s="56"/>
      <c r="P897" s="56"/>
      <c r="Q897" s="56"/>
      <c r="R897" s="56"/>
      <c r="S897" s="56"/>
      <c r="T897" s="56"/>
      <c r="U897" s="56"/>
      <c r="V897" s="56"/>
      <c r="W897" s="56"/>
      <c r="X897" s="56"/>
      <c r="Y897" s="56"/>
      <c r="Z897" s="56"/>
      <c r="AA897" s="56"/>
      <c r="AB897" s="56"/>
    </row>
    <row r="898">
      <c r="A898" s="56"/>
      <c r="B898" s="56"/>
      <c r="C898" s="58"/>
      <c r="D898" s="87"/>
      <c r="E898" s="79"/>
      <c r="F898" s="58"/>
      <c r="G898" s="58"/>
      <c r="H898" s="58"/>
      <c r="I898" s="58"/>
      <c r="J898" s="58"/>
      <c r="K898" s="56"/>
      <c r="L898" s="56"/>
      <c r="M898" s="56"/>
      <c r="N898" s="56"/>
      <c r="O898" s="56"/>
      <c r="P898" s="56"/>
      <c r="Q898" s="56"/>
      <c r="R898" s="56"/>
      <c r="S898" s="56"/>
      <c r="T898" s="56"/>
      <c r="U898" s="56"/>
      <c r="V898" s="56"/>
      <c r="W898" s="56"/>
      <c r="X898" s="56"/>
      <c r="Y898" s="56"/>
      <c r="Z898" s="56"/>
      <c r="AA898" s="56"/>
      <c r="AB898" s="56"/>
    </row>
    <row r="899">
      <c r="A899" s="56"/>
      <c r="B899" s="56"/>
      <c r="C899" s="58"/>
      <c r="D899" s="87"/>
      <c r="E899" s="79"/>
      <c r="F899" s="58"/>
      <c r="G899" s="58"/>
      <c r="H899" s="58"/>
      <c r="I899" s="58"/>
      <c r="J899" s="58"/>
      <c r="K899" s="56"/>
      <c r="L899" s="56"/>
      <c r="M899" s="56"/>
      <c r="N899" s="56"/>
      <c r="O899" s="56"/>
      <c r="P899" s="56"/>
      <c r="Q899" s="56"/>
      <c r="R899" s="56"/>
      <c r="S899" s="56"/>
      <c r="T899" s="56"/>
      <c r="U899" s="56"/>
      <c r="V899" s="56"/>
      <c r="W899" s="56"/>
      <c r="X899" s="56"/>
      <c r="Y899" s="56"/>
      <c r="Z899" s="56"/>
      <c r="AA899" s="56"/>
      <c r="AB899" s="56"/>
    </row>
    <row r="900">
      <c r="A900" s="56"/>
      <c r="B900" s="56"/>
      <c r="C900" s="58"/>
      <c r="D900" s="87"/>
      <c r="E900" s="79"/>
      <c r="F900" s="58"/>
      <c r="G900" s="58"/>
      <c r="H900" s="58"/>
      <c r="I900" s="58"/>
      <c r="J900" s="58"/>
      <c r="K900" s="56"/>
      <c r="L900" s="56"/>
      <c r="M900" s="56"/>
      <c r="N900" s="56"/>
      <c r="O900" s="56"/>
      <c r="P900" s="56"/>
      <c r="Q900" s="56"/>
      <c r="R900" s="56"/>
      <c r="S900" s="56"/>
      <c r="T900" s="56"/>
      <c r="U900" s="56"/>
      <c r="V900" s="56"/>
      <c r="W900" s="56"/>
      <c r="X900" s="56"/>
      <c r="Y900" s="56"/>
      <c r="Z900" s="56"/>
      <c r="AA900" s="56"/>
      <c r="AB900" s="56"/>
    </row>
    <row r="901">
      <c r="A901" s="56"/>
      <c r="B901" s="56"/>
      <c r="C901" s="58"/>
      <c r="D901" s="87"/>
      <c r="E901" s="79"/>
      <c r="F901" s="58"/>
      <c r="G901" s="58"/>
      <c r="H901" s="58"/>
      <c r="I901" s="58"/>
      <c r="J901" s="58"/>
      <c r="K901" s="56"/>
      <c r="L901" s="56"/>
      <c r="M901" s="56"/>
      <c r="N901" s="56"/>
      <c r="O901" s="56"/>
      <c r="P901" s="56"/>
      <c r="Q901" s="56"/>
      <c r="R901" s="56"/>
      <c r="S901" s="56"/>
      <c r="T901" s="56"/>
      <c r="U901" s="56"/>
      <c r="V901" s="56"/>
      <c r="W901" s="56"/>
      <c r="X901" s="56"/>
      <c r="Y901" s="56"/>
      <c r="Z901" s="56"/>
      <c r="AA901" s="56"/>
      <c r="AB901" s="56"/>
    </row>
    <row r="902">
      <c r="A902" s="56"/>
      <c r="B902" s="56"/>
      <c r="C902" s="58"/>
      <c r="D902" s="87"/>
      <c r="E902" s="79"/>
      <c r="F902" s="58"/>
      <c r="G902" s="58"/>
      <c r="H902" s="58"/>
      <c r="I902" s="58"/>
      <c r="J902" s="58"/>
      <c r="K902" s="56"/>
      <c r="L902" s="56"/>
      <c r="M902" s="56"/>
      <c r="N902" s="56"/>
      <c r="O902" s="56"/>
      <c r="P902" s="56"/>
      <c r="Q902" s="56"/>
      <c r="R902" s="56"/>
      <c r="S902" s="56"/>
      <c r="T902" s="56"/>
      <c r="U902" s="56"/>
      <c r="V902" s="56"/>
      <c r="W902" s="56"/>
      <c r="X902" s="56"/>
      <c r="Y902" s="56"/>
      <c r="Z902" s="56"/>
      <c r="AA902" s="56"/>
      <c r="AB902" s="56"/>
    </row>
    <row r="903">
      <c r="A903" s="56"/>
      <c r="B903" s="56"/>
      <c r="C903" s="58"/>
      <c r="D903" s="87"/>
      <c r="E903" s="79"/>
      <c r="F903" s="58"/>
      <c r="G903" s="58"/>
      <c r="H903" s="58"/>
      <c r="I903" s="58"/>
      <c r="J903" s="58"/>
      <c r="K903" s="56"/>
      <c r="L903" s="56"/>
      <c r="M903" s="56"/>
      <c r="N903" s="56"/>
      <c r="O903" s="56"/>
      <c r="P903" s="56"/>
      <c r="Q903" s="56"/>
      <c r="R903" s="56"/>
      <c r="S903" s="56"/>
      <c r="T903" s="56"/>
      <c r="U903" s="56"/>
      <c r="V903" s="56"/>
      <c r="W903" s="56"/>
      <c r="X903" s="56"/>
      <c r="Y903" s="56"/>
      <c r="Z903" s="56"/>
      <c r="AA903" s="56"/>
      <c r="AB903" s="56"/>
    </row>
    <row r="904">
      <c r="A904" s="56"/>
      <c r="B904" s="56"/>
      <c r="C904" s="58"/>
      <c r="D904" s="87"/>
      <c r="E904" s="79"/>
      <c r="F904" s="58"/>
      <c r="G904" s="58"/>
      <c r="H904" s="58"/>
      <c r="I904" s="58"/>
      <c r="J904" s="58"/>
      <c r="K904" s="56"/>
      <c r="L904" s="56"/>
      <c r="M904" s="56"/>
      <c r="N904" s="56"/>
      <c r="O904" s="56"/>
      <c r="P904" s="56"/>
      <c r="Q904" s="56"/>
      <c r="R904" s="56"/>
      <c r="S904" s="56"/>
      <c r="T904" s="56"/>
      <c r="U904" s="56"/>
      <c r="V904" s="56"/>
      <c r="W904" s="56"/>
      <c r="X904" s="56"/>
      <c r="Y904" s="56"/>
      <c r="Z904" s="56"/>
      <c r="AA904" s="56"/>
      <c r="AB904" s="56"/>
    </row>
    <row r="905">
      <c r="A905" s="56"/>
      <c r="B905" s="56"/>
      <c r="C905" s="58"/>
      <c r="D905" s="87"/>
      <c r="E905" s="79"/>
      <c r="F905" s="58"/>
      <c r="G905" s="58"/>
      <c r="H905" s="58"/>
      <c r="I905" s="58"/>
      <c r="J905" s="58"/>
      <c r="K905" s="56"/>
      <c r="L905" s="56"/>
      <c r="M905" s="56"/>
      <c r="N905" s="56"/>
      <c r="O905" s="56"/>
      <c r="P905" s="56"/>
      <c r="Q905" s="56"/>
      <c r="R905" s="56"/>
      <c r="S905" s="56"/>
      <c r="T905" s="56"/>
      <c r="U905" s="56"/>
      <c r="V905" s="56"/>
      <c r="W905" s="56"/>
      <c r="X905" s="56"/>
      <c r="Y905" s="56"/>
      <c r="Z905" s="56"/>
      <c r="AA905" s="56"/>
      <c r="AB905" s="56"/>
    </row>
    <row r="906">
      <c r="A906" s="56"/>
      <c r="B906" s="56"/>
      <c r="C906" s="58"/>
      <c r="D906" s="87"/>
      <c r="E906" s="79"/>
      <c r="F906" s="58"/>
      <c r="G906" s="58"/>
      <c r="H906" s="58"/>
      <c r="I906" s="58"/>
      <c r="J906" s="58"/>
      <c r="K906" s="56"/>
      <c r="L906" s="56"/>
      <c r="M906" s="56"/>
      <c r="N906" s="56"/>
      <c r="O906" s="56"/>
      <c r="P906" s="56"/>
      <c r="Q906" s="56"/>
      <c r="R906" s="56"/>
      <c r="S906" s="56"/>
      <c r="T906" s="56"/>
      <c r="U906" s="56"/>
      <c r="V906" s="56"/>
      <c r="W906" s="56"/>
      <c r="X906" s="56"/>
      <c r="Y906" s="56"/>
      <c r="Z906" s="56"/>
      <c r="AA906" s="56"/>
      <c r="AB906" s="56"/>
    </row>
    <row r="907">
      <c r="A907" s="56"/>
      <c r="B907" s="56"/>
      <c r="C907" s="58"/>
      <c r="D907" s="87"/>
      <c r="E907" s="79"/>
      <c r="F907" s="58"/>
      <c r="G907" s="58"/>
      <c r="H907" s="58"/>
      <c r="I907" s="58"/>
      <c r="J907" s="58"/>
      <c r="K907" s="56"/>
      <c r="L907" s="56"/>
      <c r="M907" s="56"/>
      <c r="N907" s="56"/>
      <c r="O907" s="56"/>
      <c r="P907" s="56"/>
      <c r="Q907" s="56"/>
      <c r="R907" s="56"/>
      <c r="S907" s="56"/>
      <c r="T907" s="56"/>
      <c r="U907" s="56"/>
      <c r="V907" s="56"/>
      <c r="W907" s="56"/>
      <c r="X907" s="56"/>
      <c r="Y907" s="56"/>
      <c r="Z907" s="56"/>
      <c r="AA907" s="56"/>
      <c r="AB907" s="56"/>
    </row>
    <row r="908">
      <c r="A908" s="56"/>
      <c r="B908" s="56"/>
      <c r="C908" s="58"/>
      <c r="D908" s="87"/>
      <c r="E908" s="79"/>
      <c r="F908" s="58"/>
      <c r="G908" s="58"/>
      <c r="H908" s="58"/>
      <c r="I908" s="58"/>
      <c r="J908" s="58"/>
      <c r="K908" s="56"/>
      <c r="L908" s="56"/>
      <c r="M908" s="56"/>
      <c r="N908" s="56"/>
      <c r="O908" s="56"/>
      <c r="P908" s="56"/>
      <c r="Q908" s="56"/>
      <c r="R908" s="56"/>
      <c r="S908" s="56"/>
      <c r="T908" s="56"/>
      <c r="U908" s="56"/>
      <c r="V908" s="56"/>
      <c r="W908" s="56"/>
      <c r="X908" s="56"/>
      <c r="Y908" s="56"/>
      <c r="Z908" s="56"/>
      <c r="AA908" s="56"/>
      <c r="AB908" s="56"/>
    </row>
    <row r="909">
      <c r="A909" s="56"/>
      <c r="B909" s="56"/>
      <c r="C909" s="58"/>
      <c r="D909" s="87"/>
      <c r="E909" s="79"/>
      <c r="F909" s="58"/>
      <c r="G909" s="58"/>
      <c r="H909" s="58"/>
      <c r="I909" s="58"/>
      <c r="J909" s="58"/>
      <c r="K909" s="56"/>
      <c r="L909" s="56"/>
      <c r="M909" s="56"/>
      <c r="N909" s="56"/>
      <c r="O909" s="56"/>
      <c r="P909" s="56"/>
      <c r="Q909" s="56"/>
      <c r="R909" s="56"/>
      <c r="S909" s="56"/>
      <c r="T909" s="56"/>
      <c r="U909" s="56"/>
      <c r="V909" s="56"/>
      <c r="W909" s="56"/>
      <c r="X909" s="56"/>
      <c r="Y909" s="56"/>
      <c r="Z909" s="56"/>
      <c r="AA909" s="56"/>
      <c r="AB909" s="56"/>
    </row>
    <row r="910">
      <c r="A910" s="56"/>
      <c r="B910" s="56"/>
      <c r="C910" s="58"/>
      <c r="D910" s="87"/>
      <c r="E910" s="79"/>
      <c r="F910" s="58"/>
      <c r="G910" s="58"/>
      <c r="H910" s="58"/>
      <c r="I910" s="58"/>
      <c r="J910" s="58"/>
      <c r="K910" s="56"/>
      <c r="L910" s="56"/>
      <c r="M910" s="56"/>
      <c r="N910" s="56"/>
      <c r="O910" s="56"/>
      <c r="P910" s="56"/>
      <c r="Q910" s="56"/>
      <c r="R910" s="56"/>
      <c r="S910" s="56"/>
      <c r="T910" s="56"/>
      <c r="U910" s="56"/>
      <c r="V910" s="56"/>
      <c r="W910" s="56"/>
      <c r="X910" s="56"/>
      <c r="Y910" s="56"/>
      <c r="Z910" s="56"/>
      <c r="AA910" s="56"/>
      <c r="AB910" s="56"/>
    </row>
    <row r="911">
      <c r="A911" s="56"/>
      <c r="B911" s="56"/>
      <c r="C911" s="58"/>
      <c r="D911" s="87"/>
      <c r="E911" s="79"/>
      <c r="F911" s="58"/>
      <c r="G911" s="58"/>
      <c r="H911" s="58"/>
      <c r="I911" s="58"/>
      <c r="J911" s="58"/>
      <c r="K911" s="56"/>
      <c r="L911" s="56"/>
      <c r="M911" s="56"/>
      <c r="N911" s="56"/>
      <c r="O911" s="56"/>
      <c r="P911" s="56"/>
      <c r="Q911" s="56"/>
      <c r="R911" s="56"/>
      <c r="S911" s="56"/>
      <c r="T911" s="56"/>
      <c r="U911" s="56"/>
      <c r="V911" s="56"/>
      <c r="W911" s="56"/>
      <c r="X911" s="56"/>
      <c r="Y911" s="56"/>
      <c r="Z911" s="56"/>
      <c r="AA911" s="56"/>
      <c r="AB911" s="56"/>
    </row>
    <row r="912">
      <c r="A912" s="56"/>
      <c r="B912" s="56"/>
      <c r="C912" s="58"/>
      <c r="D912" s="87"/>
      <c r="E912" s="79"/>
      <c r="F912" s="58"/>
      <c r="G912" s="58"/>
      <c r="H912" s="58"/>
      <c r="I912" s="58"/>
      <c r="J912" s="58"/>
      <c r="K912" s="56"/>
      <c r="L912" s="56"/>
      <c r="M912" s="56"/>
      <c r="N912" s="56"/>
      <c r="O912" s="56"/>
      <c r="P912" s="56"/>
      <c r="Q912" s="56"/>
      <c r="R912" s="56"/>
      <c r="S912" s="56"/>
      <c r="T912" s="56"/>
      <c r="U912" s="56"/>
      <c r="V912" s="56"/>
      <c r="W912" s="56"/>
      <c r="X912" s="56"/>
      <c r="Y912" s="56"/>
      <c r="Z912" s="56"/>
      <c r="AA912" s="56"/>
      <c r="AB912" s="56"/>
    </row>
    <row r="913">
      <c r="A913" s="56"/>
      <c r="B913" s="56"/>
      <c r="C913" s="58"/>
      <c r="D913" s="87"/>
      <c r="E913" s="79"/>
      <c r="F913" s="58"/>
      <c r="G913" s="58"/>
      <c r="H913" s="58"/>
      <c r="I913" s="58"/>
      <c r="J913" s="58"/>
      <c r="K913" s="56"/>
      <c r="L913" s="56"/>
      <c r="M913" s="56"/>
      <c r="N913" s="56"/>
      <c r="O913" s="56"/>
      <c r="P913" s="56"/>
      <c r="Q913" s="56"/>
      <c r="R913" s="56"/>
      <c r="S913" s="56"/>
      <c r="T913" s="56"/>
      <c r="U913" s="56"/>
      <c r="V913" s="56"/>
      <c r="W913" s="56"/>
      <c r="X913" s="56"/>
      <c r="Y913" s="56"/>
      <c r="Z913" s="56"/>
      <c r="AA913" s="56"/>
      <c r="AB913" s="56"/>
    </row>
    <row r="914">
      <c r="A914" s="56"/>
      <c r="B914" s="56"/>
      <c r="C914" s="58"/>
      <c r="D914" s="87"/>
      <c r="E914" s="79"/>
      <c r="F914" s="58"/>
      <c r="G914" s="58"/>
      <c r="H914" s="58"/>
      <c r="I914" s="58"/>
      <c r="J914" s="58"/>
      <c r="K914" s="56"/>
      <c r="L914" s="56"/>
      <c r="M914" s="56"/>
      <c r="N914" s="56"/>
      <c r="O914" s="56"/>
      <c r="P914" s="56"/>
      <c r="Q914" s="56"/>
      <c r="R914" s="56"/>
      <c r="S914" s="56"/>
      <c r="T914" s="56"/>
      <c r="U914" s="56"/>
      <c r="V914" s="56"/>
      <c r="W914" s="56"/>
      <c r="X914" s="56"/>
      <c r="Y914" s="56"/>
      <c r="Z914" s="56"/>
      <c r="AA914" s="56"/>
      <c r="AB914" s="56"/>
    </row>
    <row r="915">
      <c r="A915" s="56"/>
      <c r="B915" s="56"/>
      <c r="C915" s="58"/>
      <c r="D915" s="87"/>
      <c r="E915" s="79"/>
      <c r="F915" s="58"/>
      <c r="G915" s="58"/>
      <c r="H915" s="58"/>
      <c r="I915" s="58"/>
      <c r="J915" s="58"/>
      <c r="K915" s="56"/>
      <c r="L915" s="56"/>
      <c r="M915" s="56"/>
      <c r="N915" s="56"/>
      <c r="O915" s="56"/>
      <c r="P915" s="56"/>
      <c r="Q915" s="56"/>
      <c r="R915" s="56"/>
      <c r="S915" s="56"/>
      <c r="T915" s="56"/>
      <c r="U915" s="56"/>
      <c r="V915" s="56"/>
      <c r="W915" s="56"/>
      <c r="X915" s="56"/>
      <c r="Y915" s="56"/>
      <c r="Z915" s="56"/>
      <c r="AA915" s="56"/>
      <c r="AB915" s="56"/>
    </row>
    <row r="916">
      <c r="A916" s="56"/>
      <c r="B916" s="56"/>
      <c r="C916" s="58"/>
      <c r="D916" s="87"/>
      <c r="E916" s="79"/>
      <c r="F916" s="58"/>
      <c r="G916" s="58"/>
      <c r="H916" s="58"/>
      <c r="I916" s="58"/>
      <c r="J916" s="58"/>
      <c r="K916" s="56"/>
      <c r="L916" s="56"/>
      <c r="M916" s="56"/>
      <c r="N916" s="56"/>
      <c r="O916" s="56"/>
      <c r="P916" s="56"/>
      <c r="Q916" s="56"/>
      <c r="R916" s="56"/>
      <c r="S916" s="56"/>
      <c r="T916" s="56"/>
      <c r="U916" s="56"/>
      <c r="V916" s="56"/>
      <c r="W916" s="56"/>
      <c r="X916" s="56"/>
      <c r="Y916" s="56"/>
      <c r="Z916" s="56"/>
      <c r="AA916" s="56"/>
      <c r="AB916" s="56"/>
    </row>
    <row r="917">
      <c r="A917" s="56"/>
      <c r="B917" s="56"/>
      <c r="C917" s="58"/>
      <c r="D917" s="87"/>
      <c r="E917" s="79"/>
      <c r="F917" s="58"/>
      <c r="G917" s="58"/>
      <c r="H917" s="58"/>
      <c r="I917" s="58"/>
      <c r="J917" s="58"/>
      <c r="K917" s="56"/>
      <c r="L917" s="56"/>
      <c r="M917" s="56"/>
      <c r="N917" s="56"/>
      <c r="O917" s="56"/>
      <c r="P917" s="56"/>
      <c r="Q917" s="56"/>
      <c r="R917" s="56"/>
      <c r="S917" s="56"/>
      <c r="T917" s="56"/>
      <c r="U917" s="56"/>
      <c r="V917" s="56"/>
      <c r="W917" s="56"/>
      <c r="X917" s="56"/>
      <c r="Y917" s="56"/>
      <c r="Z917" s="56"/>
      <c r="AA917" s="56"/>
      <c r="AB917" s="56"/>
    </row>
    <row r="918">
      <c r="A918" s="56"/>
      <c r="B918" s="56"/>
      <c r="C918" s="58"/>
      <c r="D918" s="87"/>
      <c r="E918" s="79"/>
      <c r="F918" s="58"/>
      <c r="G918" s="58"/>
      <c r="H918" s="58"/>
      <c r="I918" s="58"/>
      <c r="J918" s="58"/>
      <c r="K918" s="56"/>
      <c r="L918" s="56"/>
      <c r="M918" s="56"/>
      <c r="N918" s="56"/>
      <c r="O918" s="56"/>
      <c r="P918" s="56"/>
      <c r="Q918" s="56"/>
      <c r="R918" s="56"/>
      <c r="S918" s="56"/>
      <c r="T918" s="56"/>
      <c r="U918" s="56"/>
      <c r="V918" s="56"/>
      <c r="W918" s="56"/>
      <c r="X918" s="56"/>
      <c r="Y918" s="56"/>
      <c r="Z918" s="56"/>
      <c r="AA918" s="56"/>
      <c r="AB918" s="56"/>
    </row>
    <row r="919">
      <c r="A919" s="56"/>
      <c r="B919" s="56"/>
      <c r="C919" s="58"/>
      <c r="D919" s="87"/>
      <c r="E919" s="79"/>
      <c r="F919" s="58"/>
      <c r="G919" s="58"/>
      <c r="H919" s="58"/>
      <c r="I919" s="58"/>
      <c r="J919" s="58"/>
      <c r="K919" s="56"/>
      <c r="L919" s="56"/>
      <c r="M919" s="56"/>
      <c r="N919" s="56"/>
      <c r="O919" s="56"/>
      <c r="P919" s="56"/>
      <c r="Q919" s="56"/>
      <c r="R919" s="56"/>
      <c r="S919" s="56"/>
      <c r="T919" s="56"/>
      <c r="U919" s="56"/>
      <c r="V919" s="56"/>
      <c r="W919" s="56"/>
      <c r="X919" s="56"/>
      <c r="Y919" s="56"/>
      <c r="Z919" s="56"/>
      <c r="AA919" s="56"/>
      <c r="AB919" s="56"/>
    </row>
    <row r="920">
      <c r="A920" s="56"/>
      <c r="B920" s="56"/>
      <c r="C920" s="58"/>
      <c r="D920" s="87"/>
      <c r="E920" s="79"/>
      <c r="F920" s="58"/>
      <c r="G920" s="58"/>
      <c r="H920" s="58"/>
      <c r="I920" s="58"/>
      <c r="J920" s="58"/>
      <c r="K920" s="56"/>
      <c r="L920" s="56"/>
      <c r="M920" s="56"/>
      <c r="N920" s="56"/>
      <c r="O920" s="56"/>
      <c r="P920" s="56"/>
      <c r="Q920" s="56"/>
      <c r="R920" s="56"/>
      <c r="S920" s="56"/>
      <c r="T920" s="56"/>
      <c r="U920" s="56"/>
      <c r="V920" s="56"/>
      <c r="W920" s="56"/>
      <c r="X920" s="56"/>
      <c r="Y920" s="56"/>
      <c r="Z920" s="56"/>
      <c r="AA920" s="56"/>
      <c r="AB920" s="56"/>
    </row>
    <row r="921">
      <c r="A921" s="56"/>
      <c r="B921" s="56"/>
      <c r="C921" s="58"/>
      <c r="D921" s="87"/>
      <c r="E921" s="79"/>
      <c r="F921" s="58"/>
      <c r="G921" s="58"/>
      <c r="H921" s="58"/>
      <c r="I921" s="58"/>
      <c r="J921" s="58"/>
      <c r="K921" s="56"/>
      <c r="L921" s="56"/>
      <c r="M921" s="56"/>
      <c r="N921" s="56"/>
      <c r="O921" s="56"/>
      <c r="P921" s="56"/>
      <c r="Q921" s="56"/>
      <c r="R921" s="56"/>
      <c r="S921" s="56"/>
      <c r="T921" s="56"/>
      <c r="U921" s="56"/>
      <c r="V921" s="56"/>
      <c r="W921" s="56"/>
      <c r="X921" s="56"/>
      <c r="Y921" s="56"/>
      <c r="Z921" s="56"/>
      <c r="AA921" s="56"/>
      <c r="AB921" s="56"/>
    </row>
    <row r="922">
      <c r="A922" s="56"/>
      <c r="B922" s="56"/>
      <c r="C922" s="58"/>
      <c r="D922" s="87"/>
      <c r="E922" s="79"/>
      <c r="F922" s="58"/>
      <c r="G922" s="58"/>
      <c r="H922" s="58"/>
      <c r="I922" s="58"/>
      <c r="J922" s="58"/>
      <c r="K922" s="56"/>
      <c r="L922" s="56"/>
      <c r="M922" s="56"/>
      <c r="N922" s="56"/>
      <c r="O922" s="56"/>
      <c r="P922" s="56"/>
      <c r="Q922" s="56"/>
      <c r="R922" s="56"/>
      <c r="S922" s="56"/>
      <c r="T922" s="56"/>
      <c r="U922" s="56"/>
      <c r="V922" s="56"/>
      <c r="W922" s="56"/>
      <c r="X922" s="56"/>
      <c r="Y922" s="56"/>
      <c r="Z922" s="56"/>
      <c r="AA922" s="56"/>
      <c r="AB922" s="56"/>
    </row>
    <row r="923">
      <c r="A923" s="56"/>
      <c r="B923" s="56"/>
      <c r="C923" s="58"/>
      <c r="D923" s="87"/>
      <c r="E923" s="79"/>
      <c r="F923" s="58"/>
      <c r="G923" s="58"/>
      <c r="H923" s="58"/>
      <c r="I923" s="58"/>
      <c r="J923" s="58"/>
      <c r="K923" s="56"/>
      <c r="L923" s="56"/>
      <c r="M923" s="56"/>
      <c r="N923" s="56"/>
      <c r="O923" s="56"/>
      <c r="P923" s="56"/>
      <c r="Q923" s="56"/>
      <c r="R923" s="56"/>
      <c r="S923" s="56"/>
      <c r="T923" s="56"/>
      <c r="U923" s="56"/>
      <c r="V923" s="56"/>
      <c r="W923" s="56"/>
      <c r="X923" s="56"/>
      <c r="Y923" s="56"/>
      <c r="Z923" s="56"/>
      <c r="AA923" s="56"/>
      <c r="AB923" s="56"/>
    </row>
    <row r="924">
      <c r="A924" s="56"/>
      <c r="B924" s="56"/>
      <c r="C924" s="58"/>
      <c r="D924" s="87"/>
      <c r="E924" s="79"/>
      <c r="F924" s="58"/>
      <c r="G924" s="58"/>
      <c r="H924" s="58"/>
      <c r="I924" s="58"/>
      <c r="J924" s="58"/>
      <c r="K924" s="56"/>
      <c r="L924" s="56"/>
      <c r="M924" s="56"/>
      <c r="N924" s="56"/>
      <c r="O924" s="56"/>
      <c r="P924" s="56"/>
      <c r="Q924" s="56"/>
      <c r="R924" s="56"/>
      <c r="S924" s="56"/>
      <c r="T924" s="56"/>
      <c r="U924" s="56"/>
      <c r="V924" s="56"/>
      <c r="W924" s="56"/>
      <c r="X924" s="56"/>
      <c r="Y924" s="56"/>
      <c r="Z924" s="56"/>
      <c r="AA924" s="56"/>
      <c r="AB924" s="56"/>
    </row>
    <row r="925">
      <c r="A925" s="56"/>
      <c r="B925" s="56"/>
      <c r="C925" s="58"/>
      <c r="D925" s="87"/>
      <c r="E925" s="79"/>
      <c r="F925" s="58"/>
      <c r="G925" s="58"/>
      <c r="H925" s="58"/>
      <c r="I925" s="58"/>
      <c r="J925" s="58"/>
      <c r="K925" s="56"/>
      <c r="L925" s="56"/>
      <c r="M925" s="56"/>
      <c r="N925" s="56"/>
      <c r="O925" s="56"/>
      <c r="P925" s="56"/>
      <c r="Q925" s="56"/>
      <c r="R925" s="56"/>
      <c r="S925" s="56"/>
      <c r="T925" s="56"/>
      <c r="U925" s="56"/>
      <c r="V925" s="56"/>
      <c r="W925" s="56"/>
      <c r="X925" s="56"/>
      <c r="Y925" s="56"/>
      <c r="Z925" s="56"/>
      <c r="AA925" s="56"/>
      <c r="AB925" s="56"/>
    </row>
    <row r="926">
      <c r="A926" s="56"/>
      <c r="B926" s="56"/>
      <c r="C926" s="58"/>
      <c r="D926" s="87"/>
      <c r="E926" s="79"/>
      <c r="F926" s="58"/>
      <c r="G926" s="58"/>
      <c r="H926" s="58"/>
      <c r="I926" s="58"/>
      <c r="J926" s="58"/>
      <c r="K926" s="56"/>
      <c r="L926" s="56"/>
      <c r="M926" s="56"/>
      <c r="N926" s="56"/>
      <c r="O926" s="56"/>
      <c r="P926" s="56"/>
      <c r="Q926" s="56"/>
      <c r="R926" s="56"/>
      <c r="S926" s="56"/>
      <c r="T926" s="56"/>
      <c r="U926" s="56"/>
      <c r="V926" s="56"/>
      <c r="W926" s="56"/>
      <c r="X926" s="56"/>
      <c r="Y926" s="56"/>
      <c r="Z926" s="56"/>
      <c r="AA926" s="56"/>
      <c r="AB926" s="56"/>
    </row>
    <row r="927">
      <c r="A927" s="56"/>
      <c r="B927" s="56"/>
      <c r="C927" s="58"/>
      <c r="D927" s="87"/>
      <c r="E927" s="79"/>
      <c r="F927" s="58"/>
      <c r="G927" s="58"/>
      <c r="H927" s="58"/>
      <c r="I927" s="58"/>
      <c r="J927" s="58"/>
      <c r="K927" s="56"/>
      <c r="L927" s="56"/>
      <c r="M927" s="56"/>
      <c r="N927" s="56"/>
      <c r="O927" s="56"/>
      <c r="P927" s="56"/>
      <c r="Q927" s="56"/>
      <c r="R927" s="56"/>
      <c r="S927" s="56"/>
      <c r="T927" s="56"/>
      <c r="U927" s="56"/>
      <c r="V927" s="56"/>
      <c r="W927" s="56"/>
      <c r="X927" s="56"/>
      <c r="Y927" s="56"/>
      <c r="Z927" s="56"/>
      <c r="AA927" s="56"/>
      <c r="AB927" s="56"/>
    </row>
    <row r="928">
      <c r="A928" s="56"/>
      <c r="B928" s="56"/>
      <c r="C928" s="58"/>
      <c r="D928" s="87"/>
      <c r="E928" s="79"/>
      <c r="F928" s="58"/>
      <c r="G928" s="58"/>
      <c r="H928" s="58"/>
      <c r="I928" s="58"/>
      <c r="J928" s="58"/>
      <c r="K928" s="56"/>
      <c r="L928" s="56"/>
      <c r="M928" s="56"/>
      <c r="N928" s="56"/>
      <c r="O928" s="56"/>
      <c r="P928" s="56"/>
      <c r="Q928" s="56"/>
      <c r="R928" s="56"/>
      <c r="S928" s="56"/>
      <c r="T928" s="56"/>
      <c r="U928" s="56"/>
      <c r="V928" s="56"/>
      <c r="W928" s="56"/>
      <c r="X928" s="56"/>
      <c r="Y928" s="56"/>
      <c r="Z928" s="56"/>
      <c r="AA928" s="56"/>
      <c r="AB928" s="56"/>
    </row>
    <row r="929">
      <c r="A929" s="56"/>
      <c r="B929" s="56"/>
      <c r="C929" s="58"/>
      <c r="D929" s="87"/>
      <c r="E929" s="79"/>
      <c r="F929" s="58"/>
      <c r="G929" s="58"/>
      <c r="H929" s="58"/>
      <c r="I929" s="58"/>
      <c r="J929" s="58"/>
      <c r="K929" s="56"/>
      <c r="L929" s="56"/>
      <c r="M929" s="56"/>
      <c r="N929" s="56"/>
      <c r="O929" s="56"/>
      <c r="P929" s="56"/>
      <c r="Q929" s="56"/>
      <c r="R929" s="56"/>
      <c r="S929" s="56"/>
      <c r="T929" s="56"/>
      <c r="U929" s="56"/>
      <c r="V929" s="56"/>
      <c r="W929" s="56"/>
      <c r="X929" s="56"/>
      <c r="Y929" s="56"/>
      <c r="Z929" s="56"/>
      <c r="AA929" s="56"/>
      <c r="AB929" s="56"/>
    </row>
    <row r="930">
      <c r="A930" s="56"/>
      <c r="B930" s="56"/>
      <c r="C930" s="58"/>
      <c r="D930" s="87"/>
      <c r="E930" s="79"/>
      <c r="F930" s="58"/>
      <c r="G930" s="58"/>
      <c r="H930" s="58"/>
      <c r="I930" s="58"/>
      <c r="J930" s="58"/>
      <c r="K930" s="56"/>
      <c r="L930" s="56"/>
      <c r="M930" s="56"/>
      <c r="N930" s="56"/>
      <c r="O930" s="56"/>
      <c r="P930" s="56"/>
      <c r="Q930" s="56"/>
      <c r="R930" s="56"/>
      <c r="S930" s="56"/>
      <c r="T930" s="56"/>
      <c r="U930" s="56"/>
      <c r="V930" s="56"/>
      <c r="W930" s="56"/>
      <c r="X930" s="56"/>
      <c r="Y930" s="56"/>
      <c r="Z930" s="56"/>
      <c r="AA930" s="56"/>
      <c r="AB930" s="56"/>
    </row>
    <row r="931">
      <c r="A931" s="56"/>
      <c r="B931" s="56"/>
      <c r="C931" s="58"/>
      <c r="D931" s="87"/>
      <c r="E931" s="79"/>
      <c r="F931" s="58"/>
      <c r="G931" s="58"/>
      <c r="H931" s="58"/>
      <c r="I931" s="58"/>
      <c r="J931" s="58"/>
      <c r="K931" s="56"/>
      <c r="L931" s="56"/>
      <c r="M931" s="56"/>
      <c r="N931" s="56"/>
      <c r="O931" s="56"/>
      <c r="P931" s="56"/>
      <c r="Q931" s="56"/>
      <c r="R931" s="56"/>
      <c r="S931" s="56"/>
      <c r="T931" s="56"/>
      <c r="U931" s="56"/>
      <c r="V931" s="56"/>
      <c r="W931" s="56"/>
      <c r="X931" s="56"/>
      <c r="Y931" s="56"/>
      <c r="Z931" s="56"/>
      <c r="AA931" s="56"/>
      <c r="AB931" s="56"/>
    </row>
    <row r="932">
      <c r="A932" s="56"/>
      <c r="B932" s="56"/>
      <c r="C932" s="58"/>
      <c r="D932" s="87"/>
      <c r="E932" s="79"/>
      <c r="F932" s="58"/>
      <c r="G932" s="58"/>
      <c r="H932" s="58"/>
      <c r="I932" s="58"/>
      <c r="J932" s="58"/>
      <c r="K932" s="56"/>
      <c r="L932" s="56"/>
      <c r="M932" s="56"/>
      <c r="N932" s="56"/>
      <c r="O932" s="56"/>
      <c r="P932" s="56"/>
      <c r="Q932" s="56"/>
      <c r="R932" s="56"/>
      <c r="S932" s="56"/>
      <c r="T932" s="56"/>
      <c r="U932" s="56"/>
      <c r="V932" s="56"/>
      <c r="W932" s="56"/>
      <c r="X932" s="56"/>
      <c r="Y932" s="56"/>
      <c r="Z932" s="56"/>
      <c r="AA932" s="56"/>
      <c r="AB932" s="56"/>
    </row>
    <row r="933">
      <c r="A933" s="56"/>
      <c r="B933" s="56"/>
      <c r="C933" s="58"/>
      <c r="D933" s="87"/>
      <c r="E933" s="79"/>
      <c r="F933" s="58"/>
      <c r="G933" s="58"/>
      <c r="H933" s="58"/>
      <c r="I933" s="58"/>
      <c r="J933" s="58"/>
      <c r="K933" s="56"/>
      <c r="L933" s="56"/>
      <c r="M933" s="56"/>
      <c r="N933" s="56"/>
      <c r="O933" s="56"/>
      <c r="P933" s="56"/>
      <c r="Q933" s="56"/>
      <c r="R933" s="56"/>
      <c r="S933" s="56"/>
      <c r="T933" s="56"/>
      <c r="U933" s="56"/>
      <c r="V933" s="56"/>
      <c r="W933" s="56"/>
      <c r="X933" s="56"/>
      <c r="Y933" s="56"/>
      <c r="Z933" s="56"/>
      <c r="AA933" s="56"/>
      <c r="AB933" s="56"/>
    </row>
    <row r="934">
      <c r="A934" s="56"/>
      <c r="B934" s="56"/>
      <c r="C934" s="58"/>
      <c r="D934" s="87"/>
      <c r="E934" s="79"/>
      <c r="F934" s="58"/>
      <c r="G934" s="58"/>
      <c r="H934" s="58"/>
      <c r="I934" s="58"/>
      <c r="J934" s="58"/>
      <c r="K934" s="56"/>
      <c r="L934" s="56"/>
      <c r="M934" s="56"/>
      <c r="N934" s="56"/>
      <c r="O934" s="56"/>
      <c r="P934" s="56"/>
      <c r="Q934" s="56"/>
      <c r="R934" s="56"/>
      <c r="S934" s="56"/>
      <c r="T934" s="56"/>
      <c r="U934" s="56"/>
      <c r="V934" s="56"/>
      <c r="W934" s="56"/>
      <c r="X934" s="56"/>
      <c r="Y934" s="56"/>
      <c r="Z934" s="56"/>
      <c r="AA934" s="56"/>
      <c r="AB934" s="56"/>
    </row>
    <row r="935">
      <c r="A935" s="56"/>
      <c r="B935" s="56"/>
      <c r="C935" s="58"/>
      <c r="D935" s="87"/>
      <c r="E935" s="79"/>
      <c r="F935" s="58"/>
      <c r="G935" s="58"/>
      <c r="H935" s="58"/>
      <c r="I935" s="58"/>
      <c r="J935" s="58"/>
      <c r="K935" s="56"/>
      <c r="L935" s="56"/>
      <c r="M935" s="56"/>
      <c r="N935" s="56"/>
      <c r="O935" s="56"/>
      <c r="P935" s="56"/>
      <c r="Q935" s="56"/>
      <c r="R935" s="56"/>
      <c r="S935" s="56"/>
      <c r="T935" s="56"/>
      <c r="U935" s="56"/>
      <c r="V935" s="56"/>
      <c r="W935" s="56"/>
      <c r="X935" s="56"/>
      <c r="Y935" s="56"/>
      <c r="Z935" s="56"/>
      <c r="AA935" s="56"/>
      <c r="AB935" s="56"/>
    </row>
    <row r="936">
      <c r="A936" s="56"/>
      <c r="B936" s="56"/>
      <c r="C936" s="58"/>
      <c r="D936" s="87"/>
      <c r="E936" s="79"/>
      <c r="F936" s="58"/>
      <c r="G936" s="58"/>
      <c r="H936" s="58"/>
      <c r="I936" s="58"/>
      <c r="J936" s="58"/>
      <c r="K936" s="56"/>
      <c r="L936" s="56"/>
      <c r="M936" s="56"/>
      <c r="N936" s="56"/>
      <c r="O936" s="56"/>
      <c r="P936" s="56"/>
      <c r="Q936" s="56"/>
      <c r="R936" s="56"/>
      <c r="S936" s="56"/>
      <c r="T936" s="56"/>
      <c r="U936" s="56"/>
      <c r="V936" s="56"/>
      <c r="W936" s="56"/>
      <c r="X936" s="56"/>
      <c r="Y936" s="56"/>
      <c r="Z936" s="56"/>
      <c r="AA936" s="56"/>
      <c r="AB936" s="56"/>
    </row>
    <row r="937">
      <c r="A937" s="56"/>
      <c r="B937" s="56"/>
      <c r="C937" s="58"/>
      <c r="D937" s="87"/>
      <c r="E937" s="79"/>
      <c r="F937" s="58"/>
      <c r="G937" s="58"/>
      <c r="H937" s="58"/>
      <c r="I937" s="58"/>
      <c r="J937" s="58"/>
      <c r="K937" s="56"/>
      <c r="L937" s="56"/>
      <c r="M937" s="56"/>
      <c r="N937" s="56"/>
      <c r="O937" s="56"/>
      <c r="P937" s="56"/>
      <c r="Q937" s="56"/>
      <c r="R937" s="56"/>
      <c r="S937" s="56"/>
      <c r="T937" s="56"/>
      <c r="U937" s="56"/>
      <c r="V937" s="56"/>
      <c r="W937" s="56"/>
      <c r="X937" s="56"/>
      <c r="Y937" s="56"/>
      <c r="Z937" s="56"/>
      <c r="AA937" s="56"/>
      <c r="AB937" s="56"/>
    </row>
    <row r="938">
      <c r="A938" s="56"/>
      <c r="B938" s="56"/>
      <c r="C938" s="58"/>
      <c r="D938" s="87"/>
      <c r="E938" s="79"/>
      <c r="F938" s="58"/>
      <c r="G938" s="58"/>
      <c r="H938" s="58"/>
      <c r="I938" s="58"/>
      <c r="J938" s="58"/>
      <c r="K938" s="56"/>
      <c r="L938" s="56"/>
      <c r="M938" s="56"/>
      <c r="N938" s="56"/>
      <c r="O938" s="56"/>
      <c r="P938" s="56"/>
      <c r="Q938" s="56"/>
      <c r="R938" s="56"/>
      <c r="S938" s="56"/>
      <c r="T938" s="56"/>
      <c r="U938" s="56"/>
      <c r="V938" s="56"/>
      <c r="W938" s="56"/>
      <c r="X938" s="56"/>
      <c r="Y938" s="56"/>
      <c r="Z938" s="56"/>
      <c r="AA938" s="56"/>
      <c r="AB938" s="56"/>
    </row>
    <row r="939">
      <c r="A939" s="56"/>
      <c r="B939" s="56"/>
      <c r="C939" s="58"/>
      <c r="D939" s="87"/>
      <c r="E939" s="79"/>
      <c r="F939" s="58"/>
      <c r="G939" s="58"/>
      <c r="H939" s="58"/>
      <c r="I939" s="58"/>
      <c r="J939" s="58"/>
      <c r="K939" s="56"/>
      <c r="L939" s="56"/>
      <c r="M939" s="56"/>
      <c r="N939" s="56"/>
      <c r="O939" s="56"/>
      <c r="P939" s="56"/>
      <c r="Q939" s="56"/>
      <c r="R939" s="56"/>
      <c r="S939" s="56"/>
      <c r="T939" s="56"/>
      <c r="U939" s="56"/>
      <c r="V939" s="56"/>
      <c r="W939" s="56"/>
      <c r="X939" s="56"/>
      <c r="Y939" s="56"/>
      <c r="Z939" s="56"/>
      <c r="AA939" s="56"/>
      <c r="AB939" s="56"/>
    </row>
    <row r="940">
      <c r="A940" s="56"/>
      <c r="B940" s="56"/>
      <c r="C940" s="58"/>
      <c r="D940" s="87"/>
      <c r="E940" s="79"/>
      <c r="F940" s="58"/>
      <c r="G940" s="58"/>
      <c r="H940" s="58"/>
      <c r="I940" s="58"/>
      <c r="J940" s="58"/>
      <c r="K940" s="56"/>
      <c r="L940" s="56"/>
      <c r="M940" s="56"/>
      <c r="N940" s="56"/>
      <c r="O940" s="56"/>
      <c r="P940" s="56"/>
      <c r="Q940" s="56"/>
      <c r="R940" s="56"/>
      <c r="S940" s="56"/>
      <c r="T940" s="56"/>
      <c r="U940" s="56"/>
      <c r="V940" s="56"/>
      <c r="W940" s="56"/>
      <c r="X940" s="56"/>
      <c r="Y940" s="56"/>
      <c r="Z940" s="56"/>
      <c r="AA940" s="56"/>
      <c r="AB940" s="56"/>
    </row>
    <row r="941">
      <c r="A941" s="56"/>
      <c r="B941" s="56"/>
      <c r="C941" s="58"/>
      <c r="D941" s="87"/>
      <c r="E941" s="79"/>
      <c r="F941" s="58"/>
      <c r="G941" s="58"/>
      <c r="H941" s="58"/>
      <c r="I941" s="58"/>
      <c r="J941" s="58"/>
      <c r="K941" s="56"/>
      <c r="L941" s="56"/>
      <c r="M941" s="56"/>
      <c r="N941" s="56"/>
      <c r="O941" s="56"/>
      <c r="P941" s="56"/>
      <c r="Q941" s="56"/>
      <c r="R941" s="56"/>
      <c r="S941" s="56"/>
      <c r="T941" s="56"/>
      <c r="U941" s="56"/>
      <c r="V941" s="56"/>
      <c r="W941" s="56"/>
      <c r="X941" s="56"/>
      <c r="Y941" s="56"/>
      <c r="Z941" s="56"/>
      <c r="AA941" s="56"/>
      <c r="AB941" s="56"/>
    </row>
    <row r="942">
      <c r="A942" s="56"/>
      <c r="B942" s="56"/>
      <c r="C942" s="58"/>
      <c r="D942" s="87"/>
      <c r="E942" s="79"/>
      <c r="F942" s="58"/>
      <c r="G942" s="58"/>
      <c r="H942" s="58"/>
      <c r="I942" s="58"/>
      <c r="J942" s="58"/>
      <c r="K942" s="56"/>
      <c r="L942" s="56"/>
      <c r="M942" s="56"/>
      <c r="N942" s="56"/>
      <c r="O942" s="56"/>
      <c r="P942" s="56"/>
      <c r="Q942" s="56"/>
      <c r="R942" s="56"/>
      <c r="S942" s="56"/>
      <c r="T942" s="56"/>
      <c r="U942" s="56"/>
      <c r="V942" s="56"/>
      <c r="W942" s="56"/>
      <c r="X942" s="56"/>
      <c r="Y942" s="56"/>
      <c r="Z942" s="56"/>
      <c r="AA942" s="56"/>
      <c r="AB942" s="56"/>
    </row>
    <row r="943">
      <c r="A943" s="56"/>
      <c r="B943" s="56"/>
      <c r="C943" s="58"/>
      <c r="D943" s="87"/>
      <c r="E943" s="79"/>
      <c r="F943" s="58"/>
      <c r="G943" s="58"/>
      <c r="H943" s="58"/>
      <c r="I943" s="58"/>
      <c r="J943" s="58"/>
      <c r="K943" s="56"/>
      <c r="L943" s="56"/>
      <c r="M943" s="56"/>
      <c r="N943" s="56"/>
      <c r="O943" s="56"/>
      <c r="P943" s="56"/>
      <c r="Q943" s="56"/>
      <c r="R943" s="56"/>
      <c r="S943" s="56"/>
      <c r="T943" s="56"/>
      <c r="U943" s="56"/>
      <c r="V943" s="56"/>
      <c r="W943" s="56"/>
      <c r="X943" s="56"/>
      <c r="Y943" s="56"/>
      <c r="Z943" s="56"/>
      <c r="AA943" s="56"/>
      <c r="AB943" s="56"/>
    </row>
    <row r="944">
      <c r="A944" s="56"/>
      <c r="B944" s="56"/>
      <c r="C944" s="58"/>
      <c r="D944" s="87"/>
      <c r="E944" s="79"/>
      <c r="F944" s="58"/>
      <c r="G944" s="58"/>
      <c r="H944" s="58"/>
      <c r="I944" s="58"/>
      <c r="J944" s="58"/>
      <c r="K944" s="56"/>
      <c r="L944" s="56"/>
      <c r="M944" s="56"/>
      <c r="N944" s="56"/>
      <c r="O944" s="56"/>
      <c r="P944" s="56"/>
      <c r="Q944" s="56"/>
      <c r="R944" s="56"/>
      <c r="S944" s="56"/>
      <c r="T944" s="56"/>
      <c r="U944" s="56"/>
      <c r="V944" s="56"/>
      <c r="W944" s="56"/>
      <c r="X944" s="56"/>
      <c r="Y944" s="56"/>
      <c r="Z944" s="56"/>
      <c r="AA944" s="56"/>
      <c r="AB944" s="56"/>
    </row>
    <row r="945">
      <c r="A945" s="56"/>
      <c r="B945" s="56"/>
      <c r="C945" s="58"/>
      <c r="D945" s="87"/>
      <c r="E945" s="79"/>
      <c r="F945" s="58"/>
      <c r="G945" s="58"/>
      <c r="H945" s="58"/>
      <c r="I945" s="58"/>
      <c r="J945" s="58"/>
      <c r="K945" s="56"/>
      <c r="L945" s="56"/>
      <c r="M945" s="56"/>
      <c r="N945" s="56"/>
      <c r="O945" s="56"/>
      <c r="P945" s="56"/>
      <c r="Q945" s="56"/>
      <c r="R945" s="56"/>
      <c r="S945" s="56"/>
      <c r="T945" s="56"/>
      <c r="U945" s="56"/>
      <c r="V945" s="56"/>
      <c r="W945" s="56"/>
      <c r="X945" s="56"/>
      <c r="Y945" s="56"/>
      <c r="Z945" s="56"/>
      <c r="AA945" s="56"/>
      <c r="AB945" s="56"/>
    </row>
    <row r="946">
      <c r="A946" s="56"/>
      <c r="B946" s="56"/>
      <c r="C946" s="58"/>
      <c r="D946" s="87"/>
      <c r="E946" s="79"/>
      <c r="F946" s="58"/>
      <c r="G946" s="58"/>
      <c r="H946" s="58"/>
      <c r="I946" s="58"/>
      <c r="J946" s="58"/>
      <c r="K946" s="56"/>
      <c r="L946" s="56"/>
      <c r="M946" s="56"/>
      <c r="N946" s="56"/>
      <c r="O946" s="56"/>
      <c r="P946" s="56"/>
      <c r="Q946" s="56"/>
      <c r="R946" s="56"/>
      <c r="S946" s="56"/>
      <c r="T946" s="56"/>
      <c r="U946" s="56"/>
      <c r="V946" s="56"/>
      <c r="W946" s="56"/>
      <c r="X946" s="56"/>
      <c r="Y946" s="56"/>
      <c r="Z946" s="56"/>
      <c r="AA946" s="56"/>
      <c r="AB946" s="56"/>
    </row>
    <row r="947">
      <c r="A947" s="56"/>
      <c r="B947" s="56"/>
      <c r="C947" s="58"/>
      <c r="D947" s="87"/>
      <c r="E947" s="79"/>
      <c r="F947" s="58"/>
      <c r="G947" s="58"/>
      <c r="H947" s="58"/>
      <c r="I947" s="58"/>
      <c r="J947" s="58"/>
      <c r="K947" s="56"/>
      <c r="L947" s="56"/>
      <c r="M947" s="56"/>
      <c r="N947" s="56"/>
      <c r="O947" s="56"/>
      <c r="P947" s="56"/>
      <c r="Q947" s="56"/>
      <c r="R947" s="56"/>
      <c r="S947" s="56"/>
      <c r="T947" s="56"/>
      <c r="U947" s="56"/>
      <c r="V947" s="56"/>
      <c r="W947" s="56"/>
      <c r="X947" s="56"/>
      <c r="Y947" s="56"/>
      <c r="Z947" s="56"/>
      <c r="AA947" s="56"/>
      <c r="AB947" s="56"/>
    </row>
    <row r="948">
      <c r="A948" s="56"/>
      <c r="B948" s="56"/>
      <c r="C948" s="58"/>
      <c r="D948" s="87"/>
      <c r="E948" s="79"/>
      <c r="F948" s="58"/>
      <c r="G948" s="58"/>
      <c r="H948" s="58"/>
      <c r="I948" s="58"/>
      <c r="J948" s="58"/>
      <c r="K948" s="56"/>
      <c r="L948" s="56"/>
      <c r="M948" s="56"/>
      <c r="N948" s="56"/>
      <c r="O948" s="56"/>
      <c r="P948" s="56"/>
      <c r="Q948" s="56"/>
      <c r="R948" s="56"/>
      <c r="S948" s="56"/>
      <c r="T948" s="56"/>
      <c r="U948" s="56"/>
      <c r="V948" s="56"/>
      <c r="W948" s="56"/>
      <c r="X948" s="56"/>
      <c r="Y948" s="56"/>
      <c r="Z948" s="56"/>
      <c r="AA948" s="56"/>
      <c r="AB948" s="56"/>
    </row>
    <row r="949">
      <c r="A949" s="56"/>
      <c r="B949" s="56"/>
      <c r="C949" s="58"/>
      <c r="D949" s="87"/>
      <c r="E949" s="79"/>
      <c r="F949" s="58"/>
      <c r="G949" s="58"/>
      <c r="H949" s="58"/>
      <c r="I949" s="58"/>
      <c r="J949" s="58"/>
      <c r="K949" s="56"/>
      <c r="L949" s="56"/>
      <c r="M949" s="56"/>
      <c r="N949" s="56"/>
      <c r="O949" s="56"/>
      <c r="P949" s="56"/>
      <c r="Q949" s="56"/>
      <c r="R949" s="56"/>
      <c r="S949" s="56"/>
      <c r="T949" s="56"/>
      <c r="U949" s="56"/>
      <c r="V949" s="56"/>
      <c r="W949" s="56"/>
      <c r="X949" s="56"/>
      <c r="Y949" s="56"/>
      <c r="Z949" s="56"/>
      <c r="AA949" s="56"/>
      <c r="AB949" s="56"/>
    </row>
    <row r="950">
      <c r="A950" s="56"/>
      <c r="B950" s="56"/>
      <c r="C950" s="58"/>
      <c r="D950" s="87"/>
      <c r="E950" s="79"/>
      <c r="F950" s="58"/>
      <c r="G950" s="58"/>
      <c r="H950" s="58"/>
      <c r="I950" s="58"/>
      <c r="J950" s="58"/>
      <c r="K950" s="56"/>
      <c r="L950" s="56"/>
      <c r="M950" s="56"/>
      <c r="N950" s="56"/>
      <c r="O950" s="56"/>
      <c r="P950" s="56"/>
      <c r="Q950" s="56"/>
      <c r="R950" s="56"/>
      <c r="S950" s="56"/>
      <c r="T950" s="56"/>
      <c r="U950" s="56"/>
      <c r="V950" s="56"/>
      <c r="W950" s="56"/>
      <c r="X950" s="56"/>
      <c r="Y950" s="56"/>
      <c r="Z950" s="56"/>
      <c r="AA950" s="56"/>
      <c r="AB950" s="56"/>
    </row>
    <row r="951">
      <c r="A951" s="56"/>
      <c r="B951" s="56"/>
      <c r="C951" s="58"/>
      <c r="D951" s="87"/>
      <c r="E951" s="79"/>
      <c r="F951" s="58"/>
      <c r="G951" s="58"/>
      <c r="H951" s="58"/>
      <c r="I951" s="58"/>
      <c r="J951" s="58"/>
      <c r="K951" s="56"/>
      <c r="L951" s="56"/>
      <c r="M951" s="56"/>
      <c r="N951" s="56"/>
      <c r="O951" s="56"/>
      <c r="P951" s="56"/>
      <c r="Q951" s="56"/>
      <c r="R951" s="56"/>
      <c r="S951" s="56"/>
      <c r="T951" s="56"/>
      <c r="U951" s="56"/>
      <c r="V951" s="56"/>
      <c r="W951" s="56"/>
      <c r="X951" s="56"/>
      <c r="Y951" s="56"/>
      <c r="Z951" s="56"/>
      <c r="AA951" s="56"/>
      <c r="AB951" s="56"/>
    </row>
    <row r="952">
      <c r="A952" s="56"/>
      <c r="B952" s="56"/>
      <c r="C952" s="58"/>
      <c r="D952" s="87"/>
      <c r="E952" s="79"/>
      <c r="F952" s="58"/>
      <c r="G952" s="58"/>
      <c r="H952" s="58"/>
      <c r="I952" s="58"/>
      <c r="J952" s="58"/>
      <c r="K952" s="56"/>
      <c r="L952" s="56"/>
      <c r="M952" s="56"/>
      <c r="N952" s="56"/>
      <c r="O952" s="56"/>
      <c r="P952" s="56"/>
      <c r="Q952" s="56"/>
      <c r="R952" s="56"/>
      <c r="S952" s="56"/>
      <c r="T952" s="56"/>
      <c r="U952" s="56"/>
      <c r="V952" s="56"/>
      <c r="W952" s="56"/>
      <c r="X952" s="56"/>
      <c r="Y952" s="56"/>
      <c r="Z952" s="56"/>
      <c r="AA952" s="56"/>
      <c r="AB952" s="56"/>
    </row>
    <row r="953">
      <c r="A953" s="56"/>
      <c r="B953" s="56"/>
      <c r="C953" s="58"/>
      <c r="D953" s="87"/>
      <c r="E953" s="79"/>
      <c r="F953" s="58"/>
      <c r="G953" s="58"/>
      <c r="H953" s="58"/>
      <c r="I953" s="58"/>
      <c r="J953" s="58"/>
      <c r="K953" s="56"/>
      <c r="L953" s="56"/>
      <c r="M953" s="56"/>
      <c r="N953" s="56"/>
      <c r="O953" s="56"/>
      <c r="P953" s="56"/>
      <c r="Q953" s="56"/>
      <c r="R953" s="56"/>
      <c r="S953" s="56"/>
      <c r="T953" s="56"/>
      <c r="U953" s="56"/>
      <c r="V953" s="56"/>
      <c r="W953" s="56"/>
      <c r="X953" s="56"/>
      <c r="Y953" s="56"/>
      <c r="Z953" s="56"/>
      <c r="AA953" s="56"/>
      <c r="AB953" s="56"/>
    </row>
    <row r="954">
      <c r="A954" s="56"/>
      <c r="B954" s="56"/>
      <c r="C954" s="58"/>
      <c r="D954" s="87"/>
      <c r="E954" s="79"/>
      <c r="F954" s="58"/>
      <c r="G954" s="58"/>
      <c r="H954" s="58"/>
      <c r="I954" s="58"/>
      <c r="J954" s="58"/>
      <c r="K954" s="56"/>
      <c r="L954" s="56"/>
      <c r="M954" s="56"/>
      <c r="N954" s="56"/>
      <c r="O954" s="56"/>
      <c r="P954" s="56"/>
      <c r="Q954" s="56"/>
      <c r="R954" s="56"/>
      <c r="S954" s="56"/>
      <c r="T954" s="56"/>
      <c r="U954" s="56"/>
      <c r="V954" s="56"/>
      <c r="W954" s="56"/>
      <c r="X954" s="56"/>
      <c r="Y954" s="56"/>
      <c r="Z954" s="56"/>
      <c r="AA954" s="56"/>
      <c r="AB954" s="56"/>
    </row>
    <row r="955">
      <c r="A955" s="56"/>
      <c r="B955" s="56"/>
      <c r="C955" s="58"/>
      <c r="D955" s="87"/>
      <c r="E955" s="79"/>
      <c r="F955" s="58"/>
      <c r="G955" s="58"/>
      <c r="H955" s="58"/>
      <c r="I955" s="58"/>
      <c r="J955" s="58"/>
      <c r="K955" s="56"/>
      <c r="L955" s="56"/>
      <c r="M955" s="56"/>
      <c r="N955" s="56"/>
      <c r="O955" s="56"/>
      <c r="P955" s="56"/>
      <c r="Q955" s="56"/>
      <c r="R955" s="56"/>
      <c r="S955" s="56"/>
      <c r="T955" s="56"/>
      <c r="U955" s="56"/>
      <c r="V955" s="56"/>
      <c r="W955" s="56"/>
      <c r="X955" s="56"/>
      <c r="Y955" s="56"/>
      <c r="Z955" s="56"/>
      <c r="AA955" s="56"/>
      <c r="AB955" s="56"/>
    </row>
    <row r="956">
      <c r="A956" s="56"/>
      <c r="B956" s="56"/>
      <c r="C956" s="58"/>
      <c r="D956" s="87"/>
      <c r="E956" s="79"/>
      <c r="F956" s="58"/>
      <c r="G956" s="58"/>
      <c r="H956" s="58"/>
      <c r="I956" s="58"/>
      <c r="J956" s="58"/>
      <c r="K956" s="56"/>
      <c r="L956" s="56"/>
      <c r="M956" s="56"/>
      <c r="N956" s="56"/>
      <c r="O956" s="56"/>
      <c r="P956" s="56"/>
      <c r="Q956" s="56"/>
      <c r="R956" s="56"/>
      <c r="S956" s="56"/>
      <c r="T956" s="56"/>
      <c r="U956" s="56"/>
      <c r="V956" s="56"/>
      <c r="W956" s="56"/>
      <c r="X956" s="56"/>
      <c r="Y956" s="56"/>
      <c r="Z956" s="56"/>
      <c r="AA956" s="56"/>
      <c r="AB956" s="56"/>
    </row>
    <row r="957">
      <c r="A957" s="56"/>
      <c r="B957" s="56"/>
      <c r="C957" s="58"/>
      <c r="D957" s="87"/>
      <c r="E957" s="79"/>
      <c r="F957" s="58"/>
      <c r="G957" s="58"/>
      <c r="H957" s="58"/>
      <c r="I957" s="58"/>
      <c r="J957" s="58"/>
      <c r="K957" s="56"/>
      <c r="L957" s="56"/>
      <c r="M957" s="56"/>
      <c r="N957" s="56"/>
      <c r="O957" s="56"/>
      <c r="P957" s="56"/>
      <c r="Q957" s="56"/>
      <c r="R957" s="56"/>
      <c r="S957" s="56"/>
      <c r="T957" s="56"/>
      <c r="U957" s="56"/>
      <c r="V957" s="56"/>
      <c r="W957" s="56"/>
      <c r="X957" s="56"/>
      <c r="Y957" s="56"/>
      <c r="Z957" s="56"/>
      <c r="AA957" s="56"/>
      <c r="AB957" s="56"/>
    </row>
    <row r="958">
      <c r="A958" s="56"/>
      <c r="B958" s="56"/>
      <c r="C958" s="58"/>
      <c r="D958" s="87"/>
      <c r="E958" s="79"/>
      <c r="F958" s="58"/>
      <c r="G958" s="58"/>
      <c r="H958" s="58"/>
      <c r="I958" s="58"/>
      <c r="J958" s="58"/>
      <c r="K958" s="56"/>
      <c r="L958" s="56"/>
      <c r="M958" s="56"/>
      <c r="N958" s="56"/>
      <c r="O958" s="56"/>
      <c r="P958" s="56"/>
      <c r="Q958" s="56"/>
      <c r="R958" s="56"/>
      <c r="S958" s="56"/>
      <c r="T958" s="56"/>
      <c r="U958" s="56"/>
      <c r="V958" s="56"/>
      <c r="W958" s="56"/>
      <c r="X958" s="56"/>
      <c r="Y958" s="56"/>
      <c r="Z958" s="56"/>
      <c r="AA958" s="56"/>
      <c r="AB958" s="56"/>
    </row>
    <row r="959">
      <c r="A959" s="56"/>
      <c r="B959" s="56"/>
      <c r="C959" s="58"/>
      <c r="D959" s="87"/>
      <c r="E959" s="79"/>
      <c r="F959" s="58"/>
      <c r="G959" s="58"/>
      <c r="H959" s="58"/>
      <c r="I959" s="58"/>
      <c r="J959" s="58"/>
      <c r="K959" s="56"/>
      <c r="L959" s="56"/>
      <c r="M959" s="56"/>
      <c r="N959" s="56"/>
      <c r="O959" s="56"/>
      <c r="P959" s="56"/>
      <c r="Q959" s="56"/>
      <c r="R959" s="56"/>
      <c r="S959" s="56"/>
      <c r="T959" s="56"/>
      <c r="U959" s="56"/>
      <c r="V959" s="56"/>
      <c r="W959" s="56"/>
      <c r="X959" s="56"/>
      <c r="Y959" s="56"/>
      <c r="Z959" s="56"/>
      <c r="AA959" s="56"/>
      <c r="AB959" s="56"/>
    </row>
    <row r="960">
      <c r="A960" s="56"/>
      <c r="B960" s="56"/>
      <c r="C960" s="58"/>
      <c r="D960" s="87"/>
      <c r="E960" s="79"/>
      <c r="F960" s="58"/>
      <c r="G960" s="58"/>
      <c r="H960" s="58"/>
      <c r="I960" s="58"/>
      <c r="J960" s="58"/>
      <c r="K960" s="56"/>
      <c r="L960" s="56"/>
      <c r="M960" s="56"/>
      <c r="N960" s="56"/>
      <c r="O960" s="56"/>
      <c r="P960" s="56"/>
      <c r="Q960" s="56"/>
      <c r="R960" s="56"/>
      <c r="S960" s="56"/>
      <c r="T960" s="56"/>
      <c r="U960" s="56"/>
      <c r="V960" s="56"/>
      <c r="W960" s="56"/>
      <c r="X960" s="56"/>
      <c r="Y960" s="56"/>
      <c r="Z960" s="56"/>
      <c r="AA960" s="56"/>
      <c r="AB960" s="56"/>
    </row>
    <row r="961">
      <c r="A961" s="56"/>
      <c r="B961" s="56"/>
      <c r="C961" s="58"/>
      <c r="D961" s="87"/>
      <c r="E961" s="79"/>
      <c r="F961" s="58"/>
      <c r="G961" s="58"/>
      <c r="H961" s="58"/>
      <c r="I961" s="58"/>
      <c r="J961" s="58"/>
      <c r="K961" s="56"/>
      <c r="L961" s="56"/>
      <c r="M961" s="56"/>
      <c r="N961" s="56"/>
      <c r="O961" s="56"/>
      <c r="P961" s="56"/>
      <c r="Q961" s="56"/>
      <c r="R961" s="56"/>
      <c r="S961" s="56"/>
      <c r="T961" s="56"/>
      <c r="U961" s="56"/>
      <c r="V961" s="56"/>
      <c r="W961" s="56"/>
      <c r="X961" s="56"/>
      <c r="Y961" s="56"/>
      <c r="Z961" s="56"/>
      <c r="AA961" s="56"/>
      <c r="AB961" s="56"/>
    </row>
    <row r="962">
      <c r="A962" s="56"/>
      <c r="B962" s="56"/>
      <c r="C962" s="58"/>
      <c r="D962" s="87"/>
      <c r="E962" s="79"/>
      <c r="F962" s="58"/>
      <c r="G962" s="58"/>
      <c r="H962" s="58"/>
      <c r="I962" s="58"/>
      <c r="J962" s="58"/>
      <c r="K962" s="56"/>
      <c r="L962" s="56"/>
      <c r="M962" s="56"/>
      <c r="N962" s="56"/>
      <c r="O962" s="56"/>
      <c r="P962" s="56"/>
      <c r="Q962" s="56"/>
      <c r="R962" s="56"/>
      <c r="S962" s="56"/>
      <c r="T962" s="56"/>
      <c r="U962" s="56"/>
      <c r="V962" s="56"/>
      <c r="W962" s="56"/>
      <c r="X962" s="56"/>
      <c r="Y962" s="56"/>
      <c r="Z962" s="56"/>
      <c r="AA962" s="56"/>
      <c r="AB962" s="56"/>
    </row>
    <row r="963">
      <c r="A963" s="56"/>
      <c r="B963" s="56"/>
      <c r="C963" s="58"/>
      <c r="D963" s="87"/>
      <c r="E963" s="79"/>
      <c r="F963" s="58"/>
      <c r="G963" s="58"/>
      <c r="H963" s="58"/>
      <c r="I963" s="58"/>
      <c r="J963" s="58"/>
      <c r="K963" s="56"/>
      <c r="L963" s="56"/>
      <c r="M963" s="56"/>
      <c r="N963" s="56"/>
      <c r="O963" s="56"/>
      <c r="P963" s="56"/>
      <c r="Q963" s="56"/>
      <c r="R963" s="56"/>
      <c r="S963" s="56"/>
      <c r="T963" s="56"/>
      <c r="U963" s="56"/>
      <c r="V963" s="56"/>
      <c r="W963" s="56"/>
      <c r="X963" s="56"/>
      <c r="Y963" s="56"/>
      <c r="Z963" s="56"/>
      <c r="AA963" s="56"/>
      <c r="AB963" s="56"/>
    </row>
    <row r="964">
      <c r="A964" s="56"/>
      <c r="B964" s="56"/>
      <c r="C964" s="58"/>
      <c r="D964" s="87"/>
      <c r="E964" s="79"/>
      <c r="F964" s="58"/>
      <c r="G964" s="58"/>
      <c r="H964" s="58"/>
      <c r="I964" s="58"/>
      <c r="J964" s="58"/>
      <c r="K964" s="56"/>
      <c r="L964" s="56"/>
      <c r="M964" s="56"/>
      <c r="N964" s="56"/>
      <c r="O964" s="56"/>
      <c r="P964" s="56"/>
      <c r="Q964" s="56"/>
      <c r="R964" s="56"/>
      <c r="S964" s="56"/>
      <c r="T964" s="56"/>
      <c r="U964" s="56"/>
      <c r="V964" s="56"/>
      <c r="W964" s="56"/>
      <c r="X964" s="56"/>
      <c r="Y964" s="56"/>
      <c r="Z964" s="56"/>
      <c r="AA964" s="56"/>
      <c r="AB964" s="56"/>
    </row>
    <row r="965">
      <c r="A965" s="56"/>
      <c r="B965" s="56"/>
      <c r="C965" s="58"/>
      <c r="D965" s="87"/>
      <c r="E965" s="79"/>
      <c r="F965" s="58"/>
      <c r="G965" s="58"/>
      <c r="H965" s="58"/>
      <c r="I965" s="58"/>
      <c r="J965" s="58"/>
      <c r="K965" s="56"/>
      <c r="L965" s="56"/>
      <c r="M965" s="56"/>
      <c r="N965" s="56"/>
      <c r="O965" s="56"/>
      <c r="P965" s="56"/>
      <c r="Q965" s="56"/>
      <c r="R965" s="56"/>
      <c r="S965" s="56"/>
      <c r="T965" s="56"/>
      <c r="U965" s="56"/>
      <c r="V965" s="56"/>
      <c r="W965" s="56"/>
      <c r="X965" s="56"/>
      <c r="Y965" s="56"/>
      <c r="Z965" s="56"/>
      <c r="AA965" s="56"/>
      <c r="AB965" s="56"/>
    </row>
    <row r="966">
      <c r="A966" s="56"/>
      <c r="B966" s="56"/>
      <c r="C966" s="58"/>
      <c r="D966" s="87"/>
      <c r="E966" s="79"/>
      <c r="F966" s="58"/>
      <c r="G966" s="58"/>
      <c r="H966" s="58"/>
      <c r="I966" s="58"/>
      <c r="J966" s="58"/>
      <c r="K966" s="56"/>
      <c r="L966" s="56"/>
      <c r="M966" s="56"/>
      <c r="N966" s="56"/>
      <c r="O966" s="56"/>
      <c r="P966" s="56"/>
      <c r="Q966" s="56"/>
      <c r="R966" s="56"/>
      <c r="S966" s="56"/>
      <c r="T966" s="56"/>
      <c r="U966" s="56"/>
      <c r="V966" s="56"/>
      <c r="W966" s="56"/>
      <c r="X966" s="56"/>
      <c r="Y966" s="56"/>
      <c r="Z966" s="56"/>
      <c r="AA966" s="56"/>
      <c r="AB966" s="56"/>
    </row>
    <row r="967">
      <c r="A967" s="56"/>
      <c r="B967" s="56"/>
      <c r="C967" s="58"/>
      <c r="D967" s="87"/>
      <c r="E967" s="79"/>
      <c r="F967" s="58"/>
      <c r="G967" s="58"/>
      <c r="H967" s="58"/>
      <c r="I967" s="58"/>
      <c r="J967" s="58"/>
      <c r="K967" s="56"/>
      <c r="L967" s="56"/>
      <c r="M967" s="56"/>
      <c r="N967" s="56"/>
      <c r="O967" s="56"/>
      <c r="P967" s="56"/>
      <c r="Q967" s="56"/>
      <c r="R967" s="56"/>
      <c r="S967" s="56"/>
      <c r="T967" s="56"/>
      <c r="U967" s="56"/>
      <c r="V967" s="56"/>
      <c r="W967" s="56"/>
      <c r="X967" s="56"/>
      <c r="Y967" s="56"/>
      <c r="Z967" s="56"/>
      <c r="AA967" s="56"/>
      <c r="AB967" s="56"/>
    </row>
    <row r="968">
      <c r="A968" s="56"/>
      <c r="B968" s="56"/>
      <c r="C968" s="58"/>
      <c r="D968" s="87"/>
      <c r="E968" s="79"/>
      <c r="F968" s="58"/>
      <c r="G968" s="58"/>
      <c r="H968" s="58"/>
      <c r="I968" s="58"/>
      <c r="J968" s="58"/>
      <c r="K968" s="56"/>
      <c r="L968" s="56"/>
      <c r="M968" s="56"/>
      <c r="N968" s="56"/>
      <c r="O968" s="56"/>
      <c r="P968" s="56"/>
      <c r="Q968" s="56"/>
      <c r="R968" s="56"/>
      <c r="S968" s="56"/>
      <c r="T968" s="56"/>
      <c r="U968" s="56"/>
      <c r="V968" s="56"/>
      <c r="W968" s="56"/>
      <c r="X968" s="56"/>
      <c r="Y968" s="56"/>
      <c r="Z968" s="56"/>
      <c r="AA968" s="56"/>
      <c r="AB968" s="56"/>
    </row>
    <row r="969">
      <c r="A969" s="56"/>
      <c r="B969" s="56"/>
      <c r="C969" s="58"/>
      <c r="D969" s="87"/>
      <c r="E969" s="79"/>
      <c r="F969" s="58"/>
      <c r="G969" s="58"/>
      <c r="H969" s="58"/>
      <c r="I969" s="58"/>
      <c r="J969" s="58"/>
      <c r="K969" s="56"/>
      <c r="L969" s="56"/>
      <c r="M969" s="56"/>
      <c r="N969" s="56"/>
      <c r="O969" s="56"/>
      <c r="P969" s="56"/>
      <c r="Q969" s="56"/>
      <c r="R969" s="56"/>
      <c r="S969" s="56"/>
      <c r="T969" s="56"/>
      <c r="U969" s="56"/>
      <c r="V969" s="56"/>
      <c r="W969" s="56"/>
      <c r="X969" s="56"/>
      <c r="Y969" s="56"/>
      <c r="Z969" s="56"/>
      <c r="AA969" s="56"/>
      <c r="AB969" s="56"/>
    </row>
    <row r="970">
      <c r="A970" s="56"/>
      <c r="B970" s="56"/>
      <c r="C970" s="58"/>
      <c r="D970" s="87"/>
      <c r="E970" s="79"/>
      <c r="F970" s="58"/>
      <c r="G970" s="58"/>
      <c r="H970" s="58"/>
      <c r="I970" s="58"/>
      <c r="J970" s="58"/>
      <c r="K970" s="56"/>
      <c r="L970" s="56"/>
      <c r="M970" s="56"/>
      <c r="N970" s="56"/>
      <c r="O970" s="56"/>
      <c r="P970" s="56"/>
      <c r="Q970" s="56"/>
      <c r="R970" s="56"/>
      <c r="S970" s="56"/>
      <c r="T970" s="56"/>
      <c r="U970" s="56"/>
      <c r="V970" s="56"/>
      <c r="W970" s="56"/>
      <c r="X970" s="56"/>
      <c r="Y970" s="56"/>
      <c r="Z970" s="56"/>
      <c r="AA970" s="56"/>
      <c r="AB970" s="56"/>
    </row>
    <row r="971">
      <c r="A971" s="56"/>
      <c r="B971" s="56"/>
      <c r="C971" s="58"/>
      <c r="D971" s="87"/>
      <c r="E971" s="79"/>
      <c r="F971" s="58"/>
      <c r="G971" s="58"/>
      <c r="H971" s="58"/>
      <c r="I971" s="58"/>
      <c r="J971" s="58"/>
      <c r="K971" s="56"/>
      <c r="L971" s="56"/>
      <c r="M971" s="56"/>
      <c r="N971" s="56"/>
      <c r="O971" s="56"/>
      <c r="P971" s="56"/>
      <c r="Q971" s="56"/>
      <c r="R971" s="56"/>
      <c r="S971" s="56"/>
      <c r="T971" s="56"/>
      <c r="U971" s="56"/>
      <c r="V971" s="56"/>
      <c r="W971" s="56"/>
      <c r="X971" s="56"/>
      <c r="Y971" s="56"/>
      <c r="Z971" s="56"/>
      <c r="AA971" s="56"/>
      <c r="AB971" s="56"/>
    </row>
    <row r="972">
      <c r="A972" s="56"/>
      <c r="B972" s="56"/>
      <c r="C972" s="58"/>
      <c r="D972" s="87"/>
      <c r="E972" s="79"/>
      <c r="F972" s="58"/>
      <c r="G972" s="58"/>
      <c r="H972" s="58"/>
      <c r="I972" s="58"/>
      <c r="J972" s="58"/>
      <c r="K972" s="56"/>
      <c r="L972" s="56"/>
      <c r="M972" s="56"/>
      <c r="N972" s="56"/>
      <c r="O972" s="56"/>
      <c r="P972" s="56"/>
      <c r="Q972" s="56"/>
      <c r="R972" s="56"/>
      <c r="S972" s="56"/>
      <c r="T972" s="56"/>
      <c r="U972" s="56"/>
      <c r="V972" s="56"/>
      <c r="W972" s="56"/>
      <c r="X972" s="56"/>
      <c r="Y972" s="56"/>
      <c r="Z972" s="56"/>
      <c r="AA972" s="56"/>
      <c r="AB972" s="56"/>
    </row>
    <row r="973">
      <c r="A973" s="56"/>
      <c r="B973" s="56"/>
      <c r="C973" s="58"/>
      <c r="D973" s="87"/>
      <c r="E973" s="79"/>
      <c r="F973" s="58"/>
      <c r="G973" s="58"/>
      <c r="H973" s="58"/>
      <c r="I973" s="58"/>
      <c r="J973" s="58"/>
      <c r="K973" s="56"/>
      <c r="L973" s="56"/>
      <c r="M973" s="56"/>
      <c r="N973" s="56"/>
      <c r="O973" s="56"/>
      <c r="P973" s="56"/>
      <c r="Q973" s="56"/>
      <c r="R973" s="56"/>
      <c r="S973" s="56"/>
      <c r="T973" s="56"/>
      <c r="U973" s="56"/>
      <c r="V973" s="56"/>
      <c r="W973" s="56"/>
      <c r="X973" s="56"/>
      <c r="Y973" s="56"/>
      <c r="Z973" s="56"/>
      <c r="AA973" s="56"/>
      <c r="AB973" s="56"/>
    </row>
    <row r="974">
      <c r="A974" s="56"/>
      <c r="B974" s="56"/>
      <c r="C974" s="58"/>
      <c r="D974" s="87"/>
      <c r="E974" s="79"/>
      <c r="F974" s="58"/>
      <c r="G974" s="58"/>
      <c r="H974" s="58"/>
      <c r="I974" s="58"/>
      <c r="J974" s="58"/>
      <c r="K974" s="56"/>
      <c r="L974" s="56"/>
      <c r="M974" s="56"/>
      <c r="N974" s="56"/>
      <c r="O974" s="56"/>
      <c r="P974" s="56"/>
      <c r="Q974" s="56"/>
      <c r="R974" s="56"/>
      <c r="S974" s="56"/>
      <c r="T974" s="56"/>
      <c r="U974" s="56"/>
      <c r="V974" s="56"/>
      <c r="W974" s="56"/>
      <c r="X974" s="56"/>
      <c r="Y974" s="56"/>
      <c r="Z974" s="56"/>
      <c r="AA974" s="56"/>
      <c r="AB974" s="56"/>
    </row>
    <row r="975">
      <c r="A975" s="56"/>
      <c r="B975" s="56"/>
      <c r="C975" s="58"/>
      <c r="D975" s="87"/>
      <c r="E975" s="79"/>
      <c r="F975" s="58"/>
      <c r="G975" s="58"/>
      <c r="H975" s="58"/>
      <c r="I975" s="58"/>
      <c r="J975" s="58"/>
      <c r="K975" s="56"/>
      <c r="L975" s="56"/>
      <c r="M975" s="56"/>
      <c r="N975" s="56"/>
      <c r="O975" s="56"/>
      <c r="P975" s="56"/>
      <c r="Q975" s="56"/>
      <c r="R975" s="56"/>
      <c r="S975" s="56"/>
      <c r="T975" s="56"/>
      <c r="U975" s="56"/>
      <c r="V975" s="56"/>
      <c r="W975" s="56"/>
      <c r="X975" s="56"/>
      <c r="Y975" s="56"/>
      <c r="Z975" s="56"/>
      <c r="AA975" s="56"/>
      <c r="AB975" s="56"/>
    </row>
  </sheetData>
  <mergeCells count="20">
    <mergeCell ref="A2:A5"/>
    <mergeCell ref="B2:B5"/>
    <mergeCell ref="A7:A10"/>
    <mergeCell ref="B7:B10"/>
    <mergeCell ref="A12:A15"/>
    <mergeCell ref="B12:B15"/>
    <mergeCell ref="B17:B20"/>
    <mergeCell ref="A37:A40"/>
    <mergeCell ref="B37:B40"/>
    <mergeCell ref="A42:A45"/>
    <mergeCell ref="B42:B45"/>
    <mergeCell ref="A47:A50"/>
    <mergeCell ref="B47:B50"/>
    <mergeCell ref="A17:A20"/>
    <mergeCell ref="A22:A25"/>
    <mergeCell ref="B22:B25"/>
    <mergeCell ref="A27:A30"/>
    <mergeCell ref="B27:B30"/>
    <mergeCell ref="A32:A35"/>
    <mergeCell ref="B32:B35"/>
  </mergeCells>
  <conditionalFormatting sqref="E12:E15 E17:E20 E22:E25 E27:E50">
    <cfRule type="colorScale" priority="1">
      <colorScale>
        <cfvo type="formula" val="0"/>
        <cfvo type="formula" val="1"/>
        <color rgb="FFFFFFFF"/>
        <color rgb="FFE67C73"/>
      </colorScale>
    </cfRule>
  </conditionalFormatting>
  <conditionalFormatting sqref="E2:E975">
    <cfRule type="colorScale" priority="2">
      <colorScale>
        <cfvo type="formula" val="0"/>
        <cfvo type="formula" val="0.5"/>
        <cfvo type="formula" val="1"/>
        <color rgb="FFFFFFFF"/>
        <color rgb="FFF3BEB9"/>
        <color rgb="FFE67C73"/>
      </colorScale>
    </cfRule>
  </conditionalFormatting>
  <dataValidations>
    <dataValidation type="list" allowBlank="1" showErrorMessage="1" sqref="F2:J975">
      <formula1>"1,2,3,4,5"</formula1>
    </dataValidation>
    <dataValidation type="list" allowBlank="1" showErrorMessage="1" sqref="C2:C5 C7:C10 C12:C15 C17:C20 C22:C25 C27:C30 C32:C35 C37:C40 C42:C45 C47:C50">
      <formula1>"5W1H,Base,CoT,tldr"</formula1>
    </dataValidation>
  </dataValidations>
  <hyperlinks>
    <hyperlink r:id="rId2" ref="A2"/>
    <hyperlink r:id="rId3" ref="A7"/>
    <hyperlink r:id="rId4" ref="A12"/>
    <hyperlink r:id="rId5" ref="A17"/>
    <hyperlink r:id="rId6" ref="A22"/>
    <hyperlink r:id="rId7" ref="A27"/>
    <hyperlink r:id="rId8" ref="A32"/>
    <hyperlink r:id="rId9" ref="A37"/>
    <hyperlink r:id="rId10" ref="A42"/>
    <hyperlink r:id="rId11" ref="A47"/>
  </hyperlinks>
  <drawing r:id="rId12"/>
  <legacyDrawing r:id="rId1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7.75"/>
    <col hidden="1" min="10" max="11" width="12.63"/>
  </cols>
  <sheetData>
    <row r="1">
      <c r="A1" s="121" t="s">
        <v>0</v>
      </c>
      <c r="B1" s="121" t="s">
        <v>1</v>
      </c>
      <c r="C1" s="121" t="s">
        <v>2</v>
      </c>
      <c r="D1" s="121" t="s">
        <v>3</v>
      </c>
      <c r="E1" s="122" t="s">
        <v>4</v>
      </c>
      <c r="F1" s="122" t="s">
        <v>5</v>
      </c>
      <c r="G1" s="122" t="s">
        <v>6</v>
      </c>
      <c r="H1" s="122" t="s">
        <v>7</v>
      </c>
      <c r="I1" s="122" t="s">
        <v>8</v>
      </c>
      <c r="J1" s="1"/>
      <c r="K1" s="1"/>
    </row>
    <row r="2">
      <c r="A2" s="123" t="str">
        <f>'🤖 Claude Sonnet 3.5'!$A$2</f>
        <v>http://elpais.com/deportes/2019/08/17/actualidad/1566005143_044557.html</v>
      </c>
      <c r="B2" s="124" t="str">
        <f t="shared" ref="B2:B5" si="1">"Claude Sonnet 3.5"</f>
        <v>Claude Sonnet 3.5</v>
      </c>
      <c r="C2" s="125" t="str">
        <f>'🤖 Claude Sonnet 3.5'!C2</f>
        <v>Base</v>
      </c>
      <c r="D2" s="126">
        <f>'🤖 Claude Sonnet 3.5'!E2</f>
        <v>0.1992619926</v>
      </c>
      <c r="E2" s="125">
        <f>'🤖 Claude Sonnet 3.5'!F2</f>
        <v>2</v>
      </c>
      <c r="F2" s="125">
        <f>'🤖 Claude Sonnet 3.5'!G2</f>
        <v>4</v>
      </c>
      <c r="G2" s="125">
        <f>'🤖 Claude Sonnet 3.5'!H2</f>
        <v>5</v>
      </c>
      <c r="H2" s="125">
        <f>'🤖 Claude Sonnet 3.5'!I2</f>
        <v>4</v>
      </c>
      <c r="I2" s="125">
        <f>'🤖 Claude Sonnet 3.5'!J2</f>
        <v>5</v>
      </c>
      <c r="M2" s="127"/>
      <c r="N2" s="127"/>
      <c r="O2" s="127"/>
      <c r="P2" s="127"/>
      <c r="Q2" s="127"/>
      <c r="R2" s="127"/>
      <c r="S2" s="127"/>
    </row>
    <row r="3">
      <c r="A3" s="123" t="str">
        <f>'🤖 Claude Sonnet 3.5'!$A$2</f>
        <v>http://elpais.com/deportes/2019/08/17/actualidad/1566005143_044557.html</v>
      </c>
      <c r="B3" s="124" t="str">
        <f t="shared" si="1"/>
        <v>Claude Sonnet 3.5</v>
      </c>
      <c r="C3" s="125" t="str">
        <f>'🤖 Claude Sonnet 3.5'!C3</f>
        <v>CoT</v>
      </c>
      <c r="D3" s="128">
        <f>'🤖 Claude Sonnet 3.5'!E3</f>
        <v>0.1783517835</v>
      </c>
      <c r="E3" s="125">
        <f>'🤖 Claude Sonnet 3.5'!F3</f>
        <v>3</v>
      </c>
      <c r="F3" s="125">
        <f>'🤖 Claude Sonnet 3.5'!G3</f>
        <v>4</v>
      </c>
      <c r="G3" s="125">
        <f>'🤖 Claude Sonnet 3.5'!H3</f>
        <v>5</v>
      </c>
      <c r="H3" s="125">
        <f>'🤖 Claude Sonnet 3.5'!I3</f>
        <v>3</v>
      </c>
      <c r="I3" s="125">
        <f>'🤖 Claude Sonnet 3.5'!J3</f>
        <v>4</v>
      </c>
    </row>
    <row r="4">
      <c r="A4" s="123" t="str">
        <f>'🤖 Claude Sonnet 3.5'!$A$2</f>
        <v>http://elpais.com/deportes/2019/08/17/actualidad/1566005143_044557.html</v>
      </c>
      <c r="B4" s="124" t="str">
        <f t="shared" si="1"/>
        <v>Claude Sonnet 3.5</v>
      </c>
      <c r="C4" s="125" t="str">
        <f>'🤖 Claude Sonnet 3.5'!C4</f>
        <v>5W1H</v>
      </c>
      <c r="D4" s="129">
        <f>'🤖 Claude Sonnet 3.5'!E4</f>
        <v>0.2078720787</v>
      </c>
      <c r="E4" s="125">
        <f>'🤖 Claude Sonnet 3.5'!F4</f>
        <v>3</v>
      </c>
      <c r="F4" s="125">
        <f>'🤖 Claude Sonnet 3.5'!G4</f>
        <v>4</v>
      </c>
      <c r="G4" s="125">
        <f>'🤖 Claude Sonnet 3.5'!H4</f>
        <v>5</v>
      </c>
      <c r="H4" s="125">
        <f>'🤖 Claude Sonnet 3.5'!I4</f>
        <v>4</v>
      </c>
      <c r="I4" s="125">
        <f>'🤖 Claude Sonnet 3.5'!J4</f>
        <v>5</v>
      </c>
    </row>
    <row r="5">
      <c r="A5" s="123" t="str">
        <f>'🤖 Claude Sonnet 3.5'!$A$2</f>
        <v>http://elpais.com/deportes/2019/08/17/actualidad/1566005143_044557.html</v>
      </c>
      <c r="B5" s="124" t="str">
        <f t="shared" si="1"/>
        <v>Claude Sonnet 3.5</v>
      </c>
      <c r="C5" s="125" t="str">
        <f>'🤖 Claude Sonnet 3.5'!C5</f>
        <v>tldr</v>
      </c>
      <c r="D5" s="130">
        <f>'🤖 Claude Sonnet 3.5'!E5</f>
        <v>0.1500615006</v>
      </c>
      <c r="E5" s="125">
        <f>'🤖 Claude Sonnet 3.5'!F5</f>
        <v>4</v>
      </c>
      <c r="F5" s="125">
        <f>'🤖 Claude Sonnet 3.5'!G5</f>
        <v>5</v>
      </c>
      <c r="G5" s="125">
        <f>'🤖 Claude Sonnet 3.5'!H5</f>
        <v>1</v>
      </c>
      <c r="H5" s="125">
        <f>'🤖 Claude Sonnet 3.5'!I5</f>
        <v>4</v>
      </c>
      <c r="I5" s="125">
        <f>'🤖 Claude Sonnet 3.5'!J5</f>
        <v>5</v>
      </c>
    </row>
    <row r="6">
      <c r="A6" s="131"/>
      <c r="B6" s="132"/>
      <c r="C6" s="133"/>
      <c r="D6" s="131"/>
      <c r="E6" s="133"/>
      <c r="F6" s="133"/>
      <c r="G6" s="133"/>
      <c r="H6" s="133"/>
      <c r="I6" s="133"/>
    </row>
    <row r="7">
      <c r="A7" s="123" t="str">
        <f>'🤖 Claude Sonnet 3.5'!$A$7</f>
        <v>http://elpais.com/elpais/2019/07/10/planeta_futuro/1562757015_950583.html</v>
      </c>
      <c r="B7" s="124" t="str">
        <f t="shared" ref="B7:B10" si="2">"Claude Sonnet 3.5"</f>
        <v>Claude Sonnet 3.5</v>
      </c>
      <c r="C7" s="125" t="str">
        <f>'🤖 Claude Sonnet 3.5'!C7</f>
        <v>Base</v>
      </c>
      <c r="D7" s="134">
        <f>'🤖 Claude Sonnet 3.5'!E7</f>
        <v>0.1552917903</v>
      </c>
      <c r="E7" s="125">
        <f>'🤖 Claude Sonnet 3.5'!F7</f>
        <v>2</v>
      </c>
      <c r="F7" s="125">
        <f>'🤖 Claude Sonnet 3.5'!G7</f>
        <v>5</v>
      </c>
      <c r="G7" s="125">
        <f>'🤖 Claude Sonnet 3.5'!H7</f>
        <v>5</v>
      </c>
      <c r="H7" s="125">
        <f>'🤖 Claude Sonnet 3.5'!I7</f>
        <v>5</v>
      </c>
      <c r="I7" s="125">
        <f>'🤖 Claude Sonnet 3.5'!J7</f>
        <v>5</v>
      </c>
    </row>
    <row r="8">
      <c r="A8" s="123" t="str">
        <f>'🤖 Claude Sonnet 3.5'!$A$7</f>
        <v>http://elpais.com/elpais/2019/07/10/planeta_futuro/1562757015_950583.html</v>
      </c>
      <c r="B8" s="124" t="str">
        <f t="shared" si="2"/>
        <v>Claude Sonnet 3.5</v>
      </c>
      <c r="C8" s="125" t="str">
        <f>'🤖 Claude Sonnet 3.5'!C8</f>
        <v>CoT</v>
      </c>
      <c r="D8" s="134">
        <f>'🤖 Claude Sonnet 3.5'!E8</f>
        <v>0.1543026706</v>
      </c>
      <c r="E8" s="125">
        <f>'🤖 Claude Sonnet 3.5'!F8</f>
        <v>3</v>
      </c>
      <c r="F8" s="125">
        <f>'🤖 Claude Sonnet 3.5'!G8</f>
        <v>5</v>
      </c>
      <c r="G8" s="125">
        <f>'🤖 Claude Sonnet 3.5'!H8</f>
        <v>5</v>
      </c>
      <c r="H8" s="125">
        <f>'🤖 Claude Sonnet 3.5'!I8</f>
        <v>4</v>
      </c>
      <c r="I8" s="125">
        <f>'🤖 Claude Sonnet 3.5'!J8</f>
        <v>5</v>
      </c>
    </row>
    <row r="9">
      <c r="A9" s="123" t="str">
        <f>'🤖 Claude Sonnet 3.5'!$A$7</f>
        <v>http://elpais.com/elpais/2019/07/10/planeta_futuro/1562757015_950583.html</v>
      </c>
      <c r="B9" s="124" t="str">
        <f t="shared" si="2"/>
        <v>Claude Sonnet 3.5</v>
      </c>
      <c r="C9" s="125" t="str">
        <f>'🤖 Claude Sonnet 3.5'!C9</f>
        <v>5W1H</v>
      </c>
      <c r="D9" s="134">
        <f>'🤖 Claude Sonnet 3.5'!E9</f>
        <v>0.1543026706</v>
      </c>
      <c r="E9" s="125">
        <f>'🤖 Claude Sonnet 3.5'!F9</f>
        <v>3</v>
      </c>
      <c r="F9" s="125">
        <f>'🤖 Claude Sonnet 3.5'!G9</f>
        <v>5</v>
      </c>
      <c r="G9" s="125">
        <f>'🤖 Claude Sonnet 3.5'!H9</f>
        <v>5</v>
      </c>
      <c r="H9" s="125">
        <f>'🤖 Claude Sonnet 3.5'!I9</f>
        <v>5</v>
      </c>
      <c r="I9" s="125">
        <f>'🤖 Claude Sonnet 3.5'!J9</f>
        <v>5</v>
      </c>
      <c r="N9" s="127"/>
      <c r="O9" s="127"/>
      <c r="P9" s="127"/>
      <c r="Q9" s="127"/>
      <c r="R9" s="127"/>
      <c r="S9" s="127"/>
      <c r="T9" s="127"/>
    </row>
    <row r="10">
      <c r="A10" s="123" t="str">
        <f>'🤖 Claude Sonnet 3.5'!$A$7</f>
        <v>http://elpais.com/elpais/2019/07/10/planeta_futuro/1562757015_950583.html</v>
      </c>
      <c r="B10" s="124" t="str">
        <f t="shared" si="2"/>
        <v>Claude Sonnet 3.5</v>
      </c>
      <c r="C10" s="125" t="str">
        <f>'🤖 Claude Sonnet 3.5'!C10</f>
        <v>tldr</v>
      </c>
      <c r="D10" s="135">
        <f>'🤖 Claude Sonnet 3.5'!E10</f>
        <v>0.1127596439</v>
      </c>
      <c r="E10" s="125">
        <f>'🤖 Claude Sonnet 3.5'!F10</f>
        <v>5</v>
      </c>
      <c r="F10" s="125">
        <f>'🤖 Claude Sonnet 3.5'!G10</f>
        <v>5</v>
      </c>
      <c r="G10" s="125">
        <f>'🤖 Claude Sonnet 3.5'!H10</f>
        <v>5</v>
      </c>
      <c r="H10" s="125">
        <f>'🤖 Claude Sonnet 3.5'!I10</f>
        <v>4</v>
      </c>
      <c r="I10" s="125">
        <f>'🤖 Claude Sonnet 3.5'!J10</f>
        <v>5</v>
      </c>
    </row>
    <row r="11">
      <c r="A11" s="131"/>
      <c r="B11" s="132"/>
      <c r="C11" s="133"/>
      <c r="D11" s="131"/>
      <c r="E11" s="133"/>
      <c r="F11" s="133"/>
      <c r="G11" s="133"/>
      <c r="H11" s="133"/>
      <c r="I11" s="133"/>
    </row>
    <row r="12">
      <c r="A12" s="123" t="str">
        <f>'🤖 Claude Sonnet 3.5'!$A$12</f>
        <v>http://elpais.com/ccaa/2019/09/12/madrid/1568307703_277564.html</v>
      </c>
      <c r="B12" s="124" t="str">
        <f t="shared" ref="B12:B15" si="3">"Claude Sonnet 3.5"</f>
        <v>Claude Sonnet 3.5</v>
      </c>
      <c r="C12" s="125" t="str">
        <f>'🤖 Claude Sonnet 3.5'!C12</f>
        <v>Base</v>
      </c>
      <c r="D12" s="136">
        <f>'🤖 Claude Sonnet 3.5'!E12</f>
        <v>0.08806146572</v>
      </c>
      <c r="E12" s="125">
        <f>'🤖 Claude Sonnet 3.5'!F12</f>
        <v>2</v>
      </c>
      <c r="F12" s="125">
        <f>'🤖 Claude Sonnet 3.5'!G12</f>
        <v>5</v>
      </c>
      <c r="G12" s="125">
        <f>'🤖 Claude Sonnet 3.5'!H12</f>
        <v>5</v>
      </c>
      <c r="H12" s="125">
        <f>'🤖 Claude Sonnet 3.5'!I12</f>
        <v>5</v>
      </c>
      <c r="I12" s="125">
        <f>'🤖 Claude Sonnet 3.5'!J12</f>
        <v>5</v>
      </c>
    </row>
    <row r="13">
      <c r="A13" s="123" t="str">
        <f>'🤖 Claude Sonnet 3.5'!$A$12</f>
        <v>http://elpais.com/ccaa/2019/09/12/madrid/1568307703_277564.html</v>
      </c>
      <c r="B13" s="124" t="str">
        <f t="shared" si="3"/>
        <v>Claude Sonnet 3.5</v>
      </c>
      <c r="C13" s="125" t="str">
        <f>'🤖 Claude Sonnet 3.5'!C13</f>
        <v>CoT</v>
      </c>
      <c r="D13" s="135">
        <f>'🤖 Claude Sonnet 3.5'!E13</f>
        <v>0.1081560284</v>
      </c>
      <c r="E13" s="125">
        <f>'🤖 Claude Sonnet 3.5'!F13</f>
        <v>2</v>
      </c>
      <c r="F13" s="125">
        <f>'🤖 Claude Sonnet 3.5'!G13</f>
        <v>5</v>
      </c>
      <c r="G13" s="125">
        <f>'🤖 Claude Sonnet 3.5'!H13</f>
        <v>5</v>
      </c>
      <c r="H13" s="125">
        <f>'🤖 Claude Sonnet 3.5'!I13</f>
        <v>4</v>
      </c>
      <c r="I13" s="125">
        <f>'🤖 Claude Sonnet 3.5'!J13</f>
        <v>5</v>
      </c>
    </row>
    <row r="14">
      <c r="A14" s="123" t="str">
        <f>'🤖 Claude Sonnet 3.5'!$A$12</f>
        <v>http://elpais.com/ccaa/2019/09/12/madrid/1568307703_277564.html</v>
      </c>
      <c r="B14" s="124" t="str">
        <f t="shared" si="3"/>
        <v>Claude Sonnet 3.5</v>
      </c>
      <c r="C14" s="125" t="str">
        <f>'🤖 Claude Sonnet 3.5'!C14</f>
        <v>5W1H</v>
      </c>
      <c r="D14" s="137">
        <f>'🤖 Claude Sonnet 3.5'!E14</f>
        <v>0.09810874704</v>
      </c>
      <c r="E14" s="125">
        <f>'🤖 Claude Sonnet 3.5'!F14</f>
        <v>3</v>
      </c>
      <c r="F14" s="125">
        <f>'🤖 Claude Sonnet 3.5'!G14</f>
        <v>5</v>
      </c>
      <c r="G14" s="125">
        <f>'🤖 Claude Sonnet 3.5'!H14</f>
        <v>5</v>
      </c>
      <c r="H14" s="125">
        <f>'🤖 Claude Sonnet 3.5'!I14</f>
        <v>4</v>
      </c>
      <c r="I14" s="125">
        <f>'🤖 Claude Sonnet 3.5'!J14</f>
        <v>5</v>
      </c>
    </row>
    <row r="15">
      <c r="A15" s="123" t="str">
        <f>'🤖 Claude Sonnet 3.5'!$A$12</f>
        <v>http://elpais.com/ccaa/2019/09/12/madrid/1568307703_277564.html</v>
      </c>
      <c r="B15" s="124" t="str">
        <f t="shared" si="3"/>
        <v>Claude Sonnet 3.5</v>
      </c>
      <c r="C15" s="125" t="str">
        <f>'🤖 Claude Sonnet 3.5'!C15</f>
        <v>tldr</v>
      </c>
      <c r="D15" s="138">
        <f>'🤖 Claude Sonnet 3.5'!E15</f>
        <v>0.07742316785</v>
      </c>
      <c r="E15" s="125">
        <f>'🤖 Claude Sonnet 3.5'!F15</f>
        <v>4</v>
      </c>
      <c r="F15" s="125">
        <f>'🤖 Claude Sonnet 3.5'!G15</f>
        <v>4</v>
      </c>
      <c r="G15" s="125">
        <f>'🤖 Claude Sonnet 3.5'!H15</f>
        <v>5</v>
      </c>
      <c r="H15" s="125">
        <f>'🤖 Claude Sonnet 3.5'!I15</f>
        <v>4</v>
      </c>
      <c r="I15" s="125">
        <f>'🤖 Claude Sonnet 3.5'!J15</f>
        <v>4</v>
      </c>
    </row>
    <row r="16">
      <c r="A16" s="131"/>
      <c r="B16" s="132"/>
      <c r="C16" s="133"/>
      <c r="D16" s="131"/>
      <c r="E16" s="133"/>
      <c r="F16" s="133"/>
      <c r="G16" s="133"/>
      <c r="H16" s="133"/>
      <c r="I16" s="133"/>
    </row>
    <row r="17">
      <c r="A17" s="123" t="str">
        <f>'🤖 Claude Sonnet 3.5'!$A$17</f>
        <v>http://elpais.com/deportes/2019/08/10/actualidad/1565426201_075062.html</v>
      </c>
      <c r="B17" s="124" t="str">
        <f t="shared" ref="B17:B20" si="4">"Claude Sonnet 3.5"</f>
        <v>Claude Sonnet 3.5</v>
      </c>
      <c r="C17" s="125" t="str">
        <f>'🤖 Claude Sonnet 3.5'!C17</f>
        <v>Base</v>
      </c>
      <c r="D17" s="139">
        <f>'🤖 Claude Sonnet 3.5'!E17</f>
        <v>0.2091038407</v>
      </c>
      <c r="E17" s="125">
        <f>'🤖 Claude Sonnet 3.5'!F17</f>
        <v>2</v>
      </c>
      <c r="F17" s="125">
        <f>'🤖 Claude Sonnet 3.5'!G17</f>
        <v>5</v>
      </c>
      <c r="G17" s="125">
        <f>'🤖 Claude Sonnet 3.5'!H17</f>
        <v>5</v>
      </c>
      <c r="H17" s="125">
        <f>'🤖 Claude Sonnet 3.5'!I17</f>
        <v>4</v>
      </c>
      <c r="I17" s="125">
        <f>'🤖 Claude Sonnet 3.5'!J17</f>
        <v>5</v>
      </c>
    </row>
    <row r="18">
      <c r="A18" s="123" t="str">
        <f>'🤖 Claude Sonnet 3.5'!$A$17</f>
        <v>http://elpais.com/deportes/2019/08/10/actualidad/1565426201_075062.html</v>
      </c>
      <c r="B18" s="124" t="str">
        <f t="shared" si="4"/>
        <v>Claude Sonnet 3.5</v>
      </c>
      <c r="C18" s="125" t="str">
        <f>'🤖 Claude Sonnet 3.5'!C18</f>
        <v>CoT</v>
      </c>
      <c r="D18" s="140">
        <f>'🤖 Claude Sonnet 3.5'!E18</f>
        <v>0.2062588905</v>
      </c>
      <c r="E18" s="125">
        <f>'🤖 Claude Sonnet 3.5'!F18</f>
        <v>3</v>
      </c>
      <c r="F18" s="125">
        <f>'🤖 Claude Sonnet 3.5'!G18</f>
        <v>4</v>
      </c>
      <c r="G18" s="125">
        <f>'🤖 Claude Sonnet 3.5'!H18</f>
        <v>5</v>
      </c>
      <c r="H18" s="125">
        <f>'🤖 Claude Sonnet 3.5'!I18</f>
        <v>4</v>
      </c>
      <c r="I18" s="125">
        <f>'🤖 Claude Sonnet 3.5'!J18</f>
        <v>5</v>
      </c>
    </row>
    <row r="19">
      <c r="A19" s="123" t="str">
        <f>'🤖 Claude Sonnet 3.5'!$A$17</f>
        <v>http://elpais.com/deportes/2019/08/10/actualidad/1565426201_075062.html</v>
      </c>
      <c r="B19" s="124" t="str">
        <f t="shared" si="4"/>
        <v>Claude Sonnet 3.5</v>
      </c>
      <c r="C19" s="125" t="str">
        <f>'🤖 Claude Sonnet 3.5'!C19</f>
        <v>5W1H</v>
      </c>
      <c r="D19" s="141">
        <f>'🤖 Claude Sonnet 3.5'!E19</f>
        <v>0.2275960171</v>
      </c>
      <c r="E19" s="125">
        <f>'🤖 Claude Sonnet 3.5'!F19</f>
        <v>2</v>
      </c>
      <c r="F19" s="125">
        <f>'🤖 Claude Sonnet 3.5'!G19</f>
        <v>5</v>
      </c>
      <c r="G19" s="125">
        <f>'🤖 Claude Sonnet 3.5'!H19</f>
        <v>5</v>
      </c>
      <c r="H19" s="125">
        <f>'🤖 Claude Sonnet 3.5'!I19</f>
        <v>4</v>
      </c>
      <c r="I19" s="125">
        <f>'🤖 Claude Sonnet 3.5'!J19</f>
        <v>5</v>
      </c>
    </row>
    <row r="20">
      <c r="A20" s="123" t="str">
        <f>'🤖 Claude Sonnet 3.5'!$A$17</f>
        <v>http://elpais.com/deportes/2019/08/10/actualidad/1565426201_075062.html</v>
      </c>
      <c r="B20" s="124" t="str">
        <f t="shared" si="4"/>
        <v>Claude Sonnet 3.5</v>
      </c>
      <c r="C20" s="125" t="str">
        <f>'🤖 Claude Sonnet 3.5'!C20</f>
        <v>tldr</v>
      </c>
      <c r="D20" s="134">
        <f>'🤖 Claude Sonnet 3.5'!E20</f>
        <v>0.1564722617</v>
      </c>
      <c r="E20" s="125">
        <f>'🤖 Claude Sonnet 3.5'!F20</f>
        <v>3</v>
      </c>
      <c r="F20" s="125">
        <f>'🤖 Claude Sonnet 3.5'!G20</f>
        <v>5</v>
      </c>
      <c r="G20" s="125">
        <f>'🤖 Claude Sonnet 3.5'!H20</f>
        <v>5</v>
      </c>
      <c r="H20" s="125">
        <f>'🤖 Claude Sonnet 3.5'!I20</f>
        <v>4</v>
      </c>
      <c r="I20" s="125">
        <f>'🤖 Claude Sonnet 3.5'!J20</f>
        <v>4</v>
      </c>
    </row>
    <row r="21">
      <c r="A21" s="131"/>
      <c r="B21" s="132"/>
      <c r="C21" s="133"/>
      <c r="D21" s="131"/>
      <c r="E21" s="133"/>
      <c r="F21" s="133"/>
      <c r="G21" s="133"/>
      <c r="H21" s="133"/>
      <c r="I21" s="133"/>
    </row>
    <row r="22">
      <c r="A22" s="123" t="str">
        <f>'🤖 Claude Sonnet 3.5'!$A$22</f>
        <v>http://elpais.com/elpais/2019/07/11/gente/1562866782_776897.html</v>
      </c>
      <c r="B22" s="124" t="str">
        <f t="shared" ref="B22:B25" si="5">"Claude Sonnet 3.5"</f>
        <v>Claude Sonnet 3.5</v>
      </c>
      <c r="C22" s="125" t="str">
        <f>'🤖 Claude Sonnet 3.5'!C22</f>
        <v>Base</v>
      </c>
      <c r="D22" s="137">
        <f>'🤖 Claude Sonnet 3.5'!E22</f>
        <v>0.09719222462</v>
      </c>
      <c r="E22" s="125">
        <f>'🤖 Claude Sonnet 3.5'!F22</f>
        <v>2</v>
      </c>
      <c r="F22" s="125">
        <f>'🤖 Claude Sonnet 3.5'!G22</f>
        <v>5</v>
      </c>
      <c r="G22" s="125">
        <f>'🤖 Claude Sonnet 3.5'!H22</f>
        <v>5</v>
      </c>
      <c r="H22" s="125">
        <f>'🤖 Claude Sonnet 3.5'!I22</f>
        <v>2</v>
      </c>
      <c r="I22" s="125">
        <f>'🤖 Claude Sonnet 3.5'!J22</f>
        <v>3</v>
      </c>
    </row>
    <row r="23">
      <c r="A23" s="123" t="str">
        <f>'🤖 Claude Sonnet 3.5'!$A$22</f>
        <v>http://elpais.com/elpais/2019/07/11/gente/1562866782_776897.html</v>
      </c>
      <c r="B23" s="124" t="str">
        <f t="shared" si="5"/>
        <v>Claude Sonnet 3.5</v>
      </c>
      <c r="C23" s="125" t="str">
        <f>'🤖 Claude Sonnet 3.5'!C23</f>
        <v>CoT</v>
      </c>
      <c r="D23" s="142">
        <f>'🤖 Claude Sonnet 3.5'!E23</f>
        <v>0.06551475882</v>
      </c>
      <c r="E23" s="125">
        <f>'🤖 Claude Sonnet 3.5'!F23</f>
        <v>4</v>
      </c>
      <c r="F23" s="125">
        <f>'🤖 Claude Sonnet 3.5'!G23</f>
        <v>5</v>
      </c>
      <c r="G23" s="125">
        <f>'🤖 Claude Sonnet 3.5'!H23</f>
        <v>5</v>
      </c>
      <c r="H23" s="125">
        <f>'🤖 Claude Sonnet 3.5'!I23</f>
        <v>3</v>
      </c>
      <c r="I23" s="125">
        <f>'🤖 Claude Sonnet 3.5'!J23</f>
        <v>4</v>
      </c>
    </row>
    <row r="24">
      <c r="A24" s="123" t="str">
        <f>'🤖 Claude Sonnet 3.5'!$A$22</f>
        <v>http://elpais.com/elpais/2019/07/11/gente/1562866782_776897.html</v>
      </c>
      <c r="B24" s="124" t="str">
        <f t="shared" si="5"/>
        <v>Claude Sonnet 3.5</v>
      </c>
      <c r="C24" s="125" t="str">
        <f>'🤖 Claude Sonnet 3.5'!C24</f>
        <v>5W1H</v>
      </c>
      <c r="D24" s="135">
        <f>'🤖 Claude Sonnet 3.5'!E24</f>
        <v>0.1087113031</v>
      </c>
      <c r="E24" s="125">
        <f>'🤖 Claude Sonnet 3.5'!F24</f>
        <v>3</v>
      </c>
      <c r="F24" s="125">
        <f>'🤖 Claude Sonnet 3.5'!G24</f>
        <v>5</v>
      </c>
      <c r="G24" s="125">
        <f>'🤖 Claude Sonnet 3.5'!H24</f>
        <v>5</v>
      </c>
      <c r="H24" s="125">
        <f>'🤖 Claude Sonnet 3.5'!I24</f>
        <v>4</v>
      </c>
      <c r="I24" s="125">
        <f>'🤖 Claude Sonnet 3.5'!J24</f>
        <v>5</v>
      </c>
    </row>
    <row r="25">
      <c r="A25" s="123" t="str">
        <f>'🤖 Claude Sonnet 3.5'!$A$22</f>
        <v>http://elpais.com/elpais/2019/07/11/gente/1562866782_776897.html</v>
      </c>
      <c r="B25" s="124" t="str">
        <f t="shared" si="5"/>
        <v>Claude Sonnet 3.5</v>
      </c>
      <c r="C25" s="125" t="str">
        <f>'🤖 Claude Sonnet 3.5'!C25</f>
        <v>tldr</v>
      </c>
      <c r="D25" s="143">
        <f>'🤖 Claude Sonnet 3.5'!E25</f>
        <v>0.07991360691</v>
      </c>
      <c r="E25" s="125">
        <f>'🤖 Claude Sonnet 3.5'!F25</f>
        <v>3</v>
      </c>
      <c r="F25" s="125">
        <f>'🤖 Claude Sonnet 3.5'!G25</f>
        <v>5</v>
      </c>
      <c r="G25" s="125">
        <f>'🤖 Claude Sonnet 3.5'!H25</f>
        <v>5</v>
      </c>
      <c r="H25" s="125">
        <f>'🤖 Claude Sonnet 3.5'!I25</f>
        <v>3</v>
      </c>
      <c r="I25" s="125">
        <f>'🤖 Claude Sonnet 3.5'!J25</f>
        <v>4</v>
      </c>
    </row>
    <row r="26">
      <c r="A26" s="131"/>
      <c r="B26" s="132"/>
      <c r="C26" s="133"/>
      <c r="D26" s="131"/>
      <c r="E26" s="133"/>
      <c r="F26" s="133"/>
      <c r="G26" s="133"/>
      <c r="H26" s="133"/>
      <c r="I26" s="133"/>
    </row>
    <row r="27">
      <c r="A27" s="123" t="str">
        <f>'🤖 Claude Sonnet 3.5'!$A$27</f>
        <v>http://elpais.com/elpais/2019/07/19/ciencia/1563535714_854872.html</v>
      </c>
      <c r="B27" s="124" t="str">
        <f t="shared" ref="B27:B30" si="6">"Claude Sonnet 3.5"</f>
        <v>Claude Sonnet 3.5</v>
      </c>
      <c r="C27" s="125" t="str">
        <f>'🤖 Claude Sonnet 3.5'!C27</f>
        <v>Base</v>
      </c>
      <c r="D27" s="144">
        <f>'🤖 Claude Sonnet 3.5'!E27</f>
        <v>0.2639691715</v>
      </c>
      <c r="E27" s="125">
        <f>'🤖 Claude Sonnet 3.5'!F27</f>
        <v>2</v>
      </c>
      <c r="F27" s="125">
        <f>'🤖 Claude Sonnet 3.5'!G27</f>
        <v>4</v>
      </c>
      <c r="G27" s="125">
        <f>'🤖 Claude Sonnet 3.5'!H27</f>
        <v>5</v>
      </c>
      <c r="H27" s="125">
        <f>'🤖 Claude Sonnet 3.5'!I27</f>
        <v>4</v>
      </c>
      <c r="I27" s="125">
        <f>'🤖 Claude Sonnet 3.5'!J27</f>
        <v>4</v>
      </c>
    </row>
    <row r="28">
      <c r="A28" s="123" t="str">
        <f>'🤖 Claude Sonnet 3.5'!$A$27</f>
        <v>http://elpais.com/elpais/2019/07/19/ciencia/1563535714_854872.html</v>
      </c>
      <c r="B28" s="124" t="str">
        <f t="shared" si="6"/>
        <v>Claude Sonnet 3.5</v>
      </c>
      <c r="C28" s="125" t="str">
        <f>'🤖 Claude Sonnet 3.5'!C28</f>
        <v>CoT</v>
      </c>
      <c r="D28" s="140">
        <f>'🤖 Claude Sonnet 3.5'!E28</f>
        <v>0.2061657033</v>
      </c>
      <c r="E28" s="125">
        <f>'🤖 Claude Sonnet 3.5'!F28</f>
        <v>4</v>
      </c>
      <c r="F28" s="125">
        <f>'🤖 Claude Sonnet 3.5'!G28</f>
        <v>5</v>
      </c>
      <c r="G28" s="125">
        <f>'🤖 Claude Sonnet 3.5'!H28</f>
        <v>5</v>
      </c>
      <c r="H28" s="125">
        <f>'🤖 Claude Sonnet 3.5'!I28</f>
        <v>4</v>
      </c>
      <c r="I28" s="125">
        <f>'🤖 Claude Sonnet 3.5'!J28</f>
        <v>4</v>
      </c>
    </row>
    <row r="29">
      <c r="A29" s="123" t="str">
        <f>'🤖 Claude Sonnet 3.5'!$A$27</f>
        <v>http://elpais.com/elpais/2019/07/19/ciencia/1563535714_854872.html</v>
      </c>
      <c r="B29" s="124" t="str">
        <f t="shared" si="6"/>
        <v>Claude Sonnet 3.5</v>
      </c>
      <c r="C29" s="125" t="str">
        <f>'🤖 Claude Sonnet 3.5'!C29</f>
        <v>5W1H</v>
      </c>
      <c r="D29" s="144">
        <f>'🤖 Claude Sonnet 3.5'!E29</f>
        <v>0.2639691715</v>
      </c>
      <c r="E29" s="125">
        <f>'🤖 Claude Sonnet 3.5'!F29</f>
        <v>3</v>
      </c>
      <c r="F29" s="125">
        <f>'🤖 Claude Sonnet 3.5'!G29</f>
        <v>4</v>
      </c>
      <c r="G29" s="125">
        <f>'🤖 Claude Sonnet 3.5'!H29</f>
        <v>5</v>
      </c>
      <c r="H29" s="125">
        <f>'🤖 Claude Sonnet 3.5'!I29</f>
        <v>4</v>
      </c>
      <c r="I29" s="125">
        <f>'🤖 Claude Sonnet 3.5'!J29</f>
        <v>4</v>
      </c>
    </row>
    <row r="30">
      <c r="A30" s="123" t="str">
        <f>'🤖 Claude Sonnet 3.5'!$A$27</f>
        <v>http://elpais.com/elpais/2019/07/19/ciencia/1563535714_854872.html</v>
      </c>
      <c r="B30" s="124" t="str">
        <f t="shared" si="6"/>
        <v>Claude Sonnet 3.5</v>
      </c>
      <c r="C30" s="125" t="str">
        <f>'🤖 Claude Sonnet 3.5'!C30</f>
        <v>tldr</v>
      </c>
      <c r="D30" s="130">
        <f>'🤖 Claude Sonnet 3.5'!E30</f>
        <v>0.1502890173</v>
      </c>
      <c r="E30" s="125">
        <f>'🤖 Claude Sonnet 3.5'!F30</f>
        <v>5</v>
      </c>
      <c r="F30" s="125">
        <f>'🤖 Claude Sonnet 3.5'!G30</f>
        <v>5</v>
      </c>
      <c r="G30" s="125">
        <f>'🤖 Claude Sonnet 3.5'!H30</f>
        <v>5</v>
      </c>
      <c r="H30" s="125">
        <f>'🤖 Claude Sonnet 3.5'!I30</f>
        <v>3</v>
      </c>
      <c r="I30" s="125">
        <f>'🤖 Claude Sonnet 3.5'!J30</f>
        <v>4</v>
      </c>
    </row>
    <row r="31">
      <c r="A31" s="131"/>
      <c r="B31" s="132"/>
      <c r="C31" s="133"/>
      <c r="D31" s="131"/>
      <c r="E31" s="133"/>
      <c r="F31" s="133"/>
      <c r="G31" s="133"/>
      <c r="H31" s="133"/>
      <c r="I31" s="133"/>
    </row>
    <row r="32">
      <c r="A32" s="123" t="str">
        <f>'🤖 Claude Sonnet 3.5'!$A$32</f>
        <v>http://elpais.com/ccaa/2019/09/28/catalunya/1569665675_576416.html</v>
      </c>
      <c r="B32" s="124" t="str">
        <f t="shared" ref="B32:B35" si="7">"Claude Sonnet 3.5"</f>
        <v>Claude Sonnet 3.5</v>
      </c>
      <c r="C32" s="125" t="str">
        <f>'🤖 Claude Sonnet 3.5'!C32</f>
        <v>Base</v>
      </c>
      <c r="D32" s="145">
        <f>'🤖 Claude Sonnet 3.5'!E32</f>
        <v>0.4108108108</v>
      </c>
      <c r="E32" s="125">
        <f>'🤖 Claude Sonnet 3.5'!F32</f>
        <v>4</v>
      </c>
      <c r="F32" s="125">
        <f>'🤖 Claude Sonnet 3.5'!G32</f>
        <v>5</v>
      </c>
      <c r="G32" s="125">
        <f>'🤖 Claude Sonnet 3.5'!H32</f>
        <v>5</v>
      </c>
      <c r="H32" s="125">
        <f>'🤖 Claude Sonnet 3.5'!I32</f>
        <v>4</v>
      </c>
      <c r="I32" s="125">
        <f>'🤖 Claude Sonnet 3.5'!J32</f>
        <v>5</v>
      </c>
    </row>
    <row r="33">
      <c r="A33" s="123" t="str">
        <f>'🤖 Claude Sonnet 3.5'!$A$32</f>
        <v>http://elpais.com/ccaa/2019/09/28/catalunya/1569665675_576416.html</v>
      </c>
      <c r="B33" s="124" t="str">
        <f t="shared" si="7"/>
        <v>Claude Sonnet 3.5</v>
      </c>
      <c r="C33" s="125" t="str">
        <f>'🤖 Claude Sonnet 3.5'!C33</f>
        <v>CoT</v>
      </c>
      <c r="D33" s="146">
        <f>'🤖 Claude Sonnet 3.5'!E33</f>
        <v>0.4702702703</v>
      </c>
      <c r="E33" s="125">
        <f>'🤖 Claude Sonnet 3.5'!F33</f>
        <v>4</v>
      </c>
      <c r="F33" s="125">
        <f>'🤖 Claude Sonnet 3.5'!G33</f>
        <v>4</v>
      </c>
      <c r="G33" s="125">
        <f>'🤖 Claude Sonnet 3.5'!H33</f>
        <v>5</v>
      </c>
      <c r="H33" s="125">
        <f>'🤖 Claude Sonnet 3.5'!I33</f>
        <v>4</v>
      </c>
      <c r="I33" s="125">
        <f>'🤖 Claude Sonnet 3.5'!J33</f>
        <v>5</v>
      </c>
    </row>
    <row r="34">
      <c r="A34" s="123" t="str">
        <f>'🤖 Claude Sonnet 3.5'!$A$32</f>
        <v>http://elpais.com/ccaa/2019/09/28/catalunya/1569665675_576416.html</v>
      </c>
      <c r="B34" s="124" t="str">
        <f t="shared" si="7"/>
        <v>Claude Sonnet 3.5</v>
      </c>
      <c r="C34" s="125" t="str">
        <f>'🤖 Claude Sonnet 3.5'!C34</f>
        <v>5W1H</v>
      </c>
      <c r="D34" s="147">
        <f>'🤖 Claude Sonnet 3.5'!E34</f>
        <v>0.7513513514</v>
      </c>
      <c r="E34" s="125">
        <f>'🤖 Claude Sonnet 3.5'!F34</f>
        <v>3</v>
      </c>
      <c r="F34" s="125">
        <f>'🤖 Claude Sonnet 3.5'!G34</f>
        <v>5</v>
      </c>
      <c r="G34" s="125">
        <f>'🤖 Claude Sonnet 3.5'!H34</f>
        <v>5</v>
      </c>
      <c r="H34" s="125">
        <f>'🤖 Claude Sonnet 3.5'!I34</f>
        <v>4</v>
      </c>
      <c r="I34" s="125">
        <f>'🤖 Claude Sonnet 3.5'!J34</f>
        <v>5</v>
      </c>
    </row>
    <row r="35">
      <c r="A35" s="123" t="str">
        <f>'🤖 Claude Sonnet 3.5'!$A$32</f>
        <v>http://elpais.com/ccaa/2019/09/28/catalunya/1569665675_576416.html</v>
      </c>
      <c r="B35" s="124" t="str">
        <f t="shared" si="7"/>
        <v>Claude Sonnet 3.5</v>
      </c>
      <c r="C35" s="125" t="str">
        <f>'🤖 Claude Sonnet 3.5'!C35</f>
        <v>tldr</v>
      </c>
      <c r="D35" s="148">
        <f>'🤖 Claude Sonnet 3.5'!E35</f>
        <v>0.372972973</v>
      </c>
      <c r="E35" s="125">
        <f>'🤖 Claude Sonnet 3.5'!F35</f>
        <v>4</v>
      </c>
      <c r="F35" s="125">
        <f>'🤖 Claude Sonnet 3.5'!G35</f>
        <v>5</v>
      </c>
      <c r="G35" s="125">
        <f>'🤖 Claude Sonnet 3.5'!H35</f>
        <v>5</v>
      </c>
      <c r="H35" s="125">
        <f>'🤖 Claude Sonnet 3.5'!I35</f>
        <v>4</v>
      </c>
      <c r="I35" s="125">
        <f>'🤖 Claude Sonnet 3.5'!J35</f>
        <v>5</v>
      </c>
    </row>
    <row r="36">
      <c r="A36" s="131"/>
      <c r="B36" s="132"/>
      <c r="C36" s="133"/>
      <c r="D36" s="131"/>
      <c r="E36" s="133"/>
      <c r="F36" s="133"/>
      <c r="G36" s="133"/>
      <c r="H36" s="133"/>
      <c r="I36" s="133"/>
    </row>
    <row r="37">
      <c r="A37" s="123" t="str">
        <f>'🤖 Claude Sonnet 3.5'!$A$37</f>
        <v>http://elpais.com/elpais/2019/07/17/gente/1563351601_839455.html</v>
      </c>
      <c r="B37" s="124" t="str">
        <f t="shared" ref="B37:B40" si="8">"Claude Sonnet 3.5"</f>
        <v>Claude Sonnet 3.5</v>
      </c>
      <c r="C37" s="125" t="str">
        <f>'🤖 Claude Sonnet 3.5'!C37</f>
        <v>Base</v>
      </c>
      <c r="D37" s="149">
        <f>'🤖 Claude Sonnet 3.5'!E37</f>
        <v>0.1251629726</v>
      </c>
      <c r="E37" s="125">
        <f>'🤖 Claude Sonnet 3.5'!F37</f>
        <v>1</v>
      </c>
      <c r="F37" s="125">
        <f>'🤖 Claude Sonnet 3.5'!G37</f>
        <v>5</v>
      </c>
      <c r="G37" s="125">
        <f>'🤖 Claude Sonnet 3.5'!H37</f>
        <v>5</v>
      </c>
      <c r="H37" s="125">
        <f>'🤖 Claude Sonnet 3.5'!I37</f>
        <v>4</v>
      </c>
      <c r="I37" s="125">
        <f>'🤖 Claude Sonnet 3.5'!J37</f>
        <v>5</v>
      </c>
    </row>
    <row r="38">
      <c r="A38" s="123" t="str">
        <f>'🤖 Claude Sonnet 3.5'!$A$37</f>
        <v>http://elpais.com/elpais/2019/07/17/gente/1563351601_839455.html</v>
      </c>
      <c r="B38" s="124" t="str">
        <f t="shared" si="8"/>
        <v>Claude Sonnet 3.5</v>
      </c>
      <c r="C38" s="125" t="str">
        <f>'🤖 Claude Sonnet 3.5'!C38</f>
        <v>CoT</v>
      </c>
      <c r="D38" s="150">
        <f>'🤖 Claude Sonnet 3.5'!E38</f>
        <v>0.1290743155</v>
      </c>
      <c r="E38" s="125">
        <f>'🤖 Claude Sonnet 3.5'!F38</f>
        <v>4</v>
      </c>
      <c r="F38" s="125">
        <f>'🤖 Claude Sonnet 3.5'!G38</f>
        <v>5</v>
      </c>
      <c r="G38" s="125">
        <f>'🤖 Claude Sonnet 3.5'!H38</f>
        <v>5</v>
      </c>
      <c r="H38" s="125">
        <f>'🤖 Claude Sonnet 3.5'!I38</f>
        <v>4</v>
      </c>
      <c r="I38" s="125">
        <f>'🤖 Claude Sonnet 3.5'!J38</f>
        <v>5</v>
      </c>
    </row>
    <row r="39">
      <c r="A39" s="123" t="str">
        <f>'🤖 Claude Sonnet 3.5'!$A$37</f>
        <v>http://elpais.com/elpais/2019/07/17/gente/1563351601_839455.html</v>
      </c>
      <c r="B39" s="124" t="str">
        <f t="shared" si="8"/>
        <v>Claude Sonnet 3.5</v>
      </c>
      <c r="C39" s="125" t="str">
        <f>'🤖 Claude Sonnet 3.5'!C39</f>
        <v>5W1H</v>
      </c>
      <c r="D39" s="151">
        <f>'🤖 Claude Sonnet 3.5'!E39</f>
        <v>0.1577574967</v>
      </c>
      <c r="E39" s="125">
        <f>'🤖 Claude Sonnet 3.5'!F39</f>
        <v>3</v>
      </c>
      <c r="F39" s="125">
        <f>'🤖 Claude Sonnet 3.5'!G39</f>
        <v>4</v>
      </c>
      <c r="G39" s="125">
        <f>'🤖 Claude Sonnet 3.5'!H39</f>
        <v>5</v>
      </c>
      <c r="H39" s="125">
        <f>'🤖 Claude Sonnet 3.5'!I39</f>
        <v>4</v>
      </c>
      <c r="I39" s="125">
        <f>'🤖 Claude Sonnet 3.5'!J39</f>
        <v>5</v>
      </c>
    </row>
    <row r="40">
      <c r="A40" s="123" t="str">
        <f>'🤖 Claude Sonnet 3.5'!$A$37</f>
        <v>http://elpais.com/elpais/2019/07/17/gente/1563351601_839455.html</v>
      </c>
      <c r="B40" s="124" t="str">
        <f t="shared" si="8"/>
        <v>Claude Sonnet 3.5</v>
      </c>
      <c r="C40" s="125" t="str">
        <f>'🤖 Claude Sonnet 3.5'!C40</f>
        <v>tldr</v>
      </c>
      <c r="D40" s="152">
        <f>'🤖 Claude Sonnet 3.5'!E40</f>
        <v>0.1434159061</v>
      </c>
      <c r="E40" s="125">
        <f>'🤖 Claude Sonnet 3.5'!F40</f>
        <v>3</v>
      </c>
      <c r="F40" s="125">
        <f>'🤖 Claude Sonnet 3.5'!G40</f>
        <v>5</v>
      </c>
      <c r="G40" s="125">
        <f>'🤖 Claude Sonnet 3.5'!H40</f>
        <v>1</v>
      </c>
      <c r="H40" s="125">
        <f>'🤖 Claude Sonnet 3.5'!I40</f>
        <v>4</v>
      </c>
      <c r="I40" s="125">
        <f>'🤖 Claude Sonnet 3.5'!J40</f>
        <v>5</v>
      </c>
    </row>
    <row r="41">
      <c r="A41" s="131"/>
      <c r="B41" s="132"/>
      <c r="C41" s="133"/>
      <c r="D41" s="131"/>
      <c r="E41" s="133"/>
      <c r="F41" s="133"/>
      <c r="G41" s="133"/>
      <c r="H41" s="133"/>
      <c r="I41" s="133"/>
    </row>
    <row r="42">
      <c r="A42" s="123" t="str">
        <f>'🤖 Claude Sonnet 3.5'!$A$42</f>
        <v>http://elpais.com/tecnologia/2019/08/20/actualidad/1566294736_117123.html</v>
      </c>
      <c r="B42" s="124" t="str">
        <f t="shared" ref="B42:B45" si="9">"Claude Sonnet 3.5"</f>
        <v>Claude Sonnet 3.5</v>
      </c>
      <c r="C42" s="125" t="str">
        <f>'🤖 Claude Sonnet 3.5'!C42</f>
        <v>Base</v>
      </c>
      <c r="D42" s="153">
        <f>'🤖 Claude Sonnet 3.5'!E42</f>
        <v>0.1851332398</v>
      </c>
      <c r="E42" s="125">
        <f>'🤖 Claude Sonnet 3.5'!F42</f>
        <v>4</v>
      </c>
      <c r="F42" s="125">
        <f>'🤖 Claude Sonnet 3.5'!G42</f>
        <v>3</v>
      </c>
      <c r="G42" s="125">
        <f>'🤖 Claude Sonnet 3.5'!H42</f>
        <v>3</v>
      </c>
      <c r="H42" s="125">
        <f>'🤖 Claude Sonnet 3.5'!I42</f>
        <v>5</v>
      </c>
      <c r="I42" s="125">
        <f>'🤖 Claude Sonnet 3.5'!J42</f>
        <v>5</v>
      </c>
    </row>
    <row r="43">
      <c r="A43" s="123" t="str">
        <f>'🤖 Claude Sonnet 3.5'!$A$42</f>
        <v>http://elpais.com/tecnologia/2019/08/20/actualidad/1566294736_117123.html</v>
      </c>
      <c r="B43" s="124" t="str">
        <f t="shared" si="9"/>
        <v>Claude Sonnet 3.5</v>
      </c>
      <c r="C43" s="125" t="str">
        <f>'🤖 Claude Sonnet 3.5'!C43</f>
        <v>CoT</v>
      </c>
      <c r="D43" s="154">
        <f>'🤖 Claude Sonnet 3.5'!E43</f>
        <v>0.1879382889</v>
      </c>
      <c r="E43" s="125">
        <f>'🤖 Claude Sonnet 3.5'!F43</f>
        <v>4</v>
      </c>
      <c r="F43" s="125">
        <f>'🤖 Claude Sonnet 3.5'!G43</f>
        <v>5</v>
      </c>
      <c r="G43" s="125">
        <f>'🤖 Claude Sonnet 3.5'!H43</f>
        <v>3</v>
      </c>
      <c r="H43" s="125">
        <f>'🤖 Claude Sonnet 3.5'!I43</f>
        <v>3</v>
      </c>
      <c r="I43" s="125">
        <f>'🤖 Claude Sonnet 3.5'!J43</f>
        <v>4</v>
      </c>
    </row>
    <row r="44">
      <c r="A44" s="123" t="str">
        <f>'🤖 Claude Sonnet 3.5'!$A$42</f>
        <v>http://elpais.com/tecnologia/2019/08/20/actualidad/1566294736_117123.html</v>
      </c>
      <c r="B44" s="124" t="str">
        <f t="shared" si="9"/>
        <v>Claude Sonnet 3.5</v>
      </c>
      <c r="C44" s="125" t="str">
        <f>'🤖 Claude Sonnet 3.5'!C44</f>
        <v>5W1H</v>
      </c>
      <c r="D44" s="126">
        <f>'🤖 Claude Sonnet 3.5'!E44</f>
        <v>0.1963534362</v>
      </c>
      <c r="E44" s="125">
        <f>'🤖 Claude Sonnet 3.5'!F44</f>
        <v>3</v>
      </c>
      <c r="F44" s="125">
        <f>'🤖 Claude Sonnet 3.5'!G44</f>
        <v>4</v>
      </c>
      <c r="G44" s="125">
        <f>'🤖 Claude Sonnet 3.5'!H44</f>
        <v>5</v>
      </c>
      <c r="H44" s="125">
        <f>'🤖 Claude Sonnet 3.5'!I44</f>
        <v>4</v>
      </c>
      <c r="I44" s="125">
        <f>'🤖 Claude Sonnet 3.5'!J44</f>
        <v>5</v>
      </c>
    </row>
    <row r="45">
      <c r="A45" s="123" t="str">
        <f>'🤖 Claude Sonnet 3.5'!$A$42</f>
        <v>http://elpais.com/tecnologia/2019/08/20/actualidad/1566294736_117123.html</v>
      </c>
      <c r="B45" s="124" t="str">
        <f t="shared" si="9"/>
        <v>Claude Sonnet 3.5</v>
      </c>
      <c r="C45" s="125" t="str">
        <f>'🤖 Claude Sonnet 3.5'!C45</f>
        <v>tldr</v>
      </c>
      <c r="D45" s="155">
        <f>'🤖 Claude Sonnet 3.5'!E45</f>
        <v>0.1486676017</v>
      </c>
      <c r="E45" s="125">
        <f>'🤖 Claude Sonnet 3.5'!F45</f>
        <v>2</v>
      </c>
      <c r="F45" s="125">
        <f>'🤖 Claude Sonnet 3.5'!G45</f>
        <v>4</v>
      </c>
      <c r="G45" s="125">
        <f>'🤖 Claude Sonnet 3.5'!H45</f>
        <v>5</v>
      </c>
      <c r="H45" s="125">
        <f>'🤖 Claude Sonnet 3.5'!I45</f>
        <v>4</v>
      </c>
      <c r="I45" s="125">
        <f>'🤖 Claude Sonnet 3.5'!J45</f>
        <v>5</v>
      </c>
    </row>
    <row r="46">
      <c r="A46" s="131"/>
      <c r="B46" s="132"/>
      <c r="C46" s="133"/>
      <c r="D46" s="131"/>
      <c r="E46" s="133"/>
      <c r="F46" s="133"/>
      <c r="G46" s="133"/>
      <c r="H46" s="133"/>
      <c r="I46" s="133"/>
    </row>
    <row r="47">
      <c r="A47" s="123" t="str">
        <f>'🤖 Claude Sonnet 3.5'!$A$47</f>
        <v>http://elpais.com/elpais/2019/07/05/ideas/1562335565_606827.html</v>
      </c>
      <c r="B47" s="124" t="str">
        <f t="shared" ref="B47:B50" si="10">"Claude Sonnet 3.5"</f>
        <v>Claude Sonnet 3.5</v>
      </c>
      <c r="C47" s="125" t="str">
        <f>'🤖 Claude Sonnet 3.5'!C47</f>
        <v>Base</v>
      </c>
      <c r="D47" s="135">
        <f>'🤖 Claude Sonnet 3.5'!E47</f>
        <v>0.1131595677</v>
      </c>
      <c r="E47" s="125">
        <f>'🤖 Claude Sonnet 3.5'!F47</f>
        <v>2</v>
      </c>
      <c r="F47" s="125">
        <f>'🤖 Claude Sonnet 3.5'!G47</f>
        <v>5</v>
      </c>
      <c r="G47" s="125">
        <f>'🤖 Claude Sonnet 3.5'!H47</f>
        <v>5</v>
      </c>
      <c r="H47" s="125">
        <f>'🤖 Claude Sonnet 3.5'!I47</f>
        <v>4</v>
      </c>
      <c r="I47" s="125">
        <f>'🤖 Claude Sonnet 3.5'!J47</f>
        <v>4</v>
      </c>
    </row>
    <row r="48">
      <c r="A48" s="123" t="str">
        <f>'🤖 Claude Sonnet 3.5'!$A$47</f>
        <v>http://elpais.com/elpais/2019/07/05/ideas/1562335565_606827.html</v>
      </c>
      <c r="B48" s="124" t="str">
        <f t="shared" si="10"/>
        <v>Claude Sonnet 3.5</v>
      </c>
      <c r="C48" s="125" t="str">
        <f>'🤖 Claude Sonnet 3.5'!C48</f>
        <v>CoT</v>
      </c>
      <c r="D48" s="137">
        <f>'🤖 Claude Sonnet 3.5'!E48</f>
        <v>0.09980928163</v>
      </c>
      <c r="E48" s="125">
        <f>'🤖 Claude Sonnet 3.5'!F48</f>
        <v>2</v>
      </c>
      <c r="F48" s="125">
        <f>'🤖 Claude Sonnet 3.5'!G48</f>
        <v>5</v>
      </c>
      <c r="G48" s="125">
        <f>'🤖 Claude Sonnet 3.5'!H48</f>
        <v>5</v>
      </c>
      <c r="H48" s="125">
        <f>'🤖 Claude Sonnet 3.5'!I48</f>
        <v>4</v>
      </c>
      <c r="I48" s="125">
        <f>'🤖 Claude Sonnet 3.5'!J48</f>
        <v>4</v>
      </c>
    </row>
    <row r="49">
      <c r="A49" s="123" t="str">
        <f>'🤖 Claude Sonnet 3.5'!$A$47</f>
        <v>http://elpais.com/elpais/2019/07/05/ideas/1562335565_606827.html</v>
      </c>
      <c r="B49" s="124" t="str">
        <f t="shared" si="10"/>
        <v>Claude Sonnet 3.5</v>
      </c>
      <c r="C49" s="125" t="str">
        <f>'🤖 Claude Sonnet 3.5'!C49</f>
        <v>5W1H</v>
      </c>
      <c r="D49" s="156">
        <f>'🤖 Claude Sonnet 3.5'!E49</f>
        <v>0.1048951049</v>
      </c>
      <c r="E49" s="125">
        <f>'🤖 Claude Sonnet 3.5'!F49</f>
        <v>2</v>
      </c>
      <c r="F49" s="125">
        <f>'🤖 Claude Sonnet 3.5'!G49</f>
        <v>5</v>
      </c>
      <c r="G49" s="125">
        <f>'🤖 Claude Sonnet 3.5'!H49</f>
        <v>5</v>
      </c>
      <c r="H49" s="125">
        <f>'🤖 Claude Sonnet 3.5'!I49</f>
        <v>4</v>
      </c>
      <c r="I49" s="125">
        <f>'🤖 Claude Sonnet 3.5'!J49</f>
        <v>5</v>
      </c>
    </row>
    <row r="50">
      <c r="A50" s="123" t="str">
        <f>'🤖 Claude Sonnet 3.5'!$A$47</f>
        <v>http://elpais.com/elpais/2019/07/05/ideas/1562335565_606827.html</v>
      </c>
      <c r="B50" s="124" t="str">
        <f t="shared" si="10"/>
        <v>Claude Sonnet 3.5</v>
      </c>
      <c r="C50" s="125" t="str">
        <f>'🤖 Claude Sonnet 3.5'!C50</f>
        <v>tldr</v>
      </c>
      <c r="D50" s="157">
        <f>'🤖 Claude Sonnet 3.5'!E50</f>
        <v>0.06993006993</v>
      </c>
      <c r="E50" s="125">
        <f>'🤖 Claude Sonnet 3.5'!F50</f>
        <v>3</v>
      </c>
      <c r="F50" s="125">
        <f>'🤖 Claude Sonnet 3.5'!G50</f>
        <v>5</v>
      </c>
      <c r="G50" s="125">
        <f>'🤖 Claude Sonnet 3.5'!H50</f>
        <v>5</v>
      </c>
      <c r="H50" s="125">
        <f>'🤖 Claude Sonnet 3.5'!I50</f>
        <v>5</v>
      </c>
      <c r="I50" s="125">
        <f>'🤖 Claude Sonnet 3.5'!J50</f>
        <v>4</v>
      </c>
    </row>
    <row r="51">
      <c r="A51" s="131"/>
      <c r="B51" s="132"/>
      <c r="C51" s="133"/>
      <c r="D51" s="131"/>
      <c r="E51" s="133"/>
      <c r="F51" s="133"/>
      <c r="G51" s="133"/>
      <c r="H51" s="133"/>
      <c r="I51" s="133"/>
    </row>
    <row r="52">
      <c r="A52" s="123" t="str">
        <f>'🤖 Command R+'!$A$2</f>
        <v>http://elpais.com/deportes/2019/08/17/actualidad/1566005143_044557.html</v>
      </c>
      <c r="B52" s="124" t="s">
        <v>24</v>
      </c>
      <c r="C52" s="125" t="str">
        <f>'🤖 Command R+'!C2</f>
        <v>Base</v>
      </c>
      <c r="D52" s="136">
        <f>'🤖 Command R+'!E2</f>
        <v>0.09102091021</v>
      </c>
      <c r="E52" s="125">
        <f>'🤖 Command R+'!F2</f>
        <v>4</v>
      </c>
      <c r="F52" s="125">
        <f>'🤖 Command R+'!G2</f>
        <v>5</v>
      </c>
      <c r="G52" s="125">
        <f>'🤖 Command R+'!H2</f>
        <v>5</v>
      </c>
      <c r="H52" s="125">
        <f>'🤖 Command R+'!I2</f>
        <v>5</v>
      </c>
      <c r="I52" s="125">
        <f>'🤖 Command R+'!J2</f>
        <v>4</v>
      </c>
    </row>
    <row r="53">
      <c r="A53" s="123" t="str">
        <f>'🤖 Command R+'!$A$2</f>
        <v>http://elpais.com/deportes/2019/08/17/actualidad/1566005143_044557.html</v>
      </c>
      <c r="B53" s="124" t="s">
        <v>24</v>
      </c>
      <c r="C53" s="125" t="str">
        <f>'🤖 Command R+'!C3</f>
        <v>CoT</v>
      </c>
      <c r="D53" s="136">
        <f>'🤖 Command R+'!E3</f>
        <v>0.08979089791</v>
      </c>
      <c r="E53" s="125">
        <f>'🤖 Command R+'!F3</f>
        <v>5</v>
      </c>
      <c r="F53" s="125">
        <f>'🤖 Command R+'!G3</f>
        <v>5</v>
      </c>
      <c r="G53" s="125">
        <f>'🤖 Command R+'!H3</f>
        <v>5</v>
      </c>
      <c r="H53" s="125">
        <f>'🤖 Command R+'!I3</f>
        <v>4</v>
      </c>
      <c r="I53" s="125">
        <f>'🤖 Command R+'!J3</f>
        <v>4</v>
      </c>
    </row>
    <row r="54">
      <c r="A54" s="123" t="str">
        <f>'🤖 Command R+'!$A$2</f>
        <v>http://elpais.com/deportes/2019/08/17/actualidad/1566005143_044557.html</v>
      </c>
      <c r="B54" s="124" t="s">
        <v>24</v>
      </c>
      <c r="C54" s="125" t="str">
        <f>'🤖 Command R+'!C4</f>
        <v>5W1H</v>
      </c>
      <c r="D54" s="126">
        <f>'🤖 Command R+'!E4</f>
        <v>0.1943419434</v>
      </c>
      <c r="E54" s="125">
        <f>'🤖 Command R+'!F4</f>
        <v>2</v>
      </c>
      <c r="F54" s="125">
        <f>'🤖 Command R+'!G4</f>
        <v>5</v>
      </c>
      <c r="G54" s="125">
        <f>'🤖 Command R+'!H4</f>
        <v>5</v>
      </c>
      <c r="H54" s="125">
        <f>'🤖 Command R+'!I4</f>
        <v>3</v>
      </c>
      <c r="I54" s="125">
        <f>'🤖 Command R+'!J4</f>
        <v>5</v>
      </c>
    </row>
    <row r="55">
      <c r="A55" s="123" t="str">
        <f>'🤖 Command R+'!$A$2</f>
        <v>http://elpais.com/deportes/2019/08/17/actualidad/1566005143_044557.html</v>
      </c>
      <c r="B55" s="124" t="s">
        <v>24</v>
      </c>
      <c r="C55" s="125" t="str">
        <f>'🤖 Command R+'!C5</f>
        <v>tldr</v>
      </c>
      <c r="D55" s="158">
        <f>'🤖 Command R+'!E5</f>
        <v>0.08364083641</v>
      </c>
      <c r="E55" s="125">
        <f>'🤖 Command R+'!F5</f>
        <v>5</v>
      </c>
      <c r="F55" s="125">
        <f>'🤖 Command R+'!G5</f>
        <v>4</v>
      </c>
      <c r="G55" s="125">
        <f>'🤖 Command R+'!H5</f>
        <v>5</v>
      </c>
      <c r="H55" s="125">
        <f>'🤖 Command R+'!I5</f>
        <v>4</v>
      </c>
      <c r="I55" s="125">
        <f>'🤖 Command R+'!J5</f>
        <v>4</v>
      </c>
    </row>
    <row r="56">
      <c r="A56" s="131"/>
      <c r="B56" s="132"/>
      <c r="C56" s="133"/>
      <c r="D56" s="131"/>
      <c r="E56" s="133"/>
      <c r="F56" s="133"/>
      <c r="G56" s="133"/>
      <c r="H56" s="133"/>
      <c r="I56" s="133"/>
    </row>
    <row r="57">
      <c r="A57" s="123" t="str">
        <f>'🤖 Command R+'!$A$7</f>
        <v>http://elpais.com/elpais/2019/07/10/planeta_futuro/1562757015_950583.html</v>
      </c>
      <c r="B57" s="124" t="s">
        <v>24</v>
      </c>
      <c r="C57" s="125" t="str">
        <f>'🤖 Command R+'!C7</f>
        <v>Base</v>
      </c>
      <c r="D57" s="159">
        <f>'🤖 Command R+'!E7</f>
        <v>0.2403560831</v>
      </c>
      <c r="E57" s="125">
        <f>'🤖 Command R+'!F7</f>
        <v>5</v>
      </c>
      <c r="F57" s="125">
        <f>'🤖 Command R+'!G7</f>
        <v>5</v>
      </c>
      <c r="G57" s="125">
        <f>'🤖 Command R+'!H7</f>
        <v>5</v>
      </c>
      <c r="H57" s="125">
        <f>'🤖 Command R+'!I7</f>
        <v>3</v>
      </c>
      <c r="I57" s="125">
        <f>'🤖 Command R+'!J7</f>
        <v>5</v>
      </c>
    </row>
    <row r="58">
      <c r="A58" s="123" t="str">
        <f>'🤖 Command R+'!$A$7</f>
        <v>http://elpais.com/elpais/2019/07/10/planeta_futuro/1562757015_950583.html</v>
      </c>
      <c r="B58" s="124" t="s">
        <v>24</v>
      </c>
      <c r="C58" s="125" t="str">
        <f>'🤖 Command R+'!C8</f>
        <v>CoT</v>
      </c>
      <c r="D58" s="154">
        <f>'🤖 Command R+'!E8</f>
        <v>0.1889218595</v>
      </c>
      <c r="E58" s="125">
        <f>'🤖 Command R+'!F8</f>
        <v>5</v>
      </c>
      <c r="F58" s="125">
        <f>'🤖 Command R+'!G8</f>
        <v>5</v>
      </c>
      <c r="G58" s="125">
        <f>'🤖 Command R+'!H8</f>
        <v>5</v>
      </c>
      <c r="H58" s="125">
        <f>'🤖 Command R+'!I8</f>
        <v>4</v>
      </c>
      <c r="I58" s="125">
        <f>'🤖 Command R+'!J8</f>
        <v>4</v>
      </c>
    </row>
    <row r="59">
      <c r="A59" s="123" t="str">
        <f>'🤖 Command R+'!$A$7</f>
        <v>http://elpais.com/elpais/2019/07/10/planeta_futuro/1562757015_950583.html</v>
      </c>
      <c r="B59" s="124" t="s">
        <v>24</v>
      </c>
      <c r="C59" s="125" t="str">
        <f>'🤖 Command R+'!C9</f>
        <v>5W1H</v>
      </c>
      <c r="D59" s="141">
        <f>'🤖 Command R+'!E9</f>
        <v>0.2235410485</v>
      </c>
      <c r="E59" s="125">
        <f>'🤖 Command R+'!F9</f>
        <v>3</v>
      </c>
      <c r="F59" s="125">
        <f>'🤖 Command R+'!G9</f>
        <v>5</v>
      </c>
      <c r="G59" s="125">
        <f>'🤖 Command R+'!H9</f>
        <v>5</v>
      </c>
      <c r="H59" s="125">
        <f>'🤖 Command R+'!I9</f>
        <v>4</v>
      </c>
      <c r="I59" s="125">
        <f>'🤖 Command R+'!J9</f>
        <v>5</v>
      </c>
    </row>
    <row r="60">
      <c r="A60" s="123" t="str">
        <f>'🤖 Command R+'!$A$7</f>
        <v>http://elpais.com/elpais/2019/07/10/planeta_futuro/1562757015_950583.html</v>
      </c>
      <c r="B60" s="124" t="s">
        <v>24</v>
      </c>
      <c r="C60" s="125" t="str">
        <f>'🤖 Command R+'!C10</f>
        <v>tldr</v>
      </c>
      <c r="D60" s="136">
        <f>'🤖 Command R+'!E10</f>
        <v>0.09099901088</v>
      </c>
      <c r="E60" s="125">
        <f>'🤖 Command R+'!F10</f>
        <v>5</v>
      </c>
      <c r="F60" s="125">
        <f>'🤖 Command R+'!G10</f>
        <v>5</v>
      </c>
      <c r="G60" s="125">
        <f>'🤖 Command R+'!H10</f>
        <v>5</v>
      </c>
      <c r="H60" s="125">
        <f>'🤖 Command R+'!I10</f>
        <v>5</v>
      </c>
      <c r="I60" s="125">
        <f>'🤖 Command R+'!J10</f>
        <v>3</v>
      </c>
    </row>
    <row r="61">
      <c r="A61" s="131"/>
      <c r="B61" s="132"/>
      <c r="C61" s="133"/>
      <c r="D61" s="131"/>
      <c r="E61" s="133"/>
      <c r="F61" s="133"/>
      <c r="G61" s="133"/>
      <c r="H61" s="133"/>
      <c r="I61" s="133"/>
    </row>
    <row r="62">
      <c r="A62" s="123" t="str">
        <f>'🤖 Command R+'!$A$12</f>
        <v>http://elpais.com/ccaa/2019/09/12/madrid/1568307703_277564.html</v>
      </c>
      <c r="B62" s="124" t="s">
        <v>24</v>
      </c>
      <c r="C62" s="125" t="str">
        <f>'🤖 Command R+'!C12</f>
        <v>Base</v>
      </c>
      <c r="D62" s="142">
        <f>'🤖 Command R+'!E12</f>
        <v>0.06914893617</v>
      </c>
      <c r="E62" s="125">
        <f>'🤖 Command R+'!F12</f>
        <v>5</v>
      </c>
      <c r="F62" s="125">
        <f>'🤖 Command R+'!G12</f>
        <v>5</v>
      </c>
      <c r="G62" s="125">
        <f>'🤖 Command R+'!H12</f>
        <v>5</v>
      </c>
      <c r="H62" s="125">
        <f>'🤖 Command R+'!I12</f>
        <v>4</v>
      </c>
      <c r="I62" s="125">
        <f>'🤖 Command R+'!J12</f>
        <v>4</v>
      </c>
    </row>
    <row r="63">
      <c r="A63" s="123" t="str">
        <f>'🤖 Command R+'!$A$12</f>
        <v>http://elpais.com/ccaa/2019/09/12/madrid/1568307703_277564.html</v>
      </c>
      <c r="B63" s="124" t="s">
        <v>24</v>
      </c>
      <c r="C63" s="125" t="str">
        <f>'🤖 Command R+'!C13</f>
        <v>CoT</v>
      </c>
      <c r="D63" s="142">
        <f>'🤖 Command R+'!E13</f>
        <v>0.06737588652</v>
      </c>
      <c r="E63" s="125">
        <f>'🤖 Command R+'!F13</f>
        <v>5</v>
      </c>
      <c r="F63" s="125">
        <f>'🤖 Command R+'!G13</f>
        <v>5</v>
      </c>
      <c r="G63" s="125">
        <f>'🤖 Command R+'!H13</f>
        <v>5</v>
      </c>
      <c r="H63" s="125">
        <f>'🤖 Command R+'!I13</f>
        <v>5</v>
      </c>
      <c r="I63" s="125">
        <f>'🤖 Command R+'!J13</f>
        <v>4</v>
      </c>
    </row>
    <row r="64">
      <c r="A64" s="123" t="str">
        <f>'🤖 Command R+'!$A$12</f>
        <v>http://elpais.com/ccaa/2019/09/12/madrid/1568307703_277564.html</v>
      </c>
      <c r="B64" s="124" t="s">
        <v>24</v>
      </c>
      <c r="C64" s="125" t="str">
        <f>'🤖 Command R+'!C14</f>
        <v>5W1H</v>
      </c>
      <c r="D64" s="137">
        <f>'🤖 Command R+'!E14</f>
        <v>0.0975177305</v>
      </c>
      <c r="E64" s="125">
        <f>'🤖 Command R+'!F14</f>
        <v>3</v>
      </c>
      <c r="F64" s="125">
        <f>'🤖 Command R+'!G14</f>
        <v>5</v>
      </c>
      <c r="G64" s="125">
        <f>'🤖 Command R+'!H14</f>
        <v>5</v>
      </c>
      <c r="H64" s="125">
        <f>'🤖 Command R+'!I14</f>
        <v>4</v>
      </c>
      <c r="I64" s="125">
        <f>'🤖 Command R+'!J14</f>
        <v>5</v>
      </c>
    </row>
    <row r="65">
      <c r="A65" s="123" t="str">
        <f>'🤖 Command R+'!$A$12</f>
        <v>http://elpais.com/ccaa/2019/09/12/madrid/1568307703_277564.html</v>
      </c>
      <c r="B65" s="124" t="s">
        <v>24</v>
      </c>
      <c r="C65" s="125" t="str">
        <f>'🤖 Command R+'!C15</f>
        <v>tldr</v>
      </c>
      <c r="D65" s="160">
        <f>'🤖 Command R+'!E15</f>
        <v>0.05673758865</v>
      </c>
      <c r="E65" s="125">
        <f>'🤖 Command R+'!F15</f>
        <v>5</v>
      </c>
      <c r="F65" s="125">
        <f>'🤖 Command R+'!G15</f>
        <v>5</v>
      </c>
      <c r="G65" s="125">
        <f>'🤖 Command R+'!H15</f>
        <v>5</v>
      </c>
      <c r="H65" s="125">
        <f>'🤖 Command R+'!I15</f>
        <v>5</v>
      </c>
      <c r="I65" s="125">
        <f>'🤖 Command R+'!J15</f>
        <v>3</v>
      </c>
    </row>
    <row r="66">
      <c r="A66" s="131"/>
      <c r="B66" s="132"/>
      <c r="C66" s="133"/>
      <c r="D66" s="131"/>
      <c r="E66" s="133"/>
      <c r="F66" s="133"/>
      <c r="G66" s="133"/>
      <c r="H66" s="133"/>
      <c r="I66" s="133"/>
    </row>
    <row r="67">
      <c r="A67" s="123" t="str">
        <f>'🤖 Command R+'!$A$17</f>
        <v>http://elpais.com/deportes/2019/08/10/actualidad/1565426201_075062.html</v>
      </c>
      <c r="B67" s="124" t="s">
        <v>24</v>
      </c>
      <c r="C67" s="125" t="str">
        <f>'🤖 Command R+'!C17</f>
        <v>Base</v>
      </c>
      <c r="D67" s="161">
        <f>'🤖 Command R+'!E17</f>
        <v>0.2745376956</v>
      </c>
      <c r="E67" s="125">
        <f>'🤖 Command R+'!F17</f>
        <v>5</v>
      </c>
      <c r="F67" s="125">
        <f>'🤖 Command R+'!G17</f>
        <v>5</v>
      </c>
      <c r="G67" s="125">
        <f>'🤖 Command R+'!H17</f>
        <v>5</v>
      </c>
      <c r="H67" s="125">
        <f>'🤖 Command R+'!I17</f>
        <v>3</v>
      </c>
      <c r="I67" s="125">
        <f>'🤖 Command R+'!J17</f>
        <v>4</v>
      </c>
    </row>
    <row r="68">
      <c r="A68" s="123" t="str">
        <f>'🤖 Command R+'!$A$17</f>
        <v>http://elpais.com/deportes/2019/08/10/actualidad/1565426201_075062.html</v>
      </c>
      <c r="B68" s="124" t="s">
        <v>24</v>
      </c>
      <c r="C68" s="125" t="str">
        <f>'🤖 Command R+'!C18</f>
        <v>CoT</v>
      </c>
      <c r="D68" s="162">
        <f>'🤖 Command R+'!E18</f>
        <v>0.4167852063</v>
      </c>
      <c r="E68" s="125">
        <f>'🤖 Command R+'!F18</f>
        <v>4</v>
      </c>
      <c r="F68" s="125">
        <f>'🤖 Command R+'!G18</f>
        <v>5</v>
      </c>
      <c r="G68" s="125">
        <f>'🤖 Command R+'!H18</f>
        <v>5</v>
      </c>
      <c r="H68" s="125">
        <f>'🤖 Command R+'!I18</f>
        <v>3</v>
      </c>
      <c r="I68" s="125">
        <f>'🤖 Command R+'!J18</f>
        <v>5</v>
      </c>
    </row>
    <row r="69">
      <c r="A69" s="123" t="str">
        <f>'🤖 Command R+'!$A$17</f>
        <v>http://elpais.com/deportes/2019/08/10/actualidad/1565426201_075062.html</v>
      </c>
      <c r="B69" s="124" t="s">
        <v>24</v>
      </c>
      <c r="C69" s="125" t="str">
        <f>'🤖 Command R+'!C19</f>
        <v>5W1H</v>
      </c>
      <c r="D69" s="145">
        <f>'🤖 Command R+'!E19</f>
        <v>0.4096728307</v>
      </c>
      <c r="E69" s="125">
        <f>'🤖 Command R+'!F19</f>
        <v>3</v>
      </c>
      <c r="F69" s="125">
        <f>'🤖 Command R+'!G19</f>
        <v>5</v>
      </c>
      <c r="G69" s="125">
        <f>'🤖 Command R+'!H19</f>
        <v>5</v>
      </c>
      <c r="H69" s="125">
        <f>'🤖 Command R+'!I19</f>
        <v>4</v>
      </c>
      <c r="I69" s="125">
        <f>'🤖 Command R+'!J19</f>
        <v>5</v>
      </c>
    </row>
    <row r="70">
      <c r="A70" s="123" t="str">
        <f>'🤖 Command R+'!$A$17</f>
        <v>http://elpais.com/deportes/2019/08/10/actualidad/1565426201_075062.html</v>
      </c>
      <c r="B70" s="124" t="s">
        <v>24</v>
      </c>
      <c r="C70" s="125" t="str">
        <f>'🤖 Command R+'!C20</f>
        <v>tldr</v>
      </c>
      <c r="D70" s="163">
        <f>'🤖 Command R+'!E20</f>
        <v>0.1351351351</v>
      </c>
      <c r="E70" s="125">
        <f>'🤖 Command R+'!F20</f>
        <v>5</v>
      </c>
      <c r="F70" s="125">
        <f>'🤖 Command R+'!G20</f>
        <v>5</v>
      </c>
      <c r="G70" s="125">
        <f>'🤖 Command R+'!H20</f>
        <v>5</v>
      </c>
      <c r="H70" s="125">
        <f>'🤖 Command R+'!I20</f>
        <v>5</v>
      </c>
      <c r="I70" s="125">
        <f>'🤖 Command R+'!J20</f>
        <v>4</v>
      </c>
    </row>
    <row r="71">
      <c r="A71" s="131"/>
      <c r="B71" s="132"/>
      <c r="C71" s="133"/>
      <c r="D71" s="131"/>
      <c r="E71" s="133"/>
      <c r="F71" s="133"/>
      <c r="G71" s="133"/>
      <c r="H71" s="133"/>
      <c r="I71" s="133"/>
    </row>
    <row r="72">
      <c r="A72" s="123" t="str">
        <f>'🤖 Command R+'!$A$22</f>
        <v>http://elpais.com/elpais/2019/07/11/gente/1562866782_776897.html</v>
      </c>
      <c r="B72" s="124" t="s">
        <v>24</v>
      </c>
      <c r="C72" s="125" t="str">
        <f>'🤖 Command R+'!C22</f>
        <v>Base</v>
      </c>
      <c r="D72" s="143">
        <f>'🤖 Command R+'!E22</f>
        <v>0.07919366451</v>
      </c>
      <c r="E72" s="125">
        <f>'🤖 Command R+'!F22</f>
        <v>5</v>
      </c>
      <c r="F72" s="125">
        <f>'🤖 Command R+'!G22</f>
        <v>5</v>
      </c>
      <c r="G72" s="125">
        <f>'🤖 Command R+'!H22</f>
        <v>5</v>
      </c>
      <c r="H72" s="125">
        <f>'🤖 Command R+'!I22</f>
        <v>4</v>
      </c>
      <c r="I72" s="125">
        <f>'🤖 Command R+'!J22</f>
        <v>4</v>
      </c>
    </row>
    <row r="73">
      <c r="A73" s="123" t="str">
        <f>'🤖 Command R+'!$A$22</f>
        <v>http://elpais.com/elpais/2019/07/11/gente/1562866782_776897.html</v>
      </c>
      <c r="B73" s="124" t="s">
        <v>24</v>
      </c>
      <c r="C73" s="125" t="str">
        <f>'🤖 Command R+'!C23</f>
        <v>CoT</v>
      </c>
      <c r="D73" s="149">
        <f>'🤖 Command R+'!E23</f>
        <v>0.1274298056</v>
      </c>
      <c r="E73" s="125">
        <f>'🤖 Command R+'!F23</f>
        <v>5</v>
      </c>
      <c r="F73" s="125">
        <f>'🤖 Command R+'!G23</f>
        <v>5</v>
      </c>
      <c r="G73" s="125">
        <f>'🤖 Command R+'!H23</f>
        <v>5</v>
      </c>
      <c r="H73" s="125">
        <f>'🤖 Command R+'!I23</f>
        <v>3</v>
      </c>
      <c r="I73" s="125">
        <f>'🤖 Command R+'!J23</f>
        <v>4</v>
      </c>
    </row>
    <row r="74">
      <c r="A74" s="123" t="str">
        <f>'🤖 Command R+'!$A$22</f>
        <v>http://elpais.com/elpais/2019/07/11/gente/1562866782_776897.html</v>
      </c>
      <c r="B74" s="124" t="s">
        <v>24</v>
      </c>
      <c r="C74" s="125" t="str">
        <f>'🤖 Command R+'!C24</f>
        <v>5W1H</v>
      </c>
      <c r="D74" s="164">
        <f>'🤖 Command R+'!E24</f>
        <v>0.1223902088</v>
      </c>
      <c r="E74" s="125">
        <f>'🤖 Command R+'!F24</f>
        <v>3</v>
      </c>
      <c r="F74" s="125">
        <f>'🤖 Command R+'!G24</f>
        <v>5</v>
      </c>
      <c r="G74" s="125">
        <f>'🤖 Command R+'!H24</f>
        <v>5</v>
      </c>
      <c r="H74" s="125">
        <f>'🤖 Command R+'!I24</f>
        <v>4</v>
      </c>
      <c r="I74" s="125">
        <f>'🤖 Command R+'!J24</f>
        <v>5</v>
      </c>
    </row>
    <row r="75">
      <c r="A75" s="123" t="str">
        <f>'🤖 Command R+'!$A$22</f>
        <v>http://elpais.com/elpais/2019/07/11/gente/1562866782_776897.html</v>
      </c>
      <c r="B75" s="124" t="s">
        <v>24</v>
      </c>
      <c r="C75" s="125" t="str">
        <f>'🤖 Command R+'!C25</f>
        <v>tldr</v>
      </c>
      <c r="D75" s="135">
        <f>'🤖 Command R+'!E25</f>
        <v>0.1079913607</v>
      </c>
      <c r="E75" s="125">
        <f>'🤖 Command R+'!F25</f>
        <v>5</v>
      </c>
      <c r="F75" s="125">
        <f>'🤖 Command R+'!G25</f>
        <v>5</v>
      </c>
      <c r="G75" s="125">
        <f>'🤖 Command R+'!H25</f>
        <v>5</v>
      </c>
      <c r="H75" s="125">
        <f>'🤖 Command R+'!I25</f>
        <v>4</v>
      </c>
      <c r="I75" s="125">
        <f>'🤖 Command R+'!J25</f>
        <v>5</v>
      </c>
    </row>
    <row r="76">
      <c r="A76" s="131"/>
      <c r="B76" s="132"/>
      <c r="C76" s="133"/>
      <c r="D76" s="131"/>
      <c r="E76" s="133"/>
      <c r="F76" s="133"/>
      <c r="G76" s="133"/>
      <c r="H76" s="133"/>
      <c r="I76" s="133"/>
    </row>
    <row r="77">
      <c r="A77" s="123" t="str">
        <f>'🤖 Command R+'!$A$27</f>
        <v>http://elpais.com/elpais/2019/07/19/ciencia/1563535714_854872.html</v>
      </c>
      <c r="B77" s="124" t="s">
        <v>24</v>
      </c>
      <c r="C77" s="125" t="str">
        <f>'🤖 Command R+'!C27</f>
        <v>Base</v>
      </c>
      <c r="D77" s="165">
        <f>'🤖 Command R+'!E27</f>
        <v>0.2697495183</v>
      </c>
      <c r="E77" s="125">
        <f>'🤖 Command R+'!F27</f>
        <v>5</v>
      </c>
      <c r="F77" s="125">
        <f>'🤖 Command R+'!G27</f>
        <v>5</v>
      </c>
      <c r="G77" s="125">
        <f>'🤖 Command R+'!H27</f>
        <v>5</v>
      </c>
      <c r="H77" s="125">
        <f>'🤖 Command R+'!I27</f>
        <v>4</v>
      </c>
      <c r="I77" s="125">
        <f>'🤖 Command R+'!J27</f>
        <v>4</v>
      </c>
    </row>
    <row r="78">
      <c r="A78" s="123" t="str">
        <f>'🤖 Command R+'!$A$27</f>
        <v>http://elpais.com/elpais/2019/07/19/ciencia/1563535714_854872.html</v>
      </c>
      <c r="B78" s="124" t="s">
        <v>24</v>
      </c>
      <c r="C78" s="125" t="str">
        <f>'🤖 Command R+'!C28</f>
        <v>CoT</v>
      </c>
      <c r="D78" s="166">
        <f>'🤖 Command R+'!E28</f>
        <v>0.2658959538</v>
      </c>
      <c r="E78" s="125">
        <f>'🤖 Command R+'!F28</f>
        <v>5</v>
      </c>
      <c r="F78" s="125">
        <f>'🤖 Command R+'!G28</f>
        <v>4</v>
      </c>
      <c r="G78" s="125">
        <f>'🤖 Command R+'!H28</f>
        <v>5</v>
      </c>
      <c r="H78" s="125">
        <f>'🤖 Command R+'!I28</f>
        <v>4</v>
      </c>
      <c r="I78" s="125">
        <f>'🤖 Command R+'!J28</f>
        <v>5</v>
      </c>
    </row>
    <row r="79">
      <c r="A79" s="123" t="str">
        <f>'🤖 Command R+'!$A$27</f>
        <v>http://elpais.com/elpais/2019/07/19/ciencia/1563535714_854872.html</v>
      </c>
      <c r="B79" s="124" t="s">
        <v>24</v>
      </c>
      <c r="C79" s="125" t="str">
        <f>'🤖 Command R+'!C29</f>
        <v>5W1H</v>
      </c>
      <c r="D79" s="145">
        <f>'🤖 Command R+'!E29</f>
        <v>0.4104046243</v>
      </c>
      <c r="E79" s="125">
        <f>'🤖 Command R+'!F29</f>
        <v>3</v>
      </c>
      <c r="F79" s="125">
        <f>'🤖 Command R+'!G29</f>
        <v>4</v>
      </c>
      <c r="G79" s="125">
        <f>'🤖 Command R+'!H29</f>
        <v>5</v>
      </c>
      <c r="H79" s="125">
        <f>'🤖 Command R+'!I29</f>
        <v>4</v>
      </c>
      <c r="I79" s="125">
        <f>'🤖 Command R+'!J29</f>
        <v>4</v>
      </c>
    </row>
    <row r="80">
      <c r="A80" s="123" t="str">
        <f>'🤖 Command R+'!$A$27</f>
        <v>http://elpais.com/elpais/2019/07/19/ciencia/1563535714_854872.html</v>
      </c>
      <c r="B80" s="124" t="s">
        <v>24</v>
      </c>
      <c r="C80" s="125" t="str">
        <f>'🤖 Command R+'!C30</f>
        <v>tldr</v>
      </c>
      <c r="D80" s="167">
        <f>'🤖 Command R+'!E30</f>
        <v>0.1425818882</v>
      </c>
      <c r="E80" s="125">
        <f>'🤖 Command R+'!F30</f>
        <v>5</v>
      </c>
      <c r="F80" s="125">
        <f>'🤖 Command R+'!G30</f>
        <v>5</v>
      </c>
      <c r="G80" s="125">
        <f>'🤖 Command R+'!H30</f>
        <v>5</v>
      </c>
      <c r="H80" s="125">
        <f>'🤖 Command R+'!I30</f>
        <v>5</v>
      </c>
      <c r="I80" s="125">
        <f>'🤖 Command R+'!J30</f>
        <v>4</v>
      </c>
    </row>
    <row r="81">
      <c r="A81" s="131"/>
      <c r="B81" s="132"/>
      <c r="C81" s="133"/>
      <c r="D81" s="131"/>
      <c r="E81" s="133"/>
      <c r="F81" s="133"/>
      <c r="G81" s="133"/>
      <c r="H81" s="133"/>
      <c r="I81" s="133"/>
    </row>
    <row r="82">
      <c r="A82" s="123" t="str">
        <f>'🤖 Command R+'!$A$32</f>
        <v>http://elpais.com/ccaa/2019/09/28/catalunya/1569665675_576416.html</v>
      </c>
      <c r="B82" s="124" t="s">
        <v>24</v>
      </c>
      <c r="C82" s="125" t="str">
        <f>'🤖 Command R+'!C32</f>
        <v>Base</v>
      </c>
      <c r="D82" s="168">
        <f>'🤖 Command R+'!E32</f>
        <v>0.5135135135</v>
      </c>
      <c r="E82" s="125">
        <f>'🤖 Command R+'!F32</f>
        <v>5</v>
      </c>
      <c r="F82" s="125">
        <f>'🤖 Command R+'!G32</f>
        <v>3</v>
      </c>
      <c r="G82" s="125">
        <f>'🤖 Command R+'!H32</f>
        <v>5</v>
      </c>
      <c r="H82" s="125">
        <f>'🤖 Command R+'!I32</f>
        <v>5</v>
      </c>
      <c r="I82" s="125">
        <f>'🤖 Command R+'!J32</f>
        <v>5</v>
      </c>
    </row>
    <row r="83">
      <c r="A83" s="123" t="str">
        <f>'🤖 Command R+'!$A$32</f>
        <v>http://elpais.com/ccaa/2019/09/28/catalunya/1569665675_576416.html</v>
      </c>
      <c r="B83" s="124" t="s">
        <v>24</v>
      </c>
      <c r="C83" s="125" t="str">
        <f>'🤖 Command R+'!C33</f>
        <v>CoT</v>
      </c>
      <c r="D83" s="169">
        <f>'🤖 Command R+'!E33</f>
        <v>0.4594594595</v>
      </c>
      <c r="E83" s="125">
        <f>'🤖 Command R+'!F33</f>
        <v>4</v>
      </c>
      <c r="F83" s="125">
        <f>'🤖 Command R+'!G33</f>
        <v>5</v>
      </c>
      <c r="G83" s="125">
        <f>'🤖 Command R+'!H33</f>
        <v>5</v>
      </c>
      <c r="H83" s="125">
        <f>'🤖 Command R+'!I33</f>
        <v>5</v>
      </c>
      <c r="I83" s="125">
        <f>'🤖 Command R+'!J33</f>
        <v>5</v>
      </c>
    </row>
    <row r="84">
      <c r="A84" s="123" t="str">
        <f>'🤖 Command R+'!$A$32</f>
        <v>http://elpais.com/ccaa/2019/09/28/catalunya/1569665675_576416.html</v>
      </c>
      <c r="B84" s="124" t="s">
        <v>24</v>
      </c>
      <c r="C84" s="125" t="str">
        <f>'🤖 Command R+'!C34</f>
        <v>5W1H</v>
      </c>
      <c r="D84" s="170">
        <f>'🤖 Command R+'!E34</f>
        <v>0.8486486486</v>
      </c>
      <c r="E84" s="125">
        <f>'🤖 Command R+'!F34</f>
        <v>3</v>
      </c>
      <c r="F84" s="125">
        <f>'🤖 Command R+'!G34</f>
        <v>4</v>
      </c>
      <c r="G84" s="125">
        <f>'🤖 Command R+'!H34</f>
        <v>5</v>
      </c>
      <c r="H84" s="125">
        <f>'🤖 Command R+'!I34</f>
        <v>4</v>
      </c>
      <c r="I84" s="125">
        <f>'🤖 Command R+'!J34</f>
        <v>5</v>
      </c>
    </row>
    <row r="85">
      <c r="A85" s="123" t="str">
        <f>'🤖 Command R+'!$A$32</f>
        <v>http://elpais.com/ccaa/2019/09/28/catalunya/1569665675_576416.html</v>
      </c>
      <c r="B85" s="124" t="s">
        <v>24</v>
      </c>
      <c r="C85" s="125" t="str">
        <f>'🤖 Command R+'!C35</f>
        <v>tldr</v>
      </c>
      <c r="D85" s="171">
        <f>'🤖 Command R+'!E35</f>
        <v>0.2864864865</v>
      </c>
      <c r="E85" s="125">
        <f>'🤖 Command R+'!F35</f>
        <v>5</v>
      </c>
      <c r="F85" s="125">
        <f>'🤖 Command R+'!G35</f>
        <v>3</v>
      </c>
      <c r="G85" s="125">
        <f>'🤖 Command R+'!H35</f>
        <v>5</v>
      </c>
      <c r="H85" s="125">
        <f>'🤖 Command R+'!I35</f>
        <v>5</v>
      </c>
      <c r="I85" s="125">
        <f>'🤖 Command R+'!J35</f>
        <v>4</v>
      </c>
    </row>
    <row r="86">
      <c r="A86" s="131"/>
      <c r="B86" s="132"/>
      <c r="C86" s="133"/>
      <c r="D86" s="131"/>
      <c r="E86" s="133"/>
      <c r="F86" s="133"/>
      <c r="G86" s="133"/>
      <c r="H86" s="133"/>
      <c r="I86" s="133"/>
    </row>
    <row r="87">
      <c r="A87" s="123" t="str">
        <f>'🤖 Command R+'!$A$37</f>
        <v>http://elpais.com/elpais/2019/07/17/gente/1563351601_839455.html</v>
      </c>
      <c r="B87" s="124" t="s">
        <v>24</v>
      </c>
      <c r="C87" s="125" t="str">
        <f>'🤖 Command R+'!C37</f>
        <v>Base</v>
      </c>
      <c r="D87" s="139">
        <f>'🤖 Command R+'!E37</f>
        <v>0.2112125163</v>
      </c>
      <c r="E87" s="125">
        <f>'🤖 Command R+'!F37</f>
        <v>5</v>
      </c>
      <c r="F87" s="125">
        <f>'🤖 Command R+'!G37</f>
        <v>5</v>
      </c>
      <c r="G87" s="125">
        <f>'🤖 Command R+'!H37</f>
        <v>5</v>
      </c>
      <c r="H87" s="125">
        <f>'🤖 Command R+'!I37</f>
        <v>4</v>
      </c>
      <c r="I87" s="125">
        <f>'🤖 Command R+'!J37</f>
        <v>5</v>
      </c>
    </row>
    <row r="88">
      <c r="A88" s="123" t="str">
        <f>'🤖 Command R+'!$A$37</f>
        <v>http://elpais.com/elpais/2019/07/17/gente/1563351601_839455.html</v>
      </c>
      <c r="B88" s="124" t="s">
        <v>24</v>
      </c>
      <c r="C88" s="125" t="str">
        <f>'🤖 Command R+'!C38</f>
        <v>CoT</v>
      </c>
      <c r="D88" s="134">
        <f>'🤖 Command R+'!E38</f>
        <v>0.1551499348</v>
      </c>
      <c r="E88" s="125">
        <f>'🤖 Command R+'!F38</f>
        <v>5</v>
      </c>
      <c r="F88" s="125">
        <f>'🤖 Command R+'!G38</f>
        <v>5</v>
      </c>
      <c r="G88" s="125">
        <f>'🤖 Command R+'!H38</f>
        <v>5</v>
      </c>
      <c r="H88" s="125">
        <f>'🤖 Command R+'!I38</f>
        <v>4</v>
      </c>
      <c r="I88" s="125">
        <f>'🤖 Command R+'!J38</f>
        <v>4</v>
      </c>
    </row>
    <row r="89">
      <c r="A89" s="123" t="str">
        <f>'🤖 Command R+'!$A$37</f>
        <v>http://elpais.com/elpais/2019/07/17/gente/1563351601_839455.html</v>
      </c>
      <c r="B89" s="124" t="s">
        <v>24</v>
      </c>
      <c r="C89" s="125" t="str">
        <f>'🤖 Command R+'!C39</f>
        <v>5W1H</v>
      </c>
      <c r="D89" s="139">
        <f>'🤖 Command R+'!E39</f>
        <v>0.2112125163</v>
      </c>
      <c r="E89" s="125">
        <f>'🤖 Command R+'!F39</f>
        <v>3</v>
      </c>
      <c r="F89" s="125">
        <f>'🤖 Command R+'!G39</f>
        <v>5</v>
      </c>
      <c r="G89" s="125">
        <f>'🤖 Command R+'!H39</f>
        <v>5</v>
      </c>
      <c r="H89" s="125">
        <f>'🤖 Command R+'!I39</f>
        <v>4</v>
      </c>
      <c r="I89" s="125">
        <f>'🤖 Command R+'!J39</f>
        <v>5</v>
      </c>
    </row>
    <row r="90">
      <c r="A90" s="123" t="str">
        <f>'🤖 Command R+'!$A$37</f>
        <v>http://elpais.com/elpais/2019/07/17/gente/1563351601_839455.html</v>
      </c>
      <c r="B90" s="124" t="s">
        <v>24</v>
      </c>
      <c r="C90" s="125" t="str">
        <f>'🤖 Command R+'!C40</f>
        <v>tldr</v>
      </c>
      <c r="D90" s="172">
        <f>'🤖 Command R+'!E40</f>
        <v>0.04041720991</v>
      </c>
      <c r="E90" s="125">
        <f>'🤖 Command R+'!F40</f>
        <v>4</v>
      </c>
      <c r="F90" s="125">
        <f>'🤖 Command R+'!G40</f>
        <v>5</v>
      </c>
      <c r="G90" s="125">
        <f>'🤖 Command R+'!H40</f>
        <v>5</v>
      </c>
      <c r="H90" s="125">
        <f>'🤖 Command R+'!I40</f>
        <v>5</v>
      </c>
      <c r="I90" s="125">
        <f>'🤖 Command R+'!J40</f>
        <v>2</v>
      </c>
    </row>
    <row r="91">
      <c r="A91" s="131"/>
      <c r="B91" s="132"/>
      <c r="C91" s="133"/>
      <c r="D91" s="131"/>
      <c r="E91" s="133"/>
      <c r="F91" s="133"/>
      <c r="G91" s="133"/>
      <c r="H91" s="133"/>
      <c r="I91" s="133"/>
    </row>
    <row r="92">
      <c r="A92" s="123" t="str">
        <f>'🤖 Command R+'!$A$42</f>
        <v>http://elpais.com/tecnologia/2019/08/20/actualidad/1566294736_117123.html</v>
      </c>
      <c r="B92" s="124" t="s">
        <v>24</v>
      </c>
      <c r="C92" s="125" t="str">
        <f>'🤖 Command R+'!C42</f>
        <v>Base</v>
      </c>
      <c r="D92" s="173">
        <f>'🤖 Command R+'!E42</f>
        <v>0.3295932679</v>
      </c>
      <c r="E92" s="125">
        <f>'🤖 Command R+'!F42</f>
        <v>5</v>
      </c>
      <c r="F92" s="125">
        <f>'🤖 Command R+'!G42</f>
        <v>4</v>
      </c>
      <c r="G92" s="125">
        <f>'🤖 Command R+'!H42</f>
        <v>5</v>
      </c>
      <c r="H92" s="125">
        <f>'🤖 Command R+'!I42</f>
        <v>4</v>
      </c>
      <c r="I92" s="125">
        <f>'🤖 Command R+'!J42</f>
        <v>4</v>
      </c>
    </row>
    <row r="93">
      <c r="A93" s="123" t="str">
        <f>'🤖 Command R+'!$A$42</f>
        <v>http://elpais.com/tecnologia/2019/08/20/actualidad/1566294736_117123.html</v>
      </c>
      <c r="B93" s="124" t="s">
        <v>24</v>
      </c>
      <c r="C93" s="125" t="str">
        <f>'🤖 Command R+'!C43</f>
        <v>CoT</v>
      </c>
      <c r="D93" s="174">
        <f>'🤖 Command R+'!E43</f>
        <v>0.2482468443</v>
      </c>
      <c r="E93" s="125">
        <f>'🤖 Command R+'!F43</f>
        <v>5</v>
      </c>
      <c r="F93" s="125">
        <f>'🤖 Command R+'!G43</f>
        <v>4</v>
      </c>
      <c r="G93" s="125">
        <f>'🤖 Command R+'!H43</f>
        <v>5</v>
      </c>
      <c r="H93" s="125">
        <f>'🤖 Command R+'!I43</f>
        <v>4</v>
      </c>
      <c r="I93" s="125">
        <f>'🤖 Command R+'!J43</f>
        <v>4</v>
      </c>
    </row>
    <row r="94">
      <c r="A94" s="123" t="str">
        <f>'🤖 Command R+'!$A$42</f>
        <v>http://elpais.com/tecnologia/2019/08/20/actualidad/1566294736_117123.html</v>
      </c>
      <c r="B94" s="124" t="s">
        <v>24</v>
      </c>
      <c r="C94" s="125" t="str">
        <f>'🤖 Command R+'!C44</f>
        <v>5W1H</v>
      </c>
      <c r="D94" s="175">
        <f>'🤖 Command R+'!E44</f>
        <v>0.2931276297</v>
      </c>
      <c r="E94" s="125">
        <f>'🤖 Command R+'!F44</f>
        <v>4</v>
      </c>
      <c r="F94" s="125">
        <f>'🤖 Command R+'!G44</f>
        <v>4</v>
      </c>
      <c r="G94" s="125">
        <f>'🤖 Command R+'!H44</f>
        <v>5</v>
      </c>
      <c r="H94" s="125">
        <f>'🤖 Command R+'!I44</f>
        <v>3</v>
      </c>
      <c r="I94" s="125">
        <f>'🤖 Command R+'!J44</f>
        <v>5</v>
      </c>
    </row>
    <row r="95">
      <c r="A95" s="123" t="str">
        <f>'🤖 Command R+'!$A$42</f>
        <v>http://elpais.com/tecnologia/2019/08/20/actualidad/1566294736_117123.html</v>
      </c>
      <c r="B95" s="124" t="s">
        <v>24</v>
      </c>
      <c r="C95" s="125" t="str">
        <f>'🤖 Command R+'!C45</f>
        <v>tldr</v>
      </c>
      <c r="D95" s="139">
        <f>'🤖 Command R+'!E45</f>
        <v>0.2117812062</v>
      </c>
      <c r="E95" s="125">
        <f>'🤖 Command R+'!F45</f>
        <v>5</v>
      </c>
      <c r="F95" s="125">
        <f>'🤖 Command R+'!G45</f>
        <v>5</v>
      </c>
      <c r="G95" s="125">
        <f>'🤖 Command R+'!H45</f>
        <v>5</v>
      </c>
      <c r="H95" s="125">
        <f>'🤖 Command R+'!I45</f>
        <v>4</v>
      </c>
      <c r="I95" s="125">
        <f>'🤖 Command R+'!J45</f>
        <v>4</v>
      </c>
    </row>
    <row r="96">
      <c r="A96" s="131"/>
      <c r="B96" s="132"/>
      <c r="C96" s="133"/>
      <c r="D96" s="131"/>
      <c r="E96" s="133"/>
      <c r="F96" s="133"/>
      <c r="G96" s="133"/>
      <c r="H96" s="133"/>
      <c r="I96" s="133"/>
    </row>
    <row r="97">
      <c r="A97" s="123" t="str">
        <f>'🤖 Command R+'!$A$47</f>
        <v>http://elpais.com/elpais/2019/07/05/ideas/1562335565_606827.html</v>
      </c>
      <c r="B97" s="124" t="s">
        <v>24</v>
      </c>
      <c r="C97" s="125" t="str">
        <f>'🤖 Command R+'!C47</f>
        <v>Base</v>
      </c>
      <c r="D97" s="143">
        <f>'🤖 Command R+'!E47</f>
        <v>0.08259212198</v>
      </c>
      <c r="E97" s="125">
        <f>'🤖 Command R+'!F47</f>
        <v>5</v>
      </c>
      <c r="F97" s="125">
        <f>'🤖 Command R+'!G47</f>
        <v>5</v>
      </c>
      <c r="G97" s="125">
        <f>'🤖 Command R+'!H47</f>
        <v>5</v>
      </c>
      <c r="H97" s="125">
        <f>'🤖 Command R+'!I47</f>
        <v>4</v>
      </c>
      <c r="I97" s="125">
        <f>'🤖 Command R+'!J47</f>
        <v>4</v>
      </c>
    </row>
    <row r="98">
      <c r="A98" s="123" t="str">
        <f>'🤖 Command R+'!$A$47</f>
        <v>http://elpais.com/elpais/2019/07/05/ideas/1562335565_606827.html</v>
      </c>
      <c r="B98" s="124" t="s">
        <v>24</v>
      </c>
      <c r="C98" s="125" t="str">
        <f>'🤖 Command R+'!C48</f>
        <v>CoT</v>
      </c>
      <c r="D98" s="149">
        <f>'🤖 Command R+'!E48</f>
        <v>0.1283354511</v>
      </c>
      <c r="E98" s="125">
        <f>'🤖 Command R+'!F48</f>
        <v>4</v>
      </c>
      <c r="F98" s="125">
        <f>'🤖 Command R+'!G48</f>
        <v>4</v>
      </c>
      <c r="G98" s="125">
        <f>'🤖 Command R+'!H48</f>
        <v>5</v>
      </c>
      <c r="H98" s="125">
        <f>'🤖 Command R+'!I48</f>
        <v>4</v>
      </c>
      <c r="I98" s="125">
        <f>'🤖 Command R+'!J48</f>
        <v>4</v>
      </c>
    </row>
    <row r="99">
      <c r="A99" s="123" t="str">
        <f>'🤖 Command R+'!$A$47</f>
        <v>http://elpais.com/elpais/2019/07/05/ideas/1562335565_606827.html</v>
      </c>
      <c r="B99" s="124" t="s">
        <v>24</v>
      </c>
      <c r="C99" s="125" t="str">
        <f>'🤖 Command R+'!C49</f>
        <v>5W1H</v>
      </c>
      <c r="D99" s="176">
        <f>'🤖 Command R+'!E49</f>
        <v>0.1207115629</v>
      </c>
      <c r="E99" s="125">
        <f>'🤖 Command R+'!F49</f>
        <v>3</v>
      </c>
      <c r="F99" s="125">
        <f>'🤖 Command R+'!G49</f>
        <v>5</v>
      </c>
      <c r="G99" s="125">
        <f>'🤖 Command R+'!H49</f>
        <v>5</v>
      </c>
      <c r="H99" s="125">
        <f>'🤖 Command R+'!I49</f>
        <v>3</v>
      </c>
      <c r="I99" s="125">
        <f>'🤖 Command R+'!J49</f>
        <v>5</v>
      </c>
    </row>
    <row r="100">
      <c r="A100" s="123" t="str">
        <f>'🤖 Command R+'!$A$47</f>
        <v>http://elpais.com/elpais/2019/07/05/ideas/1562335565_606827.html</v>
      </c>
      <c r="B100" s="124" t="s">
        <v>24</v>
      </c>
      <c r="C100" s="125" t="str">
        <f>'🤖 Command R+'!C50</f>
        <v>tldr</v>
      </c>
      <c r="D100" s="177">
        <f>'🤖 Command R+'!E50</f>
        <v>0.04764930114</v>
      </c>
      <c r="E100" s="125">
        <f>'🤖 Command R+'!F50</f>
        <v>5</v>
      </c>
      <c r="F100" s="125">
        <f>'🤖 Command R+'!G50</f>
        <v>5</v>
      </c>
      <c r="G100" s="125">
        <f>'🤖 Command R+'!H50</f>
        <v>5</v>
      </c>
      <c r="H100" s="125">
        <f>'🤖 Command R+'!I50</f>
        <v>5</v>
      </c>
      <c r="I100" s="125">
        <f>'🤖 Command R+'!J50</f>
        <v>4</v>
      </c>
    </row>
    <row r="101">
      <c r="A101" s="131"/>
      <c r="B101" s="132"/>
      <c r="C101" s="133"/>
      <c r="D101" s="131"/>
      <c r="E101" s="133"/>
      <c r="F101" s="133"/>
      <c r="G101" s="133"/>
      <c r="H101" s="133"/>
      <c r="I101" s="133"/>
    </row>
    <row r="102">
      <c r="A102" s="123" t="str">
        <f>'🤖 GPT 4o'!$A$2</f>
        <v>http://elpais.com/deportes/2019/08/17/actualidad/1566005143_044557.html</v>
      </c>
      <c r="B102" s="124" t="s">
        <v>25</v>
      </c>
      <c r="C102" s="125" t="str">
        <f>'🤖 GPT 4o'!C2</f>
        <v>Base</v>
      </c>
      <c r="D102" s="167">
        <f>'🤖 GPT 4o'!E2</f>
        <v>0.1414514145</v>
      </c>
      <c r="E102" s="125">
        <f>'🤖 GPT 4o'!F2</f>
        <v>5</v>
      </c>
      <c r="F102" s="125">
        <f>'🤖 GPT 4o'!G2</f>
        <v>5</v>
      </c>
      <c r="G102" s="125">
        <f>'🤖 GPT 4o'!H2</f>
        <v>5</v>
      </c>
      <c r="H102" s="125">
        <f>'🤖 GPT 4o'!I2</f>
        <v>5</v>
      </c>
      <c r="I102" s="125">
        <f>'🤖 GPT 4o'!J2</f>
        <v>5</v>
      </c>
    </row>
    <row r="103">
      <c r="A103" s="123" t="str">
        <f>'🤖 GPT 4o'!$A$2</f>
        <v>http://elpais.com/deportes/2019/08/17/actualidad/1566005143_044557.html</v>
      </c>
      <c r="B103" s="124" t="s">
        <v>25</v>
      </c>
      <c r="C103" s="125" t="str">
        <f>'🤖 GPT 4o'!C3</f>
        <v>CoT</v>
      </c>
      <c r="D103" s="135">
        <f>'🤖 GPT 4o'!E3</f>
        <v>0.1131611316</v>
      </c>
      <c r="E103" s="125">
        <f>'🤖 GPT 4o'!F3</f>
        <v>5</v>
      </c>
      <c r="F103" s="125">
        <f>'🤖 GPT 4o'!G3</f>
        <v>5</v>
      </c>
      <c r="G103" s="125">
        <f>'🤖 GPT 4o'!H3</f>
        <v>5</v>
      </c>
      <c r="H103" s="125">
        <f>'🤖 GPT 4o'!I3</f>
        <v>5</v>
      </c>
      <c r="I103" s="125">
        <f>'🤖 GPT 4o'!J3</f>
        <v>4</v>
      </c>
    </row>
    <row r="104">
      <c r="A104" s="123" t="str">
        <f>'🤖 GPT 4o'!$A$2</f>
        <v>http://elpais.com/deportes/2019/08/17/actualidad/1566005143_044557.html</v>
      </c>
      <c r="B104" s="124" t="s">
        <v>25</v>
      </c>
      <c r="C104" s="125" t="str">
        <f>'🤖 GPT 4o'!C4</f>
        <v>5W1H</v>
      </c>
      <c r="D104" s="178">
        <f>'🤖 GPT 4o'!E4</f>
        <v>0.1758917589</v>
      </c>
      <c r="E104" s="125">
        <f>'🤖 GPT 4o'!F4</f>
        <v>3</v>
      </c>
      <c r="F104" s="125">
        <f>'🤖 GPT 4o'!G4</f>
        <v>5</v>
      </c>
      <c r="G104" s="125">
        <f>'🤖 GPT 4o'!H4</f>
        <v>5</v>
      </c>
      <c r="H104" s="125">
        <f>'🤖 GPT 4o'!I4</f>
        <v>5</v>
      </c>
      <c r="I104" s="125">
        <f>'🤖 GPT 4o'!J4</f>
        <v>5</v>
      </c>
    </row>
    <row r="105">
      <c r="A105" s="123" t="str">
        <f>'🤖 GPT 4o'!$A$2</f>
        <v>http://elpais.com/deportes/2019/08/17/actualidad/1566005143_044557.html</v>
      </c>
      <c r="B105" s="124" t="s">
        <v>25</v>
      </c>
      <c r="C105" s="125" t="str">
        <f>'🤖 GPT 4o'!C5</f>
        <v>tldr</v>
      </c>
      <c r="D105" s="176">
        <f>'🤖 GPT 4o'!E5</f>
        <v>0.1205412054</v>
      </c>
      <c r="E105" s="125">
        <f>'🤖 GPT 4o'!F5</f>
        <v>5</v>
      </c>
      <c r="F105" s="125">
        <f>'🤖 GPT 4o'!G5</f>
        <v>5</v>
      </c>
      <c r="G105" s="125">
        <f>'🤖 GPT 4o'!H5</f>
        <v>5</v>
      </c>
      <c r="H105" s="125">
        <f>'🤖 GPT 4o'!I5</f>
        <v>5</v>
      </c>
      <c r="I105" s="125">
        <f>'🤖 GPT 4o'!J5</f>
        <v>5</v>
      </c>
    </row>
    <row r="106">
      <c r="A106" s="131"/>
      <c r="B106" s="132"/>
      <c r="C106" s="133"/>
      <c r="D106" s="131"/>
      <c r="E106" s="133"/>
      <c r="F106" s="133"/>
      <c r="G106" s="133"/>
      <c r="H106" s="133"/>
      <c r="I106" s="133"/>
    </row>
    <row r="107">
      <c r="A107" s="123" t="str">
        <f>'🤖 GPT 4o'!$A$7</f>
        <v>http://elpais.com/elpais/2019/07/10/planeta_futuro/1562757015_950583.html</v>
      </c>
      <c r="B107" s="124" t="s">
        <v>25</v>
      </c>
      <c r="C107" s="125" t="str">
        <f>'🤖 GPT 4o'!C7</f>
        <v>Base</v>
      </c>
      <c r="D107" s="179">
        <f>'🤖 GPT 4o'!E7</f>
        <v>0.1246290801</v>
      </c>
      <c r="E107" s="125">
        <f>'🤖 GPT 4o'!F7</f>
        <v>5</v>
      </c>
      <c r="F107" s="125">
        <f>'🤖 GPT 4o'!G7</f>
        <v>4</v>
      </c>
      <c r="G107" s="125">
        <f>'🤖 GPT 4o'!H7</f>
        <v>5</v>
      </c>
      <c r="H107" s="125">
        <f>'🤖 GPT 4o'!I7</f>
        <v>5</v>
      </c>
      <c r="I107" s="125">
        <f>'🤖 GPT 4o'!J7</f>
        <v>5</v>
      </c>
    </row>
    <row r="108">
      <c r="A108" s="123" t="str">
        <f>'🤖 GPT 4o'!$A$7</f>
        <v>http://elpais.com/elpais/2019/07/10/planeta_futuro/1562757015_950583.html</v>
      </c>
      <c r="B108" s="124" t="s">
        <v>25</v>
      </c>
      <c r="C108" s="125" t="str">
        <f>'🤖 GPT 4o'!C8</f>
        <v>CoT</v>
      </c>
      <c r="D108" s="176">
        <f>'🤖 GPT 4o'!E8</f>
        <v>0.115727003</v>
      </c>
      <c r="E108" s="125">
        <f>'🤖 GPT 4o'!F8</f>
        <v>5</v>
      </c>
      <c r="F108" s="125">
        <f>'🤖 GPT 4o'!G8</f>
        <v>5</v>
      </c>
      <c r="G108" s="125">
        <f>'🤖 GPT 4o'!H8</f>
        <v>5</v>
      </c>
      <c r="H108" s="125">
        <f>'🤖 GPT 4o'!I8</f>
        <v>5</v>
      </c>
      <c r="I108" s="125">
        <f>'🤖 GPT 4o'!J8</f>
        <v>5</v>
      </c>
    </row>
    <row r="109">
      <c r="A109" s="123" t="str">
        <f>'🤖 GPT 4o'!$A$7</f>
        <v>http://elpais.com/elpais/2019/07/10/planeta_futuro/1562757015_950583.html</v>
      </c>
      <c r="B109" s="124" t="s">
        <v>25</v>
      </c>
      <c r="C109" s="125" t="str">
        <f>'🤖 GPT 4o'!C9</f>
        <v>5W1H</v>
      </c>
      <c r="D109" s="180">
        <f>'🤖 GPT 4o'!E9</f>
        <v>0.1701285856</v>
      </c>
      <c r="E109" s="125">
        <f>'🤖 GPT 4o'!F9</f>
        <v>3</v>
      </c>
      <c r="F109" s="125">
        <f>'🤖 GPT 4o'!G9</f>
        <v>5</v>
      </c>
      <c r="G109" s="125">
        <f>'🤖 GPT 4o'!H9</f>
        <v>5</v>
      </c>
      <c r="H109" s="125">
        <f>'🤖 GPT 4o'!I9</f>
        <v>5</v>
      </c>
      <c r="I109" s="125">
        <f>'🤖 GPT 4o'!J9</f>
        <v>5</v>
      </c>
    </row>
    <row r="110">
      <c r="A110" s="123" t="str">
        <f>'🤖 GPT 4o'!$A$7</f>
        <v>http://elpais.com/elpais/2019/07/10/planeta_futuro/1562757015_950583.html</v>
      </c>
      <c r="B110" s="124" t="s">
        <v>25</v>
      </c>
      <c r="C110" s="125" t="str">
        <f>'🤖 GPT 4o'!C10</f>
        <v>tldr</v>
      </c>
      <c r="D110" s="181">
        <f>'🤖 GPT 4o'!E10</f>
        <v>0.137487636</v>
      </c>
      <c r="E110" s="125">
        <f>'🤖 GPT 4o'!F10</f>
        <v>5</v>
      </c>
      <c r="F110" s="125">
        <f>'🤖 GPT 4o'!G10</f>
        <v>4</v>
      </c>
      <c r="G110" s="125">
        <f>'🤖 GPT 4o'!H10</f>
        <v>5</v>
      </c>
      <c r="H110" s="125">
        <f>'🤖 GPT 4o'!I10</f>
        <v>5</v>
      </c>
      <c r="I110" s="125">
        <f>'🤖 GPT 4o'!J10</f>
        <v>5</v>
      </c>
    </row>
    <row r="111">
      <c r="A111" s="131"/>
      <c r="B111" s="132"/>
      <c r="C111" s="133"/>
      <c r="D111" s="131"/>
      <c r="E111" s="133"/>
      <c r="F111" s="133"/>
      <c r="G111" s="133"/>
      <c r="H111" s="133"/>
      <c r="I111" s="133"/>
    </row>
    <row r="112">
      <c r="A112" s="123" t="str">
        <f>'🤖 GPT 4o'!$A$12</f>
        <v>http://elpais.com/ccaa/2019/09/12/madrid/1568307703_277564.html</v>
      </c>
      <c r="B112" s="124" t="s">
        <v>25</v>
      </c>
      <c r="C112" s="125" t="str">
        <f>'🤖 GPT 4o'!C12</f>
        <v>Base</v>
      </c>
      <c r="D112" s="157">
        <f>'🤖 GPT 4o'!E12</f>
        <v>0.06973995272</v>
      </c>
      <c r="E112" s="125">
        <f>'🤖 GPT 4o'!F12</f>
        <v>5</v>
      </c>
      <c r="F112" s="125">
        <f>'🤖 GPT 4o'!G12</f>
        <v>5</v>
      </c>
      <c r="G112" s="125">
        <f>'🤖 GPT 4o'!H12</f>
        <v>5</v>
      </c>
      <c r="H112" s="125">
        <f>'🤖 GPT 4o'!I12</f>
        <v>5</v>
      </c>
      <c r="I112" s="125">
        <f>'🤖 GPT 4o'!J12</f>
        <v>5</v>
      </c>
    </row>
    <row r="113">
      <c r="A113" s="123" t="str">
        <f>'🤖 GPT 4o'!$A$12</f>
        <v>http://elpais.com/ccaa/2019/09/12/madrid/1568307703_277564.html</v>
      </c>
      <c r="B113" s="124" t="s">
        <v>25</v>
      </c>
      <c r="C113" s="125" t="str">
        <f>'🤖 GPT 4o'!C13</f>
        <v>CoT</v>
      </c>
      <c r="D113" s="138">
        <f>'🤖 GPT 4o'!E13</f>
        <v>0.0780141844</v>
      </c>
      <c r="E113" s="125">
        <f>'🤖 GPT 4o'!F13</f>
        <v>5</v>
      </c>
      <c r="F113" s="125">
        <f>'🤖 GPT 4o'!G13</f>
        <v>5</v>
      </c>
      <c r="G113" s="125">
        <f>'🤖 GPT 4o'!H13</f>
        <v>5</v>
      </c>
      <c r="H113" s="125">
        <f>'🤖 GPT 4o'!I13</f>
        <v>5</v>
      </c>
      <c r="I113" s="125">
        <f>'🤖 GPT 4o'!J13</f>
        <v>5</v>
      </c>
    </row>
    <row r="114">
      <c r="A114" s="123" t="str">
        <f>'🤖 GPT 4o'!$A$12</f>
        <v>http://elpais.com/ccaa/2019/09/12/madrid/1568307703_277564.html</v>
      </c>
      <c r="B114" s="124" t="s">
        <v>25</v>
      </c>
      <c r="C114" s="125" t="str">
        <f>'🤖 GPT 4o'!C14</f>
        <v>5W1H</v>
      </c>
      <c r="D114" s="137">
        <f>'🤖 GPT 4o'!E14</f>
        <v>0.09869976359</v>
      </c>
      <c r="E114" s="125">
        <f>'🤖 GPT 4o'!F14</f>
        <v>3</v>
      </c>
      <c r="F114" s="125">
        <f>'🤖 GPT 4o'!G14</f>
        <v>5</v>
      </c>
      <c r="G114" s="125">
        <f>'🤖 GPT 4o'!H14</f>
        <v>5</v>
      </c>
      <c r="H114" s="125">
        <f>'🤖 GPT 4o'!I14</f>
        <v>5</v>
      </c>
      <c r="I114" s="125">
        <f>'🤖 GPT 4o'!J14</f>
        <v>5</v>
      </c>
    </row>
    <row r="115">
      <c r="A115" s="123" t="str">
        <f>'🤖 GPT 4o'!$A$12</f>
        <v>http://elpais.com/ccaa/2019/09/12/madrid/1568307703_277564.html</v>
      </c>
      <c r="B115" s="124" t="s">
        <v>25</v>
      </c>
      <c r="C115" s="125" t="str">
        <f>'🤖 GPT 4o'!C15</f>
        <v>tldr</v>
      </c>
      <c r="D115" s="142">
        <f>'🤖 GPT 4o'!E15</f>
        <v>0.06501182033</v>
      </c>
      <c r="E115" s="125">
        <f>'🤖 GPT 4o'!F15</f>
        <v>5</v>
      </c>
      <c r="F115" s="125">
        <f>'🤖 GPT 4o'!G15</f>
        <v>5</v>
      </c>
      <c r="G115" s="125">
        <f>'🤖 GPT 4o'!H15</f>
        <v>5</v>
      </c>
      <c r="H115" s="125">
        <f>'🤖 GPT 4o'!I15</f>
        <v>4</v>
      </c>
      <c r="I115" s="125">
        <f>'🤖 GPT 4o'!J15</f>
        <v>4</v>
      </c>
    </row>
    <row r="116">
      <c r="A116" s="131"/>
      <c r="B116" s="132"/>
      <c r="C116" s="133"/>
      <c r="D116" s="131"/>
      <c r="E116" s="133"/>
      <c r="F116" s="133"/>
      <c r="G116" s="133"/>
      <c r="H116" s="133"/>
      <c r="I116" s="133"/>
    </row>
    <row r="117">
      <c r="A117" s="123" t="str">
        <f>'🤖 GPT 4o'!$A$17</f>
        <v>http://elpais.com/deportes/2019/08/10/actualidad/1565426201_075062.html</v>
      </c>
      <c r="B117" s="124" t="s">
        <v>25</v>
      </c>
      <c r="C117" s="125" t="str">
        <f>'🤖 GPT 4o'!C17</f>
        <v>Base</v>
      </c>
      <c r="D117" s="167">
        <f>'🤖 GPT 4o'!E17</f>
        <v>0.1422475107</v>
      </c>
      <c r="E117" s="125">
        <f>'🤖 GPT 4o'!F17</f>
        <v>5</v>
      </c>
      <c r="F117" s="125">
        <f>'🤖 GPT 4o'!G17</f>
        <v>5</v>
      </c>
      <c r="G117" s="125">
        <f>'🤖 GPT 4o'!H17</f>
        <v>5</v>
      </c>
      <c r="H117" s="125">
        <f>'🤖 GPT 4o'!I17</f>
        <v>4</v>
      </c>
      <c r="I117" s="125">
        <f>'🤖 GPT 4o'!J17</f>
        <v>4</v>
      </c>
    </row>
    <row r="118">
      <c r="A118" s="123" t="str">
        <f>'🤖 GPT 4o'!$A$17</f>
        <v>http://elpais.com/deportes/2019/08/10/actualidad/1565426201_075062.html</v>
      </c>
      <c r="B118" s="124" t="s">
        <v>25</v>
      </c>
      <c r="C118" s="125" t="str">
        <f>'🤖 GPT 4o'!C18</f>
        <v>CoT</v>
      </c>
      <c r="D118" s="140">
        <f>'🤖 GPT 4o'!E18</f>
        <v>0.2034139403</v>
      </c>
      <c r="E118" s="125">
        <f>'🤖 GPT 4o'!F18</f>
        <v>5</v>
      </c>
      <c r="F118" s="125">
        <f>'🤖 GPT 4o'!G18</f>
        <v>5</v>
      </c>
      <c r="G118" s="125">
        <f>'🤖 GPT 4o'!H18</f>
        <v>5</v>
      </c>
      <c r="H118" s="125">
        <f>'🤖 GPT 4o'!I18</f>
        <v>4</v>
      </c>
      <c r="I118" s="125">
        <f>'🤖 GPT 4o'!J18</f>
        <v>5</v>
      </c>
    </row>
    <row r="119">
      <c r="A119" s="123" t="str">
        <f>'🤖 GPT 4o'!$A$17</f>
        <v>http://elpais.com/deportes/2019/08/10/actualidad/1565426201_075062.html</v>
      </c>
      <c r="B119" s="124" t="s">
        <v>25</v>
      </c>
      <c r="C119" s="125" t="str">
        <f>'🤖 GPT 4o'!C19</f>
        <v>5W1H</v>
      </c>
      <c r="D119" s="178">
        <f>'🤖 GPT 4o'!E19</f>
        <v>0.1749644381</v>
      </c>
      <c r="E119" s="125">
        <f>'🤖 GPT 4o'!F19</f>
        <v>3</v>
      </c>
      <c r="F119" s="125">
        <f>'🤖 GPT 4o'!G19</f>
        <v>5</v>
      </c>
      <c r="G119" s="125">
        <f>'🤖 GPT 4o'!H19</f>
        <v>5</v>
      </c>
      <c r="H119" s="125">
        <f>'🤖 GPT 4o'!I19</f>
        <v>5</v>
      </c>
      <c r="I119" s="125">
        <f>'🤖 GPT 4o'!J19</f>
        <v>5</v>
      </c>
    </row>
    <row r="120">
      <c r="A120" s="123" t="str">
        <f>'🤖 GPT 4o'!$A$17</f>
        <v>http://elpais.com/deportes/2019/08/10/actualidad/1565426201_075062.html</v>
      </c>
      <c r="B120" s="124" t="s">
        <v>25</v>
      </c>
      <c r="C120" s="125" t="str">
        <f>'🤖 GPT 4o'!C20</f>
        <v>tldr</v>
      </c>
      <c r="D120" s="181">
        <f>'🤖 GPT 4o'!E20</f>
        <v>0.1379800853</v>
      </c>
      <c r="E120" s="125">
        <f>'🤖 GPT 4o'!F20</f>
        <v>5</v>
      </c>
      <c r="F120" s="125">
        <f>'🤖 GPT 4o'!G20</f>
        <v>5</v>
      </c>
      <c r="G120" s="125">
        <f>'🤖 GPT 4o'!H20</f>
        <v>5</v>
      </c>
      <c r="H120" s="125">
        <f>'🤖 GPT 4o'!I20</f>
        <v>5</v>
      </c>
      <c r="I120" s="125">
        <f>'🤖 GPT 4o'!J20</f>
        <v>5</v>
      </c>
    </row>
    <row r="121">
      <c r="A121" s="131"/>
      <c r="B121" s="132"/>
      <c r="C121" s="133"/>
      <c r="D121" s="131"/>
      <c r="E121" s="133"/>
      <c r="F121" s="133"/>
      <c r="G121" s="133"/>
      <c r="H121" s="133"/>
      <c r="I121" s="133"/>
    </row>
    <row r="122">
      <c r="A122" s="123" t="str">
        <f>'🤖 GPT 4o'!$A$22</f>
        <v>http://elpais.com/elpais/2019/07/11/gente/1562866782_776897.html</v>
      </c>
      <c r="B122" s="124" t="s">
        <v>25</v>
      </c>
      <c r="C122" s="125" t="str">
        <f>'🤖 GPT 4o'!C22</f>
        <v>Base</v>
      </c>
      <c r="D122" s="151">
        <f>'🤖 GPT 4o'!E22</f>
        <v>0.1605471562</v>
      </c>
      <c r="E122" s="125">
        <f>'🤖 GPT 4o'!F22</f>
        <v>5</v>
      </c>
      <c r="F122" s="125">
        <f>'🤖 GPT 4o'!G22</f>
        <v>5</v>
      </c>
      <c r="G122" s="125">
        <f>'🤖 GPT 4o'!H22</f>
        <v>5</v>
      </c>
      <c r="H122" s="125">
        <f>'🤖 GPT 4o'!I22</f>
        <v>3</v>
      </c>
      <c r="I122" s="125">
        <f>'🤖 GPT 4o'!J22</f>
        <v>5</v>
      </c>
    </row>
    <row r="123">
      <c r="A123" s="123" t="str">
        <f>'🤖 GPT 4o'!$A$22</f>
        <v>http://elpais.com/elpais/2019/07/11/gente/1562866782_776897.html</v>
      </c>
      <c r="B123" s="124" t="s">
        <v>25</v>
      </c>
      <c r="C123" s="125" t="str">
        <f>'🤖 GPT 4o'!C23</f>
        <v>CoT</v>
      </c>
      <c r="D123" s="182">
        <f>'🤖 GPT 4o'!E23</f>
        <v>0.07631389489</v>
      </c>
      <c r="E123" s="125">
        <f>'🤖 GPT 4o'!F23</f>
        <v>5</v>
      </c>
      <c r="F123" s="125">
        <f>'🤖 GPT 4o'!G23</f>
        <v>5</v>
      </c>
      <c r="G123" s="125">
        <f>'🤖 GPT 4o'!H23</f>
        <v>5</v>
      </c>
      <c r="H123" s="125">
        <f>'🤖 GPT 4o'!I23</f>
        <v>4</v>
      </c>
      <c r="I123" s="125">
        <f>'🤖 GPT 4o'!J23</f>
        <v>4</v>
      </c>
    </row>
    <row r="124">
      <c r="A124" s="123" t="str">
        <f>'🤖 GPT 4o'!$A$22</f>
        <v>http://elpais.com/elpais/2019/07/11/gente/1562866782_776897.html</v>
      </c>
      <c r="B124" s="124" t="s">
        <v>25</v>
      </c>
      <c r="C124" s="125" t="str">
        <f>'🤖 GPT 4o'!C24</f>
        <v>5W1H</v>
      </c>
      <c r="D124" s="135">
        <f>'🤖 GPT 4o'!E24</f>
        <v>0.1094312455</v>
      </c>
      <c r="E124" s="125">
        <f>'🤖 GPT 4o'!F24</f>
        <v>3</v>
      </c>
      <c r="F124" s="125">
        <f>'🤖 GPT 4o'!G24</f>
        <v>5</v>
      </c>
      <c r="G124" s="125">
        <f>'🤖 GPT 4o'!H24</f>
        <v>5</v>
      </c>
      <c r="H124" s="125">
        <f>'🤖 GPT 4o'!I24</f>
        <v>4</v>
      </c>
      <c r="I124" s="125">
        <f>'🤖 GPT 4o'!J24</f>
        <v>4</v>
      </c>
    </row>
    <row r="125">
      <c r="A125" s="123" t="str">
        <f>'🤖 GPT 4o'!$A$22</f>
        <v>http://elpais.com/elpais/2019/07/11/gente/1562866782_776897.html</v>
      </c>
      <c r="B125" s="124" t="s">
        <v>25</v>
      </c>
      <c r="C125" s="125" t="str">
        <f>'🤖 GPT 4o'!C25</f>
        <v>tldr</v>
      </c>
      <c r="D125" s="182">
        <f>'🤖 GPT 4o'!E25</f>
        <v>0.07631389489</v>
      </c>
      <c r="E125" s="125">
        <f>'🤖 GPT 4o'!F25</f>
        <v>5</v>
      </c>
      <c r="F125" s="125">
        <f>'🤖 GPT 4o'!G25</f>
        <v>5</v>
      </c>
      <c r="G125" s="125">
        <f>'🤖 GPT 4o'!H25</f>
        <v>5</v>
      </c>
      <c r="H125" s="125">
        <f>'🤖 GPT 4o'!I25</f>
        <v>5</v>
      </c>
      <c r="I125" s="125">
        <f>'🤖 GPT 4o'!J25</f>
        <v>4</v>
      </c>
    </row>
    <row r="126">
      <c r="A126" s="131"/>
      <c r="B126" s="132"/>
      <c r="C126" s="133"/>
      <c r="D126" s="131"/>
      <c r="E126" s="133"/>
      <c r="F126" s="133"/>
      <c r="G126" s="133"/>
      <c r="H126" s="133"/>
      <c r="I126" s="133"/>
    </row>
    <row r="127">
      <c r="A127" s="123" t="str">
        <f>'🤖 GPT 4o'!$A$27</f>
        <v>http://elpais.com/elpais/2019/07/19/ciencia/1563535714_854872.html</v>
      </c>
      <c r="B127" s="124" t="s">
        <v>25</v>
      </c>
      <c r="C127" s="125" t="str">
        <f>'🤖 GPT 4o'!C27</f>
        <v>Base</v>
      </c>
      <c r="D127" s="183">
        <f>'🤖 GPT 4o'!E27</f>
        <v>0.3468208092</v>
      </c>
      <c r="E127" s="125">
        <f>'🤖 GPT 4o'!F27</f>
        <v>5</v>
      </c>
      <c r="F127" s="125">
        <f>'🤖 GPT 4o'!G27</f>
        <v>5</v>
      </c>
      <c r="G127" s="125">
        <f>'🤖 GPT 4o'!H27</f>
        <v>5</v>
      </c>
      <c r="H127" s="125">
        <f>'🤖 GPT 4o'!I27</f>
        <v>4</v>
      </c>
      <c r="I127" s="125">
        <f>'🤖 GPT 4o'!J27</f>
        <v>5</v>
      </c>
    </row>
    <row r="128">
      <c r="A128" s="123" t="str">
        <f>'🤖 GPT 4o'!$A$27</f>
        <v>http://elpais.com/elpais/2019/07/19/ciencia/1563535714_854872.html</v>
      </c>
      <c r="B128" s="124" t="s">
        <v>25</v>
      </c>
      <c r="C128" s="125" t="str">
        <f>'🤖 GPT 4o'!C28</f>
        <v>CoT</v>
      </c>
      <c r="D128" s="175">
        <f>'🤖 GPT 4o'!E28</f>
        <v>0.2947976879</v>
      </c>
      <c r="E128" s="125">
        <f>'🤖 GPT 4o'!F28</f>
        <v>5</v>
      </c>
      <c r="F128" s="125">
        <f>'🤖 GPT 4o'!G28</f>
        <v>4</v>
      </c>
      <c r="G128" s="125">
        <f>'🤖 GPT 4o'!H28</f>
        <v>5</v>
      </c>
      <c r="H128" s="125">
        <f>'🤖 GPT 4o'!I28</f>
        <v>5</v>
      </c>
      <c r="I128" s="125">
        <f>'🤖 GPT 4o'!J28</f>
        <v>4</v>
      </c>
    </row>
    <row r="129">
      <c r="A129" s="123" t="str">
        <f>'🤖 GPT 4o'!$A$27</f>
        <v>http://elpais.com/elpais/2019/07/19/ciencia/1563535714_854872.html</v>
      </c>
      <c r="B129" s="124" t="s">
        <v>25</v>
      </c>
      <c r="C129" s="125" t="str">
        <f>'🤖 GPT 4o'!C29</f>
        <v>5W1H</v>
      </c>
      <c r="D129" s="184">
        <f>'🤖 GPT 4o'!E29</f>
        <v>0.2793834297</v>
      </c>
      <c r="E129" s="125">
        <f>'🤖 GPT 4o'!F29</f>
        <v>3</v>
      </c>
      <c r="F129" s="125">
        <f>'🤖 GPT 4o'!G29</f>
        <v>5</v>
      </c>
      <c r="G129" s="125">
        <f>'🤖 GPT 4o'!H29</f>
        <v>5</v>
      </c>
      <c r="H129" s="125">
        <f>'🤖 GPT 4o'!I29</f>
        <v>5</v>
      </c>
      <c r="I129" s="125">
        <f>'🤖 GPT 4o'!J29</f>
        <v>5</v>
      </c>
    </row>
    <row r="130">
      <c r="A130" s="123" t="str">
        <f>'🤖 GPT 4o'!$A$27</f>
        <v>http://elpais.com/elpais/2019/07/19/ciencia/1563535714_854872.html</v>
      </c>
      <c r="B130" s="124" t="s">
        <v>25</v>
      </c>
      <c r="C130" s="125" t="str">
        <f>'🤖 GPT 4o'!C30</f>
        <v>tldr</v>
      </c>
      <c r="D130" s="185">
        <f>'🤖 GPT 4o'!E30</f>
        <v>0.1926782274</v>
      </c>
      <c r="E130" s="125">
        <f>'🤖 GPT 4o'!F30</f>
        <v>5</v>
      </c>
      <c r="F130" s="125">
        <f>'🤖 GPT 4o'!G30</f>
        <v>5</v>
      </c>
      <c r="G130" s="125">
        <f>'🤖 GPT 4o'!H30</f>
        <v>5</v>
      </c>
      <c r="H130" s="125">
        <f>'🤖 GPT 4o'!I30</f>
        <v>5</v>
      </c>
      <c r="I130" s="125">
        <f>'🤖 GPT 4o'!J30</f>
        <v>5</v>
      </c>
    </row>
    <row r="131">
      <c r="A131" s="131"/>
      <c r="B131" s="132"/>
      <c r="C131" s="133"/>
      <c r="D131" s="131"/>
      <c r="E131" s="133"/>
      <c r="F131" s="133"/>
      <c r="G131" s="133"/>
      <c r="H131" s="133"/>
      <c r="I131" s="133"/>
    </row>
    <row r="132">
      <c r="A132" s="123" t="str">
        <f>'🤖 GPT 4o'!$A$32</f>
        <v>http://elpais.com/ccaa/2019/09/28/catalunya/1569665675_576416.html</v>
      </c>
      <c r="B132" s="124" t="s">
        <v>25</v>
      </c>
      <c r="C132" s="125" t="str">
        <f>'🤖 GPT 4o'!C32</f>
        <v>Base</v>
      </c>
      <c r="D132" s="186">
        <f>'🤖 GPT 4o'!E32</f>
        <v>0.5243243243</v>
      </c>
      <c r="E132" s="125">
        <f>'🤖 GPT 4o'!F32</f>
        <v>5</v>
      </c>
      <c r="F132" s="125">
        <f>'🤖 GPT 4o'!G32</f>
        <v>5</v>
      </c>
      <c r="G132" s="125">
        <f>'🤖 GPT 4o'!H32</f>
        <v>5</v>
      </c>
      <c r="H132" s="125">
        <f>'🤖 GPT 4o'!I32</f>
        <v>5</v>
      </c>
      <c r="I132" s="125">
        <f>'🤖 GPT 4o'!J32</f>
        <v>5</v>
      </c>
    </row>
    <row r="133">
      <c r="A133" s="123" t="str">
        <f>'🤖 GPT 4o'!$A$32</f>
        <v>http://elpais.com/ccaa/2019/09/28/catalunya/1569665675_576416.html</v>
      </c>
      <c r="B133" s="124" t="s">
        <v>25</v>
      </c>
      <c r="C133" s="125" t="str">
        <f>'🤖 GPT 4o'!C33</f>
        <v>CoT</v>
      </c>
      <c r="D133" s="187">
        <f>'🤖 GPT 4o'!E33</f>
        <v>0.5459459459</v>
      </c>
      <c r="E133" s="125">
        <f>'🤖 GPT 4o'!F33</f>
        <v>5</v>
      </c>
      <c r="F133" s="125">
        <f>'🤖 GPT 4o'!G33</f>
        <v>5</v>
      </c>
      <c r="G133" s="125">
        <f>'🤖 GPT 4o'!H33</f>
        <v>5</v>
      </c>
      <c r="H133" s="125">
        <f>'🤖 GPT 4o'!I33</f>
        <v>4</v>
      </c>
      <c r="I133" s="125">
        <f>'🤖 GPT 4o'!J33</f>
        <v>5</v>
      </c>
    </row>
    <row r="134">
      <c r="A134" s="123" t="str">
        <f>'🤖 GPT 4o'!$A$32</f>
        <v>http://elpais.com/ccaa/2019/09/28/catalunya/1569665675_576416.html</v>
      </c>
      <c r="B134" s="124" t="s">
        <v>25</v>
      </c>
      <c r="C134" s="125" t="str">
        <f>'🤖 GPT 4o'!C34</f>
        <v>5W1H</v>
      </c>
      <c r="D134" s="188">
        <f>'🤖 GPT 4o'!E34</f>
        <v>0.6594594595</v>
      </c>
      <c r="E134" s="125">
        <f>'🤖 GPT 4o'!F34</f>
        <v>3</v>
      </c>
      <c r="F134" s="125">
        <f>'🤖 GPT 4o'!G34</f>
        <v>5</v>
      </c>
      <c r="G134" s="125">
        <f>'🤖 GPT 4o'!H34</f>
        <v>4</v>
      </c>
      <c r="H134" s="125">
        <f>'🤖 GPT 4o'!I34</f>
        <v>5</v>
      </c>
      <c r="I134" s="125">
        <f>'🤖 GPT 4o'!J34</f>
        <v>5</v>
      </c>
    </row>
    <row r="135">
      <c r="A135" s="123" t="str">
        <f>'🤖 GPT 4o'!$A$32</f>
        <v>http://elpais.com/ccaa/2019/09/28/catalunya/1569665675_576416.html</v>
      </c>
      <c r="B135" s="124" t="s">
        <v>25</v>
      </c>
      <c r="C135" s="125" t="str">
        <f>'🤖 GPT 4o'!C35</f>
        <v>tldr</v>
      </c>
      <c r="D135" s="189">
        <f>'🤖 GPT 4o'!E35</f>
        <v>0.3243243243</v>
      </c>
      <c r="E135" s="125">
        <f>'🤖 GPT 4o'!F35</f>
        <v>4</v>
      </c>
      <c r="F135" s="125">
        <f>'🤖 GPT 4o'!G35</f>
        <v>5</v>
      </c>
      <c r="G135" s="125">
        <f>'🤖 GPT 4o'!H35</f>
        <v>5</v>
      </c>
      <c r="H135" s="125">
        <f>'🤖 GPT 4o'!I35</f>
        <v>5</v>
      </c>
      <c r="I135" s="125">
        <f>'🤖 GPT 4o'!J35</f>
        <v>5</v>
      </c>
    </row>
    <row r="136">
      <c r="A136" s="131"/>
      <c r="B136" s="132"/>
      <c r="C136" s="133"/>
      <c r="D136" s="131"/>
      <c r="E136" s="133"/>
      <c r="F136" s="133"/>
      <c r="G136" s="133"/>
      <c r="H136" s="133"/>
      <c r="I136" s="133"/>
    </row>
    <row r="137">
      <c r="A137" s="123" t="str">
        <f>'🤖 GPT 4o'!$A$37</f>
        <v>http://elpais.com/elpais/2019/07/17/gente/1563351601_839455.html</v>
      </c>
      <c r="B137" s="124" t="s">
        <v>25</v>
      </c>
      <c r="C137" s="125" t="str">
        <f>'🤖 GPT 4o'!C37</f>
        <v>Base</v>
      </c>
      <c r="D137" s="152">
        <f>'🤖 GPT 4o'!E37</f>
        <v>0.1460234681</v>
      </c>
      <c r="E137" s="125">
        <f>'🤖 GPT 4o'!F37</f>
        <v>3</v>
      </c>
      <c r="F137" s="125">
        <f>'🤖 GPT 4o'!G37</f>
        <v>5</v>
      </c>
      <c r="G137" s="125">
        <f>'🤖 GPT 4o'!H37</f>
        <v>5</v>
      </c>
      <c r="H137" s="125">
        <f>'🤖 GPT 4o'!I37</f>
        <v>4</v>
      </c>
      <c r="I137" s="125">
        <f>'🤖 GPT 4o'!J37</f>
        <v>4</v>
      </c>
    </row>
    <row r="138">
      <c r="A138" s="123" t="str">
        <f>'🤖 GPT 4o'!$A$37</f>
        <v>http://elpais.com/elpais/2019/07/17/gente/1563351601_839455.html</v>
      </c>
      <c r="B138" s="124" t="s">
        <v>25</v>
      </c>
      <c r="C138" s="125" t="str">
        <f>'🤖 GPT 4o'!C38</f>
        <v>CoT</v>
      </c>
      <c r="D138" s="149">
        <f>'🤖 GPT 4o'!E38</f>
        <v>0.1277705346</v>
      </c>
      <c r="E138" s="125">
        <f>'🤖 GPT 4o'!F38</f>
        <v>4</v>
      </c>
      <c r="F138" s="125">
        <f>'🤖 GPT 4o'!G38</f>
        <v>5</v>
      </c>
      <c r="G138" s="125">
        <f>'🤖 GPT 4o'!H38</f>
        <v>5</v>
      </c>
      <c r="H138" s="125">
        <f>'🤖 GPT 4o'!I38</f>
        <v>5</v>
      </c>
      <c r="I138" s="125">
        <f>'🤖 GPT 4o'!J38</f>
        <v>5</v>
      </c>
    </row>
    <row r="139">
      <c r="A139" s="123" t="str">
        <f>'🤖 GPT 4o'!$A$37</f>
        <v>http://elpais.com/elpais/2019/07/17/gente/1563351601_839455.html</v>
      </c>
      <c r="B139" s="124" t="s">
        <v>25</v>
      </c>
      <c r="C139" s="125" t="str">
        <f>'🤖 GPT 4o'!C39</f>
        <v>5W1H</v>
      </c>
      <c r="D139" s="154">
        <f>'🤖 GPT 4o'!E39</f>
        <v>0.186440678</v>
      </c>
      <c r="E139" s="125">
        <f>'🤖 GPT 4o'!F39</f>
        <v>3</v>
      </c>
      <c r="F139" s="125">
        <f>'🤖 GPT 4o'!G39</f>
        <v>5</v>
      </c>
      <c r="G139" s="125">
        <f>'🤖 GPT 4o'!H39</f>
        <v>5</v>
      </c>
      <c r="H139" s="125">
        <f>'🤖 GPT 4o'!I39</f>
        <v>4</v>
      </c>
      <c r="I139" s="125">
        <f>'🤖 GPT 4o'!J39</f>
        <v>5</v>
      </c>
    </row>
    <row r="140">
      <c r="A140" s="123" t="str">
        <f>'🤖 GPT 4o'!$A$37</f>
        <v>http://elpais.com/elpais/2019/07/17/gente/1563351601_839455.html</v>
      </c>
      <c r="B140" s="124" t="s">
        <v>25</v>
      </c>
      <c r="C140" s="125" t="str">
        <f>'🤖 GPT 4o'!C40</f>
        <v>tldr</v>
      </c>
      <c r="D140" s="176">
        <f>'🤖 GPT 4o'!E40</f>
        <v>0.1160365059</v>
      </c>
      <c r="E140" s="125">
        <f>'🤖 GPT 4o'!F40</f>
        <v>4</v>
      </c>
      <c r="F140" s="125">
        <f>'🤖 GPT 4o'!G40</f>
        <v>5</v>
      </c>
      <c r="G140" s="125">
        <f>'🤖 GPT 4o'!H40</f>
        <v>5</v>
      </c>
      <c r="H140" s="125">
        <f>'🤖 GPT 4o'!I40</f>
        <v>4</v>
      </c>
      <c r="I140" s="125">
        <f>'🤖 GPT 4o'!J40</f>
        <v>5</v>
      </c>
    </row>
    <row r="141">
      <c r="A141" s="131"/>
      <c r="B141" s="132"/>
      <c r="C141" s="133"/>
      <c r="D141" s="131"/>
      <c r="E141" s="133"/>
      <c r="F141" s="133"/>
      <c r="G141" s="133"/>
      <c r="H141" s="133"/>
      <c r="I141" s="133"/>
    </row>
    <row r="142">
      <c r="A142" s="123" t="str">
        <f>'🤖 GPT 4o'!$A$42</f>
        <v>http://elpais.com/tecnologia/2019/08/20/actualidad/1566294736_117123.html</v>
      </c>
      <c r="B142" s="124" t="s">
        <v>25</v>
      </c>
      <c r="C142" s="125" t="str">
        <f>'🤖 GPT 4o'!C42</f>
        <v>Base</v>
      </c>
      <c r="D142" s="190">
        <f>'🤖 GPT 4o'!E42</f>
        <v>0.3211781206</v>
      </c>
      <c r="E142" s="125">
        <f>'🤖 GPT 4o'!F42</f>
        <v>3</v>
      </c>
      <c r="F142" s="125">
        <f>'🤖 GPT 4o'!G42</f>
        <v>5</v>
      </c>
      <c r="G142" s="125">
        <f>'🤖 GPT 4o'!H42</f>
        <v>5</v>
      </c>
      <c r="H142" s="125">
        <f>'🤖 GPT 4o'!I42</f>
        <v>4</v>
      </c>
      <c r="I142" s="125">
        <f>'🤖 GPT 4o'!J42</f>
        <v>4</v>
      </c>
    </row>
    <row r="143">
      <c r="A143" s="123" t="str">
        <f>'🤖 GPT 4o'!$A$42</f>
        <v>http://elpais.com/tecnologia/2019/08/20/actualidad/1566294736_117123.html</v>
      </c>
      <c r="B143" s="124" t="s">
        <v>25</v>
      </c>
      <c r="C143" s="125" t="str">
        <f>'🤖 GPT 4o'!C43</f>
        <v>CoT</v>
      </c>
      <c r="D143" s="191">
        <f>'🤖 GPT 4o'!E43</f>
        <v>0.2917251052</v>
      </c>
      <c r="E143" s="125">
        <f>'🤖 GPT 4o'!F43</f>
        <v>3</v>
      </c>
      <c r="F143" s="125">
        <f>'🤖 GPT 4o'!G43</f>
        <v>4</v>
      </c>
      <c r="G143" s="125">
        <f>'🤖 GPT 4o'!H43</f>
        <v>5</v>
      </c>
      <c r="H143" s="125">
        <f>'🤖 GPT 4o'!I43</f>
        <v>5</v>
      </c>
      <c r="I143" s="125">
        <f>'🤖 GPT 4o'!J43</f>
        <v>5</v>
      </c>
    </row>
    <row r="144">
      <c r="A144" s="123" t="str">
        <f>'🤖 GPT 4o'!$A$42</f>
        <v>http://elpais.com/tecnologia/2019/08/20/actualidad/1566294736_117123.html</v>
      </c>
      <c r="B144" s="124" t="s">
        <v>25</v>
      </c>
      <c r="C144" s="125" t="str">
        <f>'🤖 GPT 4o'!C44</f>
        <v>5W1H</v>
      </c>
      <c r="D144" s="192">
        <f>'🤖 GPT 4o'!E44</f>
        <v>0.2356241234</v>
      </c>
      <c r="E144" s="125">
        <f>'🤖 GPT 4o'!F44</f>
        <v>4</v>
      </c>
      <c r="F144" s="125">
        <f>'🤖 GPT 4o'!G44</f>
        <v>4</v>
      </c>
      <c r="G144" s="125">
        <f>'🤖 GPT 4o'!H44</f>
        <v>5</v>
      </c>
      <c r="H144" s="125">
        <f>'🤖 GPT 4o'!I44</f>
        <v>5</v>
      </c>
      <c r="I144" s="125">
        <f>'🤖 GPT 4o'!J44</f>
        <v>5</v>
      </c>
    </row>
    <row r="145">
      <c r="A145" s="123" t="str">
        <f>'🤖 GPT 4o'!$A$42</f>
        <v>http://elpais.com/tecnologia/2019/08/20/actualidad/1566294736_117123.html</v>
      </c>
      <c r="B145" s="124" t="s">
        <v>25</v>
      </c>
      <c r="C145" s="125" t="str">
        <f>'🤖 GPT 4o'!C45</f>
        <v>tldr</v>
      </c>
      <c r="D145" s="167">
        <f>'🤖 GPT 4o'!E45</f>
        <v>0.1402524544</v>
      </c>
      <c r="E145" s="125">
        <f>'🤖 GPT 4o'!F45</f>
        <v>5</v>
      </c>
      <c r="F145" s="125">
        <f>'🤖 GPT 4o'!G45</f>
        <v>5</v>
      </c>
      <c r="G145" s="125">
        <f>'🤖 GPT 4o'!H45</f>
        <v>5</v>
      </c>
      <c r="H145" s="125">
        <f>'🤖 GPT 4o'!I45</f>
        <v>5</v>
      </c>
      <c r="I145" s="125">
        <f>'🤖 GPT 4o'!J45</f>
        <v>5</v>
      </c>
    </row>
    <row r="146">
      <c r="A146" s="131"/>
      <c r="B146" s="132"/>
      <c r="C146" s="133"/>
      <c r="D146" s="131"/>
      <c r="E146" s="133"/>
      <c r="F146" s="133"/>
      <c r="G146" s="133"/>
      <c r="H146" s="133"/>
      <c r="I146" s="133"/>
    </row>
    <row r="147">
      <c r="A147" s="123" t="str">
        <f>'🤖 GPT 4o'!$A$47</f>
        <v>http://elpais.com/elpais/2019/07/05/ideas/1562335565_606827.html</v>
      </c>
      <c r="B147" s="124" t="s">
        <v>25</v>
      </c>
      <c r="C147" s="125" t="str">
        <f>'🤖 GPT 4o'!C47</f>
        <v>Base</v>
      </c>
      <c r="D147" s="151">
        <f>'🤖 GPT 4o'!E47</f>
        <v>0.1588310038</v>
      </c>
      <c r="E147" s="125">
        <f>'🤖 GPT 4o'!F47</f>
        <v>5</v>
      </c>
      <c r="F147" s="125">
        <f>'🤖 GPT 4o'!G47</f>
        <v>5</v>
      </c>
      <c r="G147" s="125">
        <f>'🤖 GPT 4o'!H47</f>
        <v>5</v>
      </c>
      <c r="H147" s="125">
        <f>'🤖 GPT 4o'!I47</f>
        <v>4</v>
      </c>
      <c r="I147" s="125">
        <f>'🤖 GPT 4o'!J47</f>
        <v>5</v>
      </c>
    </row>
    <row r="148">
      <c r="A148" s="123" t="str">
        <f>'🤖 GPT 4o'!$A$47</f>
        <v>http://elpais.com/elpais/2019/07/05/ideas/1562335565_606827.html</v>
      </c>
      <c r="B148" s="124" t="s">
        <v>25</v>
      </c>
      <c r="C148" s="125" t="str">
        <f>'🤖 GPT 4o'!C48</f>
        <v>CoT</v>
      </c>
      <c r="D148" s="182">
        <f>'🤖 GPT 4o'!E48</f>
        <v>0.07687420584</v>
      </c>
      <c r="E148" s="125">
        <f>'🤖 GPT 4o'!F48</f>
        <v>5</v>
      </c>
      <c r="F148" s="125">
        <f>'🤖 GPT 4o'!G48</f>
        <v>5</v>
      </c>
      <c r="G148" s="125">
        <f>'🤖 GPT 4o'!H48</f>
        <v>5</v>
      </c>
      <c r="H148" s="125">
        <f>'🤖 GPT 4o'!I48</f>
        <v>5</v>
      </c>
      <c r="I148" s="125">
        <f>'🤖 GPT 4o'!J48</f>
        <v>4</v>
      </c>
    </row>
    <row r="149">
      <c r="A149" s="123" t="str">
        <f>'🤖 GPT 4o'!$A$47</f>
        <v>http://elpais.com/elpais/2019/07/05/ideas/1562335565_606827.html</v>
      </c>
      <c r="B149" s="124" t="s">
        <v>25</v>
      </c>
      <c r="C149" s="125" t="str">
        <f>'🤖 GPT 4o'!C49</f>
        <v>5W1H</v>
      </c>
      <c r="D149" s="137">
        <f>'🤖 GPT 4o'!E49</f>
        <v>0.0959339263</v>
      </c>
      <c r="E149" s="125">
        <f>'🤖 GPT 4o'!F49</f>
        <v>2</v>
      </c>
      <c r="F149" s="125">
        <f>'🤖 GPT 4o'!G49</f>
        <v>5</v>
      </c>
      <c r="G149" s="125">
        <f>'🤖 GPT 4o'!H49</f>
        <v>5</v>
      </c>
      <c r="H149" s="125">
        <f>'🤖 GPT 4o'!I49</f>
        <v>5</v>
      </c>
      <c r="I149" s="125">
        <f>'🤖 GPT 4o'!J49</f>
        <v>5</v>
      </c>
    </row>
    <row r="150">
      <c r="A150" s="123" t="str">
        <f>'🤖 GPT 4o'!$A$47</f>
        <v>http://elpais.com/elpais/2019/07/05/ideas/1562335565_606827.html</v>
      </c>
      <c r="B150" s="124" t="s">
        <v>25</v>
      </c>
      <c r="C150" s="125" t="str">
        <f>'🤖 GPT 4o'!C50</f>
        <v>tldr</v>
      </c>
      <c r="D150" s="193">
        <f>'🤖 GPT 4o'!E50</f>
        <v>0.06226175349</v>
      </c>
      <c r="E150" s="125">
        <f>'🤖 GPT 4o'!F50</f>
        <v>5</v>
      </c>
      <c r="F150" s="125">
        <f>'🤖 GPT 4o'!G50</f>
        <v>5</v>
      </c>
      <c r="G150" s="125">
        <f>'🤖 GPT 4o'!H50</f>
        <v>5</v>
      </c>
      <c r="H150" s="125">
        <f>'🤖 GPT 4o'!I50</f>
        <v>5</v>
      </c>
      <c r="I150" s="125">
        <f>'🤖 GPT 4o'!J50</f>
        <v>4</v>
      </c>
    </row>
    <row r="151">
      <c r="A151" s="131"/>
      <c r="B151" s="132"/>
      <c r="C151" s="133"/>
      <c r="D151" s="131"/>
      <c r="E151" s="133"/>
      <c r="F151" s="133"/>
      <c r="G151" s="133"/>
      <c r="H151" s="133"/>
      <c r="I151" s="133"/>
    </row>
    <row r="152">
      <c r="A152" s="123" t="str">
        <f>'🤖 Reka Core'!$A$2</f>
        <v>http://elpais.com/deportes/2019/08/17/actualidad/1566005143_044557.html</v>
      </c>
      <c r="B152" s="124" t="s">
        <v>26</v>
      </c>
      <c r="C152" s="125" t="str">
        <f>'🤖 Reka Core'!C2</f>
        <v>Base</v>
      </c>
      <c r="D152" s="181">
        <f>'🤖 Reka Core'!E2</f>
        <v>0.1377613776</v>
      </c>
      <c r="E152" s="125">
        <f>'🤖 Reka Core'!F2</f>
        <v>5</v>
      </c>
      <c r="F152" s="125">
        <f>'🤖 Reka Core'!G2</f>
        <v>5</v>
      </c>
      <c r="G152" s="125">
        <f>'🤖 Reka Core'!H2</f>
        <v>5</v>
      </c>
      <c r="H152" s="125">
        <f>'🤖 Reka Core'!I2</f>
        <v>4</v>
      </c>
      <c r="I152" s="125">
        <f>'🤖 Reka Core'!J2</f>
        <v>4</v>
      </c>
    </row>
    <row r="153">
      <c r="A153" s="123" t="str">
        <f>'🤖 Reka Core'!$A$2</f>
        <v>http://elpais.com/deportes/2019/08/17/actualidad/1566005143_044557.html</v>
      </c>
      <c r="B153" s="124" t="s">
        <v>26</v>
      </c>
      <c r="C153" s="125" t="str">
        <f>'🤖 Reka Core'!C3</f>
        <v>CoT</v>
      </c>
      <c r="D153" s="181">
        <f>'🤖 Reka Core'!E3</f>
        <v>0.1377613776</v>
      </c>
      <c r="E153" s="125">
        <f>'🤖 Reka Core'!F3</f>
        <v>5</v>
      </c>
      <c r="F153" s="125">
        <f>'🤖 Reka Core'!G3</f>
        <v>5</v>
      </c>
      <c r="G153" s="125">
        <f>'🤖 Reka Core'!H3</f>
        <v>5</v>
      </c>
      <c r="H153" s="125">
        <f>'🤖 Reka Core'!I3</f>
        <v>4</v>
      </c>
      <c r="I153" s="125">
        <f>'🤖 Reka Core'!J3</f>
        <v>4</v>
      </c>
    </row>
    <row r="154">
      <c r="A154" s="123" t="str">
        <f>'🤖 Reka Core'!$A$2</f>
        <v>http://elpais.com/deportes/2019/08/17/actualidad/1566005143_044557.html</v>
      </c>
      <c r="B154" s="124" t="s">
        <v>26</v>
      </c>
      <c r="C154" s="125" t="str">
        <f>'🤖 Reka Core'!C4</f>
        <v>5W1H</v>
      </c>
      <c r="D154" s="194">
        <f>'🤖 Reka Core'!E4</f>
        <v>0.2226322263</v>
      </c>
      <c r="E154" s="125">
        <f>'🤖 Reka Core'!F4</f>
        <v>3</v>
      </c>
      <c r="F154" s="125">
        <f>'🤖 Reka Core'!G4</f>
        <v>4</v>
      </c>
      <c r="G154" s="125">
        <f>'🤖 Reka Core'!H4</f>
        <v>5</v>
      </c>
      <c r="H154" s="125">
        <f>'🤖 Reka Core'!I4</f>
        <v>3</v>
      </c>
      <c r="I154" s="125">
        <f>'🤖 Reka Core'!J4</f>
        <v>5</v>
      </c>
    </row>
    <row r="155">
      <c r="A155" s="123" t="str">
        <f>'🤖 Reka Core'!$A$2</f>
        <v>http://elpais.com/deportes/2019/08/17/actualidad/1566005143_044557.html</v>
      </c>
      <c r="B155" s="124" t="s">
        <v>26</v>
      </c>
      <c r="C155" s="125" t="str">
        <f>'🤖 Reka Core'!C5</f>
        <v>tldr</v>
      </c>
      <c r="D155" s="167">
        <f>'🤖 Reka Core'!E5</f>
        <v>0.1402214022</v>
      </c>
      <c r="E155" s="125">
        <f>'🤖 Reka Core'!F5</f>
        <v>5</v>
      </c>
      <c r="F155" s="125">
        <f>'🤖 Reka Core'!G5</f>
        <v>5</v>
      </c>
      <c r="G155" s="125">
        <f>'🤖 Reka Core'!H5</f>
        <v>5</v>
      </c>
      <c r="H155" s="125">
        <f>'🤖 Reka Core'!I5</f>
        <v>5</v>
      </c>
      <c r="I155" s="125">
        <f>'🤖 Reka Core'!J5</f>
        <v>4</v>
      </c>
    </row>
    <row r="156">
      <c r="A156" s="131"/>
      <c r="B156" s="132"/>
      <c r="C156" s="133"/>
      <c r="D156" s="131"/>
      <c r="E156" s="133"/>
      <c r="F156" s="133"/>
      <c r="G156" s="133"/>
      <c r="H156" s="133"/>
      <c r="I156" s="133"/>
    </row>
    <row r="157">
      <c r="A157" s="123" t="str">
        <f>'🤖 Reka Core'!$A$7</f>
        <v>http://elpais.com/elpais/2019/07/10/planeta_futuro/1562757015_950583.html</v>
      </c>
      <c r="B157" s="195" t="s">
        <v>26</v>
      </c>
      <c r="C157" s="125" t="str">
        <f>'🤖 Reka Core'!C7</f>
        <v>Base</v>
      </c>
      <c r="D157" s="155">
        <f>'🤖 Reka Core'!E7</f>
        <v>0.1473788328</v>
      </c>
      <c r="E157" s="196">
        <f>'🤖 Reka Core'!F7</f>
        <v>5</v>
      </c>
      <c r="F157" s="196">
        <f>'🤖 Reka Core'!G7</f>
        <v>3</v>
      </c>
      <c r="G157" s="196">
        <f>'🤖 Reka Core'!H7</f>
        <v>5</v>
      </c>
      <c r="H157" s="196">
        <f>'🤖 Reka Core'!I7</f>
        <v>5</v>
      </c>
      <c r="I157" s="196">
        <f>'🤖 Reka Core'!J7</f>
        <v>5</v>
      </c>
    </row>
    <row r="158">
      <c r="A158" s="123" t="str">
        <f>'🤖 Reka Core'!$A$7</f>
        <v>http://elpais.com/elpais/2019/07/10/planeta_futuro/1562757015_950583.html</v>
      </c>
      <c r="B158" s="195" t="s">
        <v>26</v>
      </c>
      <c r="C158" s="125" t="str">
        <f>'🤖 Reka Core'!C8</f>
        <v>CoT</v>
      </c>
      <c r="D158" s="167">
        <f>'🤖 Reka Core'!E8</f>
        <v>0.1424332344</v>
      </c>
      <c r="E158" s="196">
        <f>'🤖 Reka Core'!F8</f>
        <v>5</v>
      </c>
      <c r="F158" s="196">
        <f>'🤖 Reka Core'!G8</f>
        <v>5</v>
      </c>
      <c r="G158" s="196">
        <f>'🤖 Reka Core'!H8</f>
        <v>5</v>
      </c>
      <c r="H158" s="196">
        <f>'🤖 Reka Core'!I8</f>
        <v>5</v>
      </c>
      <c r="I158" s="196">
        <f>'🤖 Reka Core'!J8</f>
        <v>3</v>
      </c>
    </row>
    <row r="159">
      <c r="A159" s="123" t="str">
        <f>'🤖 Reka Core'!$A$7</f>
        <v>http://elpais.com/elpais/2019/07/10/planeta_futuro/1562757015_950583.html</v>
      </c>
      <c r="B159" s="195" t="s">
        <v>26</v>
      </c>
      <c r="C159" s="125" t="str">
        <f>'🤖 Reka Core'!C9</f>
        <v>5W1H</v>
      </c>
      <c r="D159" s="197">
        <f>'🤖 Reka Core'!E9</f>
        <v>0.1790306627</v>
      </c>
      <c r="E159" s="196">
        <f>'🤖 Reka Core'!F9</f>
        <v>3</v>
      </c>
      <c r="F159" s="196">
        <f>'🤖 Reka Core'!G9</f>
        <v>4</v>
      </c>
      <c r="G159" s="196">
        <f>'🤖 Reka Core'!H9</f>
        <v>5</v>
      </c>
      <c r="H159" s="196">
        <f>'🤖 Reka Core'!I9</f>
        <v>5</v>
      </c>
      <c r="I159" s="196">
        <f>'🤖 Reka Core'!J9</f>
        <v>5</v>
      </c>
    </row>
    <row r="160">
      <c r="A160" s="123" t="str">
        <f>'🤖 Reka Core'!$A$7</f>
        <v>http://elpais.com/elpais/2019/07/10/planeta_futuro/1562757015_950583.html</v>
      </c>
      <c r="B160" s="195" t="s">
        <v>26</v>
      </c>
      <c r="C160" s="125" t="str">
        <f>'🤖 Reka Core'!C10</f>
        <v>tldr</v>
      </c>
      <c r="D160" s="137">
        <f>'🤖 Reka Core'!E10</f>
        <v>0.09297725025</v>
      </c>
      <c r="E160" s="196">
        <f>'🤖 Reka Core'!F10</f>
        <v>5</v>
      </c>
      <c r="F160" s="196">
        <f>'🤖 Reka Core'!G10</f>
        <v>5</v>
      </c>
      <c r="G160" s="196">
        <f>'🤖 Reka Core'!H10</f>
        <v>5</v>
      </c>
      <c r="H160" s="196">
        <f>'🤖 Reka Core'!I10</f>
        <v>4</v>
      </c>
      <c r="I160" s="196">
        <f>'🤖 Reka Core'!J10</f>
        <v>3</v>
      </c>
    </row>
    <row r="161">
      <c r="A161" s="131"/>
      <c r="B161" s="131"/>
      <c r="C161" s="133"/>
      <c r="D161" s="131"/>
      <c r="E161" s="79"/>
      <c r="F161" s="79"/>
      <c r="G161" s="79"/>
      <c r="H161" s="79"/>
      <c r="I161" s="79"/>
    </row>
    <row r="162">
      <c r="A162" s="123" t="str">
        <f>'🤖 Reka Core'!$A$12</f>
        <v>http://elpais.com/ccaa/2019/09/12/madrid/1568307703_277564.html</v>
      </c>
      <c r="B162" s="195" t="s">
        <v>26</v>
      </c>
      <c r="C162" s="125" t="str">
        <f>'🤖 Reka Core'!C12</f>
        <v>Base</v>
      </c>
      <c r="D162" s="156">
        <f>'🤖 Reka Core'!E12</f>
        <v>0.1063829787</v>
      </c>
      <c r="E162" s="196">
        <f>'🤖 Reka Core'!F12</f>
        <v>5</v>
      </c>
      <c r="F162" s="196">
        <f>'🤖 Reka Core'!G12</f>
        <v>5</v>
      </c>
      <c r="G162" s="196">
        <f>'🤖 Reka Core'!H12</f>
        <v>5</v>
      </c>
      <c r="H162" s="196">
        <f>'🤖 Reka Core'!I12</f>
        <v>4</v>
      </c>
      <c r="I162" s="196">
        <f>'🤖 Reka Core'!J12</f>
        <v>3</v>
      </c>
    </row>
    <row r="163">
      <c r="A163" s="123" t="str">
        <f>'🤖 Reka Core'!$A$12</f>
        <v>http://elpais.com/ccaa/2019/09/12/madrid/1568307703_277564.html</v>
      </c>
      <c r="B163" s="195" t="s">
        <v>26</v>
      </c>
      <c r="C163" s="125" t="str">
        <f>'🤖 Reka Core'!C13</f>
        <v>CoT</v>
      </c>
      <c r="D163" s="143">
        <f>'🤖 Reka Core'!E13</f>
        <v>0.08156028369</v>
      </c>
      <c r="E163" s="196">
        <f>'🤖 Reka Core'!F13</f>
        <v>5</v>
      </c>
      <c r="F163" s="196">
        <f>'🤖 Reka Core'!G13</f>
        <v>5</v>
      </c>
      <c r="G163" s="196">
        <f>'🤖 Reka Core'!H13</f>
        <v>5</v>
      </c>
      <c r="H163" s="196">
        <f>'🤖 Reka Core'!I13</f>
        <v>3</v>
      </c>
      <c r="I163" s="196">
        <f>'🤖 Reka Core'!J13</f>
        <v>3</v>
      </c>
    </row>
    <row r="164">
      <c r="A164" s="123" t="str">
        <f>'🤖 Reka Core'!$A$12</f>
        <v>http://elpais.com/ccaa/2019/09/12/madrid/1568307703_277564.html</v>
      </c>
      <c r="B164" s="195" t="s">
        <v>26</v>
      </c>
      <c r="C164" s="125" t="str">
        <f>'🤖 Reka Core'!C14</f>
        <v>5W1H</v>
      </c>
      <c r="D164" s="142">
        <f>'🤖 Reka Core'!E14</f>
        <v>0.06501182033</v>
      </c>
      <c r="E164" s="196">
        <f>'🤖 Reka Core'!F14</f>
        <v>3</v>
      </c>
      <c r="F164" s="196">
        <f>'🤖 Reka Core'!G14</f>
        <v>5</v>
      </c>
      <c r="G164" s="196">
        <f>'🤖 Reka Core'!H14</f>
        <v>5</v>
      </c>
      <c r="H164" s="196">
        <f>'🤖 Reka Core'!I14</f>
        <v>5</v>
      </c>
      <c r="I164" s="196">
        <f>'🤖 Reka Core'!J14</f>
        <v>5</v>
      </c>
    </row>
    <row r="165">
      <c r="A165" s="123" t="str">
        <f>'🤖 Reka Core'!$A$12</f>
        <v>http://elpais.com/ccaa/2019/09/12/madrid/1568307703_277564.html</v>
      </c>
      <c r="B165" s="195" t="s">
        <v>26</v>
      </c>
      <c r="C165" s="125" t="str">
        <f>'🤖 Reka Core'!C15</f>
        <v>tldr</v>
      </c>
      <c r="D165" s="198">
        <f>'🤖 Reka Core'!E15</f>
        <v>0.0585106383</v>
      </c>
      <c r="E165" s="196">
        <f>'🤖 Reka Core'!F15</f>
        <v>5</v>
      </c>
      <c r="F165" s="196">
        <f>'🤖 Reka Core'!G15</f>
        <v>5</v>
      </c>
      <c r="G165" s="196">
        <f>'🤖 Reka Core'!H15</f>
        <v>5</v>
      </c>
      <c r="H165" s="196">
        <f>'🤖 Reka Core'!I15</f>
        <v>5</v>
      </c>
      <c r="I165" s="196">
        <f>'🤖 Reka Core'!J15</f>
        <v>3</v>
      </c>
    </row>
    <row r="166">
      <c r="A166" s="131"/>
      <c r="B166" s="131"/>
      <c r="C166" s="133"/>
      <c r="D166" s="131"/>
      <c r="E166" s="79"/>
      <c r="F166" s="79"/>
      <c r="G166" s="79"/>
      <c r="H166" s="79"/>
      <c r="I166" s="79"/>
    </row>
    <row r="167">
      <c r="A167" s="123" t="str">
        <f>'🤖 Reka Core'!$A$17</f>
        <v>http://elpais.com/deportes/2019/08/10/actualidad/1565426201_075062.html</v>
      </c>
      <c r="B167" s="195" t="s">
        <v>26</v>
      </c>
      <c r="C167" s="125" t="str">
        <f>'🤖 Reka Core'!C17</f>
        <v>Base</v>
      </c>
      <c r="D167" s="163">
        <f>'🤖 Reka Core'!E17</f>
        <v>0.1351351351</v>
      </c>
      <c r="E167" s="196">
        <f>'🤖 Reka Core'!F17</f>
        <v>5</v>
      </c>
      <c r="F167" s="196">
        <f>'🤖 Reka Core'!G17</f>
        <v>5</v>
      </c>
      <c r="G167" s="196">
        <f>'🤖 Reka Core'!H17</f>
        <v>5</v>
      </c>
      <c r="H167" s="196">
        <f>'🤖 Reka Core'!I17</f>
        <v>5</v>
      </c>
      <c r="I167" s="196">
        <f>'🤖 Reka Core'!J17</f>
        <v>5</v>
      </c>
    </row>
    <row r="168">
      <c r="A168" s="123" t="str">
        <f>'🤖 Reka Core'!$A$17</f>
        <v>http://elpais.com/deportes/2019/08/10/actualidad/1565426201_075062.html</v>
      </c>
      <c r="B168" s="195" t="s">
        <v>26</v>
      </c>
      <c r="C168" s="125" t="str">
        <f>'🤖 Reka Core'!C18</f>
        <v>CoT</v>
      </c>
      <c r="D168" s="164">
        <f>'🤖 Reka Core'!E18</f>
        <v>0.1223328592</v>
      </c>
      <c r="E168" s="196">
        <f>'🤖 Reka Core'!F18</f>
        <v>4</v>
      </c>
      <c r="F168" s="196">
        <f>'🤖 Reka Core'!G18</f>
        <v>5</v>
      </c>
      <c r="G168" s="196">
        <f>'🤖 Reka Core'!H18</f>
        <v>5</v>
      </c>
      <c r="H168" s="196">
        <f>'🤖 Reka Core'!I18</f>
        <v>5</v>
      </c>
      <c r="I168" s="196">
        <f>'🤖 Reka Core'!J18</f>
        <v>5</v>
      </c>
    </row>
    <row r="169">
      <c r="A169" s="123" t="str">
        <f>'🤖 Reka Core'!$A$17</f>
        <v>http://elpais.com/deportes/2019/08/10/actualidad/1565426201_075062.html</v>
      </c>
      <c r="B169" s="195" t="s">
        <v>26</v>
      </c>
      <c r="C169" s="125" t="str">
        <f>'🤖 Reka Core'!C19</f>
        <v>5W1H</v>
      </c>
      <c r="D169" s="126">
        <f>'🤖 Reka Core'!E19</f>
        <v>0.1934566145</v>
      </c>
      <c r="E169" s="196">
        <f>'🤖 Reka Core'!F19</f>
        <v>3</v>
      </c>
      <c r="F169" s="196">
        <f>'🤖 Reka Core'!G19</f>
        <v>4</v>
      </c>
      <c r="G169" s="196">
        <f>'🤖 Reka Core'!H19</f>
        <v>5</v>
      </c>
      <c r="H169" s="196">
        <f>'🤖 Reka Core'!I19</f>
        <v>5</v>
      </c>
      <c r="I169" s="196">
        <f>'🤖 Reka Core'!J19</f>
        <v>5</v>
      </c>
    </row>
    <row r="170">
      <c r="A170" s="123" t="str">
        <f>'🤖 Reka Core'!$A$17</f>
        <v>http://elpais.com/deportes/2019/08/10/actualidad/1565426201_075062.html</v>
      </c>
      <c r="B170" s="195" t="s">
        <v>26</v>
      </c>
      <c r="C170" s="125" t="str">
        <f>'🤖 Reka Core'!C20</f>
        <v>tldr</v>
      </c>
      <c r="D170" s="151">
        <f>'🤖 Reka Core'!E20</f>
        <v>0.1593172119</v>
      </c>
      <c r="E170" s="196">
        <f>'🤖 Reka Core'!F20</f>
        <v>5</v>
      </c>
      <c r="F170" s="196">
        <f>'🤖 Reka Core'!G20</f>
        <v>5</v>
      </c>
      <c r="G170" s="196">
        <f>'🤖 Reka Core'!H20</f>
        <v>5</v>
      </c>
      <c r="H170" s="196">
        <f>'🤖 Reka Core'!I20</f>
        <v>5</v>
      </c>
      <c r="I170" s="196">
        <f>'🤖 Reka Core'!J20</f>
        <v>4</v>
      </c>
    </row>
    <row r="171">
      <c r="A171" s="131"/>
      <c r="B171" s="131"/>
      <c r="C171" s="133"/>
      <c r="D171" s="131"/>
      <c r="E171" s="79"/>
      <c r="F171" s="79"/>
      <c r="G171" s="79"/>
      <c r="H171" s="79"/>
      <c r="I171" s="79"/>
    </row>
    <row r="172">
      <c r="A172" s="123" t="str">
        <f>'🤖 Reka Core'!$A$22</f>
        <v>http://elpais.com/elpais/2019/07/11/gente/1562866782_776897.html</v>
      </c>
      <c r="B172" s="195" t="s">
        <v>26</v>
      </c>
      <c r="C172" s="125" t="str">
        <f>'🤖 Reka Core'!C22</f>
        <v>Base</v>
      </c>
      <c r="D172" s="199">
        <f>'🤖 Reka Core'!E22</f>
        <v>0.1144708423</v>
      </c>
      <c r="E172" s="196">
        <f>'🤖 Reka Core'!F22</f>
        <v>5</v>
      </c>
      <c r="F172" s="196">
        <f>'🤖 Reka Core'!G22</f>
        <v>5</v>
      </c>
      <c r="G172" s="196">
        <f>'🤖 Reka Core'!H22</f>
        <v>5</v>
      </c>
      <c r="H172" s="196">
        <f>'🤖 Reka Core'!I22</f>
        <v>4</v>
      </c>
      <c r="I172" s="196">
        <f>'🤖 Reka Core'!J22</f>
        <v>4</v>
      </c>
    </row>
    <row r="173">
      <c r="A173" s="123" t="str">
        <f>'🤖 Reka Core'!$A$22</f>
        <v>http://elpais.com/elpais/2019/07/11/gente/1562866782_776897.html</v>
      </c>
      <c r="B173" s="195" t="s">
        <v>26</v>
      </c>
      <c r="C173" s="125" t="str">
        <f>'🤖 Reka Core'!C23</f>
        <v>CoT</v>
      </c>
      <c r="D173" s="158">
        <f>'🤖 Reka Core'!E23</f>
        <v>0.08351331893</v>
      </c>
      <c r="E173" s="196">
        <f>'🤖 Reka Core'!F23</f>
        <v>5</v>
      </c>
      <c r="F173" s="196">
        <f>'🤖 Reka Core'!G23</f>
        <v>5</v>
      </c>
      <c r="G173" s="196">
        <f>'🤖 Reka Core'!H23</f>
        <v>5</v>
      </c>
      <c r="H173" s="196">
        <f>'🤖 Reka Core'!I23</f>
        <v>4</v>
      </c>
      <c r="I173" s="196">
        <f>'🤖 Reka Core'!J23</f>
        <v>4</v>
      </c>
    </row>
    <row r="174">
      <c r="A174" s="123" t="str">
        <f>'🤖 Reka Core'!$A$22</f>
        <v>http://elpais.com/elpais/2019/07/11/gente/1562866782_776897.html</v>
      </c>
      <c r="B174" s="195" t="s">
        <v>26</v>
      </c>
      <c r="C174" s="125" t="str">
        <f>'🤖 Reka Core'!C24</f>
        <v>5W1H</v>
      </c>
      <c r="D174" s="135">
        <f>'🤖 Reka Core'!E24</f>
        <v>0.1094312455</v>
      </c>
      <c r="E174" s="196">
        <f>'🤖 Reka Core'!F24</f>
        <v>3</v>
      </c>
      <c r="F174" s="196">
        <f>'🤖 Reka Core'!G24</f>
        <v>5</v>
      </c>
      <c r="G174" s="196">
        <f>'🤖 Reka Core'!H24</f>
        <v>5</v>
      </c>
      <c r="H174" s="196">
        <f>'🤖 Reka Core'!I24</f>
        <v>4</v>
      </c>
      <c r="I174" s="196">
        <f>'🤖 Reka Core'!J24</f>
        <v>4</v>
      </c>
    </row>
    <row r="175">
      <c r="A175" s="123" t="str">
        <f>'🤖 Reka Core'!$A$22</f>
        <v>http://elpais.com/elpais/2019/07/11/gente/1562866782_776897.html</v>
      </c>
      <c r="B175" s="195" t="s">
        <v>26</v>
      </c>
      <c r="C175" s="125" t="str">
        <f>'🤖 Reka Core'!C25</f>
        <v>tldr</v>
      </c>
      <c r="D175" s="200">
        <f>'🤖 Reka Core'!E25</f>
        <v>0.1072714183</v>
      </c>
      <c r="E175" s="196">
        <f>'🤖 Reka Core'!F25</f>
        <v>5</v>
      </c>
      <c r="F175" s="196">
        <f>'🤖 Reka Core'!G25</f>
        <v>5</v>
      </c>
      <c r="G175" s="196">
        <f>'🤖 Reka Core'!H25</f>
        <v>5</v>
      </c>
      <c r="H175" s="196">
        <f>'🤖 Reka Core'!I25</f>
        <v>4</v>
      </c>
      <c r="I175" s="196">
        <f>'🤖 Reka Core'!J25</f>
        <v>4</v>
      </c>
    </row>
    <row r="176">
      <c r="A176" s="131"/>
      <c r="B176" s="131"/>
      <c r="C176" s="133"/>
      <c r="D176" s="131"/>
      <c r="E176" s="79"/>
      <c r="F176" s="79"/>
      <c r="G176" s="79"/>
      <c r="H176" s="79"/>
      <c r="I176" s="79"/>
    </row>
    <row r="177">
      <c r="A177" s="123" t="str">
        <f>'🤖 Reka Core'!$A$27</f>
        <v>http://elpais.com/elpais/2019/07/19/ciencia/1563535714_854872.html</v>
      </c>
      <c r="B177" s="195" t="s">
        <v>26</v>
      </c>
      <c r="C177" s="125" t="str">
        <f>'🤖 Reka Core'!C27</f>
        <v>Base</v>
      </c>
      <c r="D177" s="201">
        <f>'🤖 Reka Core'!E27</f>
        <v>0.344894027</v>
      </c>
      <c r="E177" s="196">
        <f>'🤖 Reka Core'!F27</f>
        <v>5</v>
      </c>
      <c r="F177" s="196">
        <f>'🤖 Reka Core'!G27</f>
        <v>4</v>
      </c>
      <c r="G177" s="196">
        <f>'🤖 Reka Core'!H27</f>
        <v>4</v>
      </c>
      <c r="H177" s="196">
        <f>'🤖 Reka Core'!I27</f>
        <v>4</v>
      </c>
      <c r="I177" s="196">
        <f>'🤖 Reka Core'!J27</f>
        <v>5</v>
      </c>
    </row>
    <row r="178">
      <c r="A178" s="123" t="str">
        <f>'🤖 Reka Core'!$A$27</f>
        <v>http://elpais.com/elpais/2019/07/19/ciencia/1563535714_854872.html</v>
      </c>
      <c r="B178" s="195" t="s">
        <v>26</v>
      </c>
      <c r="C178" s="125" t="str">
        <f>'🤖 Reka Core'!C28</f>
        <v>CoT</v>
      </c>
      <c r="D178" s="192">
        <f>'🤖 Reka Core'!E28</f>
        <v>0.2350674374</v>
      </c>
      <c r="E178" s="196">
        <f>'🤖 Reka Core'!F28</f>
        <v>5</v>
      </c>
      <c r="F178" s="196">
        <f>'🤖 Reka Core'!G28</f>
        <v>4</v>
      </c>
      <c r="G178" s="196">
        <f>'🤖 Reka Core'!H28</f>
        <v>5</v>
      </c>
      <c r="H178" s="196">
        <f>'🤖 Reka Core'!I28</f>
        <v>4</v>
      </c>
      <c r="I178" s="196">
        <f>'🤖 Reka Core'!J28</f>
        <v>4</v>
      </c>
    </row>
    <row r="179">
      <c r="A179" s="123" t="str">
        <f>'🤖 Reka Core'!$A$27</f>
        <v>http://elpais.com/elpais/2019/07/19/ciencia/1563535714_854872.html</v>
      </c>
      <c r="B179" s="195" t="s">
        <v>26</v>
      </c>
      <c r="C179" s="125" t="str">
        <f>'🤖 Reka Core'!C29</f>
        <v>5W1H</v>
      </c>
      <c r="D179" s="202">
        <f>'🤖 Reka Core'!E29</f>
        <v>0.3776493256</v>
      </c>
      <c r="E179" s="196">
        <f>'🤖 Reka Core'!F29</f>
        <v>3</v>
      </c>
      <c r="F179" s="196">
        <f>'🤖 Reka Core'!G29</f>
        <v>2</v>
      </c>
      <c r="G179" s="196">
        <f>'🤖 Reka Core'!H29</f>
        <v>5</v>
      </c>
      <c r="H179" s="196">
        <f>'🤖 Reka Core'!I29</f>
        <v>3</v>
      </c>
      <c r="I179" s="196">
        <f>'🤖 Reka Core'!J29</f>
        <v>3</v>
      </c>
    </row>
    <row r="180">
      <c r="A180" s="123" t="str">
        <f>'🤖 Reka Core'!$A$27</f>
        <v>http://elpais.com/elpais/2019/07/19/ciencia/1563535714_854872.html</v>
      </c>
      <c r="B180" s="195" t="s">
        <v>26</v>
      </c>
      <c r="C180" s="125" t="str">
        <f>'🤖 Reka Core'!C30</f>
        <v>tldr</v>
      </c>
      <c r="D180" s="203">
        <f>'🤖 Reka Core'!E30</f>
        <v>0.2292870906</v>
      </c>
      <c r="E180" s="196">
        <f>'🤖 Reka Core'!F30</f>
        <v>5</v>
      </c>
      <c r="F180" s="196">
        <f>'🤖 Reka Core'!G30</f>
        <v>5</v>
      </c>
      <c r="G180" s="196">
        <f>'🤖 Reka Core'!H30</f>
        <v>4</v>
      </c>
      <c r="H180" s="196">
        <f>'🤖 Reka Core'!I30</f>
        <v>4</v>
      </c>
      <c r="I180" s="196">
        <f>'🤖 Reka Core'!J30</f>
        <v>3</v>
      </c>
    </row>
    <row r="181">
      <c r="A181" s="131"/>
      <c r="B181" s="131"/>
      <c r="C181" s="133"/>
      <c r="D181" s="131"/>
      <c r="E181" s="79"/>
      <c r="F181" s="79"/>
      <c r="G181" s="79"/>
      <c r="H181" s="79"/>
      <c r="I181" s="79"/>
    </row>
    <row r="182">
      <c r="A182" s="123" t="str">
        <f>'🤖 Reka Core'!$A$32</f>
        <v>http://elpais.com/ccaa/2019/09/28/catalunya/1569665675_576416.html</v>
      </c>
      <c r="B182" s="195" t="s">
        <v>26</v>
      </c>
      <c r="C182" s="125" t="str">
        <f>'🤖 Reka Core'!C32</f>
        <v>Base</v>
      </c>
      <c r="D182" s="168">
        <f>'🤖 Reka Core'!E32</f>
        <v>0.5135135135</v>
      </c>
      <c r="E182" s="196">
        <f>'🤖 Reka Core'!F32</f>
        <v>5</v>
      </c>
      <c r="F182" s="196">
        <f>'🤖 Reka Core'!G32</f>
        <v>4</v>
      </c>
      <c r="G182" s="196">
        <f>'🤖 Reka Core'!H32</f>
        <v>4</v>
      </c>
      <c r="H182" s="196">
        <f>'🤖 Reka Core'!I32</f>
        <v>5</v>
      </c>
      <c r="I182" s="196">
        <f>'🤖 Reka Core'!J32</f>
        <v>5</v>
      </c>
    </row>
    <row r="183">
      <c r="A183" s="123" t="str">
        <f>'🤖 Reka Core'!$A$32</f>
        <v>http://elpais.com/ccaa/2019/09/28/catalunya/1569665675_576416.html</v>
      </c>
      <c r="B183" s="195" t="s">
        <v>26</v>
      </c>
      <c r="C183" s="125" t="str">
        <f>'🤖 Reka Core'!C33</f>
        <v>CoT</v>
      </c>
      <c r="D183" s="204">
        <f>'🤖 Reka Core'!E33</f>
        <v>0.5351351351</v>
      </c>
      <c r="E183" s="196">
        <f>'🤖 Reka Core'!F33</f>
        <v>5</v>
      </c>
      <c r="F183" s="196">
        <f>'🤖 Reka Core'!G33</f>
        <v>5</v>
      </c>
      <c r="G183" s="196">
        <f>'🤖 Reka Core'!H33</f>
        <v>5</v>
      </c>
      <c r="H183" s="196">
        <f>'🤖 Reka Core'!I33</f>
        <v>5</v>
      </c>
      <c r="I183" s="196">
        <f>'🤖 Reka Core'!J33</f>
        <v>5</v>
      </c>
    </row>
    <row r="184">
      <c r="A184" s="123" t="str">
        <f>'🤖 Reka Core'!$A$32</f>
        <v>http://elpais.com/ccaa/2019/09/28/catalunya/1569665675_576416.html</v>
      </c>
      <c r="B184" s="195" t="s">
        <v>26</v>
      </c>
      <c r="C184" s="125" t="str">
        <f>'🤖 Reka Core'!C34</f>
        <v>5W1H</v>
      </c>
      <c r="D184" s="205">
        <f>'🤖 Reka Core'!E34</f>
        <v>0.9027027027</v>
      </c>
      <c r="E184" s="196">
        <f>'🤖 Reka Core'!F34</f>
        <v>3</v>
      </c>
      <c r="F184" s="196">
        <f>'🤖 Reka Core'!G34</f>
        <v>4</v>
      </c>
      <c r="G184" s="196">
        <f>'🤖 Reka Core'!H34</f>
        <v>5</v>
      </c>
      <c r="H184" s="196">
        <f>'🤖 Reka Core'!I34</f>
        <v>4</v>
      </c>
      <c r="I184" s="196">
        <f>'🤖 Reka Core'!J34</f>
        <v>5</v>
      </c>
    </row>
    <row r="185">
      <c r="A185" s="123" t="str">
        <f>'🤖 Reka Core'!$A$32</f>
        <v>http://elpais.com/ccaa/2019/09/28/catalunya/1569665675_576416.html</v>
      </c>
      <c r="B185" s="195" t="s">
        <v>26</v>
      </c>
      <c r="C185" s="125" t="str">
        <f>'🤖 Reka Core'!C35</f>
        <v>tldr</v>
      </c>
      <c r="D185" s="189">
        <f>'🤖 Reka Core'!E35</f>
        <v>0.3243243243</v>
      </c>
      <c r="E185" s="196">
        <f>'🤖 Reka Core'!F35</f>
        <v>4</v>
      </c>
      <c r="F185" s="196">
        <f>'🤖 Reka Core'!G35</f>
        <v>5</v>
      </c>
      <c r="G185" s="196">
        <f>'🤖 Reka Core'!H35</f>
        <v>5</v>
      </c>
      <c r="H185" s="196">
        <f>'🤖 Reka Core'!I35</f>
        <v>5</v>
      </c>
      <c r="I185" s="196">
        <f>'🤖 Reka Core'!J35</f>
        <v>3</v>
      </c>
    </row>
    <row r="186">
      <c r="A186" s="131"/>
      <c r="B186" s="131"/>
      <c r="C186" s="133"/>
      <c r="D186" s="131"/>
      <c r="E186" s="79"/>
      <c r="F186" s="79"/>
      <c r="G186" s="79"/>
      <c r="H186" s="79"/>
      <c r="I186" s="79"/>
    </row>
    <row r="187">
      <c r="A187" s="123" t="str">
        <f>'🤖 Reka Core'!$A$37</f>
        <v>http://elpais.com/elpais/2019/07/17/gente/1563351601_839455.html</v>
      </c>
      <c r="B187" s="195" t="s">
        <v>26</v>
      </c>
      <c r="C187" s="125" t="str">
        <f>'🤖 Reka Core'!C37</f>
        <v>Base</v>
      </c>
      <c r="D187" s="163">
        <f>'🤖 Reka Core'!E37</f>
        <v>0.1355932203</v>
      </c>
      <c r="E187" s="196">
        <f>'🤖 Reka Core'!F37</f>
        <v>5</v>
      </c>
      <c r="F187" s="196">
        <f>'🤖 Reka Core'!G37</f>
        <v>5</v>
      </c>
      <c r="G187" s="196">
        <f>'🤖 Reka Core'!H37</f>
        <v>5</v>
      </c>
      <c r="H187" s="196">
        <f>'🤖 Reka Core'!I37</f>
        <v>4</v>
      </c>
      <c r="I187" s="196">
        <f>'🤖 Reka Core'!J37</f>
        <v>4</v>
      </c>
    </row>
    <row r="188">
      <c r="A188" s="123" t="str">
        <f>'🤖 Reka Core'!$A$37</f>
        <v>http://elpais.com/elpais/2019/07/17/gente/1563351601_839455.html</v>
      </c>
      <c r="B188" s="195" t="s">
        <v>26</v>
      </c>
      <c r="C188" s="125" t="str">
        <f>'🤖 Reka Core'!C38</f>
        <v>CoT</v>
      </c>
      <c r="D188" s="156">
        <f>'🤖 Reka Core'!E38</f>
        <v>0.1069100391</v>
      </c>
      <c r="E188" s="196">
        <f>'🤖 Reka Core'!F38</f>
        <v>5</v>
      </c>
      <c r="F188" s="196">
        <f>'🤖 Reka Core'!G38</f>
        <v>4</v>
      </c>
      <c r="G188" s="196">
        <f>'🤖 Reka Core'!H38</f>
        <v>5</v>
      </c>
      <c r="H188" s="196">
        <f>'🤖 Reka Core'!I38</f>
        <v>4</v>
      </c>
      <c r="I188" s="196">
        <f>'🤖 Reka Core'!J38</f>
        <v>4</v>
      </c>
    </row>
    <row r="189">
      <c r="A189" s="123" t="str">
        <f>'🤖 Reka Core'!$A$37</f>
        <v>http://elpais.com/elpais/2019/07/17/gente/1563351601_839455.html</v>
      </c>
      <c r="B189" s="195" t="s">
        <v>26</v>
      </c>
      <c r="C189" s="125" t="str">
        <f>'🤖 Reka Core'!C39</f>
        <v>5W1H</v>
      </c>
      <c r="D189" s="206">
        <f>'🤖 Reka Core'!E39</f>
        <v>0.1655801825</v>
      </c>
      <c r="E189" s="196">
        <f>'🤖 Reka Core'!F39</f>
        <v>3</v>
      </c>
      <c r="F189" s="196">
        <f>'🤖 Reka Core'!G39</f>
        <v>5</v>
      </c>
      <c r="G189" s="196">
        <f>'🤖 Reka Core'!H39</f>
        <v>5</v>
      </c>
      <c r="H189" s="196">
        <f>'🤖 Reka Core'!I39</f>
        <v>4</v>
      </c>
      <c r="I189" s="196">
        <f>'🤖 Reka Core'!J39</f>
        <v>5</v>
      </c>
    </row>
    <row r="190">
      <c r="A190" s="123" t="str">
        <f>'🤖 Reka Core'!$A$37</f>
        <v>http://elpais.com/elpais/2019/07/17/gente/1563351601_839455.html</v>
      </c>
      <c r="B190" s="195" t="s">
        <v>26</v>
      </c>
      <c r="C190" s="125" t="str">
        <f>'🤖 Reka Core'!C40</f>
        <v>tldr</v>
      </c>
      <c r="D190" s="149">
        <f>'🤖 Reka Core'!E40</f>
        <v>0.1264667536</v>
      </c>
      <c r="E190" s="196">
        <f>'🤖 Reka Core'!F40</f>
        <v>5</v>
      </c>
      <c r="F190" s="196">
        <f>'🤖 Reka Core'!G40</f>
        <v>5</v>
      </c>
      <c r="G190" s="196">
        <f>'🤖 Reka Core'!H40</f>
        <v>5</v>
      </c>
      <c r="H190" s="196">
        <f>'🤖 Reka Core'!I40</f>
        <v>5</v>
      </c>
      <c r="I190" s="196">
        <f>'🤖 Reka Core'!J40</f>
        <v>4</v>
      </c>
    </row>
    <row r="191">
      <c r="A191" s="131"/>
      <c r="B191" s="131"/>
      <c r="C191" s="133"/>
      <c r="D191" s="131"/>
      <c r="E191" s="79"/>
      <c r="F191" s="79"/>
      <c r="G191" s="79"/>
      <c r="H191" s="79"/>
      <c r="I191" s="79"/>
    </row>
    <row r="192">
      <c r="A192" s="123" t="str">
        <f>'🤖 Reka Core'!$A$42</f>
        <v>http://elpais.com/tecnologia/2019/08/20/actualidad/1566294736_117123.html</v>
      </c>
      <c r="B192" s="195" t="s">
        <v>26</v>
      </c>
      <c r="C192" s="125" t="str">
        <f>'🤖 Reka Core'!C42</f>
        <v>Base</v>
      </c>
      <c r="D192" s="207">
        <f>'🤖 Reka Core'!E42</f>
        <v>0.3127629734</v>
      </c>
      <c r="E192" s="196">
        <f>'🤖 Reka Core'!F42</f>
        <v>5</v>
      </c>
      <c r="F192" s="196">
        <f>'🤖 Reka Core'!G42</f>
        <v>5</v>
      </c>
      <c r="G192" s="196">
        <f>'🤖 Reka Core'!H42</f>
        <v>5</v>
      </c>
      <c r="H192" s="196">
        <f>'🤖 Reka Core'!I42</f>
        <v>4</v>
      </c>
      <c r="I192" s="196">
        <f>'🤖 Reka Core'!J42</f>
        <v>4</v>
      </c>
    </row>
    <row r="193">
      <c r="A193" s="123" t="str">
        <f>'🤖 Reka Core'!$A$42</f>
        <v>http://elpais.com/tecnologia/2019/08/20/actualidad/1566294736_117123.html</v>
      </c>
      <c r="B193" s="195" t="s">
        <v>26</v>
      </c>
      <c r="C193" s="125" t="str">
        <f>'🤖 Reka Core'!C43</f>
        <v>CoT</v>
      </c>
      <c r="D193" s="139">
        <f>'🤖 Reka Core'!E43</f>
        <v>0.2117812062</v>
      </c>
      <c r="E193" s="196">
        <f>'🤖 Reka Core'!F43</f>
        <v>5</v>
      </c>
      <c r="F193" s="196">
        <f>'🤖 Reka Core'!G43</f>
        <v>5</v>
      </c>
      <c r="G193" s="196">
        <f>'🤖 Reka Core'!H43</f>
        <v>4</v>
      </c>
      <c r="H193" s="196">
        <f>'🤖 Reka Core'!I43</f>
        <v>4</v>
      </c>
      <c r="I193" s="196">
        <f>'🤖 Reka Core'!J43</f>
        <v>4</v>
      </c>
    </row>
    <row r="194">
      <c r="A194" s="123" t="str">
        <f>'🤖 Reka Core'!$A$42</f>
        <v>http://elpais.com/tecnologia/2019/08/20/actualidad/1566294736_117123.html</v>
      </c>
      <c r="B194" s="195" t="s">
        <v>26</v>
      </c>
      <c r="C194" s="125" t="str">
        <f>'🤖 Reka Core'!C44</f>
        <v>5W1H</v>
      </c>
      <c r="D194" s="208">
        <f>'🤖 Reka Core'!E44</f>
        <v>0.2594670407</v>
      </c>
      <c r="E194" s="196">
        <f>'🤖 Reka Core'!F44</f>
        <v>4</v>
      </c>
      <c r="F194" s="196">
        <f>'🤖 Reka Core'!G44</f>
        <v>5</v>
      </c>
      <c r="G194" s="196">
        <f>'🤖 Reka Core'!H44</f>
        <v>5</v>
      </c>
      <c r="H194" s="196">
        <f>'🤖 Reka Core'!I44</f>
        <v>4</v>
      </c>
      <c r="I194" s="196">
        <f>'🤖 Reka Core'!J44</f>
        <v>5</v>
      </c>
    </row>
    <row r="195">
      <c r="A195" s="123" t="str">
        <f>'🤖 Reka Core'!$A$42</f>
        <v>http://elpais.com/tecnologia/2019/08/20/actualidad/1566294736_117123.html</v>
      </c>
      <c r="B195" s="195" t="s">
        <v>26</v>
      </c>
      <c r="C195" s="125" t="str">
        <f>'🤖 Reka Core'!C45</f>
        <v>tldr</v>
      </c>
      <c r="D195" s="207">
        <f>'🤖 Reka Core'!E45</f>
        <v>0.3085553997</v>
      </c>
      <c r="E195" s="196">
        <f>'🤖 Reka Core'!F45</f>
        <v>5</v>
      </c>
      <c r="F195" s="196">
        <f>'🤖 Reka Core'!G45</f>
        <v>4</v>
      </c>
      <c r="G195" s="196">
        <f>'🤖 Reka Core'!H45</f>
        <v>4</v>
      </c>
      <c r="H195" s="196">
        <f>'🤖 Reka Core'!I45</f>
        <v>4</v>
      </c>
      <c r="I195" s="196">
        <f>'🤖 Reka Core'!J45</f>
        <v>4</v>
      </c>
    </row>
    <row r="196">
      <c r="A196" s="131"/>
      <c r="B196" s="131"/>
      <c r="C196" s="133"/>
      <c r="D196" s="131"/>
      <c r="E196" s="79"/>
      <c r="F196" s="79"/>
      <c r="G196" s="79"/>
      <c r="H196" s="79"/>
      <c r="I196" s="79"/>
    </row>
    <row r="197">
      <c r="A197" s="123" t="str">
        <f>'🤖 Reka Core'!$A$47</f>
        <v>http://elpais.com/elpais/2019/07/05/ideas/1562335565_606827.html</v>
      </c>
      <c r="B197" s="195" t="s">
        <v>26</v>
      </c>
      <c r="C197" s="125" t="str">
        <f>'🤖 Reka Core'!C47</f>
        <v>Base</v>
      </c>
      <c r="D197" s="192">
        <f>'🤖 Reka Core'!E47</f>
        <v>0.2337992376</v>
      </c>
      <c r="E197" s="196">
        <f>'🤖 Reka Core'!F47</f>
        <v>5</v>
      </c>
      <c r="F197" s="196">
        <f>'🤖 Reka Core'!G47</f>
        <v>5</v>
      </c>
      <c r="G197" s="196">
        <f>'🤖 Reka Core'!H47</f>
        <v>5</v>
      </c>
      <c r="H197" s="196">
        <f>'🤖 Reka Core'!I47</f>
        <v>4</v>
      </c>
      <c r="I197" s="196">
        <f>'🤖 Reka Core'!J47</f>
        <v>5</v>
      </c>
    </row>
    <row r="198">
      <c r="A198" s="123" t="str">
        <f>'🤖 Reka Core'!$A$47</f>
        <v>http://elpais.com/elpais/2019/07/05/ideas/1562335565_606827.html</v>
      </c>
      <c r="B198" s="195" t="s">
        <v>26</v>
      </c>
      <c r="C198" s="125" t="str">
        <f>'🤖 Reka Core'!C48</f>
        <v>CoT</v>
      </c>
      <c r="D198" s="128">
        <f>'🤖 Reka Core'!E48</f>
        <v>0.1772554003</v>
      </c>
      <c r="E198" s="196">
        <f>'🤖 Reka Core'!F48</f>
        <v>5</v>
      </c>
      <c r="F198" s="196">
        <f>'🤖 Reka Core'!G48</f>
        <v>5</v>
      </c>
      <c r="G198" s="196">
        <f>'🤖 Reka Core'!H48</f>
        <v>5</v>
      </c>
      <c r="H198" s="196">
        <f>'🤖 Reka Core'!I48</f>
        <v>4</v>
      </c>
      <c r="I198" s="196">
        <f>'🤖 Reka Core'!J48</f>
        <v>4</v>
      </c>
    </row>
    <row r="199">
      <c r="A199" s="123" t="str">
        <f>'🤖 Reka Core'!$A$47</f>
        <v>http://elpais.com/elpais/2019/07/05/ideas/1562335565_606827.html</v>
      </c>
      <c r="B199" s="195" t="s">
        <v>26</v>
      </c>
      <c r="C199" s="125" t="str">
        <f>'🤖 Reka Core'!C49</f>
        <v>5W1H</v>
      </c>
      <c r="D199" s="155">
        <f>'🤖 Reka Core'!E49</f>
        <v>0.1473951715</v>
      </c>
      <c r="E199" s="196">
        <f>'🤖 Reka Core'!F49</f>
        <v>3</v>
      </c>
      <c r="F199" s="196">
        <f>'🤖 Reka Core'!G49</f>
        <v>4</v>
      </c>
      <c r="G199" s="196">
        <f>'🤖 Reka Core'!H49</f>
        <v>5</v>
      </c>
      <c r="H199" s="196">
        <f>'🤖 Reka Core'!I49</f>
        <v>5</v>
      </c>
      <c r="I199" s="196">
        <f>'🤖 Reka Core'!J49</f>
        <v>5</v>
      </c>
    </row>
    <row r="200">
      <c r="A200" s="123" t="str">
        <f>'🤖 Reka Core'!$A$47</f>
        <v>http://elpais.com/elpais/2019/07/05/ideas/1562335565_606827.html</v>
      </c>
      <c r="B200" s="195" t="s">
        <v>26</v>
      </c>
      <c r="C200" s="125" t="str">
        <f>'🤖 Reka Core'!C50</f>
        <v>tldr</v>
      </c>
      <c r="D200" s="178">
        <f>'🤖 Reka Core'!E50</f>
        <v>0.1747141042</v>
      </c>
      <c r="E200" s="196">
        <f>'🤖 Reka Core'!F50</f>
        <v>5</v>
      </c>
      <c r="F200" s="196">
        <f>'🤖 Reka Core'!G50</f>
        <v>5</v>
      </c>
      <c r="G200" s="196">
        <f>'🤖 Reka Core'!H50</f>
        <v>5</v>
      </c>
      <c r="H200" s="196">
        <f>'🤖 Reka Core'!I50</f>
        <v>4</v>
      </c>
      <c r="I200" s="196">
        <f>'🤖 Reka Core'!J50</f>
        <v>4</v>
      </c>
    </row>
    <row r="201">
      <c r="A201" s="131"/>
      <c r="B201" s="131"/>
      <c r="C201" s="131"/>
      <c r="D201" s="131"/>
      <c r="E201" s="131"/>
      <c r="F201" s="131"/>
      <c r="G201" s="131"/>
      <c r="H201" s="131"/>
      <c r="I201" s="131"/>
    </row>
    <row r="202">
      <c r="A202" s="123" t="str">
        <f>'🖐🏾 Human'!$A$2</f>
        <v>http://elpais.com/deportes/2019/08/17/actualidad/1566005143_044557.html</v>
      </c>
      <c r="B202" s="195" t="s">
        <v>15</v>
      </c>
      <c r="C202" s="196" t="str">
        <f>'🖐🏾 Human'!C2</f>
        <v>Heading</v>
      </c>
      <c r="D202" s="209">
        <f>'🖐🏾 Human'!E2</f>
        <v>0.0381303813</v>
      </c>
      <c r="E202" s="196">
        <f>'🖐🏾 Human'!F2</f>
        <v>1</v>
      </c>
      <c r="F202" s="196">
        <f>'🖐🏾 Human'!G2</f>
        <v>5</v>
      </c>
      <c r="G202" s="196">
        <f>'🖐🏾 Human'!H2</f>
        <v>2</v>
      </c>
      <c r="H202" s="196">
        <f>'🖐🏾 Human'!I2</f>
        <v>2</v>
      </c>
      <c r="I202" s="196">
        <f>'🖐🏾 Human'!J2</f>
        <v>2</v>
      </c>
    </row>
    <row r="203">
      <c r="A203" s="123" t="str">
        <f>'🖐🏾 Human'!$A$2</f>
        <v>http://elpais.com/deportes/2019/08/17/actualidad/1566005143_044557.html</v>
      </c>
      <c r="B203" s="195" t="s">
        <v>15</v>
      </c>
      <c r="C203" s="196" t="str">
        <f>'🖐🏾 Human'!C3</f>
        <v>Jeremy</v>
      </c>
      <c r="D203" s="209">
        <f>'🖐🏾 Human'!E3</f>
        <v>0.06765067651</v>
      </c>
      <c r="E203" s="196">
        <f>'🖐🏾 Human'!F3</f>
        <v>4</v>
      </c>
      <c r="F203" s="196">
        <f>'🖐🏾 Human'!G3</f>
        <v>5</v>
      </c>
      <c r="G203" s="196">
        <f>'🖐🏾 Human'!H3</f>
        <v>4</v>
      </c>
      <c r="H203" s="196">
        <f>'🖐🏾 Human'!I3</f>
        <v>5</v>
      </c>
      <c r="I203" s="196">
        <f>'🖐🏾 Human'!J3</f>
        <v>4</v>
      </c>
    </row>
    <row r="204">
      <c r="A204" s="123" t="str">
        <f>'🖐🏾 Human'!$A$2</f>
        <v>http://elpais.com/deportes/2019/08/17/actualidad/1566005143_044557.html</v>
      </c>
      <c r="B204" s="195" t="s">
        <v>15</v>
      </c>
      <c r="C204" s="196" t="str">
        <f>'🖐🏾 Human'!C4</f>
        <v>Begoña</v>
      </c>
      <c r="D204" s="209">
        <f>'🖐🏾 Human'!E4</f>
        <v>0.2398523985</v>
      </c>
      <c r="E204" s="196">
        <f>'🖐🏾 Human'!F4</f>
        <v>5</v>
      </c>
      <c r="F204" s="196">
        <f>'🖐🏾 Human'!G4</f>
        <v>5</v>
      </c>
      <c r="G204" s="196">
        <f>'🖐🏾 Human'!H4</f>
        <v>5</v>
      </c>
      <c r="H204" s="196">
        <f>'🖐🏾 Human'!I4</f>
        <v>4</v>
      </c>
      <c r="I204" s="196">
        <f>'🖐🏾 Human'!J4</f>
        <v>5</v>
      </c>
    </row>
    <row r="205">
      <c r="A205" s="123" t="str">
        <f>'🖐🏾 Human'!$A$2</f>
        <v>http://elpais.com/deportes/2019/08/17/actualidad/1566005143_044557.html</v>
      </c>
      <c r="B205" s="195" t="s">
        <v>15</v>
      </c>
      <c r="C205" s="196" t="str">
        <f>'🖐🏾 Human'!C5</f>
        <v>Alba</v>
      </c>
      <c r="D205" s="209">
        <f>'🖐🏾 Human'!E5</f>
        <v>0.09471094711</v>
      </c>
      <c r="E205" s="196" t="str">
        <f>'🖐🏾 Human'!F5</f>
        <v/>
      </c>
      <c r="F205" s="196" t="str">
        <f>'🖐🏾 Human'!G5</f>
        <v/>
      </c>
      <c r="G205" s="196" t="str">
        <f>'🖐🏾 Human'!H5</f>
        <v/>
      </c>
      <c r="H205" s="196" t="str">
        <f>'🖐🏾 Human'!I5</f>
        <v/>
      </c>
      <c r="I205" s="196" t="str">
        <f>'🖐🏾 Human'!J5</f>
        <v/>
      </c>
    </row>
    <row r="206">
      <c r="A206" s="131"/>
      <c r="B206" s="195"/>
      <c r="C206" s="196"/>
      <c r="D206" s="209"/>
      <c r="E206" s="196"/>
      <c r="F206" s="196"/>
      <c r="G206" s="196"/>
      <c r="H206" s="196"/>
      <c r="I206" s="196"/>
    </row>
    <row r="207">
      <c r="A207" s="123" t="str">
        <f>'🖐🏾 Human'!$A$7</f>
        <v>http://elpais.com/elpais/2019/07/10/planeta_futuro/1562757015_950583.html</v>
      </c>
      <c r="B207" s="195" t="s">
        <v>15</v>
      </c>
      <c r="C207" s="196" t="str">
        <f>'🖐🏾 Human'!C7</f>
        <v>Heading</v>
      </c>
      <c r="D207" s="209">
        <f>'🖐🏾 Human'!E7</f>
        <v>0.03857566766</v>
      </c>
      <c r="E207" s="196">
        <f>'🖐🏾 Human'!F7</f>
        <v>5</v>
      </c>
      <c r="F207" s="196">
        <f>'🖐🏾 Human'!G7</f>
        <v>5</v>
      </c>
      <c r="G207" s="196">
        <f>'🖐🏾 Human'!H7</f>
        <v>5</v>
      </c>
      <c r="H207" s="196">
        <f>'🖐🏾 Human'!I7</f>
        <v>2</v>
      </c>
      <c r="I207" s="196">
        <f>'🖐🏾 Human'!J7</f>
        <v>2</v>
      </c>
    </row>
    <row r="208">
      <c r="A208" s="123" t="str">
        <f>'🖐🏾 Human'!$A$7</f>
        <v>http://elpais.com/elpais/2019/07/10/planeta_futuro/1562757015_950583.html</v>
      </c>
      <c r="B208" s="195" t="s">
        <v>15</v>
      </c>
      <c r="C208" s="196" t="str">
        <f>'🖐🏾 Human'!C8</f>
        <v>Jeremy</v>
      </c>
      <c r="D208" s="209">
        <f>'🖐🏾 Human'!E8</f>
        <v>0.1216617211</v>
      </c>
      <c r="E208" s="196">
        <f>'🖐🏾 Human'!F8</f>
        <v>5</v>
      </c>
      <c r="F208" s="196">
        <f>'🖐🏾 Human'!G8</f>
        <v>4</v>
      </c>
      <c r="G208" s="196">
        <f>'🖐🏾 Human'!H8</f>
        <v>5</v>
      </c>
      <c r="H208" s="196">
        <f>'🖐🏾 Human'!I8</f>
        <v>5</v>
      </c>
      <c r="I208" s="196">
        <f>'🖐🏾 Human'!J8</f>
        <v>3</v>
      </c>
    </row>
    <row r="209">
      <c r="A209" s="123" t="str">
        <f>'🖐🏾 Human'!$A$7</f>
        <v>http://elpais.com/elpais/2019/07/10/planeta_futuro/1562757015_950583.html</v>
      </c>
      <c r="B209" s="195" t="s">
        <v>15</v>
      </c>
      <c r="C209" s="196" t="str">
        <f>'🖐🏾 Human'!C9</f>
        <v>Begoña</v>
      </c>
      <c r="D209" s="209">
        <f>'🖐🏾 Human'!E9</f>
        <v>0.1869436202</v>
      </c>
      <c r="E209" s="196">
        <f>'🖐🏾 Human'!F9</f>
        <v>5</v>
      </c>
      <c r="F209" s="196">
        <f>'🖐🏾 Human'!G9</f>
        <v>4</v>
      </c>
      <c r="G209" s="196">
        <f>'🖐🏾 Human'!H9</f>
        <v>5</v>
      </c>
      <c r="H209" s="196">
        <f>'🖐🏾 Human'!I9</f>
        <v>5</v>
      </c>
      <c r="I209" s="196">
        <f>'🖐🏾 Human'!J9</f>
        <v>4</v>
      </c>
    </row>
    <row r="210">
      <c r="A210" s="123" t="str">
        <f>'🖐🏾 Human'!$A$7</f>
        <v>http://elpais.com/elpais/2019/07/10/planeta_futuro/1562757015_950583.html</v>
      </c>
      <c r="B210" s="195" t="s">
        <v>15</v>
      </c>
      <c r="C210" s="196" t="str">
        <f>'🖐🏾 Human'!C10</f>
        <v>Alba</v>
      </c>
      <c r="D210" s="209">
        <f>'🖐🏾 Human'!E10</f>
        <v>0.1454005935</v>
      </c>
      <c r="E210" s="196" t="str">
        <f>'🖐🏾 Human'!F10</f>
        <v/>
      </c>
      <c r="F210" s="196" t="str">
        <f>'🖐🏾 Human'!G10</f>
        <v/>
      </c>
      <c r="G210" s="196" t="str">
        <f>'🖐🏾 Human'!H10</f>
        <v/>
      </c>
      <c r="H210" s="196" t="str">
        <f>'🖐🏾 Human'!I10</f>
        <v/>
      </c>
      <c r="I210" s="196" t="str">
        <f>'🖐🏾 Human'!J10</f>
        <v/>
      </c>
    </row>
    <row r="211">
      <c r="A211" s="131"/>
      <c r="B211" s="195"/>
      <c r="C211" s="196"/>
      <c r="D211" s="209"/>
      <c r="E211" s="196"/>
      <c r="F211" s="196"/>
      <c r="G211" s="196"/>
      <c r="H211" s="196"/>
      <c r="I211" s="196"/>
    </row>
    <row r="212">
      <c r="A212" s="123" t="str">
        <f>'🖐🏾 Human'!$A$12</f>
        <v>http://elpais.com/ccaa/2019/09/12/madrid/1568307703_277564.html
</v>
      </c>
      <c r="B212" s="195" t="s">
        <v>15</v>
      </c>
      <c r="C212" s="196" t="str">
        <f>'🖐🏾 Human'!C12</f>
        <v>Heading</v>
      </c>
      <c r="D212" s="209">
        <f>'🖐🏾 Human'!E12</f>
        <v>0.01713947991</v>
      </c>
      <c r="E212" s="196">
        <f>'🖐🏾 Human'!F12</f>
        <v>5</v>
      </c>
      <c r="F212" s="196">
        <f>'🖐🏾 Human'!G12</f>
        <v>5</v>
      </c>
      <c r="G212" s="196">
        <f>'🖐🏾 Human'!H12</f>
        <v>5</v>
      </c>
      <c r="H212" s="196">
        <f>'🖐🏾 Human'!I12</f>
        <v>3</v>
      </c>
      <c r="I212" s="196">
        <f>'🖐🏾 Human'!J12</f>
        <v>3</v>
      </c>
    </row>
    <row r="213">
      <c r="A213" s="123" t="str">
        <f>'🖐🏾 Human'!$A$12</f>
        <v>http://elpais.com/ccaa/2019/09/12/madrid/1568307703_277564.html
</v>
      </c>
      <c r="B213" s="195" t="s">
        <v>15</v>
      </c>
      <c r="C213" s="196" t="str">
        <f>'🖐🏾 Human'!C13</f>
        <v>Jeremy</v>
      </c>
      <c r="D213" s="209">
        <f>'🖐🏾 Human'!E13</f>
        <v>0.06619385343</v>
      </c>
      <c r="E213" s="196">
        <f>'🖐🏾 Human'!F13</f>
        <v>4</v>
      </c>
      <c r="F213" s="196">
        <f>'🖐🏾 Human'!G13</f>
        <v>5</v>
      </c>
      <c r="G213" s="196">
        <f>'🖐🏾 Human'!H13</f>
        <v>5</v>
      </c>
      <c r="H213" s="196">
        <f>'🖐🏾 Human'!I13</f>
        <v>4</v>
      </c>
      <c r="I213" s="196">
        <f>'🖐🏾 Human'!J13</f>
        <v>3</v>
      </c>
    </row>
    <row r="214">
      <c r="A214" s="123" t="str">
        <f>'🖐🏾 Human'!$A$12</f>
        <v>http://elpais.com/ccaa/2019/09/12/madrid/1568307703_277564.html
</v>
      </c>
      <c r="B214" s="195" t="s">
        <v>15</v>
      </c>
      <c r="C214" s="196" t="str">
        <f>'🖐🏾 Human'!C14</f>
        <v>Begoña</v>
      </c>
      <c r="D214" s="209">
        <f>'🖐🏾 Human'!E14</f>
        <v>0.1867612293</v>
      </c>
      <c r="E214" s="196">
        <f>'🖐🏾 Human'!F14</f>
        <v>5</v>
      </c>
      <c r="F214" s="196">
        <f>'🖐🏾 Human'!G14</f>
        <v>5</v>
      </c>
      <c r="G214" s="196">
        <f>'🖐🏾 Human'!H14</f>
        <v>5</v>
      </c>
      <c r="H214" s="196">
        <f>'🖐🏾 Human'!I14</f>
        <v>3</v>
      </c>
      <c r="I214" s="196">
        <f>'🖐🏾 Human'!J14</f>
        <v>5</v>
      </c>
    </row>
    <row r="215">
      <c r="A215" s="123" t="str">
        <f>'🖐🏾 Human'!$A$12</f>
        <v>http://elpais.com/ccaa/2019/09/12/madrid/1568307703_277564.html
</v>
      </c>
      <c r="B215" s="195" t="s">
        <v>15</v>
      </c>
      <c r="C215" s="196" t="str">
        <f>'🖐🏾 Human'!C15</f>
        <v>Alba</v>
      </c>
      <c r="D215" s="209">
        <f>'🖐🏾 Human'!E15</f>
        <v>0.08392434988</v>
      </c>
      <c r="E215" s="196" t="str">
        <f>'🖐🏾 Human'!F15</f>
        <v/>
      </c>
      <c r="F215" s="196" t="str">
        <f>'🖐🏾 Human'!G15</f>
        <v/>
      </c>
      <c r="G215" s="196" t="str">
        <f>'🖐🏾 Human'!H15</f>
        <v/>
      </c>
      <c r="H215" s="196" t="str">
        <f>'🖐🏾 Human'!I15</f>
        <v/>
      </c>
      <c r="I215" s="196" t="str">
        <f>'🖐🏾 Human'!J15</f>
        <v/>
      </c>
    </row>
    <row r="216">
      <c r="A216" s="131"/>
      <c r="B216" s="195"/>
      <c r="C216" s="196"/>
      <c r="D216" s="209"/>
      <c r="E216" s="196"/>
      <c r="F216" s="196"/>
      <c r="G216" s="196"/>
      <c r="H216" s="196"/>
      <c r="I216" s="196"/>
    </row>
    <row r="217">
      <c r="A217" s="123" t="str">
        <f>'🖐🏾 Human'!$A$17</f>
        <v>http://elpais.com/deportes/2019/08/10/actualidad/1565426201_075062.html</v>
      </c>
      <c r="B217" s="195" t="s">
        <v>15</v>
      </c>
      <c r="C217" s="196" t="str">
        <f>'🖐🏾 Human'!C17</f>
        <v>Heading</v>
      </c>
      <c r="D217" s="209">
        <f>'🖐🏾 Human'!E17</f>
        <v>0.02275960171</v>
      </c>
      <c r="E217" s="196">
        <f>'🖐🏾 Human'!F17</f>
        <v>5</v>
      </c>
      <c r="F217" s="196">
        <f>'🖐🏾 Human'!G17</f>
        <v>5</v>
      </c>
      <c r="G217" s="196">
        <f>'🖐🏾 Human'!H17</f>
        <v>5</v>
      </c>
      <c r="H217" s="196">
        <f>'🖐🏾 Human'!I17</f>
        <v>2</v>
      </c>
      <c r="I217" s="196">
        <f>'🖐🏾 Human'!J17</f>
        <v>2</v>
      </c>
    </row>
    <row r="218">
      <c r="A218" s="123" t="str">
        <f>'🖐🏾 Human'!$A$17</f>
        <v>http://elpais.com/deportes/2019/08/10/actualidad/1565426201_075062.html</v>
      </c>
      <c r="B218" s="195" t="s">
        <v>15</v>
      </c>
      <c r="C218" s="196" t="str">
        <f>'🖐🏾 Human'!C18</f>
        <v>Jeremy</v>
      </c>
      <c r="D218" s="209">
        <f>'🖐🏾 Human'!E18</f>
        <v>0.1635846373</v>
      </c>
      <c r="E218" s="196">
        <f>'🖐🏾 Human'!F18</f>
        <v>5</v>
      </c>
      <c r="F218" s="196">
        <f>'🖐🏾 Human'!G18</f>
        <v>4</v>
      </c>
      <c r="G218" s="196">
        <f>'🖐🏾 Human'!H18</f>
        <v>5</v>
      </c>
      <c r="H218" s="196">
        <f>'🖐🏾 Human'!I18</f>
        <v>5</v>
      </c>
      <c r="I218" s="196">
        <f>'🖐🏾 Human'!J18</f>
        <v>4</v>
      </c>
    </row>
    <row r="219">
      <c r="A219" s="123" t="str">
        <f>'🖐🏾 Human'!$A$17</f>
        <v>http://elpais.com/deportes/2019/08/10/actualidad/1565426201_075062.html</v>
      </c>
      <c r="B219" s="195" t="s">
        <v>15</v>
      </c>
      <c r="C219" s="196" t="str">
        <f>'🖐🏾 Human'!C19</f>
        <v>Begoña</v>
      </c>
      <c r="D219" s="209">
        <f>'🖐🏾 Human'!E19</f>
        <v>0.3271692745</v>
      </c>
      <c r="E219" s="196">
        <f>'🖐🏾 Human'!F19</f>
        <v>5</v>
      </c>
      <c r="F219" s="196">
        <f>'🖐🏾 Human'!G19</f>
        <v>5</v>
      </c>
      <c r="G219" s="196">
        <f>'🖐🏾 Human'!H19</f>
        <v>4</v>
      </c>
      <c r="H219" s="196">
        <f>'🖐🏾 Human'!I19</f>
        <v>4</v>
      </c>
      <c r="I219" s="196">
        <f>'🖐🏾 Human'!J19</f>
        <v>5</v>
      </c>
    </row>
    <row r="220">
      <c r="A220" s="123" t="str">
        <f>'🖐🏾 Human'!$A$17</f>
        <v>http://elpais.com/deportes/2019/08/10/actualidad/1565426201_075062.html</v>
      </c>
      <c r="B220" s="195" t="s">
        <v>15</v>
      </c>
      <c r="C220" s="196" t="str">
        <f>'🖐🏾 Human'!C20</f>
        <v>Alba</v>
      </c>
      <c r="D220" s="209">
        <f>'🖐🏾 Human'!E20</f>
        <v>0.1095305832</v>
      </c>
      <c r="E220" s="196" t="str">
        <f>'🖐🏾 Human'!F20</f>
        <v/>
      </c>
      <c r="F220" s="196" t="str">
        <f>'🖐🏾 Human'!G20</f>
        <v/>
      </c>
      <c r="G220" s="196" t="str">
        <f>'🖐🏾 Human'!H20</f>
        <v/>
      </c>
      <c r="H220" s="196" t="str">
        <f>'🖐🏾 Human'!I20</f>
        <v/>
      </c>
      <c r="I220" s="196" t="str">
        <f>'🖐🏾 Human'!J20</f>
        <v/>
      </c>
    </row>
    <row r="221">
      <c r="A221" s="131"/>
      <c r="B221" s="195"/>
      <c r="C221" s="196"/>
      <c r="D221" s="209"/>
      <c r="E221" s="196"/>
      <c r="F221" s="196"/>
      <c r="G221" s="196"/>
      <c r="H221" s="196"/>
      <c r="I221" s="196"/>
    </row>
    <row r="222">
      <c r="A222" s="123" t="str">
        <f>'🖐🏾 Human'!$A$22</f>
        <v>http://elpais.com/elpais/2019/07/11/gente/1562866782_776897.html</v>
      </c>
      <c r="B222" s="195" t="s">
        <v>15</v>
      </c>
      <c r="C222" s="196" t="str">
        <f>'🖐🏾 Human'!C22</f>
        <v>Heading</v>
      </c>
      <c r="D222" s="209">
        <f>'🖐🏾 Human'!E22</f>
        <v>0.01943844492</v>
      </c>
      <c r="E222" s="196">
        <f>'🖐🏾 Human'!F22</f>
        <v>4</v>
      </c>
      <c r="F222" s="196">
        <f>'🖐🏾 Human'!G22</f>
        <v>1</v>
      </c>
      <c r="G222" s="196">
        <f>'🖐🏾 Human'!H22</f>
        <v>5</v>
      </c>
      <c r="H222" s="196">
        <f>'🖐🏾 Human'!I22</f>
        <v>1</v>
      </c>
      <c r="I222" s="196">
        <f>'🖐🏾 Human'!J22</f>
        <v>1</v>
      </c>
    </row>
    <row r="223">
      <c r="A223" s="123" t="str">
        <f>'🖐🏾 Human'!$A$22</f>
        <v>http://elpais.com/elpais/2019/07/11/gente/1562866782_776897.html</v>
      </c>
      <c r="B223" s="195" t="s">
        <v>15</v>
      </c>
      <c r="C223" s="196" t="str">
        <f>'🖐🏾 Human'!C23</f>
        <v>Jeremy</v>
      </c>
      <c r="D223" s="209">
        <f>'🖐🏾 Human'!E23</f>
        <v>0.08423326134</v>
      </c>
      <c r="E223" s="196">
        <f>'🖐🏾 Human'!F23</f>
        <v>5</v>
      </c>
      <c r="F223" s="196">
        <f>'🖐🏾 Human'!G23</f>
        <v>5</v>
      </c>
      <c r="G223" s="196">
        <f>'🖐🏾 Human'!H23</f>
        <v>4</v>
      </c>
      <c r="H223" s="196">
        <f>'🖐🏾 Human'!I23</f>
        <v>5</v>
      </c>
      <c r="I223" s="196">
        <f>'🖐🏾 Human'!J23</f>
        <v>4</v>
      </c>
    </row>
    <row r="224">
      <c r="A224" s="123" t="str">
        <f>'🖐🏾 Human'!$A$22</f>
        <v>http://elpais.com/elpais/2019/07/11/gente/1562866782_776897.html</v>
      </c>
      <c r="B224" s="195" t="s">
        <v>15</v>
      </c>
      <c r="C224" s="196" t="str">
        <f>'🖐🏾 Human'!C24</f>
        <v>Begoña</v>
      </c>
      <c r="D224" s="209">
        <f>'🖐🏾 Human'!E24</f>
        <v>0.2051835853</v>
      </c>
      <c r="E224" s="196">
        <f>'🖐🏾 Human'!F24</f>
        <v>5</v>
      </c>
      <c r="F224" s="196">
        <f>'🖐🏾 Human'!G24</f>
        <v>5</v>
      </c>
      <c r="G224" s="196">
        <f>'🖐🏾 Human'!H24</f>
        <v>5</v>
      </c>
      <c r="H224" s="196">
        <f>'🖐🏾 Human'!I24</f>
        <v>4</v>
      </c>
      <c r="I224" s="196">
        <f>'🖐🏾 Human'!J24</f>
        <v>5</v>
      </c>
    </row>
    <row r="225">
      <c r="A225" s="123" t="str">
        <f>'🖐🏾 Human'!$A$22</f>
        <v>http://elpais.com/elpais/2019/07/11/gente/1562866782_776897.html</v>
      </c>
      <c r="B225" s="195" t="s">
        <v>15</v>
      </c>
      <c r="C225" s="196" t="str">
        <f>'🖐🏾 Human'!C25</f>
        <v>Alba</v>
      </c>
      <c r="D225" s="209">
        <f>'🖐🏾 Human'!E25</f>
        <v>0.07919366451</v>
      </c>
      <c r="E225" s="196" t="str">
        <f>'🖐🏾 Human'!F25</f>
        <v/>
      </c>
      <c r="F225" s="196" t="str">
        <f>'🖐🏾 Human'!G25</f>
        <v/>
      </c>
      <c r="G225" s="196" t="str">
        <f>'🖐🏾 Human'!H25</f>
        <v/>
      </c>
      <c r="H225" s="196" t="str">
        <f>'🖐🏾 Human'!I25</f>
        <v/>
      </c>
      <c r="I225" s="196" t="str">
        <f>'🖐🏾 Human'!J25</f>
        <v/>
      </c>
    </row>
    <row r="226">
      <c r="A226" s="131"/>
      <c r="B226" s="195"/>
      <c r="C226" s="196"/>
      <c r="D226" s="209"/>
      <c r="E226" s="196"/>
      <c r="F226" s="196"/>
      <c r="G226" s="196"/>
      <c r="H226" s="196"/>
      <c r="I226" s="196"/>
    </row>
    <row r="227">
      <c r="A227" s="123" t="str">
        <f>'🖐🏾 Human'!$A$27</f>
        <v>http://elpais.com/elpais/2019/07/19/ciencia/1563535714_854872.html</v>
      </c>
      <c r="B227" s="195" t="s">
        <v>15</v>
      </c>
      <c r="C227" s="196" t="str">
        <f>'🖐🏾 Human'!C27</f>
        <v>Heading</v>
      </c>
      <c r="D227" s="209">
        <f>'🖐🏾 Human'!E27</f>
        <v>0.04238921002</v>
      </c>
      <c r="E227" s="196">
        <f>'🖐🏾 Human'!F27</f>
        <v>4</v>
      </c>
      <c r="F227" s="196">
        <f>'🖐🏾 Human'!G27</f>
        <v>4</v>
      </c>
      <c r="G227" s="196">
        <f>'🖐🏾 Human'!H27</f>
        <v>4</v>
      </c>
      <c r="H227" s="196">
        <f>'🖐🏾 Human'!I27</f>
        <v>1</v>
      </c>
      <c r="I227" s="196">
        <f>'🖐🏾 Human'!J27</f>
        <v>2</v>
      </c>
    </row>
    <row r="228">
      <c r="A228" s="123" t="str">
        <f>'🖐🏾 Human'!$A$27</f>
        <v>http://elpais.com/elpais/2019/07/19/ciencia/1563535714_854872.html</v>
      </c>
      <c r="B228" s="195" t="s">
        <v>15</v>
      </c>
      <c r="C228" s="196" t="str">
        <f>'🖐🏾 Human'!C28</f>
        <v>Jeremy</v>
      </c>
      <c r="D228" s="209">
        <f>'🖐🏾 Human'!E28</f>
        <v>0.1753371869</v>
      </c>
      <c r="E228" s="196">
        <f>'🖐🏾 Human'!F28</f>
        <v>5</v>
      </c>
      <c r="F228" s="196">
        <f>'🖐🏾 Human'!G28</f>
        <v>5</v>
      </c>
      <c r="G228" s="196">
        <f>'🖐🏾 Human'!H28</f>
        <v>4</v>
      </c>
      <c r="H228" s="196">
        <f>'🖐🏾 Human'!I28</f>
        <v>4</v>
      </c>
      <c r="I228" s="196">
        <f>'🖐🏾 Human'!J28</f>
        <v>3</v>
      </c>
    </row>
    <row r="229">
      <c r="A229" s="123" t="str">
        <f>'🖐🏾 Human'!$A$27</f>
        <v>http://elpais.com/elpais/2019/07/19/ciencia/1563535714_854872.html</v>
      </c>
      <c r="B229" s="195" t="s">
        <v>15</v>
      </c>
      <c r="C229" s="196" t="str">
        <f>'🖐🏾 Human'!C29</f>
        <v>Begoña</v>
      </c>
      <c r="D229" s="209">
        <f>'🖐🏾 Human'!E29</f>
        <v>0.3371868979</v>
      </c>
      <c r="E229" s="196">
        <f>'🖐🏾 Human'!F29</f>
        <v>5</v>
      </c>
      <c r="F229" s="196">
        <f>'🖐🏾 Human'!G29</f>
        <v>5</v>
      </c>
      <c r="G229" s="196">
        <f>'🖐🏾 Human'!H29</f>
        <v>4</v>
      </c>
      <c r="H229" s="196">
        <f>'🖐🏾 Human'!I29</f>
        <v>5</v>
      </c>
      <c r="I229" s="196">
        <f>'🖐🏾 Human'!J29</f>
        <v>5</v>
      </c>
    </row>
    <row r="230">
      <c r="A230" s="123" t="str">
        <f>'🖐🏾 Human'!$A$27</f>
        <v>http://elpais.com/elpais/2019/07/19/ciencia/1563535714_854872.html</v>
      </c>
      <c r="B230" s="195" t="s">
        <v>15</v>
      </c>
      <c r="C230" s="196" t="str">
        <f>'🖐🏾 Human'!C30</f>
        <v>Alba</v>
      </c>
      <c r="D230" s="209">
        <f>'🖐🏾 Human'!E30</f>
        <v>0.1657032755</v>
      </c>
      <c r="E230" s="196" t="str">
        <f>'🖐🏾 Human'!F30</f>
        <v/>
      </c>
      <c r="F230" s="196" t="str">
        <f>'🖐🏾 Human'!G30</f>
        <v/>
      </c>
      <c r="G230" s="196" t="str">
        <f>'🖐🏾 Human'!H30</f>
        <v/>
      </c>
      <c r="H230" s="196" t="str">
        <f>'🖐🏾 Human'!I30</f>
        <v/>
      </c>
      <c r="I230" s="196" t="str">
        <f>'🖐🏾 Human'!J30</f>
        <v/>
      </c>
    </row>
    <row r="231">
      <c r="A231" s="131"/>
      <c r="B231" s="195"/>
      <c r="C231" s="196"/>
      <c r="D231" s="209"/>
      <c r="E231" s="196"/>
      <c r="F231" s="196"/>
      <c r="G231" s="196"/>
      <c r="H231" s="196"/>
      <c r="I231" s="196"/>
    </row>
    <row r="232">
      <c r="A232" s="123" t="str">
        <f>'🖐🏾 Human'!$A$32</f>
        <v>http://elpais.com/ccaa/2019/09/28/catalunya/1569665675_576416.html</v>
      </c>
      <c r="B232" s="195" t="s">
        <v>15</v>
      </c>
      <c r="C232" s="196" t="str">
        <f>'🖐🏾 Human'!C32</f>
        <v>Heading</v>
      </c>
      <c r="D232" s="209">
        <f>'🖐🏾 Human'!E32</f>
        <v>0.08648648649</v>
      </c>
      <c r="E232" s="196">
        <f>'🖐🏾 Human'!F32</f>
        <v>1</v>
      </c>
      <c r="F232" s="196">
        <f>'🖐🏾 Human'!G32</f>
        <v>5</v>
      </c>
      <c r="G232" s="196">
        <f>'🖐🏾 Human'!H32</f>
        <v>4</v>
      </c>
      <c r="H232" s="196">
        <f>'🖐🏾 Human'!I32</f>
        <v>1</v>
      </c>
      <c r="I232" s="196">
        <f>'🖐🏾 Human'!J32</f>
        <v>2</v>
      </c>
    </row>
    <row r="233">
      <c r="A233" s="123" t="str">
        <f>'🖐🏾 Human'!$A$32</f>
        <v>http://elpais.com/ccaa/2019/09/28/catalunya/1569665675_576416.html</v>
      </c>
      <c r="B233" s="195" t="s">
        <v>15</v>
      </c>
      <c r="C233" s="196" t="str">
        <f>'🖐🏾 Human'!C33</f>
        <v>Jeremy</v>
      </c>
      <c r="D233" s="209">
        <f>'🖐🏾 Human'!E33</f>
        <v>0.3351351351</v>
      </c>
      <c r="E233" s="196">
        <f>'🖐🏾 Human'!F33</f>
        <v>5</v>
      </c>
      <c r="F233" s="196">
        <f>'🖐🏾 Human'!G33</f>
        <v>5</v>
      </c>
      <c r="G233" s="196">
        <f>'🖐🏾 Human'!H33</f>
        <v>5</v>
      </c>
      <c r="H233" s="196">
        <f>'🖐🏾 Human'!I33</f>
        <v>5</v>
      </c>
      <c r="I233" s="196">
        <f>'🖐🏾 Human'!J33</f>
        <v>4</v>
      </c>
    </row>
    <row r="234">
      <c r="A234" s="123" t="str">
        <f>'🖐🏾 Human'!$A$32</f>
        <v>http://elpais.com/ccaa/2019/09/28/catalunya/1569665675_576416.html</v>
      </c>
      <c r="B234" s="195" t="s">
        <v>15</v>
      </c>
      <c r="C234" s="196" t="str">
        <f>'🖐🏾 Human'!C34</f>
        <v>Begoña</v>
      </c>
      <c r="D234" s="209">
        <f>'🖐🏾 Human'!E34</f>
        <v>0.5297297297</v>
      </c>
      <c r="E234" s="196">
        <f>'🖐🏾 Human'!F34</f>
        <v>5</v>
      </c>
      <c r="F234" s="196">
        <f>'🖐🏾 Human'!G34</f>
        <v>5</v>
      </c>
      <c r="G234" s="196">
        <f>'🖐🏾 Human'!H34</f>
        <v>5</v>
      </c>
      <c r="H234" s="196">
        <f>'🖐🏾 Human'!I34</f>
        <v>5</v>
      </c>
      <c r="I234" s="196">
        <f>'🖐🏾 Human'!J34</f>
        <v>5</v>
      </c>
    </row>
    <row r="235">
      <c r="A235" s="123" t="str">
        <f>'🖐🏾 Human'!$A$32</f>
        <v>http://elpais.com/ccaa/2019/09/28/catalunya/1569665675_576416.html</v>
      </c>
      <c r="B235" s="195" t="s">
        <v>15</v>
      </c>
      <c r="C235" s="196" t="str">
        <f>'🖐🏾 Human'!C35</f>
        <v>Alba</v>
      </c>
      <c r="D235" s="209">
        <f>'🖐🏾 Human'!E35</f>
        <v>0.372972973</v>
      </c>
      <c r="E235" s="196" t="str">
        <f>'🖐🏾 Human'!F35</f>
        <v/>
      </c>
      <c r="F235" s="196" t="str">
        <f>'🖐🏾 Human'!G35</f>
        <v/>
      </c>
      <c r="G235" s="196" t="str">
        <f>'🖐🏾 Human'!H35</f>
        <v/>
      </c>
      <c r="H235" s="196" t="str">
        <f>'🖐🏾 Human'!I35</f>
        <v/>
      </c>
      <c r="I235" s="196" t="str">
        <f>'🖐🏾 Human'!J35</f>
        <v/>
      </c>
    </row>
    <row r="236">
      <c r="A236" s="131"/>
      <c r="B236" s="195"/>
      <c r="C236" s="196"/>
      <c r="D236" s="209"/>
      <c r="E236" s="196"/>
      <c r="F236" s="196"/>
      <c r="G236" s="196"/>
      <c r="H236" s="196"/>
      <c r="I236" s="196"/>
    </row>
    <row r="237">
      <c r="A237" s="123" t="str">
        <f>'🖐🏾 Human'!$A$37</f>
        <v>http://elpais.com/elpais/2019/07/17/gente/1563351601_839455.html</v>
      </c>
      <c r="B237" s="195" t="s">
        <v>15</v>
      </c>
      <c r="C237" s="196" t="str">
        <f>'🖐🏾 Human'!C37</f>
        <v>Heading</v>
      </c>
      <c r="D237" s="209">
        <f>'🖐🏾 Human'!E37</f>
        <v>0.03780964798</v>
      </c>
      <c r="E237" s="196">
        <f>'🖐🏾 Human'!F37</f>
        <v>5</v>
      </c>
      <c r="F237" s="196">
        <f>'🖐🏾 Human'!G37</f>
        <v>5</v>
      </c>
      <c r="G237" s="196">
        <f>'🖐🏾 Human'!H37</f>
        <v>5</v>
      </c>
      <c r="H237" s="196">
        <f>'🖐🏾 Human'!I37</f>
        <v>5</v>
      </c>
      <c r="I237" s="196">
        <f>'🖐🏾 Human'!J37</f>
        <v>4</v>
      </c>
    </row>
    <row r="238">
      <c r="A238" s="123" t="str">
        <f>'🖐🏾 Human'!$A$37</f>
        <v>http://elpais.com/elpais/2019/07/17/gente/1563351601_839455.html</v>
      </c>
      <c r="B238" s="195" t="s">
        <v>15</v>
      </c>
      <c r="C238" s="196" t="str">
        <f>'🖐🏾 Human'!C38</f>
        <v>Jeremy</v>
      </c>
      <c r="D238" s="209">
        <f>'🖐🏾 Human'!E38</f>
        <v>0.06910039113</v>
      </c>
      <c r="E238" s="196">
        <f>'🖐🏾 Human'!F38</f>
        <v>5</v>
      </c>
      <c r="F238" s="196">
        <f>'🖐🏾 Human'!G38</f>
        <v>5</v>
      </c>
      <c r="G238" s="196">
        <f>'🖐🏾 Human'!H38</f>
        <v>4</v>
      </c>
      <c r="H238" s="196">
        <f>'🖐🏾 Human'!I38</f>
        <v>4</v>
      </c>
      <c r="I238" s="196">
        <f>'🖐🏾 Human'!J38</f>
        <v>3</v>
      </c>
    </row>
    <row r="239">
      <c r="A239" s="123" t="str">
        <f>'🖐🏾 Human'!$A$37</f>
        <v>http://elpais.com/elpais/2019/07/17/gente/1563351601_839455.html</v>
      </c>
      <c r="B239" s="195" t="s">
        <v>15</v>
      </c>
      <c r="C239" s="196" t="str">
        <f>'🖐🏾 Human'!C39</f>
        <v>Begoña</v>
      </c>
      <c r="D239" s="209">
        <f>'🖐🏾 Human'!E39</f>
        <v>0.370273794</v>
      </c>
      <c r="E239" s="196">
        <f>'🖐🏾 Human'!F39</f>
        <v>5</v>
      </c>
      <c r="F239" s="196">
        <f>'🖐🏾 Human'!G39</f>
        <v>5</v>
      </c>
      <c r="G239" s="196">
        <f>'🖐🏾 Human'!H39</f>
        <v>5</v>
      </c>
      <c r="H239" s="196">
        <f>'🖐🏾 Human'!I39</f>
        <v>3</v>
      </c>
      <c r="I239" s="196">
        <f>'🖐🏾 Human'!J39</f>
        <v>5</v>
      </c>
    </row>
    <row r="240">
      <c r="A240" s="123" t="str">
        <f>'🖐🏾 Human'!$A$37</f>
        <v>http://elpais.com/elpais/2019/07/17/gente/1563351601_839455.html</v>
      </c>
      <c r="B240" s="195" t="s">
        <v>15</v>
      </c>
      <c r="C240" s="196" t="str">
        <f>'🖐🏾 Human'!C40</f>
        <v>Alba</v>
      </c>
      <c r="D240" s="209">
        <f>'🖐🏾 Human'!E40</f>
        <v>0.06910039113</v>
      </c>
      <c r="E240" s="196" t="str">
        <f>'🖐🏾 Human'!F40</f>
        <v/>
      </c>
      <c r="F240" s="196" t="str">
        <f>'🖐🏾 Human'!G40</f>
        <v/>
      </c>
      <c r="G240" s="196" t="str">
        <f>'🖐🏾 Human'!H40</f>
        <v/>
      </c>
      <c r="H240" s="196" t="str">
        <f>'🖐🏾 Human'!I40</f>
        <v/>
      </c>
      <c r="I240" s="196" t="str">
        <f>'🖐🏾 Human'!J40</f>
        <v/>
      </c>
    </row>
    <row r="241">
      <c r="A241" s="131"/>
      <c r="B241" s="195"/>
      <c r="C241" s="196"/>
      <c r="D241" s="209"/>
      <c r="E241" s="196"/>
      <c r="F241" s="196"/>
      <c r="G241" s="196"/>
      <c r="H241" s="196"/>
      <c r="I241" s="196"/>
    </row>
    <row r="242">
      <c r="A242" s="123" t="str">
        <f>'🖐🏾 Human'!$A$42</f>
        <v>http://elpais.com/tecnologia/2019/08/20/actualidad/1566294736_117123.html</v>
      </c>
      <c r="B242" s="195" t="s">
        <v>15</v>
      </c>
      <c r="C242" s="196" t="str">
        <f>'🖐🏾 Human'!C42</f>
        <v>Heading</v>
      </c>
      <c r="D242" s="209">
        <f>'🖐🏾 Human'!E42</f>
        <v>0.01823281907</v>
      </c>
      <c r="E242" s="196">
        <f>'🖐🏾 Human'!F42</f>
        <v>5</v>
      </c>
      <c r="F242" s="196">
        <f>'🖐🏾 Human'!G42</f>
        <v>4</v>
      </c>
      <c r="G242" s="196">
        <f>'🖐🏾 Human'!H42</f>
        <v>4</v>
      </c>
      <c r="H242" s="196">
        <f>'🖐🏾 Human'!I42</f>
        <v>1</v>
      </c>
      <c r="I242" s="196">
        <f>'🖐🏾 Human'!J42</f>
        <v>1</v>
      </c>
    </row>
    <row r="243">
      <c r="A243" s="123" t="str">
        <f>'🖐🏾 Human'!$A$42</f>
        <v>http://elpais.com/tecnologia/2019/08/20/actualidad/1566294736_117123.html</v>
      </c>
      <c r="B243" s="195" t="s">
        <v>15</v>
      </c>
      <c r="C243" s="196" t="str">
        <f>'🖐🏾 Human'!C43</f>
        <v>Jeremy</v>
      </c>
      <c r="D243" s="209">
        <f>'🖐🏾 Human'!E43</f>
        <v>0.06872370266</v>
      </c>
      <c r="E243" s="196">
        <f>'🖐🏾 Human'!F43</f>
        <v>5</v>
      </c>
      <c r="F243" s="196">
        <f>'🖐🏾 Human'!G43</f>
        <v>5</v>
      </c>
      <c r="G243" s="196">
        <f>'🖐🏾 Human'!H43</f>
        <v>5</v>
      </c>
      <c r="H243" s="196">
        <f>'🖐🏾 Human'!I43</f>
        <v>4</v>
      </c>
      <c r="I243" s="196">
        <f>'🖐🏾 Human'!J43</f>
        <v>4</v>
      </c>
    </row>
    <row r="244">
      <c r="A244" s="123" t="str">
        <f>'🖐🏾 Human'!$A$42</f>
        <v>http://elpais.com/tecnologia/2019/08/20/actualidad/1566294736_117123.html</v>
      </c>
      <c r="B244" s="195" t="s">
        <v>15</v>
      </c>
      <c r="C244" s="196" t="str">
        <f>'🖐🏾 Human'!C44</f>
        <v>Begoña</v>
      </c>
      <c r="D244" s="209">
        <f>'🖐🏾 Human'!E44</f>
        <v>0.1879382889</v>
      </c>
      <c r="E244" s="196">
        <f>'🖐🏾 Human'!F44</f>
        <v>5</v>
      </c>
      <c r="F244" s="196">
        <f>'🖐🏾 Human'!G44</f>
        <v>5</v>
      </c>
      <c r="G244" s="196">
        <f>'🖐🏾 Human'!H44</f>
        <v>5</v>
      </c>
      <c r="H244" s="196">
        <f>'🖐🏾 Human'!I44</f>
        <v>4</v>
      </c>
      <c r="I244" s="196">
        <f>'🖐🏾 Human'!J44</f>
        <v>4</v>
      </c>
    </row>
    <row r="245">
      <c r="A245" s="123" t="str">
        <f>'🖐🏾 Human'!$A$42</f>
        <v>http://elpais.com/tecnologia/2019/08/20/actualidad/1566294736_117123.html</v>
      </c>
      <c r="B245" s="195" t="s">
        <v>15</v>
      </c>
      <c r="C245" s="196" t="str">
        <f>'🖐🏾 Human'!C45</f>
        <v>Alba</v>
      </c>
      <c r="D245" s="209">
        <f>'🖐🏾 Human'!E45</f>
        <v>0.1023842917</v>
      </c>
      <c r="E245" s="196" t="str">
        <f>'🖐🏾 Human'!F45</f>
        <v/>
      </c>
      <c r="F245" s="196" t="str">
        <f>'🖐🏾 Human'!G45</f>
        <v/>
      </c>
      <c r="G245" s="196" t="str">
        <f>'🖐🏾 Human'!H45</f>
        <v/>
      </c>
      <c r="H245" s="196" t="str">
        <f>'🖐🏾 Human'!I45</f>
        <v/>
      </c>
      <c r="I245" s="196" t="str">
        <f>'🖐🏾 Human'!J45</f>
        <v/>
      </c>
    </row>
    <row r="246">
      <c r="A246" s="131"/>
      <c r="B246" s="195"/>
      <c r="C246" s="196"/>
      <c r="D246" s="209"/>
      <c r="E246" s="196"/>
      <c r="F246" s="196"/>
      <c r="G246" s="196"/>
      <c r="H246" s="196"/>
      <c r="I246" s="196"/>
    </row>
    <row r="247">
      <c r="A247" s="123" t="str">
        <f>'🖐🏾 Human'!$A$47</f>
        <v>http://elpais.com/elpais/2019/07/05/ideas/1562335565_606827.html</v>
      </c>
      <c r="B247" s="195" t="s">
        <v>15</v>
      </c>
      <c r="C247" s="196" t="str">
        <f>'🖐🏾 Human'!C47</f>
        <v>Heading</v>
      </c>
      <c r="D247" s="209">
        <f>'🖐🏾 Human'!E47</f>
        <v>0.01143583227</v>
      </c>
      <c r="E247" s="196">
        <f>'🖐🏾 Human'!F47</f>
        <v>5</v>
      </c>
      <c r="F247" s="196">
        <f>'🖐🏾 Human'!G47</f>
        <v>2</v>
      </c>
      <c r="G247" s="196">
        <f>'🖐🏾 Human'!H47</f>
        <v>5</v>
      </c>
      <c r="H247" s="196">
        <f>'🖐🏾 Human'!I47</f>
        <v>2</v>
      </c>
      <c r="I247" s="196">
        <f>'🖐🏾 Human'!J47</f>
        <v>2</v>
      </c>
    </row>
    <row r="248">
      <c r="A248" s="123" t="str">
        <f>'🖐🏾 Human'!$A$47</f>
        <v>http://elpais.com/elpais/2019/07/05/ideas/1562335565_606827.html</v>
      </c>
      <c r="B248" s="195" t="s">
        <v>15</v>
      </c>
      <c r="C248" s="196" t="str">
        <f>'🖐🏾 Human'!C48</f>
        <v>Jeremy</v>
      </c>
      <c r="D248" s="209">
        <f>'🖐🏾 Human'!E48</f>
        <v>0.1283354511</v>
      </c>
      <c r="E248" s="196">
        <f>'🖐🏾 Human'!F48</f>
        <v>5</v>
      </c>
      <c r="F248" s="196">
        <f>'🖐🏾 Human'!G48</f>
        <v>4</v>
      </c>
      <c r="G248" s="196">
        <f>'🖐🏾 Human'!H48</f>
        <v>4</v>
      </c>
      <c r="H248" s="196">
        <f>'🖐🏾 Human'!I48</f>
        <v>5</v>
      </c>
      <c r="I248" s="196">
        <f>'🖐🏾 Human'!J48</f>
        <v>4</v>
      </c>
    </row>
    <row r="249">
      <c r="A249" s="123" t="str">
        <f>'🖐🏾 Human'!$A$47</f>
        <v>http://elpais.com/elpais/2019/07/05/ideas/1562335565_606827.html</v>
      </c>
      <c r="B249" s="195" t="s">
        <v>15</v>
      </c>
      <c r="C249" s="196" t="str">
        <f>'🖐🏾 Human'!C49</f>
        <v>Begoña</v>
      </c>
      <c r="D249" s="209">
        <f>'🖐🏾 Human'!E49</f>
        <v>0.1823379924</v>
      </c>
      <c r="E249" s="196">
        <f>'🖐🏾 Human'!F49</f>
        <v>5</v>
      </c>
      <c r="F249" s="196">
        <f>'🖐🏾 Human'!G49</f>
        <v>5</v>
      </c>
      <c r="G249" s="196">
        <f>'🖐🏾 Human'!H49</f>
        <v>5</v>
      </c>
      <c r="H249" s="196">
        <f>'🖐🏾 Human'!I49</f>
        <v>5</v>
      </c>
      <c r="I249" s="196">
        <f>'🖐🏾 Human'!J49</f>
        <v>4</v>
      </c>
    </row>
    <row r="250">
      <c r="A250" s="123" t="str">
        <f>'🖐🏾 Human'!$A$47</f>
        <v>http://elpais.com/elpais/2019/07/05/ideas/1562335565_606827.html</v>
      </c>
      <c r="B250" s="195" t="s">
        <v>15</v>
      </c>
      <c r="C250" s="196" t="str">
        <f>'🖐🏾 Human'!C50</f>
        <v>Alba</v>
      </c>
      <c r="D250" s="209">
        <f>'🖐🏾 Human'!E50</f>
        <v>0.1003811944</v>
      </c>
      <c r="E250" s="196" t="str">
        <f>'🖐🏾 Human'!F50</f>
        <v/>
      </c>
      <c r="F250" s="196" t="str">
        <f>'🖐🏾 Human'!G50</f>
        <v/>
      </c>
      <c r="G250" s="196" t="str">
        <f>'🖐🏾 Human'!H50</f>
        <v/>
      </c>
      <c r="H250" s="196" t="str">
        <f>'🖐🏾 Human'!I50</f>
        <v/>
      </c>
      <c r="I250" s="196" t="str">
        <f>'🖐🏾 Human'!J50</f>
        <v/>
      </c>
    </row>
    <row r="251">
      <c r="A251" s="123"/>
      <c r="B251" s="195"/>
      <c r="C251" s="196"/>
      <c r="D251" s="209"/>
      <c r="E251" s="196"/>
      <c r="F251" s="196"/>
      <c r="G251" s="196"/>
      <c r="H251" s="196"/>
      <c r="I251" s="196"/>
    </row>
    <row r="252">
      <c r="A252" s="123" t="str">
        <f>'🖐🏾 Human'!A52</f>
        <v/>
      </c>
      <c r="B252" s="195" t="s">
        <v>15</v>
      </c>
      <c r="C252" s="196" t="str">
        <f>'🖐🏾 Human'!C52</f>
        <v/>
      </c>
      <c r="D252" s="209" t="str">
        <f>'🖐🏾 Human'!E52</f>
        <v/>
      </c>
      <c r="E252" s="196" t="str">
        <f>'🖐🏾 Human'!F52</f>
        <v/>
      </c>
      <c r="F252" s="196" t="str">
        <f>'🖐🏾 Human'!G52</f>
        <v/>
      </c>
      <c r="G252" s="196" t="str">
        <f>'🖐🏾 Human'!H52</f>
        <v/>
      </c>
      <c r="H252" s="196" t="str">
        <f>'🖐🏾 Human'!I52</f>
        <v/>
      </c>
      <c r="I252" s="196" t="str">
        <f>'🖐🏾 Human'!J52</f>
        <v/>
      </c>
    </row>
    <row r="253">
      <c r="A253" s="123" t="str">
        <f>'🖐🏾 Human'!A53</f>
        <v/>
      </c>
      <c r="B253" s="195" t="s">
        <v>15</v>
      </c>
      <c r="C253" s="196" t="str">
        <f>'🖐🏾 Human'!C53</f>
        <v/>
      </c>
      <c r="D253" s="209" t="str">
        <f>'🖐🏾 Human'!E53</f>
        <v/>
      </c>
      <c r="E253" s="196" t="str">
        <f>'🖐🏾 Human'!F53</f>
        <v/>
      </c>
      <c r="F253" s="196" t="str">
        <f>'🖐🏾 Human'!G53</f>
        <v/>
      </c>
      <c r="G253" s="196" t="str">
        <f>'🖐🏾 Human'!H53</f>
        <v/>
      </c>
      <c r="H253" s="196" t="str">
        <f>'🖐🏾 Human'!I53</f>
        <v/>
      </c>
      <c r="I253" s="196" t="str">
        <f>'🖐🏾 Human'!J53</f>
        <v/>
      </c>
    </row>
    <row r="254">
      <c r="A254" s="123" t="str">
        <f>'🖐🏾 Human'!A54</f>
        <v/>
      </c>
      <c r="B254" s="195" t="s">
        <v>15</v>
      </c>
      <c r="C254" s="196" t="str">
        <f>'🖐🏾 Human'!C54</f>
        <v/>
      </c>
      <c r="D254" s="209" t="str">
        <f>'🖐🏾 Human'!E54</f>
        <v/>
      </c>
      <c r="E254" s="196" t="str">
        <f>'🖐🏾 Human'!F54</f>
        <v/>
      </c>
      <c r="F254" s="196" t="str">
        <f>'🖐🏾 Human'!G54</f>
        <v/>
      </c>
      <c r="G254" s="196" t="str">
        <f>'🖐🏾 Human'!H54</f>
        <v/>
      </c>
      <c r="H254" s="196" t="str">
        <f>'🖐🏾 Human'!I54</f>
        <v/>
      </c>
      <c r="I254" s="196" t="str">
        <f>'🖐🏾 Human'!J54</f>
        <v/>
      </c>
    </row>
    <row r="255">
      <c r="A255" s="123" t="str">
        <f>'🖐🏾 Human'!A55</f>
        <v/>
      </c>
      <c r="B255" s="195" t="s">
        <v>15</v>
      </c>
      <c r="C255" s="196" t="str">
        <f>'🖐🏾 Human'!C55</f>
        <v/>
      </c>
      <c r="D255" s="209" t="str">
        <f>'🖐🏾 Human'!E55</f>
        <v/>
      </c>
      <c r="E255" s="196" t="str">
        <f>'🖐🏾 Human'!F55</f>
        <v/>
      </c>
      <c r="F255" s="196" t="str">
        <f>'🖐🏾 Human'!G55</f>
        <v/>
      </c>
      <c r="G255" s="196" t="str">
        <f>'🖐🏾 Human'!H55</f>
        <v/>
      </c>
      <c r="H255" s="196" t="str">
        <f>'🖐🏾 Human'!I55</f>
        <v/>
      </c>
      <c r="I255" s="196" t="str">
        <f>'🖐🏾 Human'!J55</f>
        <v/>
      </c>
    </row>
    <row r="256">
      <c r="A256" s="123" t="str">
        <f>'🖐🏾 Human'!A56</f>
        <v/>
      </c>
      <c r="B256" s="195" t="s">
        <v>15</v>
      </c>
      <c r="C256" s="196" t="str">
        <f>'🖐🏾 Human'!C56</f>
        <v/>
      </c>
      <c r="D256" s="209" t="str">
        <f>'🖐🏾 Human'!E56</f>
        <v/>
      </c>
      <c r="E256" s="196" t="str">
        <f>'🖐🏾 Human'!F56</f>
        <v/>
      </c>
      <c r="F256" s="196" t="str">
        <f>'🖐🏾 Human'!G56</f>
        <v/>
      </c>
      <c r="G256" s="196" t="str">
        <f>'🖐🏾 Human'!H56</f>
        <v/>
      </c>
      <c r="H256" s="196" t="str">
        <f>'🖐🏾 Human'!I56</f>
        <v/>
      </c>
      <c r="I256" s="196" t="str">
        <f>'🖐🏾 Human'!J56</f>
        <v/>
      </c>
    </row>
    <row r="257">
      <c r="A257" s="123" t="str">
        <f>'🖐🏾 Human'!A57</f>
        <v/>
      </c>
      <c r="B257" s="195" t="s">
        <v>15</v>
      </c>
      <c r="C257" s="196" t="str">
        <f>'🖐🏾 Human'!C57</f>
        <v/>
      </c>
      <c r="D257" s="209" t="str">
        <f>'🖐🏾 Human'!E57</f>
        <v/>
      </c>
      <c r="E257" s="196" t="str">
        <f>'🖐🏾 Human'!F57</f>
        <v/>
      </c>
      <c r="F257" s="196" t="str">
        <f>'🖐🏾 Human'!G57</f>
        <v/>
      </c>
      <c r="G257" s="196" t="str">
        <f>'🖐🏾 Human'!H57</f>
        <v/>
      </c>
      <c r="H257" s="196" t="str">
        <f>'🖐🏾 Human'!I57</f>
        <v/>
      </c>
      <c r="I257" s="196" t="str">
        <f>'🖐🏾 Human'!J57</f>
        <v/>
      </c>
    </row>
    <row r="258">
      <c r="A258" s="123" t="str">
        <f>'🖐🏾 Human'!A58</f>
        <v/>
      </c>
      <c r="B258" s="195" t="s">
        <v>15</v>
      </c>
      <c r="C258" s="196" t="str">
        <f>'🖐🏾 Human'!C58</f>
        <v/>
      </c>
      <c r="D258" s="209" t="str">
        <f>'🖐🏾 Human'!E58</f>
        <v/>
      </c>
      <c r="E258" s="196" t="str">
        <f>'🖐🏾 Human'!F58</f>
        <v/>
      </c>
      <c r="F258" s="196" t="str">
        <f>'🖐🏾 Human'!G58</f>
        <v/>
      </c>
      <c r="G258" s="196" t="str">
        <f>'🖐🏾 Human'!H58</f>
        <v/>
      </c>
      <c r="H258" s="196" t="str">
        <f>'🖐🏾 Human'!I58</f>
        <v/>
      </c>
      <c r="I258" s="196" t="str">
        <f>'🖐🏾 Human'!J58</f>
        <v/>
      </c>
    </row>
    <row r="259">
      <c r="A259" s="123" t="str">
        <f>'🖐🏾 Human'!A59</f>
        <v/>
      </c>
      <c r="B259" s="195" t="s">
        <v>15</v>
      </c>
      <c r="C259" s="196" t="str">
        <f>'🖐🏾 Human'!C59</f>
        <v/>
      </c>
      <c r="D259" s="209" t="str">
        <f>'🖐🏾 Human'!E59</f>
        <v/>
      </c>
      <c r="E259" s="196" t="str">
        <f>'🖐🏾 Human'!F59</f>
        <v/>
      </c>
      <c r="F259" s="196" t="str">
        <f>'🖐🏾 Human'!G59</f>
        <v/>
      </c>
      <c r="G259" s="196" t="str">
        <f>'🖐🏾 Human'!H59</f>
        <v/>
      </c>
      <c r="H259" s="196" t="str">
        <f>'🖐🏾 Human'!I59</f>
        <v/>
      </c>
      <c r="I259" s="196" t="str">
        <f>'🖐🏾 Human'!J59</f>
        <v/>
      </c>
    </row>
    <row r="260">
      <c r="A260" s="131"/>
      <c r="B260" s="131"/>
      <c r="C260" s="79"/>
      <c r="D260" s="131"/>
      <c r="E260" s="79"/>
      <c r="F260" s="79"/>
      <c r="G260" s="79"/>
      <c r="H260" s="79"/>
      <c r="I260" s="79"/>
    </row>
    <row r="261">
      <c r="A261" s="123" t="str">
        <f>'🤖 Llama-3.1-70b-instruct'!$A$2</f>
        <v>http://elpais.com/deportes/2019/08/17/actualidad/1566005143_044557.html</v>
      </c>
      <c r="B261" s="131" t="s">
        <v>27</v>
      </c>
      <c r="C261" s="196" t="str">
        <f>'🤖 Llama-3.1-70b-instruct'!C2</f>
        <v>Base</v>
      </c>
      <c r="D261" s="134">
        <f>'🤖 Llama-3.1-70b-instruct'!E2</f>
        <v>0.1562115621</v>
      </c>
      <c r="E261" s="195">
        <f>'🤖 Llama-3.1-70b-instruct'!F2</f>
        <v>4</v>
      </c>
      <c r="F261" s="195">
        <f>'🤖 Llama-3.1-70b-instruct'!G2</f>
        <v>5</v>
      </c>
      <c r="G261" s="195">
        <f>'🤖 Llama-3.1-70b-instruct'!H2</f>
        <v>4</v>
      </c>
      <c r="H261" s="195">
        <f>'🤖 Llama-3.1-70b-instruct'!I2</f>
        <v>4</v>
      </c>
      <c r="I261" s="195">
        <f>'🤖 Llama-3.1-70b-instruct'!J2</f>
        <v>4</v>
      </c>
    </row>
    <row r="262">
      <c r="A262" s="123" t="str">
        <f>'🤖 Llama-3.1-70b-instruct'!$A$2</f>
        <v>http://elpais.com/deportes/2019/08/17/actualidad/1566005143_044557.html</v>
      </c>
      <c r="B262" s="131" t="s">
        <v>27</v>
      </c>
      <c r="C262" s="196" t="str">
        <f>'🤖 Llama-3.1-70b-instruct'!C3</f>
        <v>CoT</v>
      </c>
      <c r="D262" s="209">
        <f>'🤖 Llama-3.1-70b-instruct'!E3</f>
        <v>0.036900369</v>
      </c>
      <c r="E262" s="195">
        <f>'🤖 Llama-3.1-70b-instruct'!F3</f>
        <v>5</v>
      </c>
      <c r="F262" s="195">
        <f>'🤖 Llama-3.1-70b-instruct'!G3</f>
        <v>5</v>
      </c>
      <c r="G262" s="195">
        <f>'🤖 Llama-3.1-70b-instruct'!H3</f>
        <v>5</v>
      </c>
      <c r="H262" s="195">
        <f>'🤖 Llama-3.1-70b-instruct'!I3</f>
        <v>3</v>
      </c>
      <c r="I262" s="195">
        <f>'🤖 Llama-3.1-70b-instruct'!J3</f>
        <v>3</v>
      </c>
    </row>
    <row r="263">
      <c r="A263" s="123" t="str">
        <f>'🤖 Llama-3.1-70b-instruct'!$A$2</f>
        <v>http://elpais.com/deportes/2019/08/17/actualidad/1566005143_044557.html</v>
      </c>
      <c r="B263" s="131" t="s">
        <v>27</v>
      </c>
      <c r="C263" s="196" t="str">
        <f>'🤖 Llama-3.1-70b-instruct'!C4</f>
        <v>5W1H</v>
      </c>
      <c r="D263" s="139">
        <f>'🤖 Llama-3.1-70b-instruct'!E4</f>
        <v>0.2127921279</v>
      </c>
      <c r="E263" s="195">
        <f>'🤖 Llama-3.1-70b-instruct'!F4</f>
        <v>3</v>
      </c>
      <c r="F263" s="195">
        <f>'🤖 Llama-3.1-70b-instruct'!G4</f>
        <v>5</v>
      </c>
      <c r="G263" s="195">
        <f>'🤖 Llama-3.1-70b-instruct'!H4</f>
        <v>4</v>
      </c>
      <c r="H263" s="195">
        <f>'🤖 Llama-3.1-70b-instruct'!I4</f>
        <v>4</v>
      </c>
      <c r="I263" s="195">
        <f>'🤖 Llama-3.1-70b-instruct'!J4</f>
        <v>5</v>
      </c>
    </row>
    <row r="264">
      <c r="A264" s="123" t="str">
        <f>'🤖 Llama-3.1-70b-instruct'!$A$2</f>
        <v>http://elpais.com/deportes/2019/08/17/actualidad/1566005143_044557.html</v>
      </c>
      <c r="B264" s="131" t="s">
        <v>27</v>
      </c>
      <c r="C264" s="196" t="str">
        <f>'🤖 Llama-3.1-70b-instruct'!C5</f>
        <v>tldr</v>
      </c>
      <c r="D264" s="210">
        <f>'🤖 Llama-3.1-70b-instruct'!E5</f>
        <v>0.0258302583</v>
      </c>
      <c r="E264" s="195">
        <f>'🤖 Llama-3.1-70b-instruct'!F5</f>
        <v>5</v>
      </c>
      <c r="F264" s="195">
        <f>'🤖 Llama-3.1-70b-instruct'!G5</f>
        <v>5</v>
      </c>
      <c r="G264" s="195">
        <f>'🤖 Llama-3.1-70b-instruct'!H5</f>
        <v>5</v>
      </c>
      <c r="H264" s="195">
        <f>'🤖 Llama-3.1-70b-instruct'!I5</f>
        <v>5</v>
      </c>
      <c r="I264" s="195">
        <f>'🤖 Llama-3.1-70b-instruct'!J5</f>
        <v>3</v>
      </c>
    </row>
    <row r="265">
      <c r="A265" s="131" t="str">
        <f>'🤖 Llama-3.1-70b-instruct'!A6</f>
        <v/>
      </c>
      <c r="B265" s="131"/>
      <c r="C265" s="79"/>
      <c r="D265" s="131"/>
      <c r="E265" s="131"/>
      <c r="F265" s="131"/>
      <c r="G265" s="131"/>
      <c r="H265" s="131"/>
      <c r="I265" s="131"/>
    </row>
    <row r="266">
      <c r="A266" s="123" t="str">
        <f>'🤖 Llama-3.1-70b-instruct'!$A$7</f>
        <v>http://elpais.com/elpais/2019/07/10/planeta_futuro/1562757015_950583.html</v>
      </c>
      <c r="B266" s="131" t="s">
        <v>27</v>
      </c>
      <c r="C266" s="196" t="str">
        <f>'🤖 Llama-3.1-70b-instruct'!C7</f>
        <v>Base</v>
      </c>
      <c r="D266" s="163">
        <f>'🤖 Llama-3.1-70b-instruct'!E7</f>
        <v>0.1355093966</v>
      </c>
      <c r="E266" s="195">
        <f>'🤖 Llama-3.1-70b-instruct'!F7</f>
        <v>5</v>
      </c>
      <c r="F266" s="195">
        <f>'🤖 Llama-3.1-70b-instruct'!G7</f>
        <v>5</v>
      </c>
      <c r="G266" s="195">
        <f>'🤖 Llama-3.1-70b-instruct'!H7</f>
        <v>5</v>
      </c>
      <c r="H266" s="195">
        <f>'🤖 Llama-3.1-70b-instruct'!I7</f>
        <v>4</v>
      </c>
      <c r="I266" s="195">
        <f>'🤖 Llama-3.1-70b-instruct'!J7</f>
        <v>4</v>
      </c>
    </row>
    <row r="267">
      <c r="A267" s="123" t="str">
        <f>'🤖 Llama-3.1-70b-instruct'!$A$7</f>
        <v>http://elpais.com/elpais/2019/07/10/planeta_futuro/1562757015_950583.html</v>
      </c>
      <c r="B267" s="131" t="s">
        <v>27</v>
      </c>
      <c r="C267" s="196" t="str">
        <f>'🤖 Llama-3.1-70b-instruct'!C8</f>
        <v>CoT</v>
      </c>
      <c r="D267" s="181">
        <f>'🤖 Llama-3.1-70b-instruct'!E8</f>
        <v>0.137487636</v>
      </c>
      <c r="E267" s="195">
        <f>'🤖 Llama-3.1-70b-instruct'!F8</f>
        <v>5</v>
      </c>
      <c r="F267" s="195">
        <f>'🤖 Llama-3.1-70b-instruct'!G8</f>
        <v>5</v>
      </c>
      <c r="G267" s="195">
        <f>'🤖 Llama-3.1-70b-instruct'!H8</f>
        <v>5</v>
      </c>
      <c r="H267" s="195">
        <f>'🤖 Llama-3.1-70b-instruct'!I8</f>
        <v>4</v>
      </c>
      <c r="I267" s="195">
        <f>'🤖 Llama-3.1-70b-instruct'!J8</f>
        <v>3</v>
      </c>
    </row>
    <row r="268">
      <c r="A268" s="123" t="str">
        <f>'🤖 Llama-3.1-70b-instruct'!$A$7</f>
        <v>http://elpais.com/elpais/2019/07/10/planeta_futuro/1562757015_950583.html</v>
      </c>
      <c r="B268" s="131" t="s">
        <v>27</v>
      </c>
      <c r="C268" s="196" t="str">
        <f>'🤖 Llama-3.1-70b-instruct'!C9</f>
        <v>5W1H</v>
      </c>
      <c r="D268" s="126">
        <f>'🤖 Llama-3.1-70b-instruct'!E9</f>
        <v>0.1928783383</v>
      </c>
      <c r="E268" s="195">
        <f>'🤖 Llama-3.1-70b-instruct'!F9</f>
        <v>3</v>
      </c>
      <c r="F268" s="195">
        <f>'🤖 Llama-3.1-70b-instruct'!G9</f>
        <v>4</v>
      </c>
      <c r="G268" s="195">
        <f>'🤖 Llama-3.1-70b-instruct'!H9</f>
        <v>5</v>
      </c>
      <c r="H268" s="195">
        <f>'🤖 Llama-3.1-70b-instruct'!I9</f>
        <v>4</v>
      </c>
      <c r="I268" s="195">
        <f>'🤖 Llama-3.1-70b-instruct'!J9</f>
        <v>5</v>
      </c>
    </row>
    <row r="269">
      <c r="A269" s="123" t="str">
        <f>'🤖 Llama-3.1-70b-instruct'!$A$7</f>
        <v>http://elpais.com/elpais/2019/07/10/planeta_futuro/1562757015_950583.html</v>
      </c>
      <c r="B269" s="131" t="s">
        <v>27</v>
      </c>
      <c r="C269" s="196" t="str">
        <f>'🤖 Llama-3.1-70b-instruct'!C10</f>
        <v>tldr</v>
      </c>
      <c r="D269" s="135">
        <f>'🤖 Llama-3.1-70b-instruct'!E10</f>
        <v>0.1078140455</v>
      </c>
      <c r="E269" s="195">
        <f>'🤖 Llama-3.1-70b-instruct'!F10</f>
        <v>5</v>
      </c>
      <c r="F269" s="195">
        <f>'🤖 Llama-3.1-70b-instruct'!G10</f>
        <v>4</v>
      </c>
      <c r="G269" s="195">
        <f>'🤖 Llama-3.1-70b-instruct'!H10</f>
        <v>5</v>
      </c>
      <c r="H269" s="195">
        <f>'🤖 Llama-3.1-70b-instruct'!I10</f>
        <v>5</v>
      </c>
      <c r="I269" s="195">
        <f>'🤖 Llama-3.1-70b-instruct'!J10</f>
        <v>4</v>
      </c>
    </row>
    <row r="270">
      <c r="A270" s="131"/>
      <c r="B270" s="131"/>
      <c r="C270" s="79"/>
      <c r="D270" s="131"/>
      <c r="E270" s="131"/>
      <c r="F270" s="131"/>
      <c r="G270" s="131"/>
      <c r="H270" s="131"/>
      <c r="I270" s="131"/>
    </row>
    <row r="271">
      <c r="A271" s="123" t="str">
        <f>'🤖 Llama-3.1-70b-instruct'!$A$12</f>
        <v>http://elpais.com/ccaa/2019/09/12/madrid/1568307703_277564.html</v>
      </c>
      <c r="B271" s="131" t="s">
        <v>27</v>
      </c>
      <c r="C271" s="196" t="str">
        <f>'🤖 Llama-3.1-70b-instruct'!C12</f>
        <v>Base</v>
      </c>
      <c r="D271" s="198">
        <f>'🤖 Llama-3.1-70b-instruct'!E12</f>
        <v>0.06146572104</v>
      </c>
      <c r="E271" s="195">
        <f>'🤖 Llama-3.1-70b-instruct'!F12</f>
        <v>5</v>
      </c>
      <c r="F271" s="195">
        <f>'🤖 Llama-3.1-70b-instruct'!G12</f>
        <v>5</v>
      </c>
      <c r="G271" s="195">
        <f>'🤖 Llama-3.1-70b-instruct'!H12</f>
        <v>5</v>
      </c>
      <c r="H271" s="195">
        <f>'🤖 Llama-3.1-70b-instruct'!I12</f>
        <v>4</v>
      </c>
      <c r="I271" s="195">
        <f>'🤖 Llama-3.1-70b-instruct'!J12</f>
        <v>4</v>
      </c>
    </row>
    <row r="272">
      <c r="A272" s="123" t="str">
        <f>'🤖 Llama-3.1-70b-instruct'!$A$12</f>
        <v>http://elpais.com/ccaa/2019/09/12/madrid/1568307703_277564.html</v>
      </c>
      <c r="B272" s="131" t="s">
        <v>27</v>
      </c>
      <c r="C272" s="196" t="str">
        <f>'🤖 Llama-3.1-70b-instruct'!C13</f>
        <v>CoT</v>
      </c>
      <c r="D272" s="181">
        <f>'🤖 Llama-3.1-70b-instruct'!E13</f>
        <v>0.1377068558</v>
      </c>
      <c r="E272" s="195">
        <f>'🤖 Llama-3.1-70b-instruct'!F13</f>
        <v>4</v>
      </c>
      <c r="F272" s="195">
        <f>'🤖 Llama-3.1-70b-instruct'!G13</f>
        <v>5</v>
      </c>
      <c r="G272" s="195">
        <f>'🤖 Llama-3.1-70b-instruct'!H13</f>
        <v>5</v>
      </c>
      <c r="H272" s="195">
        <f>'🤖 Llama-3.1-70b-instruct'!I13</f>
        <v>3</v>
      </c>
      <c r="I272" s="195">
        <f>'🤖 Llama-3.1-70b-instruct'!J13</f>
        <v>4</v>
      </c>
    </row>
    <row r="273">
      <c r="A273" s="123" t="str">
        <f>'🤖 Llama-3.1-70b-instruct'!$A$12</f>
        <v>http://elpais.com/ccaa/2019/09/12/madrid/1568307703_277564.html</v>
      </c>
      <c r="B273" s="131" t="s">
        <v>27</v>
      </c>
      <c r="C273" s="196" t="str">
        <f>'🤖 Llama-3.1-70b-instruct'!C14</f>
        <v>5W1H</v>
      </c>
      <c r="D273" s="143">
        <f>'🤖 Llama-3.1-70b-instruct'!E14</f>
        <v>0.08096926714</v>
      </c>
      <c r="E273" s="195">
        <f>'🤖 Llama-3.1-70b-instruct'!F14</f>
        <v>3</v>
      </c>
      <c r="F273" s="195">
        <f>'🤖 Llama-3.1-70b-instruct'!G14</f>
        <v>5</v>
      </c>
      <c r="G273" s="195">
        <f>'🤖 Llama-3.1-70b-instruct'!H14</f>
        <v>5</v>
      </c>
      <c r="H273" s="195">
        <f>'🤖 Llama-3.1-70b-instruct'!I14</f>
        <v>5</v>
      </c>
      <c r="I273" s="195">
        <f>'🤖 Llama-3.1-70b-instruct'!J14</f>
        <v>5</v>
      </c>
    </row>
    <row r="274">
      <c r="A274" s="123" t="str">
        <f>'🤖 Llama-3.1-70b-instruct'!$A$12</f>
        <v>http://elpais.com/ccaa/2019/09/12/madrid/1568307703_277564.html</v>
      </c>
      <c r="B274" s="131" t="s">
        <v>27</v>
      </c>
      <c r="C274" s="196" t="str">
        <f>'🤖 Llama-3.1-70b-instruct'!C15</f>
        <v>tldr</v>
      </c>
      <c r="D274" s="211">
        <f>'🤖 Llama-3.1-70b-instruct'!E15</f>
        <v>0.01300236407</v>
      </c>
      <c r="E274" s="195">
        <f>'🤖 Llama-3.1-70b-instruct'!F15</f>
        <v>5</v>
      </c>
      <c r="F274" s="195">
        <f>'🤖 Llama-3.1-70b-instruct'!G15</f>
        <v>5</v>
      </c>
      <c r="G274" s="195">
        <f>'🤖 Llama-3.1-70b-instruct'!H15</f>
        <v>5</v>
      </c>
      <c r="H274" s="195">
        <f>'🤖 Llama-3.1-70b-instruct'!I15</f>
        <v>5</v>
      </c>
      <c r="I274" s="195">
        <f>'🤖 Llama-3.1-70b-instruct'!J15</f>
        <v>3</v>
      </c>
    </row>
    <row r="275">
      <c r="A275" s="131"/>
      <c r="B275" s="131"/>
      <c r="C275" s="79"/>
      <c r="D275" s="131"/>
      <c r="E275" s="131"/>
      <c r="F275" s="131"/>
      <c r="G275" s="131"/>
      <c r="H275" s="131"/>
      <c r="I275" s="131"/>
    </row>
    <row r="276">
      <c r="A276" s="123" t="str">
        <f>'🤖 Llama-3.1-70b-instruct'!$A$17</f>
        <v>http://elpais.com/deportes/2019/08/10/actualidad/1565426201_075062.html</v>
      </c>
      <c r="B276" s="131" t="s">
        <v>27</v>
      </c>
      <c r="C276" s="196" t="str">
        <f>'🤖 Llama-3.1-70b-instruct'!C17</f>
        <v>Base</v>
      </c>
      <c r="D276" s="181">
        <f>'🤖 Llama-3.1-70b-instruct'!E17</f>
        <v>0.1379800853</v>
      </c>
      <c r="E276" s="195">
        <f>'🤖 Llama-3.1-70b-instruct'!F17</f>
        <v>5</v>
      </c>
      <c r="F276" s="195">
        <f>'🤖 Llama-3.1-70b-instruct'!G17</f>
        <v>5</v>
      </c>
      <c r="G276" s="195">
        <f>'🤖 Llama-3.1-70b-instruct'!H17</f>
        <v>5</v>
      </c>
      <c r="H276" s="195">
        <f>'🤖 Llama-3.1-70b-instruct'!I17</f>
        <v>5</v>
      </c>
      <c r="I276" s="195">
        <f>'🤖 Llama-3.1-70b-instruct'!J17</f>
        <v>4</v>
      </c>
    </row>
    <row r="277">
      <c r="A277" s="123" t="str">
        <f>'🤖 Llama-3.1-70b-instruct'!$A$17</f>
        <v>http://elpais.com/deportes/2019/08/10/actualidad/1565426201_075062.html</v>
      </c>
      <c r="B277" s="131" t="s">
        <v>27</v>
      </c>
      <c r="C277" s="196" t="str">
        <f>'🤖 Llama-3.1-70b-instruct'!C18</f>
        <v>CoT</v>
      </c>
      <c r="D277" s="198">
        <f>'🤖 Llama-3.1-70b-instruct'!E18</f>
        <v>0.05832147937</v>
      </c>
      <c r="E277" s="195">
        <f>'🤖 Llama-3.1-70b-instruct'!F18</f>
        <v>5</v>
      </c>
      <c r="F277" s="195">
        <f>'🤖 Llama-3.1-70b-instruct'!G18</f>
        <v>5</v>
      </c>
      <c r="G277" s="195">
        <f>'🤖 Llama-3.1-70b-instruct'!H18</f>
        <v>5</v>
      </c>
      <c r="H277" s="195">
        <f>'🤖 Llama-3.1-70b-instruct'!I18</f>
        <v>5</v>
      </c>
      <c r="I277" s="195">
        <f>'🤖 Llama-3.1-70b-instruct'!J18</f>
        <v>2</v>
      </c>
    </row>
    <row r="278">
      <c r="A278" s="123" t="str">
        <f>'🤖 Llama-3.1-70b-instruct'!$A$17</f>
        <v>http://elpais.com/deportes/2019/08/10/actualidad/1565426201_075062.html</v>
      </c>
      <c r="B278" s="131" t="s">
        <v>27</v>
      </c>
      <c r="C278" s="196" t="str">
        <f>'🤖 Llama-3.1-70b-instruct'!C19</f>
        <v>5W1H</v>
      </c>
      <c r="D278" s="154">
        <f>'🤖 Llama-3.1-70b-instruct'!E19</f>
        <v>0.1877667141</v>
      </c>
      <c r="E278" s="195">
        <f>'🤖 Llama-3.1-70b-instruct'!F19</f>
        <v>3</v>
      </c>
      <c r="F278" s="195">
        <f>'🤖 Llama-3.1-70b-instruct'!G19</f>
        <v>5</v>
      </c>
      <c r="G278" s="195">
        <f>'🤖 Llama-3.1-70b-instruct'!H19</f>
        <v>5</v>
      </c>
      <c r="H278" s="195">
        <f>'🤖 Llama-3.1-70b-instruct'!I19</f>
        <v>4</v>
      </c>
      <c r="I278" s="195">
        <f>'🤖 Llama-3.1-70b-instruct'!J19</f>
        <v>5</v>
      </c>
    </row>
    <row r="279">
      <c r="A279" s="123" t="str">
        <f>'🤖 Llama-3.1-70b-instruct'!$A$17</f>
        <v>http://elpais.com/deportes/2019/08/10/actualidad/1565426201_075062.html</v>
      </c>
      <c r="B279" s="131" t="s">
        <v>27</v>
      </c>
      <c r="C279" s="196" t="str">
        <f>'🤖 Llama-3.1-70b-instruct'!C20</f>
        <v>tldr</v>
      </c>
      <c r="D279" s="137">
        <f>'🤖 Llama-3.1-70b-instruct'!E20</f>
        <v>0.09957325747</v>
      </c>
      <c r="E279" s="195">
        <f>'🤖 Llama-3.1-70b-instruct'!F20</f>
        <v>5</v>
      </c>
      <c r="F279" s="195">
        <f>'🤖 Llama-3.1-70b-instruct'!G20</f>
        <v>5</v>
      </c>
      <c r="G279" s="195">
        <f>'🤖 Llama-3.1-70b-instruct'!H20</f>
        <v>5</v>
      </c>
      <c r="H279" s="195">
        <f>'🤖 Llama-3.1-70b-instruct'!I20</f>
        <v>5</v>
      </c>
      <c r="I279" s="195">
        <f>'🤖 Llama-3.1-70b-instruct'!J20</f>
        <v>3</v>
      </c>
    </row>
    <row r="280">
      <c r="A280" s="131"/>
      <c r="B280" s="131"/>
      <c r="C280" s="79"/>
      <c r="D280" s="131"/>
      <c r="E280" s="131"/>
      <c r="F280" s="131"/>
      <c r="G280" s="131"/>
      <c r="H280" s="131"/>
      <c r="I280" s="131"/>
    </row>
    <row r="281">
      <c r="A281" s="123" t="str">
        <f>'🤖 Llama-3.1-70b-instruct'!$A$22</f>
        <v>http://elpais.com/elpais/2019/07/11/gente/1562866782_776897.html</v>
      </c>
      <c r="B281" s="131" t="s">
        <v>27</v>
      </c>
      <c r="C281" s="196" t="str">
        <f>'🤖 Llama-3.1-70b-instruct'!C22</f>
        <v>Base</v>
      </c>
      <c r="D281" s="128">
        <f>'🤖 Llama-3.1-70b-instruct'!E22</f>
        <v>0.1785457163</v>
      </c>
      <c r="E281" s="195">
        <f>'🤖 Llama-3.1-70b-instruct'!F22</f>
        <v>5</v>
      </c>
      <c r="F281" s="195">
        <f>'🤖 Llama-3.1-70b-instruct'!G22</f>
        <v>5</v>
      </c>
      <c r="G281" s="195">
        <f>'🤖 Llama-3.1-70b-instruct'!H22</f>
        <v>5</v>
      </c>
      <c r="H281" s="195">
        <f>'🤖 Llama-3.1-70b-instruct'!I22</f>
        <v>3</v>
      </c>
      <c r="I281" s="195">
        <f>'🤖 Llama-3.1-70b-instruct'!J22</f>
        <v>4</v>
      </c>
    </row>
    <row r="282">
      <c r="A282" s="123" t="str">
        <f>'🤖 Llama-3.1-70b-instruct'!$A$22</f>
        <v>http://elpais.com/elpais/2019/07/11/gente/1562866782_776897.html</v>
      </c>
      <c r="B282" s="131" t="s">
        <v>27</v>
      </c>
      <c r="C282" s="196" t="str">
        <f>'🤖 Llama-3.1-70b-instruct'!C23</f>
        <v>CoT</v>
      </c>
      <c r="D282" s="211">
        <f>'🤖 Llama-3.1-70b-instruct'!E23</f>
        <v>0.01367890569</v>
      </c>
      <c r="E282" s="195">
        <f>'🤖 Llama-3.1-70b-instruct'!F23</f>
        <v>5</v>
      </c>
      <c r="F282" s="195">
        <f>'🤖 Llama-3.1-70b-instruct'!G23</f>
        <v>5</v>
      </c>
      <c r="G282" s="195">
        <f>'🤖 Llama-3.1-70b-instruct'!H23</f>
        <v>5</v>
      </c>
      <c r="H282" s="195">
        <f>'🤖 Llama-3.1-70b-instruct'!I23</f>
        <v>1</v>
      </c>
      <c r="I282" s="195">
        <f>'🤖 Llama-3.1-70b-instruct'!J23</f>
        <v>1</v>
      </c>
    </row>
    <row r="283">
      <c r="A283" s="123" t="str">
        <f>'🤖 Llama-3.1-70b-instruct'!$A$22</f>
        <v>http://elpais.com/elpais/2019/07/11/gente/1562866782_776897.html</v>
      </c>
      <c r="B283" s="131" t="s">
        <v>27</v>
      </c>
      <c r="C283" s="196" t="str">
        <f>'🤖 Llama-3.1-70b-instruct'!C24</f>
        <v>5W1H</v>
      </c>
      <c r="D283" s="135">
        <f>'🤖 Llama-3.1-70b-instruct'!E24</f>
        <v>0.1123110151</v>
      </c>
      <c r="E283" s="195">
        <f>'🤖 Llama-3.1-70b-instruct'!F24</f>
        <v>3</v>
      </c>
      <c r="F283" s="195">
        <f>'🤖 Llama-3.1-70b-instruct'!G24</f>
        <v>5</v>
      </c>
      <c r="G283" s="195">
        <f>'🤖 Llama-3.1-70b-instruct'!H24</f>
        <v>5</v>
      </c>
      <c r="H283" s="195">
        <f>'🤖 Llama-3.1-70b-instruct'!I24</f>
        <v>5</v>
      </c>
      <c r="I283" s="195">
        <f>'🤖 Llama-3.1-70b-instruct'!J24</f>
        <v>5</v>
      </c>
    </row>
    <row r="284">
      <c r="A284" s="123" t="str">
        <f>'🤖 Llama-3.1-70b-instruct'!$A$22</f>
        <v>http://elpais.com/elpais/2019/07/11/gente/1562866782_776897.html</v>
      </c>
      <c r="B284" s="131" t="s">
        <v>27</v>
      </c>
      <c r="C284" s="196" t="str">
        <f>'🤖 Llama-3.1-70b-instruct'!C25</f>
        <v>tldr</v>
      </c>
      <c r="D284" s="212">
        <f>'🤖 Llama-3.1-70b-instruct'!E25</f>
        <v>0.03311735061</v>
      </c>
      <c r="E284" s="195">
        <f>'🤖 Llama-3.1-70b-instruct'!F25</f>
        <v>5</v>
      </c>
      <c r="F284" s="195">
        <f>'🤖 Llama-3.1-70b-instruct'!G25</f>
        <v>5</v>
      </c>
      <c r="G284" s="195">
        <f>'🤖 Llama-3.1-70b-instruct'!H25</f>
        <v>5</v>
      </c>
      <c r="H284" s="195">
        <f>'🤖 Llama-3.1-70b-instruct'!I25</f>
        <v>4</v>
      </c>
      <c r="I284" s="195">
        <f>'🤖 Llama-3.1-70b-instruct'!J25</f>
        <v>2</v>
      </c>
    </row>
    <row r="285">
      <c r="A285" s="131"/>
      <c r="B285" s="131"/>
      <c r="C285" s="79"/>
      <c r="D285" s="131"/>
      <c r="E285" s="131"/>
      <c r="F285" s="131"/>
      <c r="G285" s="131"/>
      <c r="H285" s="131"/>
      <c r="I285" s="131"/>
    </row>
    <row r="286">
      <c r="A286" s="123" t="str">
        <f>'🤖 Llama-3.1-70b-instruct'!$A$27</f>
        <v>http://elpais.com/elpais/2019/07/19/ciencia/1563535714_854872.html</v>
      </c>
      <c r="B286" s="131" t="s">
        <v>27</v>
      </c>
      <c r="C286" s="196" t="str">
        <f>'🤖 Llama-3.1-70b-instruct'!C27</f>
        <v>Base</v>
      </c>
      <c r="D286" s="213">
        <f>'🤖 Llama-3.1-70b-instruct'!E27</f>
        <v>0.2447013487</v>
      </c>
      <c r="E286" s="195">
        <f>'🤖 Llama-3.1-70b-instruct'!F27</f>
        <v>5</v>
      </c>
      <c r="F286" s="195">
        <f>'🤖 Llama-3.1-70b-instruct'!G27</f>
        <v>5</v>
      </c>
      <c r="G286" s="195">
        <f>'🤖 Llama-3.1-70b-instruct'!H27</f>
        <v>5</v>
      </c>
      <c r="H286" s="195">
        <f>'🤖 Llama-3.1-70b-instruct'!I27</f>
        <v>5</v>
      </c>
      <c r="I286" s="195">
        <f>'🤖 Llama-3.1-70b-instruct'!J27</f>
        <v>5</v>
      </c>
    </row>
    <row r="287">
      <c r="A287" s="123" t="str">
        <f>'🤖 Llama-3.1-70b-instruct'!$A$27</f>
        <v>http://elpais.com/elpais/2019/07/19/ciencia/1563535714_854872.html</v>
      </c>
      <c r="B287" s="131" t="s">
        <v>27</v>
      </c>
      <c r="C287" s="196" t="str">
        <f>'🤖 Llama-3.1-70b-instruct'!C28</f>
        <v>CoT</v>
      </c>
      <c r="D287" s="154">
        <f>'🤖 Llama-3.1-70b-instruct'!E28</f>
        <v>0.1868978805</v>
      </c>
      <c r="E287" s="195">
        <f>'🤖 Llama-3.1-70b-instruct'!F28</f>
        <v>5</v>
      </c>
      <c r="F287" s="195">
        <f>'🤖 Llama-3.1-70b-instruct'!G28</f>
        <v>5</v>
      </c>
      <c r="G287" s="195">
        <f>'🤖 Llama-3.1-70b-instruct'!H28</f>
        <v>5</v>
      </c>
      <c r="H287" s="195">
        <f>'🤖 Llama-3.1-70b-instruct'!I28</f>
        <v>5</v>
      </c>
      <c r="I287" s="195">
        <f>'🤖 Llama-3.1-70b-instruct'!J28</f>
        <v>3</v>
      </c>
    </row>
    <row r="288">
      <c r="A288" s="123" t="str">
        <f>'🤖 Llama-3.1-70b-instruct'!$A$27</f>
        <v>http://elpais.com/elpais/2019/07/19/ciencia/1563535714_854872.html</v>
      </c>
      <c r="B288" s="131" t="s">
        <v>27</v>
      </c>
      <c r="C288" s="196" t="str">
        <f>'🤖 Llama-3.1-70b-instruct'!C29</f>
        <v>5W1H</v>
      </c>
      <c r="D288" s="207">
        <f>'🤖 Llama-3.1-70b-instruct'!E29</f>
        <v>0.3082851638</v>
      </c>
      <c r="E288" s="195">
        <f>'🤖 Llama-3.1-70b-instruct'!F29</f>
        <v>3</v>
      </c>
      <c r="F288" s="195">
        <f>'🤖 Llama-3.1-70b-instruct'!G29</f>
        <v>5</v>
      </c>
      <c r="G288" s="195">
        <f>'🤖 Llama-3.1-70b-instruct'!H29</f>
        <v>5</v>
      </c>
      <c r="H288" s="195">
        <f>'🤖 Llama-3.1-70b-instruct'!I29</f>
        <v>5</v>
      </c>
      <c r="I288" s="195">
        <f>'🤖 Llama-3.1-70b-instruct'!J29</f>
        <v>5</v>
      </c>
    </row>
    <row r="289">
      <c r="A289" s="123" t="str">
        <f>'🤖 Llama-3.1-70b-instruct'!$A$27</f>
        <v>http://elpais.com/elpais/2019/07/19/ciencia/1563535714_854872.html</v>
      </c>
      <c r="B289" s="131" t="s">
        <v>27</v>
      </c>
      <c r="C289" s="196" t="str">
        <f>'🤖 Llama-3.1-70b-instruct'!C30</f>
        <v>tldr</v>
      </c>
      <c r="D289" s="214">
        <f>'🤖 Llama-3.1-70b-instruct'!E30</f>
        <v>0.1676300578</v>
      </c>
      <c r="E289" s="195">
        <f>'🤖 Llama-3.1-70b-instruct'!F30</f>
        <v>5</v>
      </c>
      <c r="F289" s="195">
        <f>'🤖 Llama-3.1-70b-instruct'!G30</f>
        <v>5</v>
      </c>
      <c r="G289" s="195">
        <f>'🤖 Llama-3.1-70b-instruct'!H30</f>
        <v>5</v>
      </c>
      <c r="H289" s="195">
        <f>'🤖 Llama-3.1-70b-instruct'!I30</f>
        <v>4</v>
      </c>
      <c r="I289" s="195">
        <f>'🤖 Llama-3.1-70b-instruct'!J30</f>
        <v>4</v>
      </c>
    </row>
    <row r="290">
      <c r="A290" s="131"/>
      <c r="B290" s="131"/>
      <c r="C290" s="79"/>
      <c r="D290" s="131"/>
      <c r="E290" s="131"/>
      <c r="F290" s="131"/>
      <c r="G290" s="131"/>
      <c r="H290" s="131"/>
      <c r="I290" s="131"/>
    </row>
    <row r="291">
      <c r="A291" s="123" t="str">
        <f>'🤖 Llama-3.1-70b-instruct'!$A$32</f>
        <v>http://elpais.com/ccaa/2019/09/28/catalunya/1569665675_576416.html</v>
      </c>
      <c r="B291" s="131" t="s">
        <v>27</v>
      </c>
      <c r="C291" s="196" t="str">
        <f>'🤖 Llama-3.1-70b-instruct'!C32</f>
        <v>Base</v>
      </c>
      <c r="D291" s="154">
        <f>'🤖 Llama-3.1-70b-instruct'!E32</f>
        <v>0.1891891892</v>
      </c>
      <c r="E291" s="195">
        <f>'🤖 Llama-3.1-70b-instruct'!F32</f>
        <v>5</v>
      </c>
      <c r="F291" s="195">
        <f>'🤖 Llama-3.1-70b-instruct'!G32</f>
        <v>5</v>
      </c>
      <c r="G291" s="195">
        <f>'🤖 Llama-3.1-70b-instruct'!H32</f>
        <v>5</v>
      </c>
      <c r="H291" s="195">
        <f>'🤖 Llama-3.1-70b-instruct'!I32</f>
        <v>5</v>
      </c>
      <c r="I291" s="195">
        <f>'🤖 Llama-3.1-70b-instruct'!J32</f>
        <v>3</v>
      </c>
    </row>
    <row r="292">
      <c r="A292" s="123" t="str">
        <f>'🤖 Llama-3.1-70b-instruct'!$A$32</f>
        <v>http://elpais.com/ccaa/2019/09/28/catalunya/1569665675_576416.html</v>
      </c>
      <c r="B292" s="131" t="s">
        <v>27</v>
      </c>
      <c r="C292" s="196" t="str">
        <f>'🤖 Llama-3.1-70b-instruct'!C33</f>
        <v>CoT</v>
      </c>
      <c r="D292" s="213">
        <f>'🤖 Llama-3.1-70b-instruct'!E33</f>
        <v>0.2432432432</v>
      </c>
      <c r="E292" s="195">
        <f>'🤖 Llama-3.1-70b-instruct'!F33</f>
        <v>5</v>
      </c>
      <c r="F292" s="195">
        <f>'🤖 Llama-3.1-70b-instruct'!G33</f>
        <v>5</v>
      </c>
      <c r="G292" s="195">
        <f>'🤖 Llama-3.1-70b-instruct'!H33</f>
        <v>5</v>
      </c>
      <c r="H292" s="195">
        <f>'🤖 Llama-3.1-70b-instruct'!I33</f>
        <v>4</v>
      </c>
      <c r="I292" s="195">
        <f>'🤖 Llama-3.1-70b-instruct'!J33</f>
        <v>3</v>
      </c>
    </row>
    <row r="293">
      <c r="A293" s="123" t="str">
        <f>'🤖 Llama-3.1-70b-instruct'!$A$32</f>
        <v>http://elpais.com/ccaa/2019/09/28/catalunya/1569665675_576416.html</v>
      </c>
      <c r="B293" s="131" t="s">
        <v>27</v>
      </c>
      <c r="C293" s="196" t="str">
        <f>'🤖 Llama-3.1-70b-instruct'!C34</f>
        <v>5W1H</v>
      </c>
      <c r="D293" s="215">
        <f>'🤖 Llama-3.1-70b-instruct'!E34</f>
        <v>0.7675675676</v>
      </c>
      <c r="E293" s="195">
        <f>'🤖 Llama-3.1-70b-instruct'!F34</f>
        <v>3</v>
      </c>
      <c r="F293" s="195">
        <f>'🤖 Llama-3.1-70b-instruct'!G34</f>
        <v>5</v>
      </c>
      <c r="G293" s="195">
        <f>'🤖 Llama-3.1-70b-instruct'!H34</f>
        <v>5</v>
      </c>
      <c r="H293" s="195">
        <f>'🤖 Llama-3.1-70b-instruct'!I34</f>
        <v>4</v>
      </c>
      <c r="I293" s="195">
        <f>'🤖 Llama-3.1-70b-instruct'!J34</f>
        <v>5</v>
      </c>
    </row>
    <row r="294">
      <c r="A294" s="123" t="str">
        <f>'🤖 Llama-3.1-70b-instruct'!$A$32</f>
        <v>http://elpais.com/ccaa/2019/09/28/catalunya/1569665675_576416.html</v>
      </c>
      <c r="B294" s="131" t="s">
        <v>27</v>
      </c>
      <c r="C294" s="196" t="str">
        <f>'🤖 Llama-3.1-70b-instruct'!C35</f>
        <v>tldr</v>
      </c>
      <c r="D294" s="179">
        <f>'🤖 Llama-3.1-70b-instruct'!E35</f>
        <v>0.1243243243</v>
      </c>
      <c r="E294" s="195">
        <f>'🤖 Llama-3.1-70b-instruct'!F35</f>
        <v>5</v>
      </c>
      <c r="F294" s="195">
        <f>'🤖 Llama-3.1-70b-instruct'!G35</f>
        <v>5</v>
      </c>
      <c r="G294" s="195">
        <f>'🤖 Llama-3.1-70b-instruct'!H35</f>
        <v>5</v>
      </c>
      <c r="H294" s="195">
        <f>'🤖 Llama-3.1-70b-instruct'!I35</f>
        <v>5</v>
      </c>
      <c r="I294" s="195">
        <f>'🤖 Llama-3.1-70b-instruct'!J35</f>
        <v>2</v>
      </c>
    </row>
    <row r="295">
      <c r="A295" s="131"/>
      <c r="B295" s="131"/>
      <c r="C295" s="79"/>
      <c r="D295" s="131"/>
      <c r="E295" s="131"/>
      <c r="F295" s="131"/>
      <c r="G295" s="131"/>
      <c r="H295" s="131"/>
      <c r="I295" s="131"/>
    </row>
    <row r="296">
      <c r="A296" s="123" t="str">
        <f>'🤖 Llama-3.1-70b-instruct'!$A$37</f>
        <v>http://elpais.com/elpais/2019/07/17/gente/1563351601_839455.html</v>
      </c>
      <c r="B296" s="131" t="s">
        <v>27</v>
      </c>
      <c r="C296" s="196" t="str">
        <f>'🤖 Llama-3.1-70b-instruct'!C37</f>
        <v>Base</v>
      </c>
      <c r="D296" s="176">
        <f>'🤖 Llama-3.1-70b-instruct'!E37</f>
        <v>0.1199478488</v>
      </c>
      <c r="E296" s="195">
        <f>'🤖 Llama-3.1-70b-instruct'!F37</f>
        <v>5</v>
      </c>
      <c r="F296" s="195">
        <f>'🤖 Llama-3.1-70b-instruct'!G37</f>
        <v>5</v>
      </c>
      <c r="G296" s="195">
        <f>'🤖 Llama-3.1-70b-instruct'!H37</f>
        <v>5</v>
      </c>
      <c r="H296" s="195">
        <f>'🤖 Llama-3.1-70b-instruct'!I37</f>
        <v>5</v>
      </c>
      <c r="I296" s="195">
        <f>'🤖 Llama-3.1-70b-instruct'!J37</f>
        <v>5</v>
      </c>
    </row>
    <row r="297">
      <c r="A297" s="123" t="str">
        <f>'🤖 Llama-3.1-70b-instruct'!$A$37</f>
        <v>http://elpais.com/elpais/2019/07/17/gente/1563351601_839455.html</v>
      </c>
      <c r="B297" s="131" t="s">
        <v>27</v>
      </c>
      <c r="C297" s="196" t="str">
        <f>'🤖 Llama-3.1-70b-instruct'!C38</f>
        <v>CoT</v>
      </c>
      <c r="D297" s="216">
        <f>'🤖 Llama-3.1-70b-instruct'!E38</f>
        <v>0.01564537158</v>
      </c>
      <c r="E297" s="195">
        <f>'🤖 Llama-3.1-70b-instruct'!F38</f>
        <v>5</v>
      </c>
      <c r="F297" s="195">
        <f>'🤖 Llama-3.1-70b-instruct'!G38</f>
        <v>5</v>
      </c>
      <c r="G297" s="195">
        <f>'🤖 Llama-3.1-70b-instruct'!H38</f>
        <v>5</v>
      </c>
      <c r="H297" s="195">
        <f>'🤖 Llama-3.1-70b-instruct'!I38</f>
        <v>5</v>
      </c>
      <c r="I297" s="195">
        <f>'🤖 Llama-3.1-70b-instruct'!J38</f>
        <v>2</v>
      </c>
    </row>
    <row r="298">
      <c r="A298" s="123" t="str">
        <f>'🤖 Llama-3.1-70b-instruct'!$A$37</f>
        <v>http://elpais.com/elpais/2019/07/17/gente/1563351601_839455.html</v>
      </c>
      <c r="B298" s="131" t="s">
        <v>27</v>
      </c>
      <c r="C298" s="196" t="str">
        <f>'🤖 Llama-3.1-70b-instruct'!C39</f>
        <v>5W1H</v>
      </c>
      <c r="D298" s="140">
        <f>'🤖 Llama-3.1-70b-instruct'!E39</f>
        <v>0.2007822686</v>
      </c>
      <c r="E298" s="195">
        <f>'🤖 Llama-3.1-70b-instruct'!F39</f>
        <v>3</v>
      </c>
      <c r="F298" s="195">
        <f>'🤖 Llama-3.1-70b-instruct'!G39</f>
        <v>5</v>
      </c>
      <c r="G298" s="195">
        <f>'🤖 Llama-3.1-70b-instruct'!H39</f>
        <v>5</v>
      </c>
      <c r="H298" s="195">
        <f>'🤖 Llama-3.1-70b-instruct'!I39</f>
        <v>4</v>
      </c>
      <c r="I298" s="195">
        <f>'🤖 Llama-3.1-70b-instruct'!J39</f>
        <v>5</v>
      </c>
    </row>
    <row r="299">
      <c r="A299" s="123" t="str">
        <f>'🤖 Llama-3.1-70b-instruct'!$A$37</f>
        <v>http://elpais.com/elpais/2019/07/17/gente/1563351601_839455.html</v>
      </c>
      <c r="B299" s="131" t="s">
        <v>27</v>
      </c>
      <c r="C299" s="196" t="str">
        <f>'🤖 Llama-3.1-70b-instruct'!C40</f>
        <v>tldr</v>
      </c>
      <c r="D299" s="217">
        <f>'🤖 Llama-3.1-70b-instruct'!E40</f>
        <v>0.05084745763</v>
      </c>
      <c r="E299" s="195">
        <f>'🤖 Llama-3.1-70b-instruct'!F40</f>
        <v>5</v>
      </c>
      <c r="F299" s="195">
        <f>'🤖 Llama-3.1-70b-instruct'!G40</f>
        <v>5</v>
      </c>
      <c r="G299" s="195">
        <f>'🤖 Llama-3.1-70b-instruct'!H40</f>
        <v>5</v>
      </c>
      <c r="H299" s="195">
        <f>'🤖 Llama-3.1-70b-instruct'!I40</f>
        <v>5</v>
      </c>
      <c r="I299" s="195">
        <f>'🤖 Llama-3.1-70b-instruct'!J40</f>
        <v>3</v>
      </c>
    </row>
    <row r="300">
      <c r="A300" s="131"/>
      <c r="B300" s="131"/>
      <c r="C300" s="79"/>
      <c r="D300" s="131"/>
      <c r="E300" s="131"/>
      <c r="F300" s="131"/>
      <c r="G300" s="131"/>
      <c r="H300" s="131"/>
      <c r="I300" s="131"/>
    </row>
    <row r="301">
      <c r="A301" s="123" t="str">
        <f>'🤖 Llama-3.1-70b-instruct'!$A$42</f>
        <v>http://elpais.com/tecnologia/2019/08/20/actualidad/1566294736_117123.html</v>
      </c>
      <c r="B301" s="131" t="s">
        <v>27</v>
      </c>
      <c r="C301" s="196" t="str">
        <f>'🤖 Llama-3.1-70b-instruct'!C42</f>
        <v>Base</v>
      </c>
      <c r="D301" s="135">
        <f>'🤖 Llama-3.1-70b-instruct'!E42</f>
        <v>0.1093969144</v>
      </c>
      <c r="E301" s="195">
        <f>'🤖 Llama-3.1-70b-instruct'!F42</f>
        <v>5</v>
      </c>
      <c r="F301" s="195">
        <f>'🤖 Llama-3.1-70b-instruct'!G42</f>
        <v>5</v>
      </c>
      <c r="G301" s="195">
        <f>'🤖 Llama-3.1-70b-instruct'!H42</f>
        <v>5</v>
      </c>
      <c r="H301" s="195">
        <f>'🤖 Llama-3.1-70b-instruct'!I42</f>
        <v>5</v>
      </c>
      <c r="I301" s="195">
        <f>'🤖 Llama-3.1-70b-instruct'!J42</f>
        <v>4</v>
      </c>
    </row>
    <row r="302">
      <c r="A302" s="123" t="str">
        <f>'🤖 Llama-3.1-70b-instruct'!$A$42</f>
        <v>http://elpais.com/tecnologia/2019/08/20/actualidad/1566294736_117123.html</v>
      </c>
      <c r="B302" s="131" t="s">
        <v>27</v>
      </c>
      <c r="C302" s="196" t="str">
        <f>'🤖 Llama-3.1-70b-instruct'!C43</f>
        <v>CoT</v>
      </c>
      <c r="D302" s="135">
        <f>'🤖 Llama-3.1-70b-instruct'!E43</f>
        <v>0.110799439</v>
      </c>
      <c r="E302" s="195">
        <f>'🤖 Llama-3.1-70b-instruct'!F43</f>
        <v>5</v>
      </c>
      <c r="F302" s="195">
        <f>'🤖 Llama-3.1-70b-instruct'!G43</f>
        <v>4</v>
      </c>
      <c r="G302" s="195">
        <f>'🤖 Llama-3.1-70b-instruct'!H43</f>
        <v>5</v>
      </c>
      <c r="H302" s="195">
        <f>'🤖 Llama-3.1-70b-instruct'!I43</f>
        <v>4</v>
      </c>
      <c r="I302" s="195">
        <f>'🤖 Llama-3.1-70b-instruct'!J43</f>
        <v>4</v>
      </c>
    </row>
    <row r="303">
      <c r="A303" s="123" t="str">
        <f>'🤖 Llama-3.1-70b-instruct'!$A$42</f>
        <v>http://elpais.com/tecnologia/2019/08/20/actualidad/1566294736_117123.html</v>
      </c>
      <c r="B303" s="131" t="s">
        <v>27</v>
      </c>
      <c r="C303" s="196" t="str">
        <f>'🤖 Llama-3.1-70b-instruct'!C44</f>
        <v>5W1H</v>
      </c>
      <c r="D303" s="206">
        <f>'🤖 Llama-3.1-70b-instruct'!E44</f>
        <v>0.1654978962</v>
      </c>
      <c r="E303" s="195">
        <f>'🤖 Llama-3.1-70b-instruct'!F44</f>
        <v>4</v>
      </c>
      <c r="F303" s="195">
        <f>'🤖 Llama-3.1-70b-instruct'!G44</f>
        <v>5</v>
      </c>
      <c r="G303" s="195">
        <f>'🤖 Llama-3.1-70b-instruct'!H44</f>
        <v>5</v>
      </c>
      <c r="H303" s="195">
        <f>'🤖 Llama-3.1-70b-instruct'!I44</f>
        <v>4</v>
      </c>
      <c r="I303" s="195">
        <f>'🤖 Llama-3.1-70b-instruct'!J44</f>
        <v>5</v>
      </c>
    </row>
    <row r="304">
      <c r="A304" s="123" t="str">
        <f>'🤖 Llama-3.1-70b-instruct'!$A$42</f>
        <v>http://elpais.com/tecnologia/2019/08/20/actualidad/1566294736_117123.html</v>
      </c>
      <c r="B304" s="131" t="s">
        <v>27</v>
      </c>
      <c r="C304" s="196" t="str">
        <f>'🤖 Llama-3.1-70b-instruct'!C45</f>
        <v>tldr</v>
      </c>
      <c r="D304" s="156">
        <f>'🤖 Llama-3.1-70b-instruct'!E45</f>
        <v>0.1065918654</v>
      </c>
      <c r="E304" s="195">
        <f>'🤖 Llama-3.1-70b-instruct'!F45</f>
        <v>5</v>
      </c>
      <c r="F304" s="195">
        <f>'🤖 Llama-3.1-70b-instruct'!G45</f>
        <v>5</v>
      </c>
      <c r="G304" s="195">
        <f>'🤖 Llama-3.1-70b-instruct'!H45</f>
        <v>5</v>
      </c>
      <c r="H304" s="195">
        <f>'🤖 Llama-3.1-70b-instruct'!I45</f>
        <v>4</v>
      </c>
      <c r="I304" s="195">
        <f>'🤖 Llama-3.1-70b-instruct'!J45</f>
        <v>4</v>
      </c>
    </row>
    <row r="305">
      <c r="A305" s="131"/>
      <c r="B305" s="131"/>
      <c r="C305" s="79"/>
      <c r="D305" s="131"/>
      <c r="E305" s="131"/>
      <c r="F305" s="131"/>
      <c r="G305" s="131"/>
      <c r="H305" s="131"/>
      <c r="I305" s="131"/>
    </row>
    <row r="306">
      <c r="A306" s="123" t="str">
        <f>'🤖 Llama-3.1-70b-instruct'!$A$47</f>
        <v>http://elpais.com/elpais/2019/07/05/ideas/1562335565_606827.html</v>
      </c>
      <c r="B306" s="131" t="s">
        <v>27</v>
      </c>
      <c r="C306" s="196" t="str">
        <f>'🤖 Llama-3.1-70b-instruct'!C47</f>
        <v>Base</v>
      </c>
      <c r="D306" s="137">
        <f>'🤖 Llama-3.1-70b-instruct'!E47</f>
        <v>0.09345200254</v>
      </c>
      <c r="E306" s="195">
        <f>'🤖 Llama-3.1-70b-instruct'!F47</f>
        <v>5</v>
      </c>
      <c r="F306" s="195">
        <f>'🤖 Llama-3.1-70b-instruct'!G47</f>
        <v>5</v>
      </c>
      <c r="G306" s="195">
        <f>'🤖 Llama-3.1-70b-instruct'!H47</f>
        <v>5</v>
      </c>
      <c r="H306" s="195">
        <f>'🤖 Llama-3.1-70b-instruct'!I47</f>
        <v>5</v>
      </c>
      <c r="I306" s="195">
        <f>'🤖 Llama-3.1-70b-instruct'!J47</f>
        <v>3</v>
      </c>
    </row>
    <row r="307">
      <c r="A307" s="123" t="str">
        <f>'🤖 Llama-3.1-70b-instruct'!$A$47</f>
        <v>http://elpais.com/elpais/2019/07/05/ideas/1562335565_606827.html</v>
      </c>
      <c r="B307" s="131" t="s">
        <v>27</v>
      </c>
      <c r="C307" s="196" t="str">
        <f>'🤖 Llama-3.1-70b-instruct'!C48</f>
        <v>CoT</v>
      </c>
      <c r="D307" s="217">
        <f>'🤖 Llama-3.1-70b-instruct'!E48</f>
        <v>0.05212968849</v>
      </c>
      <c r="E307" s="195">
        <f>'🤖 Llama-3.1-70b-instruct'!F48</f>
        <v>5</v>
      </c>
      <c r="F307" s="195">
        <f>'🤖 Llama-3.1-70b-instruct'!G48</f>
        <v>4</v>
      </c>
      <c r="G307" s="195">
        <f>'🤖 Llama-3.1-70b-instruct'!H48</f>
        <v>4</v>
      </c>
      <c r="H307" s="195">
        <f>'🤖 Llama-3.1-70b-instruct'!I48</f>
        <v>5</v>
      </c>
      <c r="I307" s="195">
        <f>'🤖 Llama-3.1-70b-instruct'!J48</f>
        <v>3</v>
      </c>
    </row>
    <row r="308">
      <c r="A308" s="123" t="str">
        <f>'🤖 Llama-3.1-70b-instruct'!$A$47</f>
        <v>http://elpais.com/elpais/2019/07/05/ideas/1562335565_606827.html</v>
      </c>
      <c r="B308" s="131" t="s">
        <v>27</v>
      </c>
      <c r="C308" s="196" t="str">
        <f>'🤖 Llama-3.1-70b-instruct'!C49</f>
        <v>5W1H</v>
      </c>
      <c r="D308" s="155">
        <f>'🤖 Llama-3.1-70b-instruct'!E49</f>
        <v>0.1487603306</v>
      </c>
      <c r="E308" s="195">
        <f>'🤖 Llama-3.1-70b-instruct'!F49</f>
        <v>3</v>
      </c>
      <c r="F308" s="195">
        <f>'🤖 Llama-3.1-70b-instruct'!G49</f>
        <v>5</v>
      </c>
      <c r="G308" s="195">
        <f>'🤖 Llama-3.1-70b-instruct'!H49</f>
        <v>4</v>
      </c>
      <c r="H308" s="195">
        <f>'🤖 Llama-3.1-70b-instruct'!I49</f>
        <v>4</v>
      </c>
      <c r="I308" s="195">
        <f>'🤖 Llama-3.1-70b-instruct'!J49</f>
        <v>5</v>
      </c>
    </row>
    <row r="309">
      <c r="A309" s="123" t="str">
        <f>'🤖 Llama-3.1-70b-instruct'!$A$47</f>
        <v>http://elpais.com/elpais/2019/07/05/ideas/1562335565_606827.html</v>
      </c>
      <c r="B309" s="131" t="s">
        <v>27</v>
      </c>
      <c r="C309" s="196" t="str">
        <f>'🤖 Llama-3.1-70b-instruct'!C50</f>
        <v>tldr</v>
      </c>
      <c r="D309" s="182">
        <f>'🤖 Llama-3.1-70b-instruct'!E50</f>
        <v>0.07374443738</v>
      </c>
      <c r="E309" s="195">
        <f>'🤖 Llama-3.1-70b-instruct'!F50</f>
        <v>5</v>
      </c>
      <c r="F309" s="195">
        <f>'🤖 Llama-3.1-70b-instruct'!G50</f>
        <v>5</v>
      </c>
      <c r="G309" s="195">
        <f>'🤖 Llama-3.1-70b-instruct'!H50</f>
        <v>5</v>
      </c>
      <c r="H309" s="195">
        <f>'🤖 Llama-3.1-70b-instruct'!I50</f>
        <v>5</v>
      </c>
      <c r="I309" s="195">
        <f>'🤖 Llama-3.1-70b-instruct'!J50</f>
        <v>3</v>
      </c>
    </row>
    <row r="310">
      <c r="A310" s="131"/>
      <c r="B310" s="131"/>
      <c r="C310" s="79"/>
      <c r="D310" s="131"/>
      <c r="E310" s="131"/>
      <c r="F310" s="131"/>
      <c r="G310" s="131"/>
      <c r="H310" s="131"/>
      <c r="I310" s="131"/>
    </row>
    <row r="311">
      <c r="A311" s="218"/>
      <c r="B311" s="3"/>
    </row>
    <row r="312">
      <c r="A312" s="218"/>
      <c r="B312" s="3"/>
    </row>
    <row r="313">
      <c r="A313" s="218"/>
      <c r="B313" s="3"/>
    </row>
    <row r="314">
      <c r="A314" s="218"/>
      <c r="B314" s="3"/>
    </row>
    <row r="315">
      <c r="A315" s="218"/>
      <c r="B315" s="3"/>
    </row>
    <row r="316">
      <c r="A316" s="218"/>
      <c r="B316" s="3"/>
    </row>
    <row r="317">
      <c r="A317" s="218"/>
      <c r="B317" s="3"/>
    </row>
    <row r="318">
      <c r="A318" s="218"/>
      <c r="B318" s="3"/>
    </row>
    <row r="319">
      <c r="A319" s="218"/>
      <c r="B319" s="3"/>
    </row>
    <row r="320">
      <c r="A320" s="218"/>
      <c r="B320" s="3"/>
    </row>
    <row r="321">
      <c r="A321" s="218"/>
      <c r="B321" s="3"/>
    </row>
    <row r="322">
      <c r="A322" s="218"/>
      <c r="B322" s="3"/>
    </row>
    <row r="323">
      <c r="A323" s="218"/>
      <c r="B323" s="3"/>
    </row>
    <row r="324">
      <c r="A324" s="218"/>
      <c r="B324" s="3"/>
    </row>
    <row r="325">
      <c r="A325" s="218"/>
      <c r="B325" s="3"/>
    </row>
    <row r="326">
      <c r="A326" s="218"/>
      <c r="B326" s="3"/>
    </row>
    <row r="327">
      <c r="A327" s="218"/>
      <c r="B327" s="3"/>
    </row>
    <row r="328">
      <c r="A328" s="218"/>
      <c r="B328" s="3"/>
    </row>
    <row r="329">
      <c r="A329" s="218"/>
      <c r="B329" s="3"/>
    </row>
    <row r="330">
      <c r="A330" s="218"/>
      <c r="B330" s="3"/>
    </row>
    <row r="331">
      <c r="A331" s="218"/>
      <c r="B331" s="3"/>
    </row>
    <row r="332">
      <c r="A332" s="218"/>
      <c r="B332" s="3"/>
    </row>
    <row r="333">
      <c r="A333" s="218"/>
      <c r="B333" s="3"/>
    </row>
    <row r="334">
      <c r="A334" s="218"/>
      <c r="B334" s="3"/>
    </row>
    <row r="335">
      <c r="A335" s="218"/>
      <c r="B335" s="3"/>
    </row>
    <row r="336">
      <c r="A336" s="218"/>
      <c r="B336" s="3"/>
    </row>
    <row r="337">
      <c r="A337" s="218"/>
      <c r="B337" s="3"/>
    </row>
    <row r="338">
      <c r="A338" s="218"/>
      <c r="B338" s="3"/>
    </row>
    <row r="339">
      <c r="A339" s="218"/>
      <c r="B339" s="3"/>
    </row>
    <row r="340">
      <c r="A340" s="218"/>
      <c r="B340" s="3"/>
    </row>
    <row r="341">
      <c r="A341" s="218"/>
      <c r="B341" s="3"/>
    </row>
    <row r="342">
      <c r="A342" s="218"/>
      <c r="B342" s="3"/>
    </row>
    <row r="343">
      <c r="A343" s="218"/>
      <c r="B343" s="3"/>
    </row>
    <row r="344">
      <c r="A344" s="218"/>
      <c r="B344" s="3"/>
    </row>
    <row r="345">
      <c r="A345" s="218"/>
      <c r="B345" s="3"/>
    </row>
    <row r="346">
      <c r="A346" s="218"/>
      <c r="B346" s="3"/>
    </row>
    <row r="347">
      <c r="A347" s="218"/>
      <c r="B347" s="3"/>
    </row>
    <row r="348">
      <c r="A348" s="218"/>
      <c r="B348" s="3"/>
    </row>
    <row r="349">
      <c r="A349" s="218"/>
      <c r="B349" s="3"/>
    </row>
    <row r="350">
      <c r="A350" s="218"/>
      <c r="B350" s="3"/>
    </row>
    <row r="351">
      <c r="A351" s="218"/>
      <c r="B351" s="3"/>
    </row>
    <row r="352">
      <c r="A352" s="218"/>
      <c r="B352" s="3"/>
    </row>
    <row r="353">
      <c r="A353" s="218"/>
      <c r="B353" s="3"/>
    </row>
    <row r="354">
      <c r="A354" s="218"/>
      <c r="B354" s="3"/>
    </row>
    <row r="355">
      <c r="A355" s="218"/>
      <c r="B355" s="3"/>
    </row>
    <row r="356">
      <c r="A356" s="218"/>
      <c r="B356" s="3"/>
    </row>
    <row r="357">
      <c r="A357" s="218"/>
      <c r="B357" s="3"/>
    </row>
    <row r="358">
      <c r="A358" s="218"/>
      <c r="B358" s="3"/>
    </row>
    <row r="359">
      <c r="A359" s="218"/>
      <c r="B359" s="3"/>
    </row>
    <row r="360">
      <c r="A360" s="218"/>
      <c r="B360" s="3"/>
    </row>
    <row r="361">
      <c r="A361" s="218"/>
      <c r="B361" s="3"/>
    </row>
    <row r="362">
      <c r="A362" s="218"/>
      <c r="B362" s="3"/>
    </row>
    <row r="363">
      <c r="A363" s="218"/>
      <c r="B363" s="3"/>
    </row>
    <row r="364">
      <c r="A364" s="218"/>
      <c r="B364" s="3"/>
    </row>
    <row r="365">
      <c r="A365" s="218"/>
      <c r="B365" s="3"/>
    </row>
    <row r="366">
      <c r="A366" s="218"/>
      <c r="B366" s="3"/>
    </row>
    <row r="367">
      <c r="A367" s="218"/>
      <c r="B367" s="3"/>
    </row>
    <row r="368">
      <c r="A368" s="218"/>
      <c r="B368" s="3"/>
    </row>
    <row r="369">
      <c r="A369" s="218"/>
      <c r="B369" s="3"/>
    </row>
    <row r="370">
      <c r="A370" s="218"/>
      <c r="B370" s="3"/>
    </row>
    <row r="371">
      <c r="A371" s="218"/>
      <c r="B371" s="3"/>
    </row>
    <row r="372">
      <c r="A372" s="218"/>
      <c r="B372" s="3"/>
    </row>
    <row r="373">
      <c r="A373" s="218"/>
      <c r="B373" s="3"/>
    </row>
    <row r="374">
      <c r="A374" s="218"/>
      <c r="B374" s="3"/>
    </row>
    <row r="375">
      <c r="A375" s="218"/>
      <c r="B375" s="3"/>
    </row>
    <row r="376">
      <c r="A376" s="218"/>
      <c r="B376" s="3"/>
    </row>
    <row r="377">
      <c r="A377" s="218"/>
      <c r="B377" s="3"/>
    </row>
    <row r="378">
      <c r="A378" s="218"/>
      <c r="B378" s="3"/>
    </row>
    <row r="379">
      <c r="A379" s="218"/>
      <c r="B379" s="3"/>
    </row>
    <row r="380">
      <c r="A380" s="218"/>
      <c r="B380" s="3"/>
    </row>
    <row r="381">
      <c r="A381" s="218"/>
      <c r="B381" s="3"/>
    </row>
    <row r="382">
      <c r="A382" s="218"/>
      <c r="B382" s="3"/>
    </row>
    <row r="383">
      <c r="A383" s="218"/>
      <c r="B383" s="3"/>
    </row>
    <row r="384">
      <c r="A384" s="218"/>
      <c r="B384" s="3"/>
    </row>
    <row r="385">
      <c r="A385" s="218"/>
      <c r="B385" s="3"/>
    </row>
    <row r="386">
      <c r="A386" s="218"/>
      <c r="B386" s="3"/>
    </row>
    <row r="387">
      <c r="A387" s="218"/>
      <c r="B387" s="3"/>
    </row>
    <row r="388">
      <c r="A388" s="218"/>
      <c r="B388" s="3"/>
    </row>
    <row r="389">
      <c r="A389" s="218"/>
      <c r="B389" s="3"/>
    </row>
    <row r="390">
      <c r="A390" s="218"/>
      <c r="B390" s="3"/>
    </row>
    <row r="391">
      <c r="A391" s="218"/>
      <c r="B391" s="3"/>
    </row>
    <row r="392">
      <c r="A392" s="218"/>
      <c r="B392" s="3"/>
    </row>
    <row r="393">
      <c r="A393" s="218"/>
      <c r="B393" s="3"/>
    </row>
    <row r="394">
      <c r="A394" s="218"/>
      <c r="B394" s="3"/>
    </row>
    <row r="395">
      <c r="A395" s="218"/>
      <c r="B395" s="3"/>
    </row>
    <row r="396">
      <c r="A396" s="218"/>
      <c r="B396" s="3"/>
    </row>
    <row r="397">
      <c r="A397" s="218"/>
      <c r="B397" s="3"/>
    </row>
    <row r="398">
      <c r="A398" s="218"/>
      <c r="B398" s="3"/>
    </row>
    <row r="399">
      <c r="A399" s="218"/>
      <c r="B399" s="3"/>
    </row>
    <row r="400">
      <c r="A400" s="218"/>
      <c r="B400" s="3"/>
    </row>
    <row r="401">
      <c r="A401" s="218"/>
      <c r="B401" s="3"/>
    </row>
    <row r="402">
      <c r="A402" s="218"/>
      <c r="B402" s="3"/>
    </row>
    <row r="403">
      <c r="A403" s="218"/>
      <c r="B403" s="3"/>
    </row>
    <row r="404">
      <c r="A404" s="218"/>
      <c r="B404" s="3"/>
    </row>
    <row r="405">
      <c r="A405" s="218"/>
      <c r="B405" s="3"/>
    </row>
    <row r="406">
      <c r="A406" s="218"/>
      <c r="B406" s="3"/>
    </row>
    <row r="407">
      <c r="A407" s="218"/>
      <c r="B407" s="3"/>
    </row>
    <row r="408">
      <c r="A408" s="218"/>
      <c r="B408" s="3"/>
    </row>
    <row r="409">
      <c r="A409" s="218"/>
      <c r="B409" s="3"/>
    </row>
    <row r="410">
      <c r="A410" s="218"/>
      <c r="B410" s="3"/>
    </row>
    <row r="411">
      <c r="A411" s="218"/>
      <c r="B411" s="3"/>
    </row>
    <row r="412">
      <c r="A412" s="218"/>
      <c r="B412" s="3"/>
    </row>
    <row r="413">
      <c r="A413" s="218"/>
      <c r="B413" s="3"/>
    </row>
    <row r="414">
      <c r="A414" s="218"/>
      <c r="B414" s="3"/>
    </row>
    <row r="415">
      <c r="A415" s="218"/>
      <c r="B415" s="3"/>
    </row>
    <row r="416">
      <c r="A416" s="218"/>
      <c r="B416" s="3"/>
    </row>
    <row r="417">
      <c r="A417" s="218"/>
      <c r="B417" s="3"/>
    </row>
    <row r="418">
      <c r="A418" s="218"/>
      <c r="B418" s="3"/>
    </row>
    <row r="419">
      <c r="A419" s="218"/>
      <c r="B419" s="3"/>
    </row>
    <row r="420">
      <c r="A420" s="218"/>
      <c r="B420" s="3"/>
    </row>
    <row r="421">
      <c r="A421" s="218"/>
      <c r="B421" s="3"/>
    </row>
    <row r="422">
      <c r="A422" s="218"/>
      <c r="B422" s="3"/>
    </row>
    <row r="423">
      <c r="A423" s="218"/>
      <c r="B423" s="3"/>
    </row>
    <row r="424">
      <c r="A424" s="218"/>
      <c r="B424" s="3"/>
    </row>
    <row r="425">
      <c r="A425" s="218"/>
      <c r="B425" s="3"/>
    </row>
    <row r="426">
      <c r="A426" s="218"/>
      <c r="B426" s="3"/>
    </row>
    <row r="427">
      <c r="A427" s="218"/>
      <c r="B427" s="3"/>
    </row>
    <row r="428">
      <c r="A428" s="218"/>
      <c r="B428" s="3"/>
    </row>
    <row r="429">
      <c r="A429" s="218"/>
      <c r="B429" s="3"/>
    </row>
    <row r="430">
      <c r="A430" s="218"/>
      <c r="B430" s="3"/>
    </row>
    <row r="431">
      <c r="A431" s="218"/>
      <c r="B431" s="3"/>
    </row>
    <row r="432">
      <c r="A432" s="218"/>
      <c r="B432" s="3"/>
    </row>
    <row r="433">
      <c r="A433" s="218"/>
      <c r="B433" s="3"/>
    </row>
    <row r="434">
      <c r="A434" s="218"/>
      <c r="B434" s="3"/>
    </row>
    <row r="435">
      <c r="A435" s="218"/>
      <c r="B435" s="3"/>
    </row>
    <row r="436">
      <c r="A436" s="218"/>
      <c r="B436" s="3"/>
    </row>
    <row r="437">
      <c r="A437" s="218"/>
      <c r="B437" s="3"/>
    </row>
    <row r="438">
      <c r="A438" s="218"/>
      <c r="B438" s="3"/>
    </row>
    <row r="439">
      <c r="A439" s="218"/>
      <c r="B439" s="3"/>
    </row>
    <row r="440">
      <c r="A440" s="218"/>
      <c r="B440" s="3"/>
    </row>
    <row r="441">
      <c r="A441" s="218"/>
      <c r="B441" s="3"/>
    </row>
    <row r="442">
      <c r="A442" s="218"/>
      <c r="B442" s="3"/>
    </row>
    <row r="443">
      <c r="A443" s="218"/>
      <c r="B443" s="3"/>
    </row>
    <row r="444">
      <c r="A444" s="218"/>
      <c r="B444" s="3"/>
    </row>
    <row r="445">
      <c r="A445" s="218"/>
      <c r="B445" s="3"/>
    </row>
    <row r="446">
      <c r="A446" s="218"/>
      <c r="B446" s="3"/>
    </row>
    <row r="447">
      <c r="A447" s="218"/>
      <c r="B447" s="3"/>
    </row>
    <row r="448">
      <c r="A448" s="218"/>
      <c r="B448" s="3"/>
    </row>
    <row r="449">
      <c r="A449" s="218"/>
      <c r="B449" s="3"/>
    </row>
    <row r="450">
      <c r="A450" s="218"/>
      <c r="B450" s="3"/>
    </row>
    <row r="451">
      <c r="A451" s="218"/>
      <c r="B451" s="3"/>
    </row>
    <row r="452">
      <c r="A452" s="218"/>
      <c r="B452" s="3"/>
    </row>
    <row r="453">
      <c r="A453" s="218"/>
      <c r="B453" s="3"/>
    </row>
    <row r="454">
      <c r="A454" s="218"/>
      <c r="B454" s="3"/>
    </row>
    <row r="455">
      <c r="A455" s="218"/>
      <c r="B455" s="3"/>
    </row>
    <row r="456">
      <c r="A456" s="218"/>
      <c r="B456" s="3"/>
    </row>
    <row r="457">
      <c r="A457" s="218"/>
      <c r="B457" s="3"/>
    </row>
    <row r="458">
      <c r="A458" s="218"/>
      <c r="B458" s="3"/>
    </row>
    <row r="459">
      <c r="A459" s="218"/>
      <c r="B459" s="3"/>
    </row>
    <row r="460">
      <c r="A460" s="218"/>
      <c r="B460" s="3"/>
    </row>
    <row r="461">
      <c r="A461" s="218"/>
      <c r="B461" s="3"/>
    </row>
    <row r="462">
      <c r="A462" s="218"/>
      <c r="B462" s="3"/>
    </row>
    <row r="463">
      <c r="A463" s="218"/>
      <c r="B463" s="3"/>
    </row>
    <row r="464">
      <c r="A464" s="218"/>
      <c r="B464" s="3"/>
    </row>
    <row r="465">
      <c r="A465" s="218"/>
      <c r="B465" s="3"/>
    </row>
    <row r="466">
      <c r="A466" s="218"/>
      <c r="B466" s="3"/>
    </row>
    <row r="467">
      <c r="A467" s="218"/>
      <c r="B467" s="3"/>
    </row>
    <row r="468">
      <c r="A468" s="218"/>
      <c r="B468" s="3"/>
    </row>
    <row r="469">
      <c r="A469" s="218"/>
      <c r="B469" s="3"/>
    </row>
    <row r="470">
      <c r="A470" s="218"/>
      <c r="B470" s="3"/>
    </row>
    <row r="471">
      <c r="A471" s="218"/>
      <c r="B471" s="3"/>
    </row>
    <row r="472">
      <c r="A472" s="218"/>
      <c r="B472" s="3"/>
    </row>
    <row r="473">
      <c r="A473" s="218"/>
      <c r="B473" s="3"/>
    </row>
    <row r="474">
      <c r="A474" s="218"/>
      <c r="B474" s="3"/>
    </row>
    <row r="475">
      <c r="A475" s="218"/>
      <c r="B475" s="3"/>
    </row>
    <row r="476">
      <c r="A476" s="218"/>
      <c r="B476" s="3"/>
    </row>
    <row r="477">
      <c r="A477" s="218"/>
      <c r="B477" s="3"/>
    </row>
    <row r="478">
      <c r="A478" s="218"/>
      <c r="B478" s="3"/>
    </row>
    <row r="479">
      <c r="A479" s="218"/>
      <c r="B479" s="3"/>
    </row>
    <row r="480">
      <c r="A480" s="218"/>
      <c r="B480" s="3"/>
    </row>
    <row r="481">
      <c r="A481" s="218"/>
      <c r="B481" s="3"/>
    </row>
    <row r="482">
      <c r="A482" s="218"/>
      <c r="B482" s="3"/>
    </row>
    <row r="483">
      <c r="A483" s="218"/>
      <c r="B483" s="3"/>
    </row>
    <row r="484">
      <c r="A484" s="218"/>
      <c r="B484" s="3"/>
    </row>
    <row r="485">
      <c r="A485" s="218"/>
      <c r="B485" s="3"/>
    </row>
    <row r="486">
      <c r="A486" s="218"/>
      <c r="B486" s="3"/>
    </row>
    <row r="487">
      <c r="A487" s="218"/>
      <c r="B487" s="3"/>
    </row>
    <row r="488">
      <c r="A488" s="218"/>
      <c r="B488" s="3"/>
    </row>
    <row r="489">
      <c r="A489" s="218"/>
      <c r="B489" s="3"/>
    </row>
    <row r="490">
      <c r="A490" s="218"/>
      <c r="B490" s="3"/>
    </row>
    <row r="491">
      <c r="A491" s="218"/>
      <c r="B491" s="3"/>
    </row>
    <row r="492">
      <c r="A492" s="218"/>
      <c r="B492" s="3"/>
    </row>
    <row r="493">
      <c r="A493" s="218"/>
      <c r="B493" s="3"/>
    </row>
    <row r="494">
      <c r="A494" s="218"/>
      <c r="B494" s="3"/>
    </row>
    <row r="495">
      <c r="A495" s="218"/>
      <c r="B495" s="3"/>
    </row>
    <row r="496">
      <c r="A496" s="218"/>
      <c r="B496" s="3"/>
    </row>
    <row r="497">
      <c r="A497" s="218"/>
      <c r="B497" s="3"/>
    </row>
    <row r="498">
      <c r="A498" s="218"/>
      <c r="B498" s="3"/>
    </row>
    <row r="499">
      <c r="A499" s="218"/>
      <c r="B499" s="3"/>
    </row>
    <row r="500">
      <c r="A500" s="218"/>
      <c r="B500" s="3"/>
    </row>
    <row r="501">
      <c r="A501" s="218"/>
      <c r="B501" s="3"/>
    </row>
    <row r="502">
      <c r="A502" s="218"/>
      <c r="B502" s="3"/>
    </row>
    <row r="503">
      <c r="A503" s="218"/>
      <c r="B503" s="3"/>
    </row>
    <row r="504">
      <c r="A504" s="218"/>
      <c r="B504" s="3"/>
    </row>
    <row r="505">
      <c r="A505" s="218"/>
      <c r="B505" s="3"/>
    </row>
    <row r="506">
      <c r="A506" s="218"/>
      <c r="B506" s="3"/>
    </row>
    <row r="507">
      <c r="A507" s="218"/>
      <c r="B507" s="3"/>
    </row>
    <row r="508">
      <c r="A508" s="218"/>
      <c r="B508" s="3"/>
    </row>
    <row r="509">
      <c r="A509" s="218"/>
      <c r="B509" s="3"/>
    </row>
    <row r="510">
      <c r="A510" s="218"/>
      <c r="B510" s="3"/>
    </row>
    <row r="511">
      <c r="A511" s="218"/>
      <c r="B511" s="3"/>
    </row>
    <row r="512">
      <c r="A512" s="218"/>
      <c r="B512" s="3"/>
    </row>
    <row r="513">
      <c r="A513" s="218"/>
      <c r="B513" s="3"/>
    </row>
    <row r="514">
      <c r="A514" s="218"/>
      <c r="B514" s="3"/>
    </row>
    <row r="515">
      <c r="A515" s="218"/>
      <c r="B515" s="3"/>
    </row>
    <row r="516">
      <c r="A516" s="218"/>
      <c r="B516" s="3"/>
    </row>
    <row r="517">
      <c r="A517" s="218"/>
      <c r="B517" s="3"/>
    </row>
    <row r="518">
      <c r="A518" s="218"/>
      <c r="B518" s="3"/>
    </row>
    <row r="519">
      <c r="A519" s="218"/>
      <c r="B519" s="3"/>
    </row>
    <row r="520">
      <c r="A520" s="218"/>
      <c r="B520" s="3"/>
    </row>
    <row r="521">
      <c r="A521" s="218"/>
      <c r="B521" s="3"/>
    </row>
    <row r="522">
      <c r="A522" s="218"/>
      <c r="B522" s="3"/>
    </row>
    <row r="523">
      <c r="A523" s="218"/>
      <c r="B523" s="3"/>
    </row>
    <row r="524">
      <c r="A524" s="218"/>
      <c r="B524" s="3"/>
    </row>
    <row r="525">
      <c r="A525" s="218"/>
      <c r="B525" s="3"/>
    </row>
    <row r="526">
      <c r="A526" s="218"/>
      <c r="B526" s="3"/>
    </row>
    <row r="527">
      <c r="A527" s="218"/>
      <c r="B527" s="3"/>
    </row>
    <row r="528">
      <c r="A528" s="218"/>
      <c r="B528" s="3"/>
    </row>
    <row r="529">
      <c r="A529" s="218"/>
      <c r="B529" s="3"/>
    </row>
    <row r="530">
      <c r="A530" s="218"/>
      <c r="B530" s="3"/>
    </row>
    <row r="531">
      <c r="A531" s="218"/>
      <c r="B531" s="3"/>
    </row>
    <row r="532">
      <c r="A532" s="218"/>
      <c r="B532" s="3"/>
    </row>
    <row r="533">
      <c r="A533" s="218"/>
      <c r="B533" s="3"/>
    </row>
    <row r="534">
      <c r="A534" s="218"/>
      <c r="B534" s="3"/>
    </row>
    <row r="535">
      <c r="A535" s="218"/>
      <c r="B535" s="3"/>
    </row>
    <row r="536">
      <c r="A536" s="218"/>
      <c r="B536" s="3"/>
    </row>
    <row r="537">
      <c r="A537" s="218"/>
      <c r="B537" s="3"/>
    </row>
    <row r="538">
      <c r="A538" s="218"/>
      <c r="B538" s="3"/>
    </row>
    <row r="539">
      <c r="A539" s="218"/>
      <c r="B539" s="3"/>
    </row>
    <row r="540">
      <c r="A540" s="218"/>
      <c r="B540" s="3"/>
    </row>
    <row r="541">
      <c r="A541" s="218"/>
      <c r="B541" s="3"/>
    </row>
    <row r="542">
      <c r="A542" s="218"/>
      <c r="B542" s="3"/>
    </row>
    <row r="543">
      <c r="A543" s="218"/>
      <c r="B543" s="3"/>
    </row>
    <row r="544">
      <c r="A544" s="218"/>
      <c r="B544" s="3"/>
    </row>
    <row r="545">
      <c r="A545" s="218"/>
      <c r="B545" s="3"/>
    </row>
    <row r="546">
      <c r="A546" s="218"/>
      <c r="B546" s="3"/>
    </row>
    <row r="547">
      <c r="A547" s="218"/>
      <c r="B547" s="3"/>
    </row>
    <row r="548">
      <c r="A548" s="218"/>
      <c r="B548" s="3"/>
    </row>
    <row r="549">
      <c r="A549" s="218"/>
      <c r="B549" s="3"/>
    </row>
    <row r="550">
      <c r="A550" s="218"/>
      <c r="B550" s="3"/>
    </row>
    <row r="551">
      <c r="A551" s="218"/>
      <c r="B551" s="3"/>
    </row>
    <row r="552">
      <c r="A552" s="218"/>
      <c r="B552" s="3"/>
    </row>
    <row r="553">
      <c r="A553" s="218"/>
      <c r="B553" s="3"/>
    </row>
    <row r="554">
      <c r="A554" s="218"/>
      <c r="B554" s="3"/>
    </row>
    <row r="555">
      <c r="A555" s="218"/>
      <c r="B555" s="3"/>
    </row>
    <row r="556">
      <c r="A556" s="218"/>
      <c r="B556" s="3"/>
    </row>
    <row r="557">
      <c r="A557" s="218"/>
      <c r="B557" s="3"/>
    </row>
    <row r="558">
      <c r="A558" s="218"/>
      <c r="B558" s="3"/>
    </row>
    <row r="559">
      <c r="A559" s="218"/>
      <c r="B559" s="3"/>
    </row>
    <row r="560">
      <c r="A560" s="218"/>
      <c r="B560" s="3"/>
    </row>
    <row r="561">
      <c r="A561" s="218"/>
      <c r="B561" s="3"/>
    </row>
    <row r="562">
      <c r="A562" s="218"/>
      <c r="B562" s="3"/>
    </row>
    <row r="563">
      <c r="A563" s="218"/>
      <c r="B563" s="3"/>
    </row>
    <row r="564">
      <c r="A564" s="218"/>
      <c r="B564" s="3"/>
    </row>
    <row r="565">
      <c r="A565" s="218"/>
      <c r="B565" s="3"/>
    </row>
    <row r="566">
      <c r="A566" s="218"/>
      <c r="B566" s="3"/>
    </row>
    <row r="567">
      <c r="A567" s="218"/>
      <c r="B567" s="3"/>
    </row>
    <row r="568">
      <c r="A568" s="218"/>
      <c r="B568" s="3"/>
    </row>
    <row r="569">
      <c r="A569" s="218"/>
      <c r="B569" s="3"/>
    </row>
    <row r="570">
      <c r="A570" s="218"/>
      <c r="B570" s="3"/>
    </row>
    <row r="571">
      <c r="A571" s="218"/>
      <c r="B571" s="3"/>
    </row>
    <row r="572">
      <c r="A572" s="218"/>
      <c r="B572" s="3"/>
    </row>
    <row r="573">
      <c r="A573" s="218"/>
      <c r="B573" s="3"/>
    </row>
    <row r="574">
      <c r="A574" s="218"/>
      <c r="B574" s="3"/>
    </row>
    <row r="575">
      <c r="A575" s="218"/>
      <c r="B575" s="3"/>
    </row>
    <row r="576">
      <c r="A576" s="218"/>
      <c r="B576" s="3"/>
    </row>
    <row r="577">
      <c r="A577" s="218"/>
      <c r="B577" s="3"/>
    </row>
    <row r="578">
      <c r="A578" s="218"/>
      <c r="B578" s="3"/>
    </row>
    <row r="579">
      <c r="A579" s="218"/>
      <c r="B579" s="3"/>
    </row>
    <row r="580">
      <c r="A580" s="218"/>
      <c r="B580" s="3"/>
    </row>
    <row r="581">
      <c r="A581" s="218"/>
      <c r="B581" s="3"/>
    </row>
    <row r="582">
      <c r="A582" s="218"/>
      <c r="B582" s="3"/>
    </row>
    <row r="583">
      <c r="A583" s="218"/>
      <c r="B583" s="3"/>
    </row>
    <row r="584">
      <c r="A584" s="218"/>
      <c r="B584" s="3"/>
    </row>
    <row r="585">
      <c r="A585" s="218"/>
      <c r="B585" s="3"/>
    </row>
    <row r="586">
      <c r="A586" s="218"/>
      <c r="B586" s="3"/>
    </row>
    <row r="587">
      <c r="A587" s="218"/>
      <c r="B587" s="3"/>
    </row>
    <row r="588">
      <c r="A588" s="218"/>
      <c r="B588" s="3"/>
    </row>
    <row r="589">
      <c r="A589" s="218"/>
      <c r="B589" s="3"/>
    </row>
    <row r="590">
      <c r="A590" s="218"/>
      <c r="B590" s="3"/>
    </row>
    <row r="591">
      <c r="A591" s="218"/>
      <c r="B591" s="3"/>
    </row>
    <row r="592">
      <c r="A592" s="218"/>
      <c r="B592" s="3"/>
    </row>
    <row r="593">
      <c r="A593" s="218"/>
      <c r="B593" s="3"/>
    </row>
    <row r="594">
      <c r="A594" s="218"/>
      <c r="B594" s="3"/>
    </row>
    <row r="595">
      <c r="A595" s="218"/>
      <c r="B595" s="3"/>
    </row>
    <row r="596">
      <c r="A596" s="218"/>
      <c r="B596" s="3"/>
    </row>
    <row r="597">
      <c r="A597" s="218"/>
      <c r="B597" s="3"/>
    </row>
    <row r="598">
      <c r="A598" s="218"/>
      <c r="B598" s="3"/>
    </row>
    <row r="599">
      <c r="A599" s="218"/>
      <c r="B599" s="3"/>
    </row>
    <row r="600">
      <c r="A600" s="218"/>
      <c r="B600" s="3"/>
    </row>
    <row r="601">
      <c r="A601" s="218"/>
      <c r="B601" s="3"/>
    </row>
    <row r="602">
      <c r="A602" s="218"/>
      <c r="B602" s="3"/>
    </row>
    <row r="603">
      <c r="A603" s="218"/>
      <c r="B603" s="3"/>
    </row>
    <row r="604">
      <c r="A604" s="218"/>
      <c r="B604" s="3"/>
    </row>
    <row r="605">
      <c r="A605" s="218"/>
      <c r="B605" s="3"/>
    </row>
    <row r="606">
      <c r="A606" s="218"/>
      <c r="B606" s="3"/>
    </row>
    <row r="607">
      <c r="A607" s="218"/>
      <c r="B607" s="3"/>
    </row>
    <row r="608">
      <c r="A608" s="218"/>
      <c r="B608" s="3"/>
    </row>
    <row r="609">
      <c r="A609" s="218"/>
      <c r="B609" s="3"/>
    </row>
    <row r="610">
      <c r="A610" s="218"/>
      <c r="B610" s="3"/>
    </row>
    <row r="611">
      <c r="A611" s="218"/>
      <c r="B611" s="3"/>
    </row>
    <row r="612">
      <c r="A612" s="218"/>
      <c r="B612" s="3"/>
    </row>
    <row r="613">
      <c r="A613" s="218"/>
      <c r="B613" s="3"/>
    </row>
    <row r="614">
      <c r="A614" s="218"/>
      <c r="B614" s="3"/>
    </row>
    <row r="615">
      <c r="A615" s="218"/>
      <c r="B615" s="3"/>
    </row>
    <row r="616">
      <c r="A616" s="218"/>
      <c r="B616" s="3"/>
    </row>
    <row r="617">
      <c r="A617" s="218"/>
      <c r="B617" s="3"/>
    </row>
    <row r="618">
      <c r="A618" s="218"/>
      <c r="B618" s="3"/>
    </row>
    <row r="619">
      <c r="A619" s="218"/>
      <c r="B619" s="3"/>
    </row>
    <row r="620">
      <c r="A620" s="218"/>
      <c r="B620" s="3"/>
    </row>
    <row r="621">
      <c r="A621" s="218"/>
      <c r="B621" s="3"/>
    </row>
    <row r="622">
      <c r="A622" s="218"/>
      <c r="B622" s="3"/>
    </row>
    <row r="623">
      <c r="A623" s="218"/>
      <c r="B623" s="3"/>
    </row>
    <row r="624">
      <c r="A624" s="218"/>
      <c r="B624" s="3"/>
    </row>
    <row r="625">
      <c r="A625" s="218"/>
      <c r="B625" s="3"/>
    </row>
    <row r="626">
      <c r="A626" s="218"/>
      <c r="B626" s="3"/>
    </row>
    <row r="627">
      <c r="A627" s="218"/>
      <c r="B627" s="3"/>
    </row>
    <row r="628">
      <c r="A628" s="218"/>
      <c r="B628" s="3"/>
    </row>
    <row r="629">
      <c r="A629" s="218"/>
      <c r="B629" s="3"/>
    </row>
    <row r="630">
      <c r="A630" s="218"/>
      <c r="B630" s="3"/>
    </row>
    <row r="631">
      <c r="A631" s="218"/>
      <c r="B631" s="3"/>
    </row>
    <row r="632">
      <c r="A632" s="218"/>
      <c r="B632" s="3"/>
    </row>
    <row r="633">
      <c r="A633" s="218"/>
      <c r="B633" s="3"/>
    </row>
    <row r="634">
      <c r="A634" s="218"/>
      <c r="B634" s="3"/>
    </row>
    <row r="635">
      <c r="A635" s="218"/>
      <c r="B635" s="3"/>
    </row>
    <row r="636">
      <c r="A636" s="218"/>
      <c r="B636" s="3"/>
    </row>
    <row r="637">
      <c r="A637" s="218"/>
      <c r="B637" s="3"/>
    </row>
    <row r="638">
      <c r="A638" s="218"/>
      <c r="B638" s="3"/>
    </row>
    <row r="639">
      <c r="A639" s="218"/>
      <c r="B639" s="3"/>
    </row>
    <row r="640">
      <c r="A640" s="218"/>
      <c r="B640" s="3"/>
    </row>
    <row r="641">
      <c r="A641" s="218"/>
      <c r="B641" s="3"/>
    </row>
    <row r="642">
      <c r="A642" s="218"/>
      <c r="B642" s="3"/>
    </row>
    <row r="643">
      <c r="A643" s="218"/>
      <c r="B643" s="3"/>
    </row>
    <row r="644">
      <c r="A644" s="218"/>
      <c r="B644" s="3"/>
    </row>
    <row r="645">
      <c r="A645" s="218"/>
      <c r="B645" s="3"/>
    </row>
    <row r="646">
      <c r="A646" s="218"/>
      <c r="B646" s="3"/>
    </row>
    <row r="647">
      <c r="A647" s="218"/>
      <c r="B647" s="3"/>
    </row>
    <row r="648">
      <c r="A648" s="218"/>
      <c r="B648" s="3"/>
    </row>
    <row r="649">
      <c r="A649" s="218"/>
      <c r="B649" s="3"/>
    </row>
    <row r="650">
      <c r="A650" s="218"/>
      <c r="B650" s="3"/>
    </row>
    <row r="651">
      <c r="A651" s="218"/>
      <c r="B651" s="3"/>
    </row>
    <row r="652">
      <c r="A652" s="218"/>
      <c r="B652" s="3"/>
    </row>
    <row r="653">
      <c r="A653" s="218"/>
      <c r="B653" s="3"/>
    </row>
    <row r="654">
      <c r="A654" s="218"/>
      <c r="B654" s="3"/>
    </row>
    <row r="655">
      <c r="A655" s="218"/>
      <c r="B655" s="3"/>
    </row>
    <row r="656">
      <c r="A656" s="218"/>
      <c r="B656" s="3"/>
    </row>
    <row r="657">
      <c r="A657" s="218"/>
      <c r="B657" s="3"/>
    </row>
    <row r="658">
      <c r="A658" s="218"/>
      <c r="B658" s="3"/>
    </row>
    <row r="659">
      <c r="A659" s="218"/>
      <c r="B659" s="3"/>
    </row>
    <row r="660">
      <c r="A660" s="218"/>
      <c r="B660" s="3"/>
    </row>
    <row r="661">
      <c r="A661" s="218"/>
      <c r="B661" s="3"/>
    </row>
    <row r="662">
      <c r="A662" s="218"/>
      <c r="B662" s="3"/>
    </row>
    <row r="663">
      <c r="A663" s="218"/>
      <c r="B663" s="3"/>
    </row>
    <row r="664">
      <c r="A664" s="218"/>
      <c r="B664" s="3"/>
    </row>
    <row r="665">
      <c r="A665" s="218"/>
      <c r="B665" s="3"/>
    </row>
    <row r="666">
      <c r="A666" s="218"/>
      <c r="B666" s="3"/>
    </row>
    <row r="667">
      <c r="A667" s="218"/>
      <c r="B667" s="3"/>
    </row>
    <row r="668">
      <c r="A668" s="218"/>
      <c r="B668" s="3"/>
    </row>
    <row r="669">
      <c r="A669" s="218"/>
      <c r="B669" s="3"/>
    </row>
    <row r="670">
      <c r="A670" s="218"/>
      <c r="B670" s="3"/>
    </row>
    <row r="671">
      <c r="A671" s="218"/>
      <c r="B671" s="3"/>
    </row>
    <row r="672">
      <c r="A672" s="218"/>
      <c r="B672" s="3"/>
    </row>
    <row r="673">
      <c r="A673" s="218"/>
      <c r="B673" s="3"/>
    </row>
    <row r="674">
      <c r="A674" s="218"/>
      <c r="B674" s="3"/>
    </row>
    <row r="675">
      <c r="A675" s="218"/>
      <c r="B675" s="3"/>
    </row>
    <row r="676">
      <c r="A676" s="218"/>
      <c r="B676" s="3"/>
    </row>
    <row r="677">
      <c r="A677" s="218"/>
      <c r="B677" s="3"/>
    </row>
    <row r="678">
      <c r="A678" s="218"/>
      <c r="B678" s="3"/>
    </row>
    <row r="679">
      <c r="A679" s="218"/>
      <c r="B679" s="3"/>
    </row>
    <row r="680">
      <c r="A680" s="218"/>
      <c r="B680" s="3"/>
    </row>
    <row r="681">
      <c r="A681" s="218"/>
      <c r="B681" s="3"/>
    </row>
    <row r="682">
      <c r="A682" s="218"/>
      <c r="B682" s="3"/>
    </row>
    <row r="683">
      <c r="A683" s="218"/>
      <c r="B683" s="3"/>
    </row>
    <row r="684">
      <c r="A684" s="218"/>
      <c r="B684" s="3"/>
    </row>
    <row r="685">
      <c r="A685" s="218"/>
      <c r="B685" s="3"/>
    </row>
    <row r="686">
      <c r="A686" s="218"/>
      <c r="B686" s="3"/>
    </row>
    <row r="687">
      <c r="A687" s="218"/>
      <c r="B687" s="3"/>
    </row>
    <row r="688">
      <c r="A688" s="218"/>
      <c r="B688" s="3"/>
    </row>
    <row r="689">
      <c r="A689" s="218"/>
      <c r="B689" s="3"/>
    </row>
    <row r="690">
      <c r="A690" s="218"/>
      <c r="B690" s="3"/>
    </row>
    <row r="691">
      <c r="A691" s="218"/>
      <c r="B691" s="3"/>
    </row>
    <row r="692">
      <c r="A692" s="218"/>
      <c r="B692" s="3"/>
    </row>
    <row r="693">
      <c r="A693" s="218"/>
      <c r="B693" s="3"/>
    </row>
    <row r="694">
      <c r="A694" s="218"/>
      <c r="B694" s="3"/>
    </row>
    <row r="695">
      <c r="A695" s="218"/>
      <c r="B695" s="3"/>
    </row>
    <row r="696">
      <c r="A696" s="218"/>
      <c r="B696" s="3"/>
    </row>
    <row r="697">
      <c r="A697" s="218"/>
      <c r="B697" s="3"/>
    </row>
    <row r="698">
      <c r="A698" s="218"/>
      <c r="B698" s="3"/>
    </row>
    <row r="699">
      <c r="A699" s="218"/>
      <c r="B699" s="3"/>
    </row>
    <row r="700">
      <c r="A700" s="218"/>
      <c r="B700" s="3"/>
    </row>
    <row r="701">
      <c r="A701" s="218"/>
      <c r="B701" s="3"/>
    </row>
    <row r="702">
      <c r="A702" s="218"/>
      <c r="B702" s="3"/>
    </row>
    <row r="703">
      <c r="A703" s="218"/>
      <c r="B703" s="3"/>
    </row>
    <row r="704">
      <c r="A704" s="218"/>
      <c r="B704" s="3"/>
    </row>
    <row r="705">
      <c r="A705" s="218"/>
      <c r="B705" s="3"/>
    </row>
    <row r="706">
      <c r="A706" s="218"/>
      <c r="B706" s="3"/>
    </row>
    <row r="707">
      <c r="A707" s="218"/>
      <c r="B707" s="3"/>
    </row>
    <row r="708">
      <c r="A708" s="218"/>
      <c r="B708" s="3"/>
    </row>
    <row r="709">
      <c r="A709" s="218"/>
      <c r="B709" s="3"/>
    </row>
    <row r="710">
      <c r="A710" s="218"/>
      <c r="B710" s="3"/>
    </row>
    <row r="711">
      <c r="A711" s="218"/>
      <c r="B711" s="3"/>
    </row>
    <row r="712">
      <c r="A712" s="218"/>
      <c r="B712" s="3"/>
    </row>
    <row r="713">
      <c r="A713" s="218"/>
      <c r="B713" s="3"/>
    </row>
    <row r="714">
      <c r="A714" s="218"/>
      <c r="B714" s="3"/>
    </row>
    <row r="715">
      <c r="A715" s="218"/>
      <c r="B715" s="3"/>
    </row>
    <row r="716">
      <c r="A716" s="218"/>
      <c r="B716" s="3"/>
    </row>
    <row r="717">
      <c r="A717" s="218"/>
      <c r="B717" s="3"/>
    </row>
    <row r="718">
      <c r="A718" s="218"/>
      <c r="B718" s="3"/>
    </row>
    <row r="719">
      <c r="A719" s="218"/>
      <c r="B719" s="3"/>
    </row>
    <row r="720">
      <c r="A720" s="218"/>
      <c r="B720" s="3"/>
    </row>
    <row r="721">
      <c r="A721" s="218"/>
      <c r="B721" s="3"/>
    </row>
    <row r="722">
      <c r="A722" s="218"/>
      <c r="B722" s="3"/>
    </row>
    <row r="723">
      <c r="A723" s="218"/>
      <c r="B723" s="3"/>
    </row>
    <row r="724">
      <c r="A724" s="218"/>
      <c r="B724" s="3"/>
    </row>
    <row r="725">
      <c r="A725" s="218"/>
      <c r="B725" s="3"/>
    </row>
    <row r="726">
      <c r="A726" s="218"/>
      <c r="B726" s="3"/>
    </row>
    <row r="727">
      <c r="A727" s="218"/>
      <c r="B727" s="3"/>
    </row>
    <row r="728">
      <c r="A728" s="218"/>
      <c r="B728" s="3"/>
    </row>
    <row r="729">
      <c r="A729" s="218"/>
      <c r="B729" s="3"/>
    </row>
    <row r="730">
      <c r="A730" s="218"/>
      <c r="B730" s="3"/>
    </row>
    <row r="731">
      <c r="A731" s="218"/>
      <c r="B731" s="3"/>
    </row>
    <row r="732">
      <c r="A732" s="218"/>
      <c r="B732" s="3"/>
    </row>
    <row r="733">
      <c r="A733" s="218"/>
      <c r="B733" s="3"/>
    </row>
    <row r="734">
      <c r="A734" s="218"/>
      <c r="B734" s="3"/>
    </row>
    <row r="735">
      <c r="A735" s="218"/>
      <c r="B735" s="3"/>
    </row>
    <row r="736">
      <c r="A736" s="218"/>
      <c r="B736" s="3"/>
    </row>
    <row r="737">
      <c r="A737" s="218"/>
      <c r="B737" s="3"/>
    </row>
    <row r="738">
      <c r="A738" s="218"/>
      <c r="B738" s="3"/>
    </row>
    <row r="739">
      <c r="A739" s="218"/>
      <c r="B739" s="3"/>
    </row>
    <row r="740">
      <c r="A740" s="218"/>
      <c r="B740" s="3"/>
    </row>
    <row r="741">
      <c r="A741" s="218"/>
      <c r="B741" s="3"/>
    </row>
    <row r="742">
      <c r="A742" s="218"/>
      <c r="B742" s="3"/>
    </row>
    <row r="743">
      <c r="A743" s="218"/>
      <c r="B743" s="3"/>
    </row>
    <row r="744">
      <c r="A744" s="218"/>
      <c r="B744" s="3"/>
    </row>
    <row r="745">
      <c r="A745" s="218"/>
      <c r="B745" s="3"/>
    </row>
    <row r="746">
      <c r="A746" s="218"/>
      <c r="B746" s="3"/>
    </row>
    <row r="747">
      <c r="A747" s="218"/>
      <c r="B747" s="3"/>
    </row>
    <row r="748">
      <c r="A748" s="218"/>
      <c r="B748" s="3"/>
    </row>
    <row r="749">
      <c r="A749" s="218"/>
      <c r="B749" s="3"/>
    </row>
    <row r="750">
      <c r="A750" s="218"/>
      <c r="B750" s="3"/>
    </row>
    <row r="751">
      <c r="A751" s="218"/>
      <c r="B751" s="3"/>
    </row>
    <row r="752">
      <c r="A752" s="218"/>
      <c r="B752" s="3"/>
    </row>
    <row r="753">
      <c r="A753" s="218"/>
      <c r="B753" s="3"/>
    </row>
    <row r="754">
      <c r="A754" s="218"/>
      <c r="B754" s="3"/>
    </row>
    <row r="755">
      <c r="A755" s="218"/>
      <c r="B755" s="3"/>
    </row>
    <row r="756">
      <c r="A756" s="218"/>
      <c r="B756" s="3"/>
    </row>
    <row r="757">
      <c r="A757" s="218"/>
      <c r="B757" s="3"/>
    </row>
    <row r="758">
      <c r="A758" s="218"/>
      <c r="B758" s="3"/>
    </row>
    <row r="759">
      <c r="A759" s="218"/>
      <c r="B759" s="3"/>
    </row>
    <row r="760">
      <c r="A760" s="218"/>
      <c r="B760" s="3"/>
    </row>
    <row r="761">
      <c r="A761" s="218"/>
      <c r="B761" s="3"/>
    </row>
    <row r="762">
      <c r="A762" s="218"/>
      <c r="B762" s="3"/>
    </row>
    <row r="763">
      <c r="A763" s="218"/>
      <c r="B763" s="3"/>
    </row>
    <row r="764">
      <c r="A764" s="218"/>
      <c r="B764" s="3"/>
    </row>
    <row r="765">
      <c r="A765" s="218"/>
      <c r="B765" s="3"/>
    </row>
    <row r="766">
      <c r="A766" s="218"/>
      <c r="B766" s="3"/>
    </row>
    <row r="767">
      <c r="A767" s="218"/>
      <c r="B767" s="3"/>
    </row>
    <row r="768">
      <c r="A768" s="218"/>
      <c r="B768" s="3"/>
    </row>
    <row r="769">
      <c r="A769" s="218"/>
      <c r="B769" s="3"/>
    </row>
    <row r="770">
      <c r="A770" s="218"/>
      <c r="B770" s="3"/>
    </row>
    <row r="771">
      <c r="A771" s="218"/>
      <c r="B771" s="3"/>
    </row>
    <row r="772">
      <c r="A772" s="218"/>
      <c r="B772" s="3"/>
    </row>
    <row r="773">
      <c r="A773" s="218"/>
      <c r="B773" s="3"/>
    </row>
    <row r="774">
      <c r="A774" s="218"/>
      <c r="B774" s="3"/>
    </row>
    <row r="775">
      <c r="A775" s="218"/>
      <c r="B775" s="3"/>
    </row>
    <row r="776">
      <c r="A776" s="218"/>
      <c r="B776" s="3"/>
    </row>
    <row r="777">
      <c r="A777" s="218"/>
      <c r="B777" s="3"/>
    </row>
    <row r="778">
      <c r="A778" s="218"/>
      <c r="B778" s="3"/>
    </row>
    <row r="779">
      <c r="A779" s="218"/>
      <c r="B779" s="3"/>
    </row>
    <row r="780">
      <c r="A780" s="218"/>
      <c r="B780" s="3"/>
    </row>
    <row r="781">
      <c r="A781" s="218"/>
      <c r="B781" s="3"/>
    </row>
    <row r="782">
      <c r="A782" s="218"/>
      <c r="B782" s="3"/>
    </row>
    <row r="783">
      <c r="A783" s="218"/>
      <c r="B783" s="3"/>
    </row>
    <row r="784">
      <c r="A784" s="218"/>
      <c r="B784" s="3"/>
    </row>
    <row r="785">
      <c r="A785" s="218"/>
      <c r="B785" s="3"/>
    </row>
    <row r="786">
      <c r="A786" s="218"/>
      <c r="B786" s="3"/>
    </row>
    <row r="787">
      <c r="A787" s="218"/>
      <c r="B787" s="3"/>
    </row>
    <row r="788">
      <c r="A788" s="218"/>
      <c r="B788" s="3"/>
    </row>
    <row r="789">
      <c r="A789" s="218"/>
      <c r="B789" s="3"/>
    </row>
    <row r="790">
      <c r="A790" s="218"/>
      <c r="B790" s="3"/>
    </row>
    <row r="791">
      <c r="A791" s="218"/>
      <c r="B791" s="3"/>
    </row>
    <row r="792">
      <c r="A792" s="218"/>
      <c r="B792" s="3"/>
    </row>
    <row r="793">
      <c r="A793" s="218"/>
      <c r="B793" s="3"/>
    </row>
    <row r="794">
      <c r="A794" s="218"/>
      <c r="B794" s="3"/>
    </row>
    <row r="795">
      <c r="A795" s="218"/>
      <c r="B795" s="3"/>
    </row>
    <row r="796">
      <c r="A796" s="218"/>
      <c r="B796" s="3"/>
    </row>
    <row r="797">
      <c r="A797" s="218"/>
      <c r="B797" s="3"/>
    </row>
    <row r="798">
      <c r="A798" s="218"/>
      <c r="B798" s="3"/>
    </row>
    <row r="799">
      <c r="A799" s="218"/>
      <c r="B799" s="3"/>
    </row>
    <row r="800">
      <c r="A800" s="218"/>
      <c r="B800" s="3"/>
    </row>
    <row r="801">
      <c r="A801" s="218"/>
      <c r="B801" s="3"/>
    </row>
    <row r="802">
      <c r="A802" s="218"/>
      <c r="B802" s="3"/>
    </row>
    <row r="803">
      <c r="A803" s="218"/>
      <c r="B803" s="3"/>
    </row>
    <row r="804">
      <c r="A804" s="218"/>
      <c r="B804" s="3"/>
    </row>
    <row r="805">
      <c r="A805" s="218"/>
      <c r="B805" s="3"/>
    </row>
    <row r="806">
      <c r="A806" s="218"/>
      <c r="B806" s="3"/>
    </row>
    <row r="807">
      <c r="A807" s="218"/>
      <c r="B807" s="3"/>
    </row>
    <row r="808">
      <c r="A808" s="218"/>
      <c r="B808" s="3"/>
    </row>
    <row r="809">
      <c r="A809" s="218"/>
      <c r="B809" s="3"/>
    </row>
    <row r="810">
      <c r="A810" s="218"/>
      <c r="B810" s="3"/>
    </row>
    <row r="811">
      <c r="A811" s="218"/>
      <c r="B811" s="3"/>
    </row>
    <row r="812">
      <c r="A812" s="218"/>
      <c r="B812" s="3"/>
    </row>
    <row r="813">
      <c r="A813" s="218"/>
      <c r="B813" s="3"/>
    </row>
    <row r="814">
      <c r="A814" s="218"/>
      <c r="B814" s="3"/>
    </row>
    <row r="815">
      <c r="A815" s="218"/>
      <c r="B815" s="3"/>
    </row>
    <row r="816">
      <c r="A816" s="218"/>
      <c r="B816" s="3"/>
    </row>
    <row r="817">
      <c r="A817" s="218"/>
      <c r="B817" s="3"/>
    </row>
    <row r="818">
      <c r="A818" s="218"/>
      <c r="B818" s="3"/>
    </row>
    <row r="819">
      <c r="A819" s="218"/>
      <c r="B819" s="3"/>
    </row>
    <row r="820">
      <c r="A820" s="218"/>
      <c r="B820" s="3"/>
    </row>
    <row r="821">
      <c r="A821" s="218"/>
      <c r="B821" s="3"/>
    </row>
    <row r="822">
      <c r="A822" s="218"/>
      <c r="B822" s="3"/>
    </row>
    <row r="823">
      <c r="A823" s="218"/>
      <c r="B823" s="3"/>
    </row>
    <row r="824">
      <c r="A824" s="218"/>
      <c r="B824" s="3"/>
    </row>
    <row r="825">
      <c r="A825" s="218"/>
      <c r="B825" s="3"/>
    </row>
    <row r="826">
      <c r="A826" s="218"/>
      <c r="B826" s="3"/>
    </row>
    <row r="827">
      <c r="A827" s="218"/>
      <c r="B827" s="3"/>
    </row>
    <row r="828">
      <c r="A828" s="218"/>
      <c r="B828" s="3"/>
    </row>
    <row r="829">
      <c r="A829" s="218"/>
      <c r="B829" s="3"/>
    </row>
    <row r="830">
      <c r="A830" s="218"/>
      <c r="B830" s="3"/>
    </row>
    <row r="831">
      <c r="A831" s="218"/>
      <c r="B831" s="3"/>
    </row>
    <row r="832">
      <c r="A832" s="218"/>
      <c r="B832" s="3"/>
    </row>
    <row r="833">
      <c r="A833" s="218"/>
      <c r="B833" s="3"/>
    </row>
    <row r="834">
      <c r="A834" s="218"/>
      <c r="B834" s="3"/>
    </row>
    <row r="835">
      <c r="A835" s="218"/>
      <c r="B835" s="3"/>
    </row>
    <row r="836">
      <c r="A836" s="218"/>
      <c r="B836" s="3"/>
    </row>
    <row r="837">
      <c r="A837" s="218"/>
      <c r="B837" s="3"/>
    </row>
    <row r="838">
      <c r="A838" s="218"/>
      <c r="B838" s="3"/>
    </row>
    <row r="839">
      <c r="A839" s="218"/>
      <c r="B839" s="3"/>
    </row>
    <row r="840">
      <c r="A840" s="218"/>
      <c r="B840" s="3"/>
    </row>
    <row r="841">
      <c r="A841" s="218"/>
      <c r="B841" s="3"/>
    </row>
    <row r="842">
      <c r="A842" s="218"/>
      <c r="B842" s="3"/>
    </row>
    <row r="843">
      <c r="A843" s="218"/>
      <c r="B843" s="3"/>
    </row>
    <row r="844">
      <c r="A844" s="218"/>
      <c r="B844" s="3"/>
    </row>
    <row r="845">
      <c r="A845" s="218"/>
      <c r="B845" s="3"/>
    </row>
    <row r="846">
      <c r="A846" s="218"/>
      <c r="B846" s="3"/>
    </row>
    <row r="847">
      <c r="A847" s="218"/>
      <c r="B847" s="3"/>
    </row>
    <row r="848">
      <c r="A848" s="218"/>
      <c r="B848" s="3"/>
    </row>
    <row r="849">
      <c r="A849" s="218"/>
      <c r="B849" s="3"/>
    </row>
    <row r="850">
      <c r="A850" s="218"/>
      <c r="B850" s="3"/>
    </row>
    <row r="851">
      <c r="A851" s="218"/>
      <c r="B851" s="3"/>
    </row>
    <row r="852">
      <c r="A852" s="218"/>
      <c r="B852" s="3"/>
    </row>
    <row r="853">
      <c r="A853" s="218"/>
      <c r="B853" s="3"/>
    </row>
    <row r="854">
      <c r="A854" s="218"/>
      <c r="B854" s="3"/>
    </row>
    <row r="855">
      <c r="A855" s="218"/>
      <c r="B855" s="3"/>
    </row>
    <row r="856">
      <c r="A856" s="218"/>
      <c r="B856" s="3"/>
    </row>
    <row r="857">
      <c r="A857" s="218"/>
      <c r="B857" s="3"/>
    </row>
    <row r="858">
      <c r="A858" s="218"/>
      <c r="B858" s="3"/>
    </row>
    <row r="859">
      <c r="A859" s="218"/>
      <c r="B859" s="3"/>
    </row>
    <row r="860">
      <c r="A860" s="218"/>
      <c r="B860" s="3"/>
    </row>
    <row r="861">
      <c r="A861" s="218"/>
      <c r="B861" s="3"/>
    </row>
    <row r="862">
      <c r="A862" s="218"/>
      <c r="B862" s="3"/>
    </row>
    <row r="863">
      <c r="A863" s="218"/>
      <c r="B863" s="3"/>
    </row>
    <row r="864">
      <c r="A864" s="218"/>
      <c r="B864" s="3"/>
    </row>
    <row r="865">
      <c r="A865" s="218"/>
      <c r="B865" s="3"/>
    </row>
    <row r="866">
      <c r="A866" s="218"/>
      <c r="B866" s="3"/>
    </row>
    <row r="867">
      <c r="A867" s="218"/>
      <c r="B867" s="3"/>
    </row>
    <row r="868">
      <c r="A868" s="218"/>
      <c r="B868" s="3"/>
    </row>
    <row r="869">
      <c r="A869" s="218"/>
      <c r="B869" s="3"/>
    </row>
    <row r="870">
      <c r="A870" s="218"/>
      <c r="B870" s="3"/>
    </row>
    <row r="871">
      <c r="A871" s="218"/>
      <c r="B871" s="3"/>
    </row>
    <row r="872">
      <c r="A872" s="218"/>
      <c r="B872" s="3"/>
    </row>
    <row r="873">
      <c r="A873" s="218"/>
      <c r="B873" s="3"/>
    </row>
    <row r="874">
      <c r="A874" s="218"/>
      <c r="B874" s="3"/>
    </row>
    <row r="875">
      <c r="A875" s="218"/>
      <c r="B875" s="3"/>
    </row>
    <row r="876">
      <c r="A876" s="218"/>
      <c r="B876" s="3"/>
    </row>
    <row r="877">
      <c r="A877" s="218"/>
      <c r="B877" s="3"/>
    </row>
    <row r="878">
      <c r="A878" s="218"/>
      <c r="B878" s="3"/>
    </row>
    <row r="879">
      <c r="A879" s="218"/>
      <c r="B879" s="3"/>
    </row>
    <row r="880">
      <c r="A880" s="218"/>
      <c r="B880" s="3"/>
    </row>
    <row r="881">
      <c r="A881" s="218"/>
      <c r="B881" s="3"/>
    </row>
    <row r="882">
      <c r="A882" s="218"/>
      <c r="B882" s="3"/>
    </row>
    <row r="883">
      <c r="A883" s="218"/>
      <c r="B883" s="3"/>
    </row>
    <row r="884">
      <c r="A884" s="218"/>
      <c r="B884" s="3"/>
    </row>
    <row r="885">
      <c r="A885" s="218"/>
      <c r="B885" s="3"/>
    </row>
    <row r="886">
      <c r="A886" s="218"/>
      <c r="B886" s="3"/>
    </row>
    <row r="887">
      <c r="A887" s="218"/>
      <c r="B887" s="3"/>
    </row>
    <row r="888">
      <c r="A888" s="218"/>
      <c r="B888" s="3"/>
    </row>
    <row r="889">
      <c r="A889" s="218"/>
      <c r="B889" s="3"/>
    </row>
    <row r="890">
      <c r="A890" s="218"/>
      <c r="B890" s="3"/>
    </row>
    <row r="891">
      <c r="A891" s="218"/>
      <c r="B891" s="3"/>
    </row>
    <row r="892">
      <c r="A892" s="218"/>
      <c r="B892" s="3"/>
    </row>
    <row r="893">
      <c r="A893" s="218"/>
      <c r="B893" s="3"/>
    </row>
    <row r="894">
      <c r="A894" s="218"/>
      <c r="B894" s="3"/>
    </row>
    <row r="895">
      <c r="A895" s="218"/>
      <c r="B895" s="3"/>
    </row>
    <row r="896">
      <c r="A896" s="218"/>
      <c r="B896" s="3"/>
    </row>
    <row r="897">
      <c r="A897" s="218"/>
      <c r="B897" s="3"/>
    </row>
    <row r="898">
      <c r="A898" s="218"/>
      <c r="B898" s="3"/>
    </row>
    <row r="899">
      <c r="A899" s="218"/>
      <c r="B899" s="3"/>
    </row>
    <row r="900">
      <c r="A900" s="218"/>
      <c r="B900" s="3"/>
    </row>
    <row r="901">
      <c r="A901" s="218"/>
      <c r="B901" s="3"/>
    </row>
    <row r="902">
      <c r="A902" s="218"/>
      <c r="B902" s="3"/>
    </row>
    <row r="903">
      <c r="A903" s="218"/>
      <c r="B903" s="3"/>
    </row>
    <row r="904">
      <c r="A904" s="218"/>
      <c r="B904" s="3"/>
    </row>
    <row r="905">
      <c r="A905" s="218"/>
      <c r="B905" s="3"/>
    </row>
    <row r="906">
      <c r="A906" s="218"/>
      <c r="B906" s="3"/>
    </row>
    <row r="907">
      <c r="A907" s="218"/>
      <c r="B907" s="3"/>
    </row>
    <row r="908">
      <c r="A908" s="218"/>
      <c r="B908" s="3"/>
    </row>
    <row r="909">
      <c r="A909" s="218"/>
      <c r="B909" s="3"/>
    </row>
    <row r="910">
      <c r="A910" s="218"/>
      <c r="B910" s="3"/>
    </row>
    <row r="911">
      <c r="A911" s="218"/>
      <c r="B911" s="3"/>
    </row>
    <row r="912">
      <c r="A912" s="218"/>
      <c r="B912" s="3"/>
    </row>
    <row r="913">
      <c r="A913" s="218"/>
      <c r="B913" s="3"/>
    </row>
    <row r="914">
      <c r="A914" s="218"/>
      <c r="B914" s="3"/>
    </row>
    <row r="915">
      <c r="A915" s="218"/>
      <c r="B915" s="3"/>
    </row>
    <row r="916">
      <c r="A916" s="218"/>
      <c r="B916" s="3"/>
    </row>
    <row r="917">
      <c r="A917" s="218"/>
      <c r="B917" s="3"/>
    </row>
    <row r="918">
      <c r="A918" s="218"/>
      <c r="B918" s="3"/>
    </row>
    <row r="919">
      <c r="A919" s="218"/>
      <c r="B919" s="3"/>
    </row>
    <row r="920">
      <c r="A920" s="218"/>
      <c r="B920" s="3"/>
    </row>
    <row r="921">
      <c r="A921" s="218"/>
      <c r="B921" s="3"/>
    </row>
    <row r="922">
      <c r="A922" s="218"/>
      <c r="B922" s="3"/>
    </row>
    <row r="923">
      <c r="A923" s="218"/>
      <c r="B923" s="3"/>
    </row>
    <row r="924">
      <c r="A924" s="218"/>
      <c r="B924" s="3"/>
    </row>
    <row r="925">
      <c r="A925" s="218"/>
      <c r="B925" s="3"/>
    </row>
    <row r="926">
      <c r="A926" s="218"/>
      <c r="B926" s="3"/>
    </row>
    <row r="927">
      <c r="A927" s="218"/>
      <c r="B927" s="3"/>
    </row>
    <row r="928">
      <c r="A928" s="218"/>
      <c r="B928" s="3"/>
    </row>
    <row r="929">
      <c r="A929" s="218"/>
      <c r="B929" s="3"/>
    </row>
    <row r="930">
      <c r="A930" s="218"/>
      <c r="B930" s="3"/>
    </row>
    <row r="931">
      <c r="A931" s="218"/>
      <c r="B931" s="3"/>
    </row>
    <row r="932">
      <c r="A932" s="218"/>
      <c r="B932" s="3"/>
    </row>
    <row r="933">
      <c r="A933" s="218"/>
      <c r="B933" s="3"/>
    </row>
  </sheetData>
  <conditionalFormatting sqref="D2:D935">
    <cfRule type="colorScale" priority="1">
      <colorScale>
        <cfvo type="formula" val="0"/>
        <cfvo type="formula" val="0.5"/>
        <cfvo type="formula" val="1"/>
        <color rgb="FFFFFFFF"/>
        <color rgb="FFF3BEB9"/>
        <color rgb="FFE67C73"/>
      </colorScale>
    </cfRule>
  </conditionalFormatting>
  <dataValidations>
    <dataValidation type="list" allowBlank="1" showErrorMessage="1" sqref="C2:C5 C7:C10 C12:C15 C17:C20 C22:C25 C27:C30 C32:C35 C37:C40 C42:C45 C47:C50 C52:C55 C57:C60 C62:C65 C67:C70 C72:C75 C77:C80 C82:C85 C87:C90 C92:C95 C97:C100 C102:C105 C107:C110 C112:C115 C117:C120 C122:C125 C127:C130 C132:C135 C137:C140 C142:C145 C147:C155 C157:C160 C162:C165 C167:C170 C172:C175 C177:C180 C182:C185 C187:C190 C192:C195 C197:C200 C202:C205 C207:C210 C212:C215 C217:C220 C222:C225 C227:C230 C232:C235 C237:C240 C242:C245 C247:C250 C252:C259 C261:C264 C266:C269 C271:C274 C276:C279 C281:C284 C286:C289 C291:C294 C296:C299 C301:C304 C306:C309">
      <formula1>"5W1H,Base,CoT,tldr,Heading,Jeremy,Begoña,Alba,Naiara"</formula1>
    </dataValidation>
    <dataValidation type="list" allowBlank="1" showErrorMessage="1" sqref="E2:I5 E7:I10 E12:I15 E17:I20 E22:I25 E27:I30 E32:I35 E37:I40 E42:I45 E47:I50 E52:I55 E57:I60 E62:I65 E67:I70 E72:I75 E77:I80 E82:I85 E87:I90 E92:I95 E97:I100 E102:I105 E107:I110 E112:I115 E117:I120 E122:I125 E127:I130 E132:I135 E137:I140 E142:I145 E147:I150 E152:I155 E157:I160 E162:I165 E167:I170 E172:I175 E177:I180 E182:I185 E187:I190 E192:I195 E197:I200 E202:I205 E207:I210 E212:I215 E217:I220 E222:I225 E227:I230 E232:I235 E237:I240 E242:I245 E247:I250 E252:I259 E261:I264 E266:I269 E271:I274 E276:I279 E281:I284 E286:I289 E291:I294 E296:I299 E301:I304 E306:I309">
      <formula1>"1,2,3,4,5"</formula1>
    </dataValidation>
  </dataValidation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75"/>
  <sheetData>
    <row r="1">
      <c r="A1" s="219" t="s">
        <v>294</v>
      </c>
      <c r="B1" s="220"/>
      <c r="C1" s="220"/>
      <c r="D1" s="220"/>
      <c r="E1" s="220"/>
      <c r="F1" s="220"/>
      <c r="G1" s="220"/>
      <c r="H1" s="220"/>
      <c r="I1" s="220"/>
      <c r="J1" s="220"/>
      <c r="K1" s="220"/>
      <c r="L1" s="220"/>
      <c r="M1" s="220"/>
      <c r="N1" s="220"/>
      <c r="O1" s="220"/>
      <c r="P1" s="220"/>
      <c r="Q1" s="220"/>
      <c r="R1" s="220"/>
      <c r="S1" s="220"/>
      <c r="T1" s="220"/>
      <c r="U1" s="220"/>
      <c r="V1" s="220"/>
      <c r="W1" s="220"/>
      <c r="X1" s="220"/>
      <c r="Y1" s="220"/>
      <c r="Z1" s="220"/>
    </row>
    <row r="2">
      <c r="A2" s="221" t="s">
        <v>21</v>
      </c>
      <c r="B2" s="222" t="s">
        <v>295</v>
      </c>
      <c r="C2" s="131"/>
      <c r="D2" s="131"/>
      <c r="E2" s="131"/>
      <c r="F2" s="131"/>
      <c r="G2" s="131"/>
      <c r="H2" s="131"/>
      <c r="I2" s="131"/>
      <c r="J2" s="131"/>
      <c r="K2" s="131"/>
      <c r="L2" s="131"/>
      <c r="M2" s="131"/>
      <c r="N2" s="131"/>
      <c r="O2" s="131"/>
      <c r="P2" s="131"/>
      <c r="Q2" s="131"/>
      <c r="R2" s="131"/>
      <c r="S2" s="131"/>
      <c r="T2" s="131"/>
      <c r="U2" s="131"/>
      <c r="V2" s="131"/>
      <c r="W2" s="131"/>
      <c r="X2" s="131"/>
      <c r="Y2" s="131"/>
      <c r="Z2" s="131"/>
    </row>
    <row r="3">
      <c r="A3" s="221" t="s">
        <v>22</v>
      </c>
      <c r="B3" s="222" t="s">
        <v>296</v>
      </c>
      <c r="C3" s="131"/>
      <c r="D3" s="131"/>
      <c r="E3" s="131"/>
      <c r="F3" s="131"/>
      <c r="G3" s="131"/>
      <c r="H3" s="131"/>
      <c r="I3" s="131"/>
      <c r="J3" s="131"/>
      <c r="K3" s="131"/>
      <c r="L3" s="131"/>
      <c r="M3" s="131"/>
      <c r="N3" s="131"/>
      <c r="O3" s="131"/>
      <c r="P3" s="131"/>
      <c r="Q3" s="131"/>
      <c r="R3" s="131"/>
      <c r="S3" s="131"/>
      <c r="T3" s="131"/>
      <c r="U3" s="131"/>
      <c r="V3" s="131"/>
      <c r="W3" s="131"/>
      <c r="X3" s="131"/>
      <c r="Y3" s="131"/>
      <c r="Z3" s="131"/>
    </row>
    <row r="4">
      <c r="A4" s="221" t="s">
        <v>8</v>
      </c>
      <c r="B4" s="222" t="s">
        <v>297</v>
      </c>
      <c r="C4" s="131"/>
      <c r="D4" s="131"/>
      <c r="E4" s="131"/>
      <c r="F4" s="131"/>
      <c r="G4" s="131"/>
      <c r="H4" s="131"/>
      <c r="I4" s="131"/>
      <c r="J4" s="131"/>
      <c r="K4" s="131"/>
      <c r="L4" s="131"/>
      <c r="M4" s="131"/>
      <c r="N4" s="131"/>
      <c r="O4" s="131"/>
      <c r="P4" s="131"/>
      <c r="Q4" s="131"/>
      <c r="R4" s="131"/>
      <c r="S4" s="131"/>
      <c r="T4" s="131"/>
      <c r="U4" s="131"/>
      <c r="V4" s="131"/>
      <c r="W4" s="131"/>
      <c r="X4" s="131"/>
      <c r="Y4" s="131"/>
      <c r="Z4" s="131"/>
    </row>
    <row r="5">
      <c r="A5" s="221" t="s">
        <v>23</v>
      </c>
      <c r="B5" s="223" t="s">
        <v>298</v>
      </c>
      <c r="C5" s="131"/>
      <c r="D5" s="131"/>
      <c r="E5" s="131"/>
      <c r="F5" s="131"/>
      <c r="G5" s="131"/>
      <c r="H5" s="131"/>
      <c r="I5" s="131"/>
      <c r="J5" s="131"/>
      <c r="K5" s="131"/>
      <c r="L5" s="131"/>
      <c r="M5" s="131"/>
      <c r="N5" s="131"/>
      <c r="O5" s="131"/>
      <c r="P5" s="131"/>
      <c r="Q5" s="131"/>
      <c r="R5" s="131"/>
      <c r="S5" s="131"/>
      <c r="T5" s="131"/>
      <c r="U5" s="131"/>
      <c r="V5" s="131"/>
      <c r="W5" s="131"/>
      <c r="X5" s="131"/>
      <c r="Y5" s="131"/>
      <c r="Z5" s="131"/>
    </row>
    <row r="6">
      <c r="A6" s="224" t="s">
        <v>299</v>
      </c>
      <c r="B6" s="220"/>
      <c r="C6" s="220"/>
      <c r="D6" s="220"/>
      <c r="E6" s="220"/>
      <c r="F6" s="220"/>
      <c r="G6" s="220"/>
      <c r="H6" s="220"/>
      <c r="I6" s="220"/>
      <c r="J6" s="220"/>
      <c r="K6" s="220"/>
      <c r="L6" s="220"/>
      <c r="M6" s="220"/>
      <c r="N6" s="220"/>
      <c r="O6" s="220"/>
      <c r="P6" s="220"/>
      <c r="Q6" s="220"/>
      <c r="R6" s="220"/>
      <c r="S6" s="220"/>
      <c r="T6" s="220"/>
      <c r="U6" s="220"/>
      <c r="V6" s="220"/>
      <c r="W6" s="220"/>
      <c r="X6" s="220"/>
      <c r="Y6" s="220"/>
      <c r="Z6" s="220"/>
    </row>
    <row r="7">
      <c r="A7" s="221" t="s">
        <v>16</v>
      </c>
      <c r="B7" s="222" t="s">
        <v>300</v>
      </c>
      <c r="C7" s="131"/>
      <c r="D7" s="131"/>
      <c r="E7" s="131"/>
      <c r="F7" s="131"/>
      <c r="G7" s="131"/>
      <c r="H7" s="131"/>
      <c r="I7" s="131"/>
      <c r="J7" s="131"/>
      <c r="K7" s="131"/>
      <c r="L7" s="131"/>
      <c r="M7" s="131"/>
      <c r="N7" s="131"/>
      <c r="O7" s="131"/>
      <c r="P7" s="131"/>
      <c r="Q7" s="131"/>
      <c r="R7" s="131"/>
      <c r="S7" s="131"/>
      <c r="T7" s="131"/>
      <c r="U7" s="131"/>
      <c r="V7" s="131"/>
      <c r="W7" s="131"/>
      <c r="X7" s="131"/>
      <c r="Y7" s="131"/>
      <c r="Z7" s="131"/>
    </row>
    <row r="8">
      <c r="A8" s="221" t="s">
        <v>17</v>
      </c>
      <c r="B8" s="225" t="s">
        <v>301</v>
      </c>
      <c r="C8" s="131"/>
      <c r="D8" s="131"/>
      <c r="E8" s="131"/>
      <c r="F8" s="131"/>
      <c r="G8" s="131"/>
      <c r="H8" s="131"/>
      <c r="I8" s="131"/>
      <c r="J8" s="131"/>
      <c r="K8" s="131"/>
      <c r="L8" s="131"/>
      <c r="M8" s="131"/>
      <c r="N8" s="131"/>
      <c r="O8" s="131"/>
      <c r="P8" s="131"/>
      <c r="Q8" s="131"/>
      <c r="R8" s="131"/>
      <c r="S8" s="131"/>
      <c r="T8" s="131"/>
      <c r="U8" s="131"/>
      <c r="V8" s="131"/>
      <c r="W8" s="131"/>
      <c r="X8" s="131"/>
      <c r="Y8" s="131"/>
      <c r="Z8" s="131"/>
    </row>
    <row r="9">
      <c r="A9" s="221" t="s">
        <v>18</v>
      </c>
      <c r="B9" s="225" t="s">
        <v>302</v>
      </c>
      <c r="C9" s="131"/>
      <c r="D9" s="131"/>
      <c r="E9" s="131"/>
      <c r="F9" s="131"/>
      <c r="G9" s="131"/>
      <c r="H9" s="131"/>
      <c r="I9" s="131"/>
      <c r="J9" s="131"/>
      <c r="K9" s="131"/>
      <c r="L9" s="131"/>
      <c r="M9" s="131"/>
      <c r="N9" s="131"/>
      <c r="O9" s="131"/>
      <c r="P9" s="131"/>
      <c r="Q9" s="131"/>
      <c r="R9" s="131"/>
      <c r="S9" s="131"/>
      <c r="T9" s="131"/>
      <c r="U9" s="131"/>
      <c r="V9" s="131"/>
      <c r="W9" s="131"/>
      <c r="X9" s="131"/>
      <c r="Y9" s="131"/>
      <c r="Z9" s="131"/>
    </row>
    <row r="10">
      <c r="A10" s="221" t="s">
        <v>19</v>
      </c>
      <c r="B10" s="225" t="s">
        <v>303</v>
      </c>
      <c r="C10" s="131"/>
      <c r="D10" s="131"/>
      <c r="E10" s="131"/>
      <c r="F10" s="131"/>
      <c r="G10" s="131"/>
      <c r="H10" s="131"/>
      <c r="I10" s="131"/>
      <c r="J10" s="131"/>
      <c r="K10" s="131"/>
      <c r="L10" s="131"/>
      <c r="M10" s="131"/>
      <c r="N10" s="131"/>
      <c r="O10" s="131"/>
      <c r="P10" s="131"/>
      <c r="Q10" s="131"/>
      <c r="R10" s="131"/>
      <c r="S10" s="131"/>
      <c r="T10" s="131"/>
      <c r="U10" s="131"/>
      <c r="V10" s="131"/>
      <c r="W10" s="131"/>
      <c r="X10" s="131"/>
      <c r="Y10" s="131"/>
      <c r="Z10" s="131"/>
    </row>
    <row r="11">
      <c r="A11" s="221" t="s">
        <v>304</v>
      </c>
      <c r="B11" s="225" t="s">
        <v>305</v>
      </c>
      <c r="C11" s="131"/>
      <c r="D11" s="131"/>
      <c r="E11" s="131"/>
      <c r="F11" s="131"/>
      <c r="G11" s="131"/>
      <c r="H11" s="131"/>
      <c r="I11" s="131"/>
      <c r="J11" s="131"/>
      <c r="K11" s="131"/>
      <c r="L11" s="131"/>
      <c r="M11" s="131"/>
      <c r="N11" s="131"/>
      <c r="O11" s="131"/>
      <c r="P11" s="131"/>
      <c r="Q11" s="131"/>
      <c r="R11" s="131"/>
      <c r="S11" s="131"/>
      <c r="T11" s="131"/>
      <c r="U11" s="131"/>
      <c r="V11" s="131"/>
      <c r="W11" s="131"/>
      <c r="X11" s="131"/>
      <c r="Y11" s="131"/>
      <c r="Z11" s="131"/>
    </row>
    <row r="12">
      <c r="A12" s="224" t="s">
        <v>306</v>
      </c>
      <c r="B12" s="220"/>
      <c r="C12" s="220"/>
      <c r="D12" s="220"/>
      <c r="E12" s="220"/>
      <c r="F12" s="220"/>
      <c r="G12" s="220"/>
      <c r="H12" s="220"/>
      <c r="I12" s="220"/>
      <c r="J12" s="220"/>
      <c r="K12" s="220"/>
      <c r="L12" s="220"/>
      <c r="M12" s="220"/>
      <c r="N12" s="220"/>
      <c r="O12" s="220"/>
      <c r="P12" s="220"/>
      <c r="Q12" s="220"/>
      <c r="R12" s="220"/>
      <c r="S12" s="220"/>
      <c r="T12" s="220"/>
      <c r="U12" s="220"/>
      <c r="V12" s="220"/>
      <c r="W12" s="220"/>
      <c r="X12" s="220"/>
      <c r="Y12" s="220"/>
      <c r="Z12" s="220"/>
    </row>
    <row r="13">
      <c r="A13" s="221" t="s">
        <v>4</v>
      </c>
      <c r="B13" s="225" t="s">
        <v>307</v>
      </c>
      <c r="C13" s="131"/>
      <c r="D13" s="131"/>
      <c r="E13" s="131"/>
      <c r="F13" s="131"/>
      <c r="G13" s="131"/>
      <c r="H13" s="131"/>
      <c r="I13" s="131"/>
      <c r="J13" s="131"/>
      <c r="K13" s="131"/>
      <c r="L13" s="131"/>
      <c r="M13" s="131"/>
      <c r="N13" s="131"/>
      <c r="O13" s="131"/>
      <c r="P13" s="131"/>
      <c r="Q13" s="131"/>
      <c r="R13" s="131"/>
      <c r="S13" s="131"/>
      <c r="T13" s="131"/>
      <c r="U13" s="131"/>
      <c r="V13" s="131"/>
      <c r="W13" s="131"/>
      <c r="X13" s="131"/>
      <c r="Y13" s="131"/>
      <c r="Z13" s="131"/>
    </row>
    <row r="14">
      <c r="A14" s="226" t="s">
        <v>5</v>
      </c>
      <c r="B14" s="225" t="s">
        <v>308</v>
      </c>
      <c r="C14" s="131"/>
      <c r="D14" s="131"/>
      <c r="E14" s="131"/>
      <c r="F14" s="131"/>
      <c r="G14" s="131"/>
      <c r="H14" s="131"/>
      <c r="I14" s="131"/>
      <c r="J14" s="131"/>
      <c r="K14" s="131"/>
      <c r="L14" s="131"/>
      <c r="M14" s="131"/>
      <c r="N14" s="131"/>
      <c r="O14" s="131"/>
      <c r="P14" s="131"/>
      <c r="Q14" s="131"/>
      <c r="R14" s="131"/>
      <c r="S14" s="131"/>
      <c r="T14" s="131"/>
      <c r="U14" s="131"/>
      <c r="V14" s="131"/>
      <c r="W14" s="131"/>
      <c r="X14" s="131"/>
      <c r="Y14" s="131"/>
      <c r="Z14" s="131"/>
    </row>
    <row r="15">
      <c r="A15" s="226" t="s">
        <v>6</v>
      </c>
      <c r="B15" s="225" t="s">
        <v>309</v>
      </c>
      <c r="C15" s="131"/>
      <c r="D15" s="131"/>
      <c r="E15" s="131"/>
      <c r="F15" s="131"/>
      <c r="G15" s="131"/>
      <c r="H15" s="131"/>
      <c r="I15" s="131"/>
      <c r="J15" s="131"/>
      <c r="K15" s="131"/>
      <c r="L15" s="131"/>
      <c r="M15" s="131"/>
      <c r="N15" s="131"/>
      <c r="O15" s="131"/>
      <c r="P15" s="131"/>
      <c r="Q15" s="131"/>
      <c r="R15" s="131"/>
      <c r="S15" s="131"/>
      <c r="T15" s="131"/>
      <c r="U15" s="131"/>
      <c r="V15" s="131"/>
      <c r="W15" s="131"/>
      <c r="X15" s="131"/>
      <c r="Y15" s="131"/>
      <c r="Z15" s="131"/>
    </row>
    <row r="16">
      <c r="A16" s="226" t="s">
        <v>7</v>
      </c>
      <c r="B16" s="225" t="s">
        <v>310</v>
      </c>
      <c r="C16" s="131"/>
      <c r="D16" s="131"/>
      <c r="E16" s="131"/>
      <c r="F16" s="131"/>
      <c r="G16" s="131"/>
      <c r="H16" s="131"/>
      <c r="I16" s="131"/>
      <c r="J16" s="131"/>
      <c r="K16" s="131"/>
      <c r="L16" s="131"/>
      <c r="M16" s="131"/>
      <c r="N16" s="131"/>
      <c r="O16" s="131"/>
      <c r="P16" s="131"/>
      <c r="Q16" s="131"/>
      <c r="R16" s="131"/>
      <c r="S16" s="131"/>
      <c r="T16" s="131"/>
      <c r="U16" s="131"/>
      <c r="V16" s="131"/>
      <c r="W16" s="131"/>
      <c r="X16" s="131"/>
      <c r="Y16" s="131"/>
      <c r="Z16" s="131"/>
    </row>
    <row r="17">
      <c r="A17" s="226" t="s">
        <v>8</v>
      </c>
      <c r="B17" s="225" t="s">
        <v>311</v>
      </c>
      <c r="C17" s="131"/>
      <c r="D17" s="131"/>
      <c r="E17" s="131"/>
      <c r="F17" s="131"/>
      <c r="G17" s="131"/>
      <c r="H17" s="131"/>
      <c r="I17" s="131"/>
      <c r="J17" s="131"/>
      <c r="K17" s="131"/>
      <c r="L17" s="131"/>
      <c r="M17" s="131"/>
      <c r="N17" s="131"/>
      <c r="O17" s="131"/>
      <c r="P17" s="131"/>
      <c r="Q17" s="131"/>
      <c r="R17" s="131"/>
      <c r="S17" s="131"/>
      <c r="T17" s="131"/>
      <c r="U17" s="131"/>
      <c r="V17" s="131"/>
      <c r="W17" s="131"/>
      <c r="X17" s="131"/>
      <c r="Y17" s="131"/>
      <c r="Z17" s="131"/>
    </row>
    <row r="18">
      <c r="A18" s="224" t="s">
        <v>312</v>
      </c>
      <c r="B18" s="220"/>
      <c r="C18" s="220"/>
      <c r="D18" s="220"/>
      <c r="E18" s="220"/>
      <c r="F18" s="220"/>
      <c r="G18" s="220"/>
      <c r="H18" s="220"/>
      <c r="I18" s="220"/>
      <c r="J18" s="220"/>
      <c r="K18" s="220"/>
      <c r="L18" s="220"/>
      <c r="M18" s="220"/>
      <c r="N18" s="220"/>
      <c r="O18" s="220"/>
      <c r="P18" s="220"/>
      <c r="Q18" s="220"/>
      <c r="R18" s="220"/>
      <c r="S18" s="220"/>
      <c r="T18" s="220"/>
      <c r="U18" s="220"/>
      <c r="V18" s="220"/>
      <c r="W18" s="220"/>
      <c r="X18" s="220"/>
      <c r="Y18" s="220"/>
      <c r="Z18" s="220"/>
    </row>
    <row r="19">
      <c r="A19" s="227" t="s">
        <v>313</v>
      </c>
      <c r="B19" s="225" t="s">
        <v>314</v>
      </c>
      <c r="C19" s="131"/>
      <c r="D19" s="131"/>
      <c r="E19" s="131"/>
      <c r="F19" s="131"/>
      <c r="G19" s="131"/>
      <c r="H19" s="131"/>
      <c r="I19" s="131"/>
      <c r="J19" s="131"/>
      <c r="K19" s="131"/>
      <c r="L19" s="131"/>
      <c r="M19" s="131"/>
      <c r="N19" s="131"/>
      <c r="O19" s="131"/>
      <c r="P19" s="131"/>
      <c r="Q19" s="131"/>
      <c r="R19" s="131"/>
      <c r="S19" s="131"/>
      <c r="T19" s="131"/>
      <c r="U19" s="131"/>
      <c r="V19" s="131"/>
      <c r="W19" s="131"/>
      <c r="X19" s="131"/>
      <c r="Y19" s="131"/>
      <c r="Z19" s="131"/>
    </row>
    <row r="20">
      <c r="A20" s="228" t="s">
        <v>313</v>
      </c>
      <c r="B20" s="225" t="s">
        <v>315</v>
      </c>
      <c r="C20" s="131"/>
      <c r="D20" s="131"/>
      <c r="E20" s="131"/>
      <c r="F20" s="131"/>
      <c r="G20" s="131"/>
      <c r="H20" s="131"/>
      <c r="I20" s="131"/>
      <c r="J20" s="131"/>
      <c r="K20" s="131"/>
      <c r="L20" s="131"/>
      <c r="M20" s="131"/>
      <c r="N20" s="131"/>
      <c r="O20" s="131"/>
      <c r="P20" s="131"/>
      <c r="Q20" s="131"/>
      <c r="R20" s="131"/>
      <c r="S20" s="131"/>
      <c r="T20" s="131"/>
      <c r="U20" s="131"/>
      <c r="V20" s="131"/>
      <c r="W20" s="131"/>
      <c r="X20" s="131"/>
      <c r="Y20" s="131"/>
      <c r="Z20" s="131"/>
    </row>
    <row r="21">
      <c r="A21" s="229" t="s">
        <v>313</v>
      </c>
      <c r="B21" s="225" t="s">
        <v>316</v>
      </c>
      <c r="C21" s="131"/>
      <c r="D21" s="131"/>
      <c r="E21" s="131"/>
      <c r="F21" s="131"/>
      <c r="G21" s="131"/>
      <c r="H21" s="131"/>
      <c r="I21" s="131"/>
      <c r="J21" s="131"/>
      <c r="K21" s="131"/>
      <c r="L21" s="131"/>
      <c r="M21" s="131"/>
      <c r="N21" s="131"/>
      <c r="O21" s="131"/>
      <c r="P21" s="131"/>
      <c r="Q21" s="131"/>
      <c r="R21" s="131"/>
      <c r="S21" s="131"/>
      <c r="T21" s="131"/>
      <c r="U21" s="131"/>
      <c r="V21" s="131"/>
      <c r="W21" s="131"/>
      <c r="X21" s="131"/>
      <c r="Y21" s="131"/>
      <c r="Z21" s="131"/>
    </row>
    <row r="22">
      <c r="A22" s="230" t="s">
        <v>317</v>
      </c>
      <c r="B22" s="131"/>
      <c r="C22" s="131"/>
      <c r="D22" s="131"/>
      <c r="E22" s="131"/>
      <c r="F22" s="131"/>
      <c r="G22" s="131"/>
      <c r="H22" s="131"/>
      <c r="I22" s="131"/>
      <c r="J22" s="131"/>
      <c r="K22" s="131"/>
      <c r="L22" s="131"/>
      <c r="M22" s="131"/>
      <c r="N22" s="131"/>
      <c r="O22" s="131"/>
      <c r="P22" s="131"/>
      <c r="Q22" s="131"/>
      <c r="R22" s="131"/>
      <c r="S22" s="131"/>
      <c r="T22" s="131"/>
      <c r="U22" s="131"/>
      <c r="V22" s="131"/>
      <c r="W22" s="131"/>
      <c r="X22" s="131"/>
      <c r="Y22" s="131"/>
      <c r="Z22" s="131"/>
    </row>
    <row r="23">
      <c r="A23" s="231" t="s">
        <v>318</v>
      </c>
      <c r="B23" s="131"/>
      <c r="C23" s="131"/>
      <c r="D23" s="131"/>
      <c r="E23" s="131"/>
      <c r="F23" s="131"/>
      <c r="G23" s="131"/>
      <c r="H23" s="131"/>
      <c r="I23" s="131"/>
      <c r="J23" s="131"/>
      <c r="K23" s="131"/>
      <c r="L23" s="131"/>
      <c r="M23" s="131"/>
      <c r="N23" s="131"/>
      <c r="O23" s="131"/>
      <c r="P23" s="131"/>
      <c r="Q23" s="131"/>
      <c r="R23" s="131"/>
      <c r="S23" s="131"/>
      <c r="T23" s="131"/>
      <c r="U23" s="131"/>
      <c r="V23" s="131"/>
      <c r="W23" s="131"/>
      <c r="X23" s="131"/>
      <c r="Y23" s="131"/>
      <c r="Z23" s="131"/>
    </row>
    <row r="24">
      <c r="A24" s="232" t="s">
        <v>319</v>
      </c>
      <c r="B24" s="131"/>
      <c r="C24" s="131"/>
      <c r="D24" s="131"/>
      <c r="E24" s="131"/>
      <c r="F24" s="131"/>
      <c r="G24" s="131"/>
      <c r="H24" s="131"/>
      <c r="I24" s="131"/>
      <c r="J24" s="131"/>
      <c r="K24" s="131"/>
      <c r="L24" s="131"/>
      <c r="M24" s="131"/>
      <c r="N24" s="131"/>
      <c r="O24" s="131"/>
      <c r="P24" s="131"/>
      <c r="Q24" s="131"/>
      <c r="R24" s="131"/>
      <c r="S24" s="131"/>
      <c r="T24" s="131"/>
      <c r="U24" s="131"/>
      <c r="V24" s="131"/>
      <c r="W24" s="131"/>
      <c r="X24" s="131"/>
      <c r="Y24" s="131"/>
      <c r="Z24" s="131"/>
    </row>
    <row r="25">
      <c r="A25" s="233" t="s">
        <v>320</v>
      </c>
      <c r="B25" s="131"/>
      <c r="C25" s="131"/>
      <c r="D25" s="131"/>
      <c r="E25" s="131"/>
      <c r="F25" s="131"/>
      <c r="G25" s="131"/>
      <c r="H25" s="131"/>
      <c r="I25" s="131"/>
      <c r="J25" s="131"/>
      <c r="K25" s="131"/>
      <c r="L25" s="131"/>
      <c r="M25" s="131"/>
      <c r="N25" s="131"/>
      <c r="O25" s="131"/>
      <c r="P25" s="131"/>
      <c r="Q25" s="131"/>
      <c r="R25" s="131"/>
      <c r="S25" s="131"/>
      <c r="T25" s="131"/>
      <c r="U25" s="131"/>
      <c r="V25" s="131"/>
      <c r="W25" s="131"/>
      <c r="X25" s="131"/>
      <c r="Y25" s="131"/>
      <c r="Z25" s="131"/>
    </row>
    <row r="26">
      <c r="A26" s="234" t="s">
        <v>321</v>
      </c>
      <c r="B26" s="131"/>
      <c r="C26" s="131"/>
      <c r="D26" s="131"/>
      <c r="E26" s="131"/>
      <c r="F26" s="131"/>
      <c r="G26" s="131"/>
      <c r="H26" s="131"/>
      <c r="I26" s="131"/>
      <c r="J26" s="131"/>
      <c r="K26" s="131"/>
      <c r="L26" s="131"/>
      <c r="M26" s="131"/>
      <c r="N26" s="131"/>
      <c r="O26" s="131"/>
      <c r="P26" s="131"/>
      <c r="Q26" s="131"/>
      <c r="R26" s="131"/>
      <c r="S26" s="131"/>
      <c r="T26" s="131"/>
      <c r="U26" s="131"/>
      <c r="V26" s="131"/>
      <c r="W26" s="131"/>
      <c r="X26" s="131"/>
      <c r="Y26" s="131"/>
      <c r="Z26" s="131"/>
    </row>
    <row r="27">
      <c r="A27" s="235" t="s">
        <v>322</v>
      </c>
      <c r="B27" s="131"/>
      <c r="C27" s="131"/>
      <c r="D27" s="131"/>
      <c r="E27" s="131"/>
      <c r="F27" s="131"/>
      <c r="G27" s="131"/>
      <c r="H27" s="131"/>
      <c r="I27" s="131"/>
      <c r="J27" s="131"/>
      <c r="K27" s="131"/>
      <c r="L27" s="131"/>
      <c r="M27" s="131"/>
      <c r="N27" s="131"/>
      <c r="O27" s="131"/>
      <c r="P27" s="131"/>
      <c r="Q27" s="131"/>
      <c r="R27" s="131"/>
      <c r="S27" s="131"/>
      <c r="T27" s="131"/>
      <c r="U27" s="131"/>
      <c r="V27" s="131"/>
      <c r="W27" s="131"/>
      <c r="X27" s="131"/>
      <c r="Y27" s="131"/>
      <c r="Z27" s="131"/>
    </row>
    <row r="28">
      <c r="A28" s="131"/>
      <c r="B28" s="131"/>
      <c r="C28" s="131"/>
      <c r="D28" s="131"/>
      <c r="E28" s="131"/>
      <c r="F28" s="131"/>
      <c r="G28" s="131"/>
      <c r="H28" s="131"/>
      <c r="I28" s="131"/>
      <c r="J28" s="131"/>
      <c r="K28" s="131"/>
      <c r="L28" s="131"/>
      <c r="M28" s="131"/>
      <c r="N28" s="131"/>
      <c r="O28" s="131"/>
      <c r="P28" s="131"/>
      <c r="Q28" s="131"/>
      <c r="R28" s="131"/>
      <c r="S28" s="131"/>
      <c r="T28" s="131"/>
      <c r="U28" s="131"/>
      <c r="V28" s="131"/>
      <c r="W28" s="131"/>
      <c r="X28" s="131"/>
      <c r="Y28" s="131"/>
      <c r="Z28" s="131"/>
    </row>
    <row r="29">
      <c r="A29" s="131"/>
      <c r="B29" s="131"/>
      <c r="C29" s="131"/>
      <c r="D29" s="131"/>
      <c r="E29" s="131"/>
      <c r="F29" s="131"/>
      <c r="G29" s="131"/>
      <c r="H29" s="131"/>
      <c r="I29" s="131"/>
      <c r="J29" s="131"/>
      <c r="K29" s="131"/>
      <c r="L29" s="131"/>
      <c r="M29" s="131"/>
      <c r="N29" s="131"/>
      <c r="O29" s="131"/>
      <c r="P29" s="131"/>
      <c r="Q29" s="131"/>
      <c r="R29" s="131"/>
      <c r="S29" s="131"/>
      <c r="T29" s="131"/>
      <c r="U29" s="131"/>
      <c r="V29" s="131"/>
      <c r="W29" s="131"/>
      <c r="X29" s="131"/>
      <c r="Y29" s="131"/>
      <c r="Z29" s="131"/>
    </row>
    <row r="30">
      <c r="A30" s="131"/>
      <c r="B30" s="131"/>
      <c r="C30" s="131"/>
      <c r="D30" s="131"/>
      <c r="E30" s="131"/>
      <c r="F30" s="131"/>
      <c r="G30" s="131"/>
      <c r="H30" s="131"/>
      <c r="I30" s="131"/>
      <c r="J30" s="131"/>
      <c r="K30" s="131"/>
      <c r="L30" s="131"/>
      <c r="M30" s="131"/>
      <c r="N30" s="131"/>
      <c r="O30" s="131"/>
      <c r="P30" s="131"/>
      <c r="Q30" s="131"/>
      <c r="R30" s="131"/>
      <c r="S30" s="131"/>
      <c r="T30" s="131"/>
      <c r="U30" s="131"/>
      <c r="V30" s="131"/>
      <c r="W30" s="131"/>
      <c r="X30" s="131"/>
      <c r="Y30" s="131"/>
      <c r="Z30" s="131"/>
    </row>
    <row r="31">
      <c r="A31" s="131"/>
      <c r="B31" s="131"/>
      <c r="C31" s="131"/>
      <c r="D31" s="131"/>
      <c r="E31" s="131"/>
      <c r="F31" s="131"/>
      <c r="G31" s="131"/>
      <c r="H31" s="131"/>
      <c r="I31" s="131"/>
      <c r="J31" s="131"/>
      <c r="K31" s="131"/>
      <c r="L31" s="131"/>
      <c r="M31" s="131"/>
      <c r="N31" s="131"/>
      <c r="O31" s="131"/>
      <c r="P31" s="131"/>
      <c r="Q31" s="131"/>
      <c r="R31" s="131"/>
      <c r="S31" s="131"/>
      <c r="T31" s="131"/>
      <c r="U31" s="131"/>
      <c r="V31" s="131"/>
      <c r="W31" s="131"/>
      <c r="X31" s="131"/>
      <c r="Y31" s="131"/>
      <c r="Z31" s="131"/>
    </row>
    <row r="32">
      <c r="A32" s="131"/>
      <c r="B32" s="131"/>
      <c r="C32" s="131"/>
      <c r="D32" s="131"/>
      <c r="E32" s="131"/>
      <c r="F32" s="131"/>
      <c r="G32" s="131"/>
      <c r="H32" s="131"/>
      <c r="I32" s="131"/>
      <c r="J32" s="131"/>
      <c r="K32" s="131"/>
      <c r="L32" s="131"/>
      <c r="M32" s="131"/>
      <c r="N32" s="131"/>
      <c r="O32" s="131"/>
      <c r="P32" s="131"/>
      <c r="Q32" s="131"/>
      <c r="R32" s="131"/>
      <c r="S32" s="131"/>
      <c r="T32" s="131"/>
      <c r="U32" s="131"/>
      <c r="V32" s="131"/>
      <c r="W32" s="131"/>
      <c r="X32" s="131"/>
      <c r="Y32" s="131"/>
      <c r="Z32" s="131"/>
    </row>
    <row r="33">
      <c r="A33" s="131"/>
      <c r="B33" s="131"/>
      <c r="C33" s="131"/>
      <c r="D33" s="131"/>
      <c r="E33" s="131"/>
      <c r="F33" s="131"/>
      <c r="G33" s="131"/>
      <c r="H33" s="131"/>
      <c r="I33" s="131"/>
      <c r="J33" s="131"/>
      <c r="K33" s="131"/>
      <c r="L33" s="131"/>
      <c r="M33" s="131"/>
      <c r="N33" s="131"/>
      <c r="O33" s="131"/>
      <c r="P33" s="131"/>
      <c r="Q33" s="131"/>
      <c r="R33" s="131"/>
      <c r="S33" s="131"/>
      <c r="T33" s="131"/>
      <c r="U33" s="131"/>
      <c r="V33" s="131"/>
      <c r="W33" s="131"/>
      <c r="X33" s="131"/>
      <c r="Y33" s="131"/>
      <c r="Z33" s="131"/>
    </row>
    <row r="34">
      <c r="A34" s="131"/>
      <c r="B34" s="131"/>
      <c r="C34" s="131"/>
      <c r="D34" s="131"/>
      <c r="E34" s="131"/>
      <c r="F34" s="131"/>
      <c r="G34" s="131"/>
      <c r="H34" s="131"/>
      <c r="I34" s="131"/>
      <c r="J34" s="131"/>
      <c r="K34" s="131"/>
      <c r="L34" s="131"/>
      <c r="M34" s="131"/>
      <c r="N34" s="131"/>
      <c r="O34" s="131"/>
      <c r="P34" s="131"/>
      <c r="Q34" s="131"/>
      <c r="R34" s="131"/>
      <c r="S34" s="131"/>
      <c r="T34" s="131"/>
      <c r="U34" s="131"/>
      <c r="V34" s="131"/>
      <c r="W34" s="131"/>
      <c r="X34" s="131"/>
      <c r="Y34" s="131"/>
      <c r="Z34" s="131"/>
    </row>
    <row r="35">
      <c r="A35" s="131"/>
      <c r="B35" s="131"/>
      <c r="C35" s="131"/>
      <c r="D35" s="131"/>
      <c r="E35" s="131"/>
      <c r="F35" s="131"/>
      <c r="G35" s="131"/>
      <c r="H35" s="131"/>
      <c r="I35" s="131"/>
      <c r="J35" s="131"/>
      <c r="K35" s="131"/>
      <c r="L35" s="131"/>
      <c r="M35" s="131"/>
      <c r="N35" s="131"/>
      <c r="O35" s="131"/>
      <c r="P35" s="131"/>
      <c r="Q35" s="131"/>
      <c r="R35" s="131"/>
      <c r="S35" s="131"/>
      <c r="T35" s="131"/>
      <c r="U35" s="131"/>
      <c r="V35" s="131"/>
      <c r="W35" s="131"/>
      <c r="X35" s="131"/>
      <c r="Y35" s="131"/>
      <c r="Z35" s="131"/>
    </row>
    <row r="36">
      <c r="A36" s="131"/>
      <c r="B36" s="131"/>
      <c r="C36" s="131"/>
      <c r="D36" s="131"/>
      <c r="E36" s="131"/>
      <c r="F36" s="131"/>
      <c r="G36" s="131"/>
      <c r="H36" s="131"/>
      <c r="I36" s="131"/>
      <c r="J36" s="131"/>
      <c r="K36" s="131"/>
      <c r="L36" s="131"/>
      <c r="M36" s="131"/>
      <c r="N36" s="131"/>
      <c r="O36" s="131"/>
      <c r="P36" s="131"/>
      <c r="Q36" s="131"/>
      <c r="R36" s="131"/>
      <c r="S36" s="131"/>
      <c r="T36" s="131"/>
      <c r="U36" s="131"/>
      <c r="V36" s="131"/>
      <c r="W36" s="131"/>
      <c r="X36" s="131"/>
      <c r="Y36" s="131"/>
      <c r="Z36" s="131"/>
    </row>
    <row r="37">
      <c r="A37" s="131"/>
      <c r="B37" s="131"/>
      <c r="C37" s="131"/>
      <c r="D37" s="131"/>
      <c r="E37" s="131"/>
      <c r="F37" s="131"/>
      <c r="G37" s="131"/>
      <c r="H37" s="131"/>
      <c r="I37" s="131"/>
      <c r="J37" s="131"/>
      <c r="K37" s="131"/>
      <c r="L37" s="131"/>
      <c r="M37" s="131"/>
      <c r="N37" s="131"/>
      <c r="O37" s="131"/>
      <c r="P37" s="131"/>
      <c r="Q37" s="131"/>
      <c r="R37" s="131"/>
      <c r="S37" s="131"/>
      <c r="T37" s="131"/>
      <c r="U37" s="131"/>
      <c r="V37" s="131"/>
      <c r="W37" s="131"/>
      <c r="X37" s="131"/>
      <c r="Y37" s="131"/>
      <c r="Z37" s="131"/>
    </row>
    <row r="38">
      <c r="A38" s="131"/>
      <c r="B38" s="131"/>
      <c r="C38" s="131"/>
      <c r="D38" s="131"/>
      <c r="E38" s="131"/>
      <c r="F38" s="131"/>
      <c r="G38" s="131"/>
      <c r="H38" s="131"/>
      <c r="I38" s="131"/>
      <c r="J38" s="131"/>
      <c r="K38" s="131"/>
      <c r="L38" s="131"/>
      <c r="M38" s="131"/>
      <c r="N38" s="131"/>
      <c r="O38" s="131"/>
      <c r="P38" s="131"/>
      <c r="Q38" s="131"/>
      <c r="R38" s="131"/>
      <c r="S38" s="131"/>
      <c r="T38" s="131"/>
      <c r="U38" s="131"/>
      <c r="V38" s="131"/>
      <c r="W38" s="131"/>
      <c r="X38" s="131"/>
      <c r="Y38" s="131"/>
      <c r="Z38" s="131"/>
    </row>
    <row r="39">
      <c r="A39" s="131"/>
      <c r="B39" s="131"/>
      <c r="C39" s="131"/>
      <c r="D39" s="131"/>
      <c r="E39" s="131"/>
      <c r="F39" s="131"/>
      <c r="G39" s="131"/>
      <c r="H39" s="131"/>
      <c r="I39" s="131"/>
      <c r="J39" s="131"/>
      <c r="K39" s="131"/>
      <c r="L39" s="131"/>
      <c r="M39" s="131"/>
      <c r="N39" s="131"/>
      <c r="O39" s="131"/>
      <c r="P39" s="131"/>
      <c r="Q39" s="131"/>
      <c r="R39" s="131"/>
      <c r="S39" s="131"/>
      <c r="T39" s="131"/>
      <c r="U39" s="131"/>
      <c r="V39" s="131"/>
      <c r="W39" s="131"/>
      <c r="X39" s="131"/>
      <c r="Y39" s="131"/>
      <c r="Z39" s="131"/>
    </row>
    <row r="40">
      <c r="A40" s="131"/>
      <c r="B40" s="131"/>
      <c r="C40" s="131"/>
      <c r="D40" s="131"/>
      <c r="E40" s="131"/>
      <c r="F40" s="131"/>
      <c r="G40" s="131"/>
      <c r="H40" s="131"/>
      <c r="I40" s="131"/>
      <c r="J40" s="131"/>
      <c r="K40" s="131"/>
      <c r="L40" s="131"/>
      <c r="M40" s="131"/>
      <c r="N40" s="131"/>
      <c r="O40" s="131"/>
      <c r="P40" s="131"/>
      <c r="Q40" s="131"/>
      <c r="R40" s="131"/>
      <c r="S40" s="131"/>
      <c r="T40" s="131"/>
      <c r="U40" s="131"/>
      <c r="V40" s="131"/>
      <c r="W40" s="131"/>
      <c r="X40" s="131"/>
      <c r="Y40" s="131"/>
      <c r="Z40" s="131"/>
    </row>
    <row r="41">
      <c r="A41" s="131"/>
      <c r="B41" s="131"/>
      <c r="C41" s="131"/>
      <c r="D41" s="131"/>
      <c r="E41" s="131"/>
      <c r="F41" s="131"/>
      <c r="G41" s="131"/>
      <c r="H41" s="131"/>
      <c r="I41" s="131"/>
      <c r="J41" s="131"/>
      <c r="K41" s="131"/>
      <c r="L41" s="131"/>
      <c r="M41" s="131"/>
      <c r="N41" s="131"/>
      <c r="O41" s="131"/>
      <c r="P41" s="131"/>
      <c r="Q41" s="131"/>
      <c r="R41" s="131"/>
      <c r="S41" s="131"/>
      <c r="T41" s="131"/>
      <c r="U41" s="131"/>
      <c r="V41" s="131"/>
      <c r="W41" s="131"/>
      <c r="X41" s="131"/>
      <c r="Y41" s="131"/>
      <c r="Z41" s="131"/>
    </row>
    <row r="42">
      <c r="A42" s="131"/>
      <c r="B42" s="131"/>
      <c r="C42" s="131"/>
      <c r="D42" s="131"/>
      <c r="E42" s="131"/>
      <c r="F42" s="131"/>
      <c r="G42" s="131"/>
      <c r="H42" s="131"/>
      <c r="I42" s="131"/>
      <c r="J42" s="131"/>
      <c r="K42" s="131"/>
      <c r="L42" s="131"/>
      <c r="M42" s="131"/>
      <c r="N42" s="131"/>
      <c r="O42" s="131"/>
      <c r="P42" s="131"/>
      <c r="Q42" s="131"/>
      <c r="R42" s="131"/>
      <c r="S42" s="131"/>
      <c r="T42" s="131"/>
      <c r="U42" s="131"/>
      <c r="V42" s="131"/>
      <c r="W42" s="131"/>
      <c r="X42" s="131"/>
      <c r="Y42" s="131"/>
      <c r="Z42" s="131"/>
    </row>
    <row r="43">
      <c r="A43" s="131"/>
      <c r="B43" s="131"/>
      <c r="C43" s="131"/>
      <c r="D43" s="131"/>
      <c r="E43" s="131"/>
      <c r="F43" s="131"/>
      <c r="G43" s="131"/>
      <c r="H43" s="131"/>
      <c r="I43" s="131"/>
      <c r="J43" s="131"/>
      <c r="K43" s="131"/>
      <c r="L43" s="131"/>
      <c r="M43" s="131"/>
      <c r="N43" s="131"/>
      <c r="O43" s="131"/>
      <c r="P43" s="131"/>
      <c r="Q43" s="131"/>
      <c r="R43" s="131"/>
      <c r="S43" s="131"/>
      <c r="T43" s="131"/>
      <c r="U43" s="131"/>
      <c r="V43" s="131"/>
      <c r="W43" s="131"/>
      <c r="X43" s="131"/>
      <c r="Y43" s="131"/>
      <c r="Z43" s="131"/>
    </row>
    <row r="44">
      <c r="A44" s="131"/>
      <c r="B44" s="131"/>
      <c r="C44" s="131"/>
      <c r="D44" s="131"/>
      <c r="E44" s="131"/>
      <c r="F44" s="131"/>
      <c r="G44" s="131"/>
      <c r="H44" s="131"/>
      <c r="I44" s="131"/>
      <c r="J44" s="131"/>
      <c r="K44" s="131"/>
      <c r="L44" s="131"/>
      <c r="M44" s="131"/>
      <c r="N44" s="131"/>
      <c r="O44" s="131"/>
      <c r="P44" s="131"/>
      <c r="Q44" s="131"/>
      <c r="R44" s="131"/>
      <c r="S44" s="131"/>
      <c r="T44" s="131"/>
      <c r="U44" s="131"/>
      <c r="V44" s="131"/>
      <c r="W44" s="131"/>
      <c r="X44" s="131"/>
      <c r="Y44" s="131"/>
      <c r="Z44" s="131"/>
    </row>
    <row r="45">
      <c r="A45" s="131"/>
      <c r="B45" s="131"/>
      <c r="C45" s="131"/>
      <c r="D45" s="131"/>
      <c r="E45" s="131"/>
      <c r="F45" s="131"/>
      <c r="G45" s="131"/>
      <c r="H45" s="131"/>
      <c r="I45" s="131"/>
      <c r="J45" s="131"/>
      <c r="K45" s="131"/>
      <c r="L45" s="131"/>
      <c r="M45" s="131"/>
      <c r="N45" s="131"/>
      <c r="O45" s="131"/>
      <c r="P45" s="131"/>
      <c r="Q45" s="131"/>
      <c r="R45" s="131"/>
      <c r="S45" s="131"/>
      <c r="T45" s="131"/>
      <c r="U45" s="131"/>
      <c r="V45" s="131"/>
      <c r="W45" s="131"/>
      <c r="X45" s="131"/>
      <c r="Y45" s="131"/>
      <c r="Z45" s="131"/>
    </row>
    <row r="46">
      <c r="A46" s="131"/>
      <c r="B46" s="131"/>
      <c r="C46" s="131"/>
      <c r="D46" s="131"/>
      <c r="E46" s="131"/>
      <c r="F46" s="131"/>
      <c r="G46" s="131"/>
      <c r="H46" s="131"/>
      <c r="I46" s="131"/>
      <c r="J46" s="131"/>
      <c r="K46" s="131"/>
      <c r="L46" s="131"/>
      <c r="M46" s="131"/>
      <c r="N46" s="131"/>
      <c r="O46" s="131"/>
      <c r="P46" s="131"/>
      <c r="Q46" s="131"/>
      <c r="R46" s="131"/>
      <c r="S46" s="131"/>
      <c r="T46" s="131"/>
      <c r="U46" s="131"/>
      <c r="V46" s="131"/>
      <c r="W46" s="131"/>
      <c r="X46" s="131"/>
      <c r="Y46" s="131"/>
      <c r="Z46" s="131"/>
    </row>
    <row r="47">
      <c r="A47" s="131"/>
      <c r="B47" s="131"/>
      <c r="C47" s="131"/>
      <c r="D47" s="131"/>
      <c r="E47" s="131"/>
      <c r="F47" s="131"/>
      <c r="G47" s="131"/>
      <c r="H47" s="131"/>
      <c r="I47" s="131"/>
      <c r="J47" s="131"/>
      <c r="K47" s="131"/>
      <c r="L47" s="131"/>
      <c r="M47" s="131"/>
      <c r="N47" s="131"/>
      <c r="O47" s="131"/>
      <c r="P47" s="131"/>
      <c r="Q47" s="131"/>
      <c r="R47" s="131"/>
      <c r="S47" s="131"/>
      <c r="T47" s="131"/>
      <c r="U47" s="131"/>
      <c r="V47" s="131"/>
      <c r="W47" s="131"/>
      <c r="X47" s="131"/>
      <c r="Y47" s="131"/>
      <c r="Z47" s="131"/>
    </row>
    <row r="48">
      <c r="A48" s="131"/>
      <c r="B48" s="131"/>
      <c r="C48" s="131"/>
      <c r="D48" s="131"/>
      <c r="E48" s="131"/>
      <c r="F48" s="131"/>
      <c r="G48" s="131"/>
      <c r="H48" s="131"/>
      <c r="I48" s="131"/>
      <c r="J48" s="131"/>
      <c r="K48" s="131"/>
      <c r="L48" s="131"/>
      <c r="M48" s="131"/>
      <c r="N48" s="131"/>
      <c r="O48" s="131"/>
      <c r="P48" s="131"/>
      <c r="Q48" s="131"/>
      <c r="R48" s="131"/>
      <c r="S48" s="131"/>
      <c r="T48" s="131"/>
      <c r="U48" s="131"/>
      <c r="V48" s="131"/>
      <c r="W48" s="131"/>
      <c r="X48" s="131"/>
      <c r="Y48" s="131"/>
      <c r="Z48" s="131"/>
    </row>
    <row r="49">
      <c r="A49" s="131"/>
      <c r="B49" s="131"/>
      <c r="C49" s="131"/>
      <c r="D49" s="131"/>
      <c r="E49" s="131"/>
      <c r="F49" s="131"/>
      <c r="G49" s="131"/>
      <c r="H49" s="131"/>
      <c r="I49" s="131"/>
      <c r="J49" s="131"/>
      <c r="K49" s="131"/>
      <c r="L49" s="131"/>
      <c r="M49" s="131"/>
      <c r="N49" s="131"/>
      <c r="O49" s="131"/>
      <c r="P49" s="131"/>
      <c r="Q49" s="131"/>
      <c r="R49" s="131"/>
      <c r="S49" s="131"/>
      <c r="T49" s="131"/>
      <c r="U49" s="131"/>
      <c r="V49" s="131"/>
      <c r="W49" s="131"/>
      <c r="X49" s="131"/>
      <c r="Y49" s="131"/>
      <c r="Z49" s="131"/>
    </row>
    <row r="50">
      <c r="A50" s="131"/>
      <c r="B50" s="131"/>
      <c r="C50" s="131"/>
      <c r="D50" s="131"/>
      <c r="E50" s="131"/>
      <c r="F50" s="131"/>
      <c r="G50" s="131"/>
      <c r="H50" s="131"/>
      <c r="I50" s="131"/>
      <c r="J50" s="131"/>
      <c r="K50" s="131"/>
      <c r="L50" s="131"/>
      <c r="M50" s="131"/>
      <c r="N50" s="131"/>
      <c r="O50" s="131"/>
      <c r="P50" s="131"/>
      <c r="Q50" s="131"/>
      <c r="R50" s="131"/>
      <c r="S50" s="131"/>
      <c r="T50" s="131"/>
      <c r="U50" s="131"/>
      <c r="V50" s="131"/>
      <c r="W50" s="131"/>
      <c r="X50" s="131"/>
      <c r="Y50" s="131"/>
      <c r="Z50" s="131"/>
    </row>
    <row r="51">
      <c r="A51" s="131"/>
      <c r="B51" s="131"/>
      <c r="C51" s="131"/>
      <c r="D51" s="131"/>
      <c r="E51" s="131"/>
      <c r="F51" s="131"/>
      <c r="G51" s="131"/>
      <c r="H51" s="131"/>
      <c r="I51" s="131"/>
      <c r="J51" s="131"/>
      <c r="K51" s="131"/>
      <c r="L51" s="131"/>
      <c r="M51" s="131"/>
      <c r="N51" s="131"/>
      <c r="O51" s="131"/>
      <c r="P51" s="131"/>
      <c r="Q51" s="131"/>
      <c r="R51" s="131"/>
      <c r="S51" s="131"/>
      <c r="T51" s="131"/>
      <c r="U51" s="131"/>
      <c r="V51" s="131"/>
      <c r="W51" s="131"/>
      <c r="X51" s="131"/>
      <c r="Y51" s="131"/>
      <c r="Z51" s="131"/>
    </row>
    <row r="52">
      <c r="A52" s="131"/>
      <c r="B52" s="131"/>
      <c r="C52" s="131"/>
      <c r="D52" s="131"/>
      <c r="E52" s="131"/>
      <c r="F52" s="131"/>
      <c r="G52" s="131"/>
      <c r="H52" s="131"/>
      <c r="I52" s="131"/>
      <c r="J52" s="131"/>
      <c r="K52" s="131"/>
      <c r="L52" s="131"/>
      <c r="M52" s="131"/>
      <c r="N52" s="131"/>
      <c r="O52" s="131"/>
      <c r="P52" s="131"/>
      <c r="Q52" s="131"/>
      <c r="R52" s="131"/>
      <c r="S52" s="131"/>
      <c r="T52" s="131"/>
      <c r="U52" s="131"/>
      <c r="V52" s="131"/>
      <c r="W52" s="131"/>
      <c r="X52" s="131"/>
      <c r="Y52" s="131"/>
      <c r="Z52" s="131"/>
    </row>
    <row r="53">
      <c r="A53" s="131"/>
      <c r="B53" s="131"/>
      <c r="C53" s="131"/>
      <c r="D53" s="131"/>
      <c r="E53" s="131"/>
      <c r="F53" s="131"/>
      <c r="G53" s="131"/>
      <c r="H53" s="131"/>
      <c r="I53" s="131"/>
      <c r="J53" s="131"/>
      <c r="K53" s="131"/>
      <c r="L53" s="131"/>
      <c r="M53" s="131"/>
      <c r="N53" s="131"/>
      <c r="O53" s="131"/>
      <c r="P53" s="131"/>
      <c r="Q53" s="131"/>
      <c r="R53" s="131"/>
      <c r="S53" s="131"/>
      <c r="T53" s="131"/>
      <c r="U53" s="131"/>
      <c r="V53" s="131"/>
      <c r="W53" s="131"/>
      <c r="X53" s="131"/>
      <c r="Y53" s="131"/>
      <c r="Z53" s="131"/>
    </row>
    <row r="54">
      <c r="A54" s="131"/>
      <c r="B54" s="131"/>
      <c r="C54" s="131"/>
      <c r="D54" s="131"/>
      <c r="E54" s="131"/>
      <c r="F54" s="131"/>
      <c r="G54" s="131"/>
      <c r="H54" s="131"/>
      <c r="I54" s="131"/>
      <c r="J54" s="131"/>
      <c r="K54" s="131"/>
      <c r="L54" s="131"/>
      <c r="M54" s="131"/>
      <c r="N54" s="131"/>
      <c r="O54" s="131"/>
      <c r="P54" s="131"/>
      <c r="Q54" s="131"/>
      <c r="R54" s="131"/>
      <c r="S54" s="131"/>
      <c r="T54" s="131"/>
      <c r="U54" s="131"/>
      <c r="V54" s="131"/>
      <c r="W54" s="131"/>
      <c r="X54" s="131"/>
      <c r="Y54" s="131"/>
      <c r="Z54" s="131"/>
    </row>
    <row r="55">
      <c r="A55" s="131"/>
      <c r="B55" s="131"/>
      <c r="C55" s="131"/>
      <c r="D55" s="131"/>
      <c r="E55" s="131"/>
      <c r="F55" s="131"/>
      <c r="G55" s="131"/>
      <c r="H55" s="131"/>
      <c r="I55" s="131"/>
      <c r="J55" s="131"/>
      <c r="K55" s="131"/>
      <c r="L55" s="131"/>
      <c r="M55" s="131"/>
      <c r="N55" s="131"/>
      <c r="O55" s="131"/>
      <c r="P55" s="131"/>
      <c r="Q55" s="131"/>
      <c r="R55" s="131"/>
      <c r="S55" s="131"/>
      <c r="T55" s="131"/>
      <c r="U55" s="131"/>
      <c r="V55" s="131"/>
      <c r="W55" s="131"/>
      <c r="X55" s="131"/>
      <c r="Y55" s="131"/>
      <c r="Z55" s="131"/>
    </row>
    <row r="56">
      <c r="A56" s="131"/>
      <c r="B56" s="131"/>
      <c r="C56" s="131"/>
      <c r="D56" s="131"/>
      <c r="E56" s="131"/>
      <c r="F56" s="131"/>
      <c r="G56" s="131"/>
      <c r="H56" s="131"/>
      <c r="I56" s="131"/>
      <c r="J56" s="131"/>
      <c r="K56" s="131"/>
      <c r="L56" s="131"/>
      <c r="M56" s="131"/>
      <c r="N56" s="131"/>
      <c r="O56" s="131"/>
      <c r="P56" s="131"/>
      <c r="Q56" s="131"/>
      <c r="R56" s="131"/>
      <c r="S56" s="131"/>
      <c r="T56" s="131"/>
      <c r="U56" s="131"/>
      <c r="V56" s="131"/>
      <c r="W56" s="131"/>
      <c r="X56" s="131"/>
      <c r="Y56" s="131"/>
      <c r="Z56" s="131"/>
    </row>
    <row r="57">
      <c r="A57" s="131"/>
      <c r="B57" s="131"/>
      <c r="C57" s="131"/>
      <c r="D57" s="131"/>
      <c r="E57" s="131"/>
      <c r="F57" s="131"/>
      <c r="G57" s="131"/>
      <c r="H57" s="131"/>
      <c r="I57" s="131"/>
      <c r="J57" s="131"/>
      <c r="K57" s="131"/>
      <c r="L57" s="131"/>
      <c r="M57" s="131"/>
      <c r="N57" s="131"/>
      <c r="O57" s="131"/>
      <c r="P57" s="131"/>
      <c r="Q57" s="131"/>
      <c r="R57" s="131"/>
      <c r="S57" s="131"/>
      <c r="T57" s="131"/>
      <c r="U57" s="131"/>
      <c r="V57" s="131"/>
      <c r="W57" s="131"/>
      <c r="X57" s="131"/>
      <c r="Y57" s="131"/>
      <c r="Z57" s="131"/>
    </row>
    <row r="58">
      <c r="A58" s="131"/>
      <c r="B58" s="131"/>
      <c r="C58" s="131"/>
      <c r="D58" s="131"/>
      <c r="E58" s="131"/>
      <c r="F58" s="131"/>
      <c r="G58" s="131"/>
      <c r="H58" s="131"/>
      <c r="I58" s="131"/>
      <c r="J58" s="131"/>
      <c r="K58" s="131"/>
      <c r="L58" s="131"/>
      <c r="M58" s="131"/>
      <c r="N58" s="131"/>
      <c r="O58" s="131"/>
      <c r="P58" s="131"/>
      <c r="Q58" s="131"/>
      <c r="R58" s="131"/>
      <c r="S58" s="131"/>
      <c r="T58" s="131"/>
      <c r="U58" s="131"/>
      <c r="V58" s="131"/>
      <c r="W58" s="131"/>
      <c r="X58" s="131"/>
      <c r="Y58" s="131"/>
      <c r="Z58" s="131"/>
    </row>
    <row r="59">
      <c r="A59" s="131"/>
      <c r="B59" s="131"/>
      <c r="C59" s="131"/>
      <c r="D59" s="131"/>
      <c r="E59" s="131"/>
      <c r="F59" s="131"/>
      <c r="G59" s="131"/>
      <c r="H59" s="131"/>
      <c r="I59" s="131"/>
      <c r="J59" s="131"/>
      <c r="K59" s="131"/>
      <c r="L59" s="131"/>
      <c r="M59" s="131"/>
      <c r="N59" s="131"/>
      <c r="O59" s="131"/>
      <c r="P59" s="131"/>
      <c r="Q59" s="131"/>
      <c r="R59" s="131"/>
      <c r="S59" s="131"/>
      <c r="T59" s="131"/>
      <c r="U59" s="131"/>
      <c r="V59" s="131"/>
      <c r="W59" s="131"/>
      <c r="X59" s="131"/>
      <c r="Y59" s="131"/>
      <c r="Z59" s="131"/>
    </row>
    <row r="60">
      <c r="A60" s="131"/>
      <c r="B60" s="131"/>
      <c r="C60" s="131"/>
      <c r="D60" s="131"/>
      <c r="E60" s="131"/>
      <c r="F60" s="131"/>
      <c r="G60" s="131"/>
      <c r="H60" s="131"/>
      <c r="I60" s="131"/>
      <c r="J60" s="131"/>
      <c r="K60" s="131"/>
      <c r="L60" s="131"/>
      <c r="M60" s="131"/>
      <c r="N60" s="131"/>
      <c r="O60" s="131"/>
      <c r="P60" s="131"/>
      <c r="Q60" s="131"/>
      <c r="R60" s="131"/>
      <c r="S60" s="131"/>
      <c r="T60" s="131"/>
      <c r="U60" s="131"/>
      <c r="V60" s="131"/>
      <c r="W60" s="131"/>
      <c r="X60" s="131"/>
      <c r="Y60" s="131"/>
      <c r="Z60" s="131"/>
    </row>
    <row r="61">
      <c r="A61" s="131"/>
      <c r="B61" s="131"/>
      <c r="C61" s="131"/>
      <c r="D61" s="131"/>
      <c r="E61" s="131"/>
      <c r="F61" s="131"/>
      <c r="G61" s="131"/>
      <c r="H61" s="131"/>
      <c r="I61" s="131"/>
      <c r="J61" s="131"/>
      <c r="K61" s="131"/>
      <c r="L61" s="131"/>
      <c r="M61" s="131"/>
      <c r="N61" s="131"/>
      <c r="O61" s="131"/>
      <c r="P61" s="131"/>
      <c r="Q61" s="131"/>
      <c r="R61" s="131"/>
      <c r="S61" s="131"/>
      <c r="T61" s="131"/>
      <c r="U61" s="131"/>
      <c r="V61" s="131"/>
      <c r="W61" s="131"/>
      <c r="X61" s="131"/>
      <c r="Y61" s="131"/>
      <c r="Z61" s="131"/>
    </row>
    <row r="62">
      <c r="A62" s="131"/>
      <c r="B62" s="131"/>
      <c r="C62" s="131"/>
      <c r="D62" s="131"/>
      <c r="E62" s="131"/>
      <c r="F62" s="131"/>
      <c r="G62" s="131"/>
      <c r="H62" s="131"/>
      <c r="I62" s="131"/>
      <c r="J62" s="131"/>
      <c r="K62" s="131"/>
      <c r="L62" s="131"/>
      <c r="M62" s="131"/>
      <c r="N62" s="131"/>
      <c r="O62" s="131"/>
      <c r="P62" s="131"/>
      <c r="Q62" s="131"/>
      <c r="R62" s="131"/>
      <c r="S62" s="131"/>
      <c r="T62" s="131"/>
      <c r="U62" s="131"/>
      <c r="V62" s="131"/>
      <c r="W62" s="131"/>
      <c r="X62" s="131"/>
      <c r="Y62" s="131"/>
      <c r="Z62" s="131"/>
    </row>
    <row r="63">
      <c r="A63" s="131"/>
      <c r="B63" s="131"/>
      <c r="C63" s="131"/>
      <c r="D63" s="131"/>
      <c r="E63" s="131"/>
      <c r="F63" s="131"/>
      <c r="G63" s="131"/>
      <c r="H63" s="131"/>
      <c r="I63" s="131"/>
      <c r="J63" s="131"/>
      <c r="K63" s="131"/>
      <c r="L63" s="131"/>
      <c r="M63" s="131"/>
      <c r="N63" s="131"/>
      <c r="O63" s="131"/>
      <c r="P63" s="131"/>
      <c r="Q63" s="131"/>
      <c r="R63" s="131"/>
      <c r="S63" s="131"/>
      <c r="T63" s="131"/>
      <c r="U63" s="131"/>
      <c r="V63" s="131"/>
      <c r="W63" s="131"/>
      <c r="X63" s="131"/>
      <c r="Y63" s="131"/>
      <c r="Z63" s="131"/>
    </row>
    <row r="64">
      <c r="A64" s="131"/>
      <c r="B64" s="131"/>
      <c r="C64" s="131"/>
      <c r="D64" s="131"/>
      <c r="E64" s="131"/>
      <c r="F64" s="131"/>
      <c r="G64" s="131"/>
      <c r="H64" s="131"/>
      <c r="I64" s="131"/>
      <c r="J64" s="131"/>
      <c r="K64" s="131"/>
      <c r="L64" s="131"/>
      <c r="M64" s="131"/>
      <c r="N64" s="131"/>
      <c r="O64" s="131"/>
      <c r="P64" s="131"/>
      <c r="Q64" s="131"/>
      <c r="R64" s="131"/>
      <c r="S64" s="131"/>
      <c r="T64" s="131"/>
      <c r="U64" s="131"/>
      <c r="V64" s="131"/>
      <c r="W64" s="131"/>
      <c r="X64" s="131"/>
      <c r="Y64" s="131"/>
      <c r="Z64" s="131"/>
    </row>
    <row r="65">
      <c r="A65" s="131"/>
      <c r="B65" s="131"/>
      <c r="C65" s="131"/>
      <c r="D65" s="131"/>
      <c r="E65" s="131"/>
      <c r="F65" s="131"/>
      <c r="G65" s="131"/>
      <c r="H65" s="131"/>
      <c r="I65" s="131"/>
      <c r="J65" s="131"/>
      <c r="K65" s="131"/>
      <c r="L65" s="131"/>
      <c r="M65" s="131"/>
      <c r="N65" s="131"/>
      <c r="O65" s="131"/>
      <c r="P65" s="131"/>
      <c r="Q65" s="131"/>
      <c r="R65" s="131"/>
      <c r="S65" s="131"/>
      <c r="T65" s="131"/>
      <c r="U65" s="131"/>
      <c r="V65" s="131"/>
      <c r="W65" s="131"/>
      <c r="X65" s="131"/>
      <c r="Y65" s="131"/>
      <c r="Z65" s="131"/>
    </row>
    <row r="66">
      <c r="A66" s="131"/>
      <c r="B66" s="131"/>
      <c r="C66" s="131"/>
      <c r="D66" s="131"/>
      <c r="E66" s="131"/>
      <c r="F66" s="131"/>
      <c r="G66" s="131"/>
      <c r="H66" s="131"/>
      <c r="I66" s="131"/>
      <c r="J66" s="131"/>
      <c r="K66" s="131"/>
      <c r="L66" s="131"/>
      <c r="M66" s="131"/>
      <c r="N66" s="131"/>
      <c r="O66" s="131"/>
      <c r="P66" s="131"/>
      <c r="Q66" s="131"/>
      <c r="R66" s="131"/>
      <c r="S66" s="131"/>
      <c r="T66" s="131"/>
      <c r="U66" s="131"/>
      <c r="V66" s="131"/>
      <c r="W66" s="131"/>
      <c r="X66" s="131"/>
      <c r="Y66" s="131"/>
      <c r="Z66" s="131"/>
    </row>
    <row r="67">
      <c r="A67" s="131"/>
      <c r="B67" s="131"/>
      <c r="C67" s="131"/>
      <c r="D67" s="131"/>
      <c r="E67" s="131"/>
      <c r="F67" s="131"/>
      <c r="G67" s="131"/>
      <c r="H67" s="131"/>
      <c r="I67" s="131"/>
      <c r="J67" s="131"/>
      <c r="K67" s="131"/>
      <c r="L67" s="131"/>
      <c r="M67" s="131"/>
      <c r="N67" s="131"/>
      <c r="O67" s="131"/>
      <c r="P67" s="131"/>
      <c r="Q67" s="131"/>
      <c r="R67" s="131"/>
      <c r="S67" s="131"/>
      <c r="T67" s="131"/>
      <c r="U67" s="131"/>
      <c r="V67" s="131"/>
      <c r="W67" s="131"/>
      <c r="X67" s="131"/>
      <c r="Y67" s="131"/>
      <c r="Z67" s="131"/>
    </row>
    <row r="68">
      <c r="A68" s="131"/>
      <c r="B68" s="131"/>
      <c r="C68" s="131"/>
      <c r="D68" s="131"/>
      <c r="E68" s="131"/>
      <c r="F68" s="131"/>
      <c r="G68" s="131"/>
      <c r="H68" s="131"/>
      <c r="I68" s="131"/>
      <c r="J68" s="131"/>
      <c r="K68" s="131"/>
      <c r="L68" s="131"/>
      <c r="M68" s="131"/>
      <c r="N68" s="131"/>
      <c r="O68" s="131"/>
      <c r="P68" s="131"/>
      <c r="Q68" s="131"/>
      <c r="R68" s="131"/>
      <c r="S68" s="131"/>
      <c r="T68" s="131"/>
      <c r="U68" s="131"/>
      <c r="V68" s="131"/>
      <c r="W68" s="131"/>
      <c r="X68" s="131"/>
      <c r="Y68" s="131"/>
      <c r="Z68" s="131"/>
    </row>
    <row r="69">
      <c r="A69" s="131"/>
      <c r="B69" s="131"/>
      <c r="C69" s="131"/>
      <c r="D69" s="131"/>
      <c r="E69" s="131"/>
      <c r="F69" s="131"/>
      <c r="G69" s="131"/>
      <c r="H69" s="131"/>
      <c r="I69" s="131"/>
      <c r="J69" s="131"/>
      <c r="K69" s="131"/>
      <c r="L69" s="131"/>
      <c r="M69" s="131"/>
      <c r="N69" s="131"/>
      <c r="O69" s="131"/>
      <c r="P69" s="131"/>
      <c r="Q69" s="131"/>
      <c r="R69" s="131"/>
      <c r="S69" s="131"/>
      <c r="T69" s="131"/>
      <c r="U69" s="131"/>
      <c r="V69" s="131"/>
      <c r="W69" s="131"/>
      <c r="X69" s="131"/>
      <c r="Y69" s="131"/>
      <c r="Z69" s="131"/>
    </row>
    <row r="70">
      <c r="A70" s="131"/>
      <c r="B70" s="131"/>
      <c r="C70" s="131"/>
      <c r="D70" s="131"/>
      <c r="E70" s="131"/>
      <c r="F70" s="131"/>
      <c r="G70" s="131"/>
      <c r="H70" s="131"/>
      <c r="I70" s="131"/>
      <c r="J70" s="131"/>
      <c r="K70" s="131"/>
      <c r="L70" s="131"/>
      <c r="M70" s="131"/>
      <c r="N70" s="131"/>
      <c r="O70" s="131"/>
      <c r="P70" s="131"/>
      <c r="Q70" s="131"/>
      <c r="R70" s="131"/>
      <c r="S70" s="131"/>
      <c r="T70" s="131"/>
      <c r="U70" s="131"/>
      <c r="V70" s="131"/>
      <c r="W70" s="131"/>
      <c r="X70" s="131"/>
      <c r="Y70" s="131"/>
      <c r="Z70" s="131"/>
    </row>
    <row r="71">
      <c r="A71" s="131"/>
      <c r="B71" s="131"/>
      <c r="C71" s="131"/>
      <c r="D71" s="131"/>
      <c r="E71" s="131"/>
      <c r="F71" s="131"/>
      <c r="G71" s="131"/>
      <c r="H71" s="131"/>
      <c r="I71" s="131"/>
      <c r="J71" s="131"/>
      <c r="K71" s="131"/>
      <c r="L71" s="131"/>
      <c r="M71" s="131"/>
      <c r="N71" s="131"/>
      <c r="O71" s="131"/>
      <c r="P71" s="131"/>
      <c r="Q71" s="131"/>
      <c r="R71" s="131"/>
      <c r="S71" s="131"/>
      <c r="T71" s="131"/>
      <c r="U71" s="131"/>
      <c r="V71" s="131"/>
      <c r="W71" s="131"/>
      <c r="X71" s="131"/>
      <c r="Y71" s="131"/>
      <c r="Z71" s="131"/>
    </row>
    <row r="72">
      <c r="A72" s="131"/>
      <c r="B72" s="131"/>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row>
    <row r="73">
      <c r="A73" s="131"/>
      <c r="B73" s="131"/>
      <c r="C73" s="131"/>
      <c r="D73" s="131"/>
      <c r="E73" s="131"/>
      <c r="F73" s="131"/>
      <c r="G73" s="131"/>
      <c r="H73" s="131"/>
      <c r="I73" s="131"/>
      <c r="J73" s="131"/>
      <c r="K73" s="131"/>
      <c r="L73" s="131"/>
      <c r="M73" s="131"/>
      <c r="N73" s="131"/>
      <c r="O73" s="131"/>
      <c r="P73" s="131"/>
      <c r="Q73" s="131"/>
      <c r="R73" s="131"/>
      <c r="S73" s="131"/>
      <c r="T73" s="131"/>
      <c r="U73" s="131"/>
      <c r="V73" s="131"/>
      <c r="W73" s="131"/>
      <c r="X73" s="131"/>
      <c r="Y73" s="131"/>
      <c r="Z73" s="131"/>
    </row>
    <row r="74">
      <c r="A74" s="131"/>
      <c r="B74" s="131"/>
      <c r="C74" s="131"/>
      <c r="D74" s="131"/>
      <c r="E74" s="131"/>
      <c r="F74" s="131"/>
      <c r="G74" s="131"/>
      <c r="H74" s="131"/>
      <c r="I74" s="131"/>
      <c r="J74" s="131"/>
      <c r="K74" s="131"/>
      <c r="L74" s="131"/>
      <c r="M74" s="131"/>
      <c r="N74" s="131"/>
      <c r="O74" s="131"/>
      <c r="P74" s="131"/>
      <c r="Q74" s="131"/>
      <c r="R74" s="131"/>
      <c r="S74" s="131"/>
      <c r="T74" s="131"/>
      <c r="U74" s="131"/>
      <c r="V74" s="131"/>
      <c r="W74" s="131"/>
      <c r="X74" s="131"/>
      <c r="Y74" s="131"/>
      <c r="Z74" s="131"/>
    </row>
    <row r="75">
      <c r="A75" s="131"/>
      <c r="B75" s="131"/>
      <c r="C75" s="131"/>
      <c r="D75" s="131"/>
      <c r="E75" s="131"/>
      <c r="F75" s="131"/>
      <c r="G75" s="131"/>
      <c r="H75" s="131"/>
      <c r="I75" s="131"/>
      <c r="J75" s="131"/>
      <c r="K75" s="131"/>
      <c r="L75" s="131"/>
      <c r="M75" s="131"/>
      <c r="N75" s="131"/>
      <c r="O75" s="131"/>
      <c r="P75" s="131"/>
      <c r="Q75" s="131"/>
      <c r="R75" s="131"/>
      <c r="S75" s="131"/>
      <c r="T75" s="131"/>
      <c r="U75" s="131"/>
      <c r="V75" s="131"/>
      <c r="W75" s="131"/>
      <c r="X75" s="131"/>
      <c r="Y75" s="131"/>
      <c r="Z75" s="131"/>
    </row>
    <row r="76">
      <c r="A76" s="131"/>
      <c r="B76" s="131"/>
      <c r="C76" s="131"/>
      <c r="D76" s="131"/>
      <c r="E76" s="131"/>
      <c r="F76" s="131"/>
      <c r="G76" s="131"/>
      <c r="H76" s="131"/>
      <c r="I76" s="131"/>
      <c r="J76" s="131"/>
      <c r="K76" s="131"/>
      <c r="L76" s="131"/>
      <c r="M76" s="131"/>
      <c r="N76" s="131"/>
      <c r="O76" s="131"/>
      <c r="P76" s="131"/>
      <c r="Q76" s="131"/>
      <c r="R76" s="131"/>
      <c r="S76" s="131"/>
      <c r="T76" s="131"/>
      <c r="U76" s="131"/>
      <c r="V76" s="131"/>
      <c r="W76" s="131"/>
      <c r="X76" s="131"/>
      <c r="Y76" s="131"/>
      <c r="Z76" s="131"/>
    </row>
    <row r="77">
      <c r="A77" s="131"/>
      <c r="B77" s="131"/>
      <c r="C77" s="131"/>
      <c r="D77" s="131"/>
      <c r="E77" s="131"/>
      <c r="F77" s="131"/>
      <c r="G77" s="131"/>
      <c r="H77" s="131"/>
      <c r="I77" s="131"/>
      <c r="J77" s="131"/>
      <c r="K77" s="131"/>
      <c r="L77" s="131"/>
      <c r="M77" s="131"/>
      <c r="N77" s="131"/>
      <c r="O77" s="131"/>
      <c r="P77" s="131"/>
      <c r="Q77" s="131"/>
      <c r="R77" s="131"/>
      <c r="S77" s="131"/>
      <c r="T77" s="131"/>
      <c r="U77" s="131"/>
      <c r="V77" s="131"/>
      <c r="W77" s="131"/>
      <c r="X77" s="131"/>
      <c r="Y77" s="131"/>
      <c r="Z77" s="131"/>
    </row>
    <row r="78">
      <c r="A78" s="131"/>
      <c r="B78" s="131"/>
      <c r="C78" s="131"/>
      <c r="D78" s="131"/>
      <c r="E78" s="131"/>
      <c r="F78" s="131"/>
      <c r="G78" s="131"/>
      <c r="H78" s="131"/>
      <c r="I78" s="131"/>
      <c r="J78" s="131"/>
      <c r="K78" s="131"/>
      <c r="L78" s="131"/>
      <c r="M78" s="131"/>
      <c r="N78" s="131"/>
      <c r="O78" s="131"/>
      <c r="P78" s="131"/>
      <c r="Q78" s="131"/>
      <c r="R78" s="131"/>
      <c r="S78" s="131"/>
      <c r="T78" s="131"/>
      <c r="U78" s="131"/>
      <c r="V78" s="131"/>
      <c r="W78" s="131"/>
      <c r="X78" s="131"/>
      <c r="Y78" s="131"/>
      <c r="Z78" s="131"/>
    </row>
    <row r="79">
      <c r="A79" s="131"/>
      <c r="B79" s="131"/>
      <c r="C79" s="131"/>
      <c r="D79" s="131"/>
      <c r="E79" s="131"/>
      <c r="F79" s="131"/>
      <c r="G79" s="131"/>
      <c r="H79" s="131"/>
      <c r="I79" s="131"/>
      <c r="J79" s="131"/>
      <c r="K79" s="131"/>
      <c r="L79" s="131"/>
      <c r="M79" s="131"/>
      <c r="N79" s="131"/>
      <c r="O79" s="131"/>
      <c r="P79" s="131"/>
      <c r="Q79" s="131"/>
      <c r="R79" s="131"/>
      <c r="S79" s="131"/>
      <c r="T79" s="131"/>
      <c r="U79" s="131"/>
      <c r="V79" s="131"/>
      <c r="W79" s="131"/>
      <c r="X79" s="131"/>
      <c r="Y79" s="131"/>
      <c r="Z79" s="131"/>
    </row>
    <row r="80">
      <c r="A80" s="131"/>
      <c r="B80" s="131"/>
      <c r="C80" s="131"/>
      <c r="D80" s="131"/>
      <c r="E80" s="131"/>
      <c r="F80" s="131"/>
      <c r="G80" s="131"/>
      <c r="H80" s="131"/>
      <c r="I80" s="131"/>
      <c r="J80" s="131"/>
      <c r="K80" s="131"/>
      <c r="L80" s="131"/>
      <c r="M80" s="131"/>
      <c r="N80" s="131"/>
      <c r="O80" s="131"/>
      <c r="P80" s="131"/>
      <c r="Q80" s="131"/>
      <c r="R80" s="131"/>
      <c r="S80" s="131"/>
      <c r="T80" s="131"/>
      <c r="U80" s="131"/>
      <c r="V80" s="131"/>
      <c r="W80" s="131"/>
      <c r="X80" s="131"/>
      <c r="Y80" s="131"/>
      <c r="Z80" s="131"/>
    </row>
    <row r="81">
      <c r="A81" s="131"/>
      <c r="B81" s="131"/>
      <c r="C81" s="131"/>
      <c r="D81" s="131"/>
      <c r="E81" s="131"/>
      <c r="F81" s="131"/>
      <c r="G81" s="131"/>
      <c r="H81" s="131"/>
      <c r="I81" s="131"/>
      <c r="J81" s="131"/>
      <c r="K81" s="131"/>
      <c r="L81" s="131"/>
      <c r="M81" s="131"/>
      <c r="N81" s="131"/>
      <c r="O81" s="131"/>
      <c r="P81" s="131"/>
      <c r="Q81" s="131"/>
      <c r="R81" s="131"/>
      <c r="S81" s="131"/>
      <c r="T81" s="131"/>
      <c r="U81" s="131"/>
      <c r="V81" s="131"/>
      <c r="W81" s="131"/>
      <c r="X81" s="131"/>
      <c r="Y81" s="131"/>
      <c r="Z81" s="131"/>
    </row>
    <row r="82">
      <c r="A82" s="131"/>
      <c r="B82" s="131"/>
      <c r="C82" s="131"/>
      <c r="D82" s="131"/>
      <c r="E82" s="131"/>
      <c r="F82" s="131"/>
      <c r="G82" s="131"/>
      <c r="H82" s="131"/>
      <c r="I82" s="131"/>
      <c r="J82" s="131"/>
      <c r="K82" s="131"/>
      <c r="L82" s="131"/>
      <c r="M82" s="131"/>
      <c r="N82" s="131"/>
      <c r="O82" s="131"/>
      <c r="P82" s="131"/>
      <c r="Q82" s="131"/>
      <c r="R82" s="131"/>
      <c r="S82" s="131"/>
      <c r="T82" s="131"/>
      <c r="U82" s="131"/>
      <c r="V82" s="131"/>
      <c r="W82" s="131"/>
      <c r="X82" s="131"/>
      <c r="Y82" s="131"/>
      <c r="Z82" s="131"/>
    </row>
    <row r="83">
      <c r="A83" s="131"/>
      <c r="B83" s="131"/>
      <c r="C83" s="131"/>
      <c r="D83" s="131"/>
      <c r="E83" s="131"/>
      <c r="F83" s="131"/>
      <c r="G83" s="131"/>
      <c r="H83" s="131"/>
      <c r="I83" s="131"/>
      <c r="J83" s="131"/>
      <c r="K83" s="131"/>
      <c r="L83" s="131"/>
      <c r="M83" s="131"/>
      <c r="N83" s="131"/>
      <c r="O83" s="131"/>
      <c r="P83" s="131"/>
      <c r="Q83" s="131"/>
      <c r="R83" s="131"/>
      <c r="S83" s="131"/>
      <c r="T83" s="131"/>
      <c r="U83" s="131"/>
      <c r="V83" s="131"/>
      <c r="W83" s="131"/>
      <c r="X83" s="131"/>
      <c r="Y83" s="131"/>
      <c r="Z83" s="131"/>
    </row>
    <row r="84">
      <c r="A84" s="131"/>
      <c r="B84" s="131"/>
      <c r="C84" s="131"/>
      <c r="D84" s="131"/>
      <c r="E84" s="131"/>
      <c r="F84" s="131"/>
      <c r="G84" s="131"/>
      <c r="H84" s="131"/>
      <c r="I84" s="131"/>
      <c r="J84" s="131"/>
      <c r="K84" s="131"/>
      <c r="L84" s="131"/>
      <c r="M84" s="131"/>
      <c r="N84" s="131"/>
      <c r="O84" s="131"/>
      <c r="P84" s="131"/>
      <c r="Q84" s="131"/>
      <c r="R84" s="131"/>
      <c r="S84" s="131"/>
      <c r="T84" s="131"/>
      <c r="U84" s="131"/>
      <c r="V84" s="131"/>
      <c r="W84" s="131"/>
      <c r="X84" s="131"/>
      <c r="Y84" s="131"/>
      <c r="Z84" s="131"/>
    </row>
    <row r="85">
      <c r="A85" s="131"/>
      <c r="B85" s="131"/>
      <c r="C85" s="131"/>
      <c r="D85" s="131"/>
      <c r="E85" s="131"/>
      <c r="F85" s="131"/>
      <c r="G85" s="131"/>
      <c r="H85" s="131"/>
      <c r="I85" s="131"/>
      <c r="J85" s="131"/>
      <c r="K85" s="131"/>
      <c r="L85" s="131"/>
      <c r="M85" s="131"/>
      <c r="N85" s="131"/>
      <c r="O85" s="131"/>
      <c r="P85" s="131"/>
      <c r="Q85" s="131"/>
      <c r="R85" s="131"/>
      <c r="S85" s="131"/>
      <c r="T85" s="131"/>
      <c r="U85" s="131"/>
      <c r="V85" s="131"/>
      <c r="W85" s="131"/>
      <c r="X85" s="131"/>
      <c r="Y85" s="131"/>
      <c r="Z85" s="131"/>
    </row>
    <row r="86">
      <c r="A86" s="131"/>
      <c r="B86" s="131"/>
      <c r="C86" s="131"/>
      <c r="D86" s="131"/>
      <c r="E86" s="131"/>
      <c r="F86" s="131"/>
      <c r="G86" s="131"/>
      <c r="H86" s="131"/>
      <c r="I86" s="131"/>
      <c r="J86" s="131"/>
      <c r="K86" s="131"/>
      <c r="L86" s="131"/>
      <c r="M86" s="131"/>
      <c r="N86" s="131"/>
      <c r="O86" s="131"/>
      <c r="P86" s="131"/>
      <c r="Q86" s="131"/>
      <c r="R86" s="131"/>
      <c r="S86" s="131"/>
      <c r="T86" s="131"/>
      <c r="U86" s="131"/>
      <c r="V86" s="131"/>
      <c r="W86" s="131"/>
      <c r="X86" s="131"/>
      <c r="Y86" s="131"/>
      <c r="Z86" s="131"/>
    </row>
    <row r="87">
      <c r="A87" s="131"/>
      <c r="B87" s="131"/>
      <c r="C87" s="131"/>
      <c r="D87" s="131"/>
      <c r="E87" s="131"/>
      <c r="F87" s="131"/>
      <c r="G87" s="131"/>
      <c r="H87" s="131"/>
      <c r="I87" s="131"/>
      <c r="J87" s="131"/>
      <c r="K87" s="131"/>
      <c r="L87" s="131"/>
      <c r="M87" s="131"/>
      <c r="N87" s="131"/>
      <c r="O87" s="131"/>
      <c r="P87" s="131"/>
      <c r="Q87" s="131"/>
      <c r="R87" s="131"/>
      <c r="S87" s="131"/>
      <c r="T87" s="131"/>
      <c r="U87" s="131"/>
      <c r="V87" s="131"/>
      <c r="W87" s="131"/>
      <c r="X87" s="131"/>
      <c r="Y87" s="131"/>
      <c r="Z87" s="131"/>
    </row>
    <row r="88">
      <c r="A88" s="131"/>
      <c r="B88" s="131"/>
      <c r="C88" s="131"/>
      <c r="D88" s="131"/>
      <c r="E88" s="131"/>
      <c r="F88" s="131"/>
      <c r="G88" s="131"/>
      <c r="H88" s="131"/>
      <c r="I88" s="131"/>
      <c r="J88" s="131"/>
      <c r="K88" s="131"/>
      <c r="L88" s="131"/>
      <c r="M88" s="131"/>
      <c r="N88" s="131"/>
      <c r="O88" s="131"/>
      <c r="P88" s="131"/>
      <c r="Q88" s="131"/>
      <c r="R88" s="131"/>
      <c r="S88" s="131"/>
      <c r="T88" s="131"/>
      <c r="U88" s="131"/>
      <c r="V88" s="131"/>
      <c r="W88" s="131"/>
      <c r="X88" s="131"/>
      <c r="Y88" s="131"/>
      <c r="Z88" s="131"/>
    </row>
    <row r="89">
      <c r="A89" s="131"/>
      <c r="B89" s="131"/>
      <c r="C89" s="131"/>
      <c r="D89" s="131"/>
      <c r="E89" s="131"/>
      <c r="F89" s="131"/>
      <c r="G89" s="131"/>
      <c r="H89" s="131"/>
      <c r="I89" s="131"/>
      <c r="J89" s="131"/>
      <c r="K89" s="131"/>
      <c r="L89" s="131"/>
      <c r="M89" s="131"/>
      <c r="N89" s="131"/>
      <c r="O89" s="131"/>
      <c r="P89" s="131"/>
      <c r="Q89" s="131"/>
      <c r="R89" s="131"/>
      <c r="S89" s="131"/>
      <c r="T89" s="131"/>
      <c r="U89" s="131"/>
      <c r="V89" s="131"/>
      <c r="W89" s="131"/>
      <c r="X89" s="131"/>
      <c r="Y89" s="131"/>
      <c r="Z89" s="131"/>
    </row>
    <row r="90">
      <c r="A90" s="131"/>
      <c r="B90" s="131"/>
      <c r="C90" s="131"/>
      <c r="D90" s="131"/>
      <c r="E90" s="131"/>
      <c r="F90" s="131"/>
      <c r="G90" s="131"/>
      <c r="H90" s="131"/>
      <c r="I90" s="131"/>
      <c r="J90" s="131"/>
      <c r="K90" s="131"/>
      <c r="L90" s="131"/>
      <c r="M90" s="131"/>
      <c r="N90" s="131"/>
      <c r="O90" s="131"/>
      <c r="P90" s="131"/>
      <c r="Q90" s="131"/>
      <c r="R90" s="131"/>
      <c r="S90" s="131"/>
      <c r="T90" s="131"/>
      <c r="U90" s="131"/>
      <c r="V90" s="131"/>
      <c r="W90" s="131"/>
      <c r="X90" s="131"/>
      <c r="Y90" s="131"/>
      <c r="Z90" s="131"/>
    </row>
    <row r="91">
      <c r="A91" s="131"/>
      <c r="B91" s="131"/>
      <c r="C91" s="131"/>
      <c r="D91" s="131"/>
      <c r="E91" s="131"/>
      <c r="F91" s="131"/>
      <c r="G91" s="131"/>
      <c r="H91" s="131"/>
      <c r="I91" s="131"/>
      <c r="J91" s="131"/>
      <c r="K91" s="131"/>
      <c r="L91" s="131"/>
      <c r="M91" s="131"/>
      <c r="N91" s="131"/>
      <c r="O91" s="131"/>
      <c r="P91" s="131"/>
      <c r="Q91" s="131"/>
      <c r="R91" s="131"/>
      <c r="S91" s="131"/>
      <c r="T91" s="131"/>
      <c r="U91" s="131"/>
      <c r="V91" s="131"/>
      <c r="W91" s="131"/>
      <c r="X91" s="131"/>
      <c r="Y91" s="131"/>
      <c r="Z91" s="131"/>
    </row>
    <row r="92">
      <c r="A92" s="131"/>
      <c r="B92" s="131"/>
      <c r="C92" s="131"/>
      <c r="D92" s="131"/>
      <c r="E92" s="131"/>
      <c r="F92" s="131"/>
      <c r="G92" s="131"/>
      <c r="H92" s="131"/>
      <c r="I92" s="131"/>
      <c r="J92" s="131"/>
      <c r="K92" s="131"/>
      <c r="L92" s="131"/>
      <c r="M92" s="131"/>
      <c r="N92" s="131"/>
      <c r="O92" s="131"/>
      <c r="P92" s="131"/>
      <c r="Q92" s="131"/>
      <c r="R92" s="131"/>
      <c r="S92" s="131"/>
      <c r="T92" s="131"/>
      <c r="U92" s="131"/>
      <c r="V92" s="131"/>
      <c r="W92" s="131"/>
      <c r="X92" s="131"/>
      <c r="Y92" s="131"/>
      <c r="Z92" s="131"/>
    </row>
    <row r="93">
      <c r="A93" s="131"/>
      <c r="B93" s="131"/>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row>
    <row r="94">
      <c r="A94" s="131"/>
      <c r="B94" s="131"/>
      <c r="C94" s="131"/>
      <c r="D94" s="131"/>
      <c r="E94" s="131"/>
      <c r="F94" s="131"/>
      <c r="G94" s="131"/>
      <c r="H94" s="131"/>
      <c r="I94" s="131"/>
      <c r="J94" s="131"/>
      <c r="K94" s="131"/>
      <c r="L94" s="131"/>
      <c r="M94" s="131"/>
      <c r="N94" s="131"/>
      <c r="O94" s="131"/>
      <c r="P94" s="131"/>
      <c r="Q94" s="131"/>
      <c r="R94" s="131"/>
      <c r="S94" s="131"/>
      <c r="T94" s="131"/>
      <c r="U94" s="131"/>
      <c r="V94" s="131"/>
      <c r="W94" s="131"/>
      <c r="X94" s="131"/>
      <c r="Y94" s="131"/>
      <c r="Z94" s="131"/>
    </row>
    <row r="95">
      <c r="A95" s="131"/>
      <c r="B95" s="131"/>
      <c r="C95" s="131"/>
      <c r="D95" s="131"/>
      <c r="E95" s="131"/>
      <c r="F95" s="131"/>
      <c r="G95" s="131"/>
      <c r="H95" s="131"/>
      <c r="I95" s="131"/>
      <c r="J95" s="131"/>
      <c r="K95" s="131"/>
      <c r="L95" s="131"/>
      <c r="M95" s="131"/>
      <c r="N95" s="131"/>
      <c r="O95" s="131"/>
      <c r="P95" s="131"/>
      <c r="Q95" s="131"/>
      <c r="R95" s="131"/>
      <c r="S95" s="131"/>
      <c r="T95" s="131"/>
      <c r="U95" s="131"/>
      <c r="V95" s="131"/>
      <c r="W95" s="131"/>
      <c r="X95" s="131"/>
      <c r="Y95" s="131"/>
      <c r="Z95" s="131"/>
    </row>
    <row r="96">
      <c r="A96" s="131"/>
      <c r="B96" s="131"/>
      <c r="C96" s="131"/>
      <c r="D96" s="131"/>
      <c r="E96" s="131"/>
      <c r="F96" s="131"/>
      <c r="G96" s="131"/>
      <c r="H96" s="131"/>
      <c r="I96" s="131"/>
      <c r="J96" s="131"/>
      <c r="K96" s="131"/>
      <c r="L96" s="131"/>
      <c r="M96" s="131"/>
      <c r="N96" s="131"/>
      <c r="O96" s="131"/>
      <c r="P96" s="131"/>
      <c r="Q96" s="131"/>
      <c r="R96" s="131"/>
      <c r="S96" s="131"/>
      <c r="T96" s="131"/>
      <c r="U96" s="131"/>
      <c r="V96" s="131"/>
      <c r="W96" s="131"/>
      <c r="X96" s="131"/>
      <c r="Y96" s="131"/>
      <c r="Z96" s="131"/>
    </row>
    <row r="97">
      <c r="A97" s="131"/>
      <c r="B97" s="131"/>
      <c r="C97" s="131"/>
      <c r="D97" s="131"/>
      <c r="E97" s="131"/>
      <c r="F97" s="131"/>
      <c r="G97" s="131"/>
      <c r="H97" s="131"/>
      <c r="I97" s="131"/>
      <c r="J97" s="131"/>
      <c r="K97" s="131"/>
      <c r="L97" s="131"/>
      <c r="M97" s="131"/>
      <c r="N97" s="131"/>
      <c r="O97" s="131"/>
      <c r="P97" s="131"/>
      <c r="Q97" s="131"/>
      <c r="R97" s="131"/>
      <c r="S97" s="131"/>
      <c r="T97" s="131"/>
      <c r="U97" s="131"/>
      <c r="V97" s="131"/>
      <c r="W97" s="131"/>
      <c r="X97" s="131"/>
      <c r="Y97" s="131"/>
      <c r="Z97" s="131"/>
    </row>
    <row r="98">
      <c r="A98" s="131"/>
      <c r="B98" s="131"/>
      <c r="C98" s="131"/>
      <c r="D98" s="131"/>
      <c r="E98" s="131"/>
      <c r="F98" s="131"/>
      <c r="G98" s="131"/>
      <c r="H98" s="131"/>
      <c r="I98" s="131"/>
      <c r="J98" s="131"/>
      <c r="K98" s="131"/>
      <c r="L98" s="131"/>
      <c r="M98" s="131"/>
      <c r="N98" s="131"/>
      <c r="O98" s="131"/>
      <c r="P98" s="131"/>
      <c r="Q98" s="131"/>
      <c r="R98" s="131"/>
      <c r="S98" s="131"/>
      <c r="T98" s="131"/>
      <c r="U98" s="131"/>
      <c r="V98" s="131"/>
      <c r="W98" s="131"/>
      <c r="X98" s="131"/>
      <c r="Y98" s="131"/>
      <c r="Z98" s="131"/>
    </row>
    <row r="99">
      <c r="A99" s="131"/>
      <c r="B99" s="131"/>
      <c r="C99" s="131"/>
      <c r="D99" s="131"/>
      <c r="E99" s="131"/>
      <c r="F99" s="131"/>
      <c r="G99" s="131"/>
      <c r="H99" s="131"/>
      <c r="I99" s="131"/>
      <c r="J99" s="131"/>
      <c r="K99" s="131"/>
      <c r="L99" s="131"/>
      <c r="M99" s="131"/>
      <c r="N99" s="131"/>
      <c r="O99" s="131"/>
      <c r="P99" s="131"/>
      <c r="Q99" s="131"/>
      <c r="R99" s="131"/>
      <c r="S99" s="131"/>
      <c r="T99" s="131"/>
      <c r="U99" s="131"/>
      <c r="V99" s="131"/>
      <c r="W99" s="131"/>
      <c r="X99" s="131"/>
      <c r="Y99" s="131"/>
      <c r="Z99" s="131"/>
    </row>
    <row r="100">
      <c r="A100" s="131"/>
      <c r="B100" s="131"/>
      <c r="C100" s="131"/>
      <c r="D100" s="131"/>
      <c r="E100" s="131"/>
      <c r="F100" s="131"/>
      <c r="G100" s="131"/>
      <c r="H100" s="131"/>
      <c r="I100" s="131"/>
      <c r="J100" s="131"/>
      <c r="K100" s="131"/>
      <c r="L100" s="131"/>
      <c r="M100" s="131"/>
      <c r="N100" s="131"/>
      <c r="O100" s="131"/>
      <c r="P100" s="131"/>
      <c r="Q100" s="131"/>
      <c r="R100" s="131"/>
      <c r="S100" s="131"/>
      <c r="T100" s="131"/>
      <c r="U100" s="131"/>
      <c r="V100" s="131"/>
      <c r="W100" s="131"/>
      <c r="X100" s="131"/>
      <c r="Y100" s="131"/>
      <c r="Z100" s="131"/>
    </row>
    <row r="101">
      <c r="A101" s="131"/>
      <c r="B101" s="131"/>
      <c r="C101" s="131"/>
      <c r="D101" s="131"/>
      <c r="E101" s="131"/>
      <c r="F101" s="131"/>
      <c r="G101" s="131"/>
      <c r="H101" s="131"/>
      <c r="I101" s="131"/>
      <c r="J101" s="131"/>
      <c r="K101" s="131"/>
      <c r="L101" s="131"/>
      <c r="M101" s="131"/>
      <c r="N101" s="131"/>
      <c r="O101" s="131"/>
      <c r="P101" s="131"/>
      <c r="Q101" s="131"/>
      <c r="R101" s="131"/>
      <c r="S101" s="131"/>
      <c r="T101" s="131"/>
      <c r="U101" s="131"/>
      <c r="V101" s="131"/>
      <c r="W101" s="131"/>
      <c r="X101" s="131"/>
      <c r="Y101" s="131"/>
      <c r="Z101" s="131"/>
    </row>
    <row r="102">
      <c r="A102" s="131"/>
      <c r="B102" s="131"/>
      <c r="C102" s="131"/>
      <c r="D102" s="131"/>
      <c r="E102" s="131"/>
      <c r="F102" s="131"/>
      <c r="G102" s="131"/>
      <c r="H102" s="131"/>
      <c r="I102" s="131"/>
      <c r="J102" s="131"/>
      <c r="K102" s="131"/>
      <c r="L102" s="131"/>
      <c r="M102" s="131"/>
      <c r="N102" s="131"/>
      <c r="O102" s="131"/>
      <c r="P102" s="131"/>
      <c r="Q102" s="131"/>
      <c r="R102" s="131"/>
      <c r="S102" s="131"/>
      <c r="T102" s="131"/>
      <c r="U102" s="131"/>
      <c r="V102" s="131"/>
      <c r="W102" s="131"/>
      <c r="X102" s="131"/>
      <c r="Y102" s="131"/>
      <c r="Z102" s="131"/>
    </row>
    <row r="103">
      <c r="A103" s="131"/>
      <c r="B103" s="131"/>
      <c r="C103" s="131"/>
      <c r="D103" s="131"/>
      <c r="E103" s="131"/>
      <c r="F103" s="131"/>
      <c r="G103" s="131"/>
      <c r="H103" s="131"/>
      <c r="I103" s="131"/>
      <c r="J103" s="131"/>
      <c r="K103" s="131"/>
      <c r="L103" s="131"/>
      <c r="M103" s="131"/>
      <c r="N103" s="131"/>
      <c r="O103" s="131"/>
      <c r="P103" s="131"/>
      <c r="Q103" s="131"/>
      <c r="R103" s="131"/>
      <c r="S103" s="131"/>
      <c r="T103" s="131"/>
      <c r="U103" s="131"/>
      <c r="V103" s="131"/>
      <c r="W103" s="131"/>
      <c r="X103" s="131"/>
      <c r="Y103" s="131"/>
      <c r="Z103" s="131"/>
    </row>
    <row r="104">
      <c r="A104" s="131"/>
      <c r="B104" s="131"/>
      <c r="C104" s="131"/>
      <c r="D104" s="131"/>
      <c r="E104" s="131"/>
      <c r="F104" s="131"/>
      <c r="G104" s="131"/>
      <c r="H104" s="131"/>
      <c r="I104" s="131"/>
      <c r="J104" s="131"/>
      <c r="K104" s="131"/>
      <c r="L104" s="131"/>
      <c r="M104" s="131"/>
      <c r="N104" s="131"/>
      <c r="O104" s="131"/>
      <c r="P104" s="131"/>
      <c r="Q104" s="131"/>
      <c r="R104" s="131"/>
      <c r="S104" s="131"/>
      <c r="T104" s="131"/>
      <c r="U104" s="131"/>
      <c r="V104" s="131"/>
      <c r="W104" s="131"/>
      <c r="X104" s="131"/>
      <c r="Y104" s="131"/>
      <c r="Z104" s="131"/>
    </row>
    <row r="105">
      <c r="A105" s="131"/>
      <c r="B105" s="131"/>
      <c r="C105" s="131"/>
      <c r="D105" s="131"/>
      <c r="E105" s="131"/>
      <c r="F105" s="131"/>
      <c r="G105" s="131"/>
      <c r="H105" s="131"/>
      <c r="I105" s="131"/>
      <c r="J105" s="131"/>
      <c r="K105" s="131"/>
      <c r="L105" s="131"/>
      <c r="M105" s="131"/>
      <c r="N105" s="131"/>
      <c r="O105" s="131"/>
      <c r="P105" s="131"/>
      <c r="Q105" s="131"/>
      <c r="R105" s="131"/>
      <c r="S105" s="131"/>
      <c r="T105" s="131"/>
      <c r="U105" s="131"/>
      <c r="V105" s="131"/>
      <c r="W105" s="131"/>
      <c r="X105" s="131"/>
      <c r="Y105" s="131"/>
      <c r="Z105" s="131"/>
    </row>
    <row r="106">
      <c r="A106" s="131"/>
      <c r="B106" s="131"/>
      <c r="C106" s="131"/>
      <c r="D106" s="131"/>
      <c r="E106" s="131"/>
      <c r="F106" s="131"/>
      <c r="G106" s="131"/>
      <c r="H106" s="131"/>
      <c r="I106" s="131"/>
      <c r="J106" s="131"/>
      <c r="K106" s="131"/>
      <c r="L106" s="131"/>
      <c r="M106" s="131"/>
      <c r="N106" s="131"/>
      <c r="O106" s="131"/>
      <c r="P106" s="131"/>
      <c r="Q106" s="131"/>
      <c r="R106" s="131"/>
      <c r="S106" s="131"/>
      <c r="T106" s="131"/>
      <c r="U106" s="131"/>
      <c r="V106" s="131"/>
      <c r="W106" s="131"/>
      <c r="X106" s="131"/>
      <c r="Y106" s="131"/>
      <c r="Z106" s="131"/>
    </row>
    <row r="107">
      <c r="A107" s="131"/>
      <c r="B107" s="131"/>
      <c r="C107" s="131"/>
      <c r="D107" s="131"/>
      <c r="E107" s="131"/>
      <c r="F107" s="131"/>
      <c r="G107" s="131"/>
      <c r="H107" s="131"/>
      <c r="I107" s="131"/>
      <c r="J107" s="131"/>
      <c r="K107" s="131"/>
      <c r="L107" s="131"/>
      <c r="M107" s="131"/>
      <c r="N107" s="131"/>
      <c r="O107" s="131"/>
      <c r="P107" s="131"/>
      <c r="Q107" s="131"/>
      <c r="R107" s="131"/>
      <c r="S107" s="131"/>
      <c r="T107" s="131"/>
      <c r="U107" s="131"/>
      <c r="V107" s="131"/>
      <c r="W107" s="131"/>
      <c r="X107" s="131"/>
      <c r="Y107" s="131"/>
      <c r="Z107" s="131"/>
    </row>
    <row r="108">
      <c r="A108" s="131"/>
      <c r="B108" s="131"/>
      <c r="C108" s="131"/>
      <c r="D108" s="131"/>
      <c r="E108" s="131"/>
      <c r="F108" s="131"/>
      <c r="G108" s="131"/>
      <c r="H108" s="131"/>
      <c r="I108" s="131"/>
      <c r="J108" s="131"/>
      <c r="K108" s="131"/>
      <c r="L108" s="131"/>
      <c r="M108" s="131"/>
      <c r="N108" s="131"/>
      <c r="O108" s="131"/>
      <c r="P108" s="131"/>
      <c r="Q108" s="131"/>
      <c r="R108" s="131"/>
      <c r="S108" s="131"/>
      <c r="T108" s="131"/>
      <c r="U108" s="131"/>
      <c r="V108" s="131"/>
      <c r="W108" s="131"/>
      <c r="X108" s="131"/>
      <c r="Y108" s="131"/>
      <c r="Z108" s="131"/>
    </row>
    <row r="109">
      <c r="A109" s="131"/>
      <c r="B109" s="131"/>
      <c r="C109" s="131"/>
      <c r="D109" s="131"/>
      <c r="E109" s="131"/>
      <c r="F109" s="131"/>
      <c r="G109" s="131"/>
      <c r="H109" s="131"/>
      <c r="I109" s="131"/>
      <c r="J109" s="131"/>
      <c r="K109" s="131"/>
      <c r="L109" s="131"/>
      <c r="M109" s="131"/>
      <c r="N109" s="131"/>
      <c r="O109" s="131"/>
      <c r="P109" s="131"/>
      <c r="Q109" s="131"/>
      <c r="R109" s="131"/>
      <c r="S109" s="131"/>
      <c r="T109" s="131"/>
      <c r="U109" s="131"/>
      <c r="V109" s="131"/>
      <c r="W109" s="131"/>
      <c r="X109" s="131"/>
      <c r="Y109" s="131"/>
      <c r="Z109" s="131"/>
    </row>
    <row r="110">
      <c r="A110" s="131"/>
      <c r="B110" s="131"/>
      <c r="C110" s="131"/>
      <c r="D110" s="131"/>
      <c r="E110" s="131"/>
      <c r="F110" s="131"/>
      <c r="G110" s="131"/>
      <c r="H110" s="131"/>
      <c r="I110" s="131"/>
      <c r="J110" s="131"/>
      <c r="K110" s="131"/>
      <c r="L110" s="131"/>
      <c r="M110" s="131"/>
      <c r="N110" s="131"/>
      <c r="O110" s="131"/>
      <c r="P110" s="131"/>
      <c r="Q110" s="131"/>
      <c r="R110" s="131"/>
      <c r="S110" s="131"/>
      <c r="T110" s="131"/>
      <c r="U110" s="131"/>
      <c r="V110" s="131"/>
      <c r="W110" s="131"/>
      <c r="X110" s="131"/>
      <c r="Y110" s="131"/>
      <c r="Z110" s="131"/>
    </row>
    <row r="111">
      <c r="A111" s="131"/>
      <c r="B111" s="131"/>
      <c r="C111" s="131"/>
      <c r="D111" s="131"/>
      <c r="E111" s="131"/>
      <c r="F111" s="131"/>
      <c r="G111" s="131"/>
      <c r="H111" s="131"/>
      <c r="I111" s="131"/>
      <c r="J111" s="131"/>
      <c r="K111" s="131"/>
      <c r="L111" s="131"/>
      <c r="M111" s="131"/>
      <c r="N111" s="131"/>
      <c r="O111" s="131"/>
      <c r="P111" s="131"/>
      <c r="Q111" s="131"/>
      <c r="R111" s="131"/>
      <c r="S111" s="131"/>
      <c r="T111" s="131"/>
      <c r="U111" s="131"/>
      <c r="V111" s="131"/>
      <c r="W111" s="131"/>
      <c r="X111" s="131"/>
      <c r="Y111" s="131"/>
      <c r="Z111" s="131"/>
    </row>
    <row r="112">
      <c r="A112" s="13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row>
    <row r="113">
      <c r="A113" s="131"/>
      <c r="B113" s="131"/>
      <c r="C113" s="131"/>
      <c r="D113" s="131"/>
      <c r="E113" s="131"/>
      <c r="F113" s="131"/>
      <c r="G113" s="131"/>
      <c r="H113" s="131"/>
      <c r="I113" s="131"/>
      <c r="J113" s="131"/>
      <c r="K113" s="131"/>
      <c r="L113" s="131"/>
      <c r="M113" s="131"/>
      <c r="N113" s="131"/>
      <c r="O113" s="131"/>
      <c r="P113" s="131"/>
      <c r="Q113" s="131"/>
      <c r="R113" s="131"/>
      <c r="S113" s="131"/>
      <c r="T113" s="131"/>
      <c r="U113" s="131"/>
      <c r="V113" s="131"/>
      <c r="W113" s="131"/>
      <c r="X113" s="131"/>
      <c r="Y113" s="131"/>
      <c r="Z113" s="131"/>
    </row>
    <row r="114">
      <c r="A114" s="131"/>
      <c r="B114" s="131"/>
      <c r="C114" s="131"/>
      <c r="D114" s="131"/>
      <c r="E114" s="131"/>
      <c r="F114" s="131"/>
      <c r="G114" s="131"/>
      <c r="H114" s="131"/>
      <c r="I114" s="131"/>
      <c r="J114" s="131"/>
      <c r="K114" s="131"/>
      <c r="L114" s="131"/>
      <c r="M114" s="131"/>
      <c r="N114" s="131"/>
      <c r="O114" s="131"/>
      <c r="P114" s="131"/>
      <c r="Q114" s="131"/>
      <c r="R114" s="131"/>
      <c r="S114" s="131"/>
      <c r="T114" s="131"/>
      <c r="U114" s="131"/>
      <c r="V114" s="131"/>
      <c r="W114" s="131"/>
      <c r="X114" s="131"/>
      <c r="Y114" s="131"/>
      <c r="Z114" s="131"/>
    </row>
    <row r="115">
      <c r="A115" s="131"/>
      <c r="B115" s="131"/>
      <c r="C115" s="131"/>
      <c r="D115" s="131"/>
      <c r="E115" s="131"/>
      <c r="F115" s="131"/>
      <c r="G115" s="131"/>
      <c r="H115" s="131"/>
      <c r="I115" s="131"/>
      <c r="J115" s="131"/>
      <c r="K115" s="131"/>
      <c r="L115" s="131"/>
      <c r="M115" s="131"/>
      <c r="N115" s="131"/>
      <c r="O115" s="131"/>
      <c r="P115" s="131"/>
      <c r="Q115" s="131"/>
      <c r="R115" s="131"/>
      <c r="S115" s="131"/>
      <c r="T115" s="131"/>
      <c r="U115" s="131"/>
      <c r="V115" s="131"/>
      <c r="W115" s="131"/>
      <c r="X115" s="131"/>
      <c r="Y115" s="131"/>
      <c r="Z115" s="131"/>
    </row>
    <row r="116">
      <c r="A116" s="131"/>
      <c r="B116" s="131"/>
      <c r="C116" s="131"/>
      <c r="D116" s="131"/>
      <c r="E116" s="131"/>
      <c r="F116" s="131"/>
      <c r="G116" s="131"/>
      <c r="H116" s="131"/>
      <c r="I116" s="131"/>
      <c r="J116" s="131"/>
      <c r="K116" s="131"/>
      <c r="L116" s="131"/>
      <c r="M116" s="131"/>
      <c r="N116" s="131"/>
      <c r="O116" s="131"/>
      <c r="P116" s="131"/>
      <c r="Q116" s="131"/>
      <c r="R116" s="131"/>
      <c r="S116" s="131"/>
      <c r="T116" s="131"/>
      <c r="U116" s="131"/>
      <c r="V116" s="131"/>
      <c r="W116" s="131"/>
      <c r="X116" s="131"/>
      <c r="Y116" s="131"/>
      <c r="Z116" s="131"/>
    </row>
    <row r="117">
      <c r="A117" s="131"/>
      <c r="B117" s="131"/>
      <c r="C117" s="131"/>
      <c r="D117" s="131"/>
      <c r="E117" s="131"/>
      <c r="F117" s="131"/>
      <c r="G117" s="131"/>
      <c r="H117" s="131"/>
      <c r="I117" s="131"/>
      <c r="J117" s="131"/>
      <c r="K117" s="131"/>
      <c r="L117" s="131"/>
      <c r="M117" s="131"/>
      <c r="N117" s="131"/>
      <c r="O117" s="131"/>
      <c r="P117" s="131"/>
      <c r="Q117" s="131"/>
      <c r="R117" s="131"/>
      <c r="S117" s="131"/>
      <c r="T117" s="131"/>
      <c r="U117" s="131"/>
      <c r="V117" s="131"/>
      <c r="W117" s="131"/>
      <c r="X117" s="131"/>
      <c r="Y117" s="131"/>
      <c r="Z117" s="131"/>
    </row>
    <row r="118">
      <c r="A118" s="131"/>
      <c r="B118" s="131"/>
      <c r="C118" s="131"/>
      <c r="D118" s="131"/>
      <c r="E118" s="131"/>
      <c r="F118" s="131"/>
      <c r="G118" s="131"/>
      <c r="H118" s="131"/>
      <c r="I118" s="131"/>
      <c r="J118" s="131"/>
      <c r="K118" s="131"/>
      <c r="L118" s="131"/>
      <c r="M118" s="131"/>
      <c r="N118" s="131"/>
      <c r="O118" s="131"/>
      <c r="P118" s="131"/>
      <c r="Q118" s="131"/>
      <c r="R118" s="131"/>
      <c r="S118" s="131"/>
      <c r="T118" s="131"/>
      <c r="U118" s="131"/>
      <c r="V118" s="131"/>
      <c r="W118" s="131"/>
      <c r="X118" s="131"/>
      <c r="Y118" s="131"/>
      <c r="Z118" s="131"/>
    </row>
    <row r="119">
      <c r="A119" s="131"/>
      <c r="B119" s="131"/>
      <c r="C119" s="131"/>
      <c r="D119" s="131"/>
      <c r="E119" s="131"/>
      <c r="F119" s="131"/>
      <c r="G119" s="131"/>
      <c r="H119" s="131"/>
      <c r="I119" s="131"/>
      <c r="J119" s="131"/>
      <c r="K119" s="131"/>
      <c r="L119" s="131"/>
      <c r="M119" s="131"/>
      <c r="N119" s="131"/>
      <c r="O119" s="131"/>
      <c r="P119" s="131"/>
      <c r="Q119" s="131"/>
      <c r="R119" s="131"/>
      <c r="S119" s="131"/>
      <c r="T119" s="131"/>
      <c r="U119" s="131"/>
      <c r="V119" s="131"/>
      <c r="W119" s="131"/>
      <c r="X119" s="131"/>
      <c r="Y119" s="131"/>
      <c r="Z119" s="131"/>
    </row>
    <row r="120">
      <c r="A120" s="131"/>
      <c r="B120" s="131"/>
      <c r="C120" s="131"/>
      <c r="D120" s="131"/>
      <c r="E120" s="131"/>
      <c r="F120" s="131"/>
      <c r="G120" s="131"/>
      <c r="H120" s="131"/>
      <c r="I120" s="131"/>
      <c r="J120" s="131"/>
      <c r="K120" s="131"/>
      <c r="L120" s="131"/>
      <c r="M120" s="131"/>
      <c r="N120" s="131"/>
      <c r="O120" s="131"/>
      <c r="P120" s="131"/>
      <c r="Q120" s="131"/>
      <c r="R120" s="131"/>
      <c r="S120" s="131"/>
      <c r="T120" s="131"/>
      <c r="U120" s="131"/>
      <c r="V120" s="131"/>
      <c r="W120" s="131"/>
      <c r="X120" s="131"/>
      <c r="Y120" s="131"/>
      <c r="Z120" s="131"/>
    </row>
    <row r="121">
      <c r="A121" s="131"/>
      <c r="B121" s="131"/>
      <c r="C121" s="131"/>
      <c r="D121" s="131"/>
      <c r="E121" s="131"/>
      <c r="F121" s="131"/>
      <c r="G121" s="131"/>
      <c r="H121" s="131"/>
      <c r="I121" s="131"/>
      <c r="J121" s="131"/>
      <c r="K121" s="131"/>
      <c r="L121" s="131"/>
      <c r="M121" s="131"/>
      <c r="N121" s="131"/>
      <c r="O121" s="131"/>
      <c r="P121" s="131"/>
      <c r="Q121" s="131"/>
      <c r="R121" s="131"/>
      <c r="S121" s="131"/>
      <c r="T121" s="131"/>
      <c r="U121" s="131"/>
      <c r="V121" s="131"/>
      <c r="W121" s="131"/>
      <c r="X121" s="131"/>
      <c r="Y121" s="131"/>
      <c r="Z121" s="131"/>
    </row>
    <row r="122">
      <c r="A122" s="131"/>
      <c r="B122" s="131"/>
      <c r="C122" s="131"/>
      <c r="D122" s="131"/>
      <c r="E122" s="131"/>
      <c r="F122" s="131"/>
      <c r="G122" s="131"/>
      <c r="H122" s="131"/>
      <c r="I122" s="131"/>
      <c r="J122" s="131"/>
      <c r="K122" s="131"/>
      <c r="L122" s="131"/>
      <c r="M122" s="131"/>
      <c r="N122" s="131"/>
      <c r="O122" s="131"/>
      <c r="P122" s="131"/>
      <c r="Q122" s="131"/>
      <c r="R122" s="131"/>
      <c r="S122" s="131"/>
      <c r="T122" s="131"/>
      <c r="U122" s="131"/>
      <c r="V122" s="131"/>
      <c r="W122" s="131"/>
      <c r="X122" s="131"/>
      <c r="Y122" s="131"/>
      <c r="Z122" s="131"/>
    </row>
    <row r="123">
      <c r="A123" s="131"/>
      <c r="B123" s="131"/>
      <c r="C123" s="131"/>
      <c r="D123" s="131"/>
      <c r="E123" s="131"/>
      <c r="F123" s="131"/>
      <c r="G123" s="131"/>
      <c r="H123" s="131"/>
      <c r="I123" s="131"/>
      <c r="J123" s="131"/>
      <c r="K123" s="131"/>
      <c r="L123" s="131"/>
      <c r="M123" s="131"/>
      <c r="N123" s="131"/>
      <c r="O123" s="131"/>
      <c r="P123" s="131"/>
      <c r="Q123" s="131"/>
      <c r="R123" s="131"/>
      <c r="S123" s="131"/>
      <c r="T123" s="131"/>
      <c r="U123" s="131"/>
      <c r="V123" s="131"/>
      <c r="W123" s="131"/>
      <c r="X123" s="131"/>
      <c r="Y123" s="131"/>
      <c r="Z123" s="131"/>
    </row>
    <row r="124">
      <c r="A124" s="131"/>
      <c r="B124" s="131"/>
      <c r="C124" s="131"/>
      <c r="D124" s="131"/>
      <c r="E124" s="131"/>
      <c r="F124" s="131"/>
      <c r="G124" s="131"/>
      <c r="H124" s="131"/>
      <c r="I124" s="131"/>
      <c r="J124" s="131"/>
      <c r="K124" s="131"/>
      <c r="L124" s="131"/>
      <c r="M124" s="131"/>
      <c r="N124" s="131"/>
      <c r="O124" s="131"/>
      <c r="P124" s="131"/>
      <c r="Q124" s="131"/>
      <c r="R124" s="131"/>
      <c r="S124" s="131"/>
      <c r="T124" s="131"/>
      <c r="U124" s="131"/>
      <c r="V124" s="131"/>
      <c r="W124" s="131"/>
      <c r="X124" s="131"/>
      <c r="Y124" s="131"/>
      <c r="Z124" s="131"/>
    </row>
    <row r="125">
      <c r="A125" s="131"/>
      <c r="B125" s="131"/>
      <c r="C125" s="131"/>
      <c r="D125" s="131"/>
      <c r="E125" s="131"/>
      <c r="F125" s="131"/>
      <c r="G125" s="131"/>
      <c r="H125" s="131"/>
      <c r="I125" s="131"/>
      <c r="J125" s="131"/>
      <c r="K125" s="131"/>
      <c r="L125" s="131"/>
      <c r="M125" s="131"/>
      <c r="N125" s="131"/>
      <c r="O125" s="131"/>
      <c r="P125" s="131"/>
      <c r="Q125" s="131"/>
      <c r="R125" s="131"/>
      <c r="S125" s="131"/>
      <c r="T125" s="131"/>
      <c r="U125" s="131"/>
      <c r="V125" s="131"/>
      <c r="W125" s="131"/>
      <c r="X125" s="131"/>
      <c r="Y125" s="131"/>
      <c r="Z125" s="131"/>
    </row>
    <row r="126">
      <c r="A126" s="131"/>
      <c r="B126" s="131"/>
      <c r="C126" s="131"/>
      <c r="D126" s="131"/>
      <c r="E126" s="131"/>
      <c r="F126" s="131"/>
      <c r="G126" s="131"/>
      <c r="H126" s="131"/>
      <c r="I126" s="131"/>
      <c r="J126" s="131"/>
      <c r="K126" s="131"/>
      <c r="L126" s="131"/>
      <c r="M126" s="131"/>
      <c r="N126" s="131"/>
      <c r="O126" s="131"/>
      <c r="P126" s="131"/>
      <c r="Q126" s="131"/>
      <c r="R126" s="131"/>
      <c r="S126" s="131"/>
      <c r="T126" s="131"/>
      <c r="U126" s="131"/>
      <c r="V126" s="131"/>
      <c r="W126" s="131"/>
      <c r="X126" s="131"/>
      <c r="Y126" s="131"/>
      <c r="Z126" s="131"/>
    </row>
    <row r="127">
      <c r="A127" s="131"/>
      <c r="B127" s="131"/>
      <c r="C127" s="131"/>
      <c r="D127" s="131"/>
      <c r="E127" s="131"/>
      <c r="F127" s="131"/>
      <c r="G127" s="131"/>
      <c r="H127" s="131"/>
      <c r="I127" s="131"/>
      <c r="J127" s="131"/>
      <c r="K127" s="131"/>
      <c r="L127" s="131"/>
      <c r="M127" s="131"/>
      <c r="N127" s="131"/>
      <c r="O127" s="131"/>
      <c r="P127" s="131"/>
      <c r="Q127" s="131"/>
      <c r="R127" s="131"/>
      <c r="S127" s="131"/>
      <c r="T127" s="131"/>
      <c r="U127" s="131"/>
      <c r="V127" s="131"/>
      <c r="W127" s="131"/>
      <c r="X127" s="131"/>
      <c r="Y127" s="131"/>
      <c r="Z127" s="131"/>
    </row>
    <row r="128">
      <c r="A128" s="131"/>
      <c r="B128" s="131"/>
      <c r="C128" s="131"/>
      <c r="D128" s="131"/>
      <c r="E128" s="131"/>
      <c r="F128" s="131"/>
      <c r="G128" s="131"/>
      <c r="H128" s="131"/>
      <c r="I128" s="131"/>
      <c r="J128" s="131"/>
      <c r="K128" s="131"/>
      <c r="L128" s="131"/>
      <c r="M128" s="131"/>
      <c r="N128" s="131"/>
      <c r="O128" s="131"/>
      <c r="P128" s="131"/>
      <c r="Q128" s="131"/>
      <c r="R128" s="131"/>
      <c r="S128" s="131"/>
      <c r="T128" s="131"/>
      <c r="U128" s="131"/>
      <c r="V128" s="131"/>
      <c r="W128" s="131"/>
      <c r="X128" s="131"/>
      <c r="Y128" s="131"/>
      <c r="Z128" s="131"/>
    </row>
    <row r="129">
      <c r="A129" s="131"/>
      <c r="B129" s="131"/>
      <c r="C129" s="131"/>
      <c r="D129" s="131"/>
      <c r="E129" s="131"/>
      <c r="F129" s="131"/>
      <c r="G129" s="131"/>
      <c r="H129" s="131"/>
      <c r="I129" s="131"/>
      <c r="J129" s="131"/>
      <c r="K129" s="131"/>
      <c r="L129" s="131"/>
      <c r="M129" s="131"/>
      <c r="N129" s="131"/>
      <c r="O129" s="131"/>
      <c r="P129" s="131"/>
      <c r="Q129" s="131"/>
      <c r="R129" s="131"/>
      <c r="S129" s="131"/>
      <c r="T129" s="131"/>
      <c r="U129" s="131"/>
      <c r="V129" s="131"/>
      <c r="W129" s="131"/>
      <c r="X129" s="131"/>
      <c r="Y129" s="131"/>
      <c r="Z129" s="131"/>
    </row>
    <row r="130">
      <c r="A130" s="131"/>
      <c r="B130" s="131"/>
      <c r="C130" s="131"/>
      <c r="D130" s="131"/>
      <c r="E130" s="131"/>
      <c r="F130" s="131"/>
      <c r="G130" s="131"/>
      <c r="H130" s="131"/>
      <c r="I130" s="131"/>
      <c r="J130" s="131"/>
      <c r="K130" s="131"/>
      <c r="L130" s="131"/>
      <c r="M130" s="131"/>
      <c r="N130" s="131"/>
      <c r="O130" s="131"/>
      <c r="P130" s="131"/>
      <c r="Q130" s="131"/>
      <c r="R130" s="131"/>
      <c r="S130" s="131"/>
      <c r="T130" s="131"/>
      <c r="U130" s="131"/>
      <c r="V130" s="131"/>
      <c r="W130" s="131"/>
      <c r="X130" s="131"/>
      <c r="Y130" s="131"/>
      <c r="Z130" s="131"/>
    </row>
    <row r="131">
      <c r="A131" s="131"/>
      <c r="B131" s="131"/>
      <c r="C131" s="131"/>
      <c r="D131" s="131"/>
      <c r="E131" s="131"/>
      <c r="F131" s="131"/>
      <c r="G131" s="131"/>
      <c r="H131" s="131"/>
      <c r="I131" s="131"/>
      <c r="J131" s="131"/>
      <c r="K131" s="131"/>
      <c r="L131" s="131"/>
      <c r="M131" s="131"/>
      <c r="N131" s="131"/>
      <c r="O131" s="131"/>
      <c r="P131" s="131"/>
      <c r="Q131" s="131"/>
      <c r="R131" s="131"/>
      <c r="S131" s="131"/>
      <c r="T131" s="131"/>
      <c r="U131" s="131"/>
      <c r="V131" s="131"/>
      <c r="W131" s="131"/>
      <c r="X131" s="131"/>
      <c r="Y131" s="131"/>
      <c r="Z131" s="131"/>
    </row>
    <row r="132">
      <c r="A132" s="131"/>
      <c r="B132" s="131"/>
      <c r="C132" s="131"/>
      <c r="D132" s="131"/>
      <c r="E132" s="131"/>
      <c r="F132" s="131"/>
      <c r="G132" s="131"/>
      <c r="H132" s="131"/>
      <c r="I132" s="131"/>
      <c r="J132" s="131"/>
      <c r="K132" s="131"/>
      <c r="L132" s="131"/>
      <c r="M132" s="131"/>
      <c r="N132" s="131"/>
      <c r="O132" s="131"/>
      <c r="P132" s="131"/>
      <c r="Q132" s="131"/>
      <c r="R132" s="131"/>
      <c r="S132" s="131"/>
      <c r="T132" s="131"/>
      <c r="U132" s="131"/>
      <c r="V132" s="131"/>
      <c r="W132" s="131"/>
      <c r="X132" s="131"/>
      <c r="Y132" s="131"/>
      <c r="Z132" s="131"/>
    </row>
    <row r="133">
      <c r="A133" s="131"/>
      <c r="B133" s="131"/>
      <c r="C133" s="131"/>
      <c r="D133" s="131"/>
      <c r="E133" s="131"/>
      <c r="F133" s="131"/>
      <c r="G133" s="131"/>
      <c r="H133" s="131"/>
      <c r="I133" s="131"/>
      <c r="J133" s="131"/>
      <c r="K133" s="131"/>
      <c r="L133" s="131"/>
      <c r="M133" s="131"/>
      <c r="N133" s="131"/>
      <c r="O133" s="131"/>
      <c r="P133" s="131"/>
      <c r="Q133" s="131"/>
      <c r="R133" s="131"/>
      <c r="S133" s="131"/>
      <c r="T133" s="131"/>
      <c r="U133" s="131"/>
      <c r="V133" s="131"/>
      <c r="W133" s="131"/>
      <c r="X133" s="131"/>
      <c r="Y133" s="131"/>
      <c r="Z133" s="131"/>
    </row>
    <row r="134">
      <c r="A134" s="131"/>
      <c r="B134" s="131"/>
      <c r="C134" s="131"/>
      <c r="D134" s="131"/>
      <c r="E134" s="131"/>
      <c r="F134" s="131"/>
      <c r="G134" s="131"/>
      <c r="H134" s="131"/>
      <c r="I134" s="131"/>
      <c r="J134" s="131"/>
      <c r="K134" s="131"/>
      <c r="L134" s="131"/>
      <c r="M134" s="131"/>
      <c r="N134" s="131"/>
      <c r="O134" s="131"/>
      <c r="P134" s="131"/>
      <c r="Q134" s="131"/>
      <c r="R134" s="131"/>
      <c r="S134" s="131"/>
      <c r="T134" s="131"/>
      <c r="U134" s="131"/>
      <c r="V134" s="131"/>
      <c r="W134" s="131"/>
      <c r="X134" s="131"/>
      <c r="Y134" s="131"/>
      <c r="Z134" s="131"/>
    </row>
    <row r="135">
      <c r="A135" s="131"/>
      <c r="B135" s="131"/>
      <c r="C135" s="131"/>
      <c r="D135" s="131"/>
      <c r="E135" s="131"/>
      <c r="F135" s="131"/>
      <c r="G135" s="131"/>
      <c r="H135" s="131"/>
      <c r="I135" s="131"/>
      <c r="J135" s="131"/>
      <c r="K135" s="131"/>
      <c r="L135" s="131"/>
      <c r="M135" s="131"/>
      <c r="N135" s="131"/>
      <c r="O135" s="131"/>
      <c r="P135" s="131"/>
      <c r="Q135" s="131"/>
      <c r="R135" s="131"/>
      <c r="S135" s="131"/>
      <c r="T135" s="131"/>
      <c r="U135" s="131"/>
      <c r="V135" s="131"/>
      <c r="W135" s="131"/>
      <c r="X135" s="131"/>
      <c r="Y135" s="131"/>
      <c r="Z135" s="131"/>
    </row>
    <row r="136">
      <c r="A136" s="131"/>
      <c r="B136" s="131"/>
      <c r="C136" s="131"/>
      <c r="D136" s="131"/>
      <c r="E136" s="131"/>
      <c r="F136" s="131"/>
      <c r="G136" s="131"/>
      <c r="H136" s="131"/>
      <c r="I136" s="131"/>
      <c r="J136" s="131"/>
      <c r="K136" s="131"/>
      <c r="L136" s="131"/>
      <c r="M136" s="131"/>
      <c r="N136" s="131"/>
      <c r="O136" s="131"/>
      <c r="P136" s="131"/>
      <c r="Q136" s="131"/>
      <c r="R136" s="131"/>
      <c r="S136" s="131"/>
      <c r="T136" s="131"/>
      <c r="U136" s="131"/>
      <c r="V136" s="131"/>
      <c r="W136" s="131"/>
      <c r="X136" s="131"/>
      <c r="Y136" s="131"/>
      <c r="Z136" s="131"/>
    </row>
    <row r="137">
      <c r="A137" s="131"/>
      <c r="B137" s="131"/>
      <c r="C137" s="131"/>
      <c r="D137" s="131"/>
      <c r="E137" s="131"/>
      <c r="F137" s="131"/>
      <c r="G137" s="131"/>
      <c r="H137" s="131"/>
      <c r="I137" s="131"/>
      <c r="J137" s="131"/>
      <c r="K137" s="131"/>
      <c r="L137" s="131"/>
      <c r="M137" s="131"/>
      <c r="N137" s="131"/>
      <c r="O137" s="131"/>
      <c r="P137" s="131"/>
      <c r="Q137" s="131"/>
      <c r="R137" s="131"/>
      <c r="S137" s="131"/>
      <c r="T137" s="131"/>
      <c r="U137" s="131"/>
      <c r="V137" s="131"/>
      <c r="W137" s="131"/>
      <c r="X137" s="131"/>
      <c r="Y137" s="131"/>
      <c r="Z137" s="131"/>
    </row>
    <row r="138">
      <c r="A138" s="131"/>
      <c r="B138" s="131"/>
      <c r="C138" s="131"/>
      <c r="D138" s="131"/>
      <c r="E138" s="131"/>
      <c r="F138" s="131"/>
      <c r="G138" s="131"/>
      <c r="H138" s="131"/>
      <c r="I138" s="131"/>
      <c r="J138" s="131"/>
      <c r="K138" s="131"/>
      <c r="L138" s="131"/>
      <c r="M138" s="131"/>
      <c r="N138" s="131"/>
      <c r="O138" s="131"/>
      <c r="P138" s="131"/>
      <c r="Q138" s="131"/>
      <c r="R138" s="131"/>
      <c r="S138" s="131"/>
      <c r="T138" s="131"/>
      <c r="U138" s="131"/>
      <c r="V138" s="131"/>
      <c r="W138" s="131"/>
      <c r="X138" s="131"/>
      <c r="Y138" s="131"/>
      <c r="Z138" s="131"/>
    </row>
    <row r="139">
      <c r="A139" s="131"/>
      <c r="B139" s="131"/>
      <c r="C139" s="131"/>
      <c r="D139" s="131"/>
      <c r="E139" s="131"/>
      <c r="F139" s="131"/>
      <c r="G139" s="131"/>
      <c r="H139" s="131"/>
      <c r="I139" s="131"/>
      <c r="J139" s="131"/>
      <c r="K139" s="131"/>
      <c r="L139" s="131"/>
      <c r="M139" s="131"/>
      <c r="N139" s="131"/>
      <c r="O139" s="131"/>
      <c r="P139" s="131"/>
      <c r="Q139" s="131"/>
      <c r="R139" s="131"/>
      <c r="S139" s="131"/>
      <c r="T139" s="131"/>
      <c r="U139" s="131"/>
      <c r="V139" s="131"/>
      <c r="W139" s="131"/>
      <c r="X139" s="131"/>
      <c r="Y139" s="131"/>
      <c r="Z139" s="131"/>
    </row>
    <row r="140">
      <c r="A140" s="131"/>
      <c r="B140" s="131"/>
      <c r="C140" s="131"/>
      <c r="D140" s="131"/>
      <c r="E140" s="131"/>
      <c r="F140" s="131"/>
      <c r="G140" s="131"/>
      <c r="H140" s="131"/>
      <c r="I140" s="131"/>
      <c r="J140" s="131"/>
      <c r="K140" s="131"/>
      <c r="L140" s="131"/>
      <c r="M140" s="131"/>
      <c r="N140" s="131"/>
      <c r="O140" s="131"/>
      <c r="P140" s="131"/>
      <c r="Q140" s="131"/>
      <c r="R140" s="131"/>
      <c r="S140" s="131"/>
      <c r="T140" s="131"/>
      <c r="U140" s="131"/>
      <c r="V140" s="131"/>
      <c r="W140" s="131"/>
      <c r="X140" s="131"/>
      <c r="Y140" s="131"/>
      <c r="Z140" s="131"/>
    </row>
    <row r="141">
      <c r="A141" s="131"/>
      <c r="B141" s="131"/>
      <c r="C141" s="131"/>
      <c r="D141" s="131"/>
      <c r="E141" s="131"/>
      <c r="F141" s="131"/>
      <c r="G141" s="131"/>
      <c r="H141" s="131"/>
      <c r="I141" s="131"/>
      <c r="J141" s="131"/>
      <c r="K141" s="131"/>
      <c r="L141" s="131"/>
      <c r="M141" s="131"/>
      <c r="N141" s="131"/>
      <c r="O141" s="131"/>
      <c r="P141" s="131"/>
      <c r="Q141" s="131"/>
      <c r="R141" s="131"/>
      <c r="S141" s="131"/>
      <c r="T141" s="131"/>
      <c r="U141" s="131"/>
      <c r="V141" s="131"/>
      <c r="W141" s="131"/>
      <c r="X141" s="131"/>
      <c r="Y141" s="131"/>
      <c r="Z141" s="131"/>
    </row>
    <row r="142">
      <c r="A142" s="131"/>
      <c r="B142" s="131"/>
      <c r="C142" s="131"/>
      <c r="D142" s="131"/>
      <c r="E142" s="131"/>
      <c r="F142" s="131"/>
      <c r="G142" s="131"/>
      <c r="H142" s="131"/>
      <c r="I142" s="131"/>
      <c r="J142" s="131"/>
      <c r="K142" s="131"/>
      <c r="L142" s="131"/>
      <c r="M142" s="131"/>
      <c r="N142" s="131"/>
      <c r="O142" s="131"/>
      <c r="P142" s="131"/>
      <c r="Q142" s="131"/>
      <c r="R142" s="131"/>
      <c r="S142" s="131"/>
      <c r="T142" s="131"/>
      <c r="U142" s="131"/>
      <c r="V142" s="131"/>
      <c r="W142" s="131"/>
      <c r="X142" s="131"/>
      <c r="Y142" s="131"/>
      <c r="Z142" s="131"/>
    </row>
    <row r="143">
      <c r="A143" s="131"/>
      <c r="B143" s="131"/>
      <c r="C143" s="131"/>
      <c r="D143" s="131"/>
      <c r="E143" s="131"/>
      <c r="F143" s="131"/>
      <c r="G143" s="131"/>
      <c r="H143" s="131"/>
      <c r="I143" s="131"/>
      <c r="J143" s="131"/>
      <c r="K143" s="131"/>
      <c r="L143" s="131"/>
      <c r="M143" s="131"/>
      <c r="N143" s="131"/>
      <c r="O143" s="131"/>
      <c r="P143" s="131"/>
      <c r="Q143" s="131"/>
      <c r="R143" s="131"/>
      <c r="S143" s="131"/>
      <c r="T143" s="131"/>
      <c r="U143" s="131"/>
      <c r="V143" s="131"/>
      <c r="W143" s="131"/>
      <c r="X143" s="131"/>
      <c r="Y143" s="131"/>
      <c r="Z143" s="131"/>
    </row>
    <row r="144">
      <c r="A144" s="131"/>
      <c r="B144" s="131"/>
      <c r="C144" s="131"/>
      <c r="D144" s="131"/>
      <c r="E144" s="131"/>
      <c r="F144" s="131"/>
      <c r="G144" s="131"/>
      <c r="H144" s="131"/>
      <c r="I144" s="131"/>
      <c r="J144" s="131"/>
      <c r="K144" s="131"/>
      <c r="L144" s="131"/>
      <c r="M144" s="131"/>
      <c r="N144" s="131"/>
      <c r="O144" s="131"/>
      <c r="P144" s="131"/>
      <c r="Q144" s="131"/>
      <c r="R144" s="131"/>
      <c r="S144" s="131"/>
      <c r="T144" s="131"/>
      <c r="U144" s="131"/>
      <c r="V144" s="131"/>
      <c r="W144" s="131"/>
      <c r="X144" s="131"/>
      <c r="Y144" s="131"/>
      <c r="Z144" s="131"/>
    </row>
    <row r="145">
      <c r="A145" s="131"/>
      <c r="B145" s="131"/>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row>
    <row r="146">
      <c r="A146" s="131"/>
      <c r="B146" s="131"/>
      <c r="C146" s="131"/>
      <c r="D146" s="131"/>
      <c r="E146" s="131"/>
      <c r="F146" s="131"/>
      <c r="G146" s="131"/>
      <c r="H146" s="131"/>
      <c r="I146" s="131"/>
      <c r="J146" s="131"/>
      <c r="K146" s="131"/>
      <c r="L146" s="131"/>
      <c r="M146" s="131"/>
      <c r="N146" s="131"/>
      <c r="O146" s="131"/>
      <c r="P146" s="131"/>
      <c r="Q146" s="131"/>
      <c r="R146" s="131"/>
      <c r="S146" s="131"/>
      <c r="T146" s="131"/>
      <c r="U146" s="131"/>
      <c r="V146" s="131"/>
      <c r="W146" s="131"/>
      <c r="X146" s="131"/>
      <c r="Y146" s="131"/>
      <c r="Z146" s="131"/>
    </row>
    <row r="147">
      <c r="A147" s="131"/>
      <c r="B147" s="131"/>
      <c r="C147" s="131"/>
      <c r="D147" s="131"/>
      <c r="E147" s="131"/>
      <c r="F147" s="131"/>
      <c r="G147" s="131"/>
      <c r="H147" s="131"/>
      <c r="I147" s="131"/>
      <c r="J147" s="131"/>
      <c r="K147" s="131"/>
      <c r="L147" s="131"/>
      <c r="M147" s="131"/>
      <c r="N147" s="131"/>
      <c r="O147" s="131"/>
      <c r="P147" s="131"/>
      <c r="Q147" s="131"/>
      <c r="R147" s="131"/>
      <c r="S147" s="131"/>
      <c r="T147" s="131"/>
      <c r="U147" s="131"/>
      <c r="V147" s="131"/>
      <c r="W147" s="131"/>
      <c r="X147" s="131"/>
      <c r="Y147" s="131"/>
      <c r="Z147" s="131"/>
    </row>
    <row r="148">
      <c r="A148" s="131"/>
      <c r="B148" s="131"/>
      <c r="C148" s="131"/>
      <c r="D148" s="131"/>
      <c r="E148" s="131"/>
      <c r="F148" s="131"/>
      <c r="G148" s="131"/>
      <c r="H148" s="131"/>
      <c r="I148" s="131"/>
      <c r="J148" s="131"/>
      <c r="K148" s="131"/>
      <c r="L148" s="131"/>
      <c r="M148" s="131"/>
      <c r="N148" s="131"/>
      <c r="O148" s="131"/>
      <c r="P148" s="131"/>
      <c r="Q148" s="131"/>
      <c r="R148" s="131"/>
      <c r="S148" s="131"/>
      <c r="T148" s="131"/>
      <c r="U148" s="131"/>
      <c r="V148" s="131"/>
      <c r="W148" s="131"/>
      <c r="X148" s="131"/>
      <c r="Y148" s="131"/>
      <c r="Z148" s="131"/>
    </row>
    <row r="149">
      <c r="A149" s="131"/>
      <c r="B149" s="131"/>
      <c r="C149" s="131"/>
      <c r="D149" s="131"/>
      <c r="E149" s="131"/>
      <c r="F149" s="131"/>
      <c r="G149" s="131"/>
      <c r="H149" s="131"/>
      <c r="I149" s="131"/>
      <c r="J149" s="131"/>
      <c r="K149" s="131"/>
      <c r="L149" s="131"/>
      <c r="M149" s="131"/>
      <c r="N149" s="131"/>
      <c r="O149" s="131"/>
      <c r="P149" s="131"/>
      <c r="Q149" s="131"/>
      <c r="R149" s="131"/>
      <c r="S149" s="131"/>
      <c r="T149" s="131"/>
      <c r="U149" s="131"/>
      <c r="V149" s="131"/>
      <c r="W149" s="131"/>
      <c r="X149" s="131"/>
      <c r="Y149" s="131"/>
      <c r="Z149" s="131"/>
    </row>
    <row r="150">
      <c r="A150" s="131"/>
      <c r="B150" s="131"/>
      <c r="C150" s="131"/>
      <c r="D150" s="131"/>
      <c r="E150" s="131"/>
      <c r="F150" s="131"/>
      <c r="G150" s="131"/>
      <c r="H150" s="131"/>
      <c r="I150" s="131"/>
      <c r="J150" s="131"/>
      <c r="K150" s="131"/>
      <c r="L150" s="131"/>
      <c r="M150" s="131"/>
      <c r="N150" s="131"/>
      <c r="O150" s="131"/>
      <c r="P150" s="131"/>
      <c r="Q150" s="131"/>
      <c r="R150" s="131"/>
      <c r="S150" s="131"/>
      <c r="T150" s="131"/>
      <c r="U150" s="131"/>
      <c r="V150" s="131"/>
      <c r="W150" s="131"/>
      <c r="X150" s="131"/>
      <c r="Y150" s="131"/>
      <c r="Z150" s="131"/>
    </row>
    <row r="151">
      <c r="A151" s="131"/>
      <c r="B151" s="131"/>
      <c r="C151" s="131"/>
      <c r="D151" s="131"/>
      <c r="E151" s="131"/>
      <c r="F151" s="131"/>
      <c r="G151" s="131"/>
      <c r="H151" s="131"/>
      <c r="I151" s="131"/>
      <c r="J151" s="131"/>
      <c r="K151" s="131"/>
      <c r="L151" s="131"/>
      <c r="M151" s="131"/>
      <c r="N151" s="131"/>
      <c r="O151" s="131"/>
      <c r="P151" s="131"/>
      <c r="Q151" s="131"/>
      <c r="R151" s="131"/>
      <c r="S151" s="131"/>
      <c r="T151" s="131"/>
      <c r="U151" s="131"/>
      <c r="V151" s="131"/>
      <c r="W151" s="131"/>
      <c r="X151" s="131"/>
      <c r="Y151" s="131"/>
      <c r="Z151" s="131"/>
    </row>
    <row r="152">
      <c r="A152" s="131"/>
      <c r="B152" s="131"/>
      <c r="C152" s="131"/>
      <c r="D152" s="131"/>
      <c r="E152" s="131"/>
      <c r="F152" s="131"/>
      <c r="G152" s="131"/>
      <c r="H152" s="131"/>
      <c r="I152" s="131"/>
      <c r="J152" s="131"/>
      <c r="K152" s="131"/>
      <c r="L152" s="131"/>
      <c r="M152" s="131"/>
      <c r="N152" s="131"/>
      <c r="O152" s="131"/>
      <c r="P152" s="131"/>
      <c r="Q152" s="131"/>
      <c r="R152" s="131"/>
      <c r="S152" s="131"/>
      <c r="T152" s="131"/>
      <c r="U152" s="131"/>
      <c r="V152" s="131"/>
      <c r="W152" s="131"/>
      <c r="X152" s="131"/>
      <c r="Y152" s="131"/>
      <c r="Z152" s="131"/>
    </row>
    <row r="153">
      <c r="A153" s="131"/>
      <c r="B153" s="131"/>
      <c r="C153" s="131"/>
      <c r="D153" s="131"/>
      <c r="E153" s="131"/>
      <c r="F153" s="131"/>
      <c r="G153" s="131"/>
      <c r="H153" s="131"/>
      <c r="I153" s="131"/>
      <c r="J153" s="131"/>
      <c r="K153" s="131"/>
      <c r="L153" s="131"/>
      <c r="M153" s="131"/>
      <c r="N153" s="131"/>
      <c r="O153" s="131"/>
      <c r="P153" s="131"/>
      <c r="Q153" s="131"/>
      <c r="R153" s="131"/>
      <c r="S153" s="131"/>
      <c r="T153" s="131"/>
      <c r="U153" s="131"/>
      <c r="V153" s="131"/>
      <c r="W153" s="131"/>
      <c r="X153" s="131"/>
      <c r="Y153" s="131"/>
      <c r="Z153" s="131"/>
    </row>
    <row r="154">
      <c r="A154" s="131"/>
      <c r="B154" s="131"/>
      <c r="C154" s="131"/>
      <c r="D154" s="131"/>
      <c r="E154" s="131"/>
      <c r="F154" s="131"/>
      <c r="G154" s="131"/>
      <c r="H154" s="131"/>
      <c r="I154" s="131"/>
      <c r="J154" s="131"/>
      <c r="K154" s="131"/>
      <c r="L154" s="131"/>
      <c r="M154" s="131"/>
      <c r="N154" s="131"/>
      <c r="O154" s="131"/>
      <c r="P154" s="131"/>
      <c r="Q154" s="131"/>
      <c r="R154" s="131"/>
      <c r="S154" s="131"/>
      <c r="T154" s="131"/>
      <c r="U154" s="131"/>
      <c r="V154" s="131"/>
      <c r="W154" s="131"/>
      <c r="X154" s="131"/>
      <c r="Y154" s="131"/>
      <c r="Z154" s="131"/>
    </row>
    <row r="155">
      <c r="A155" s="131"/>
      <c r="B155" s="131"/>
      <c r="C155" s="131"/>
      <c r="D155" s="131"/>
      <c r="E155" s="131"/>
      <c r="F155" s="131"/>
      <c r="G155" s="131"/>
      <c r="H155" s="131"/>
      <c r="I155" s="131"/>
      <c r="J155" s="131"/>
      <c r="K155" s="131"/>
      <c r="L155" s="131"/>
      <c r="M155" s="131"/>
      <c r="N155" s="131"/>
      <c r="O155" s="131"/>
      <c r="P155" s="131"/>
      <c r="Q155" s="131"/>
      <c r="R155" s="131"/>
      <c r="S155" s="131"/>
      <c r="T155" s="131"/>
      <c r="U155" s="131"/>
      <c r="V155" s="131"/>
      <c r="W155" s="131"/>
      <c r="X155" s="131"/>
      <c r="Y155" s="131"/>
      <c r="Z155" s="131"/>
    </row>
    <row r="156">
      <c r="A156" s="131"/>
      <c r="B156" s="131"/>
      <c r="C156" s="131"/>
      <c r="D156" s="131"/>
      <c r="E156" s="131"/>
      <c r="F156" s="131"/>
      <c r="G156" s="131"/>
      <c r="H156" s="131"/>
      <c r="I156" s="131"/>
      <c r="J156" s="131"/>
      <c r="K156" s="131"/>
      <c r="L156" s="131"/>
      <c r="M156" s="131"/>
      <c r="N156" s="131"/>
      <c r="O156" s="131"/>
      <c r="P156" s="131"/>
      <c r="Q156" s="131"/>
      <c r="R156" s="131"/>
      <c r="S156" s="131"/>
      <c r="T156" s="131"/>
      <c r="U156" s="131"/>
      <c r="V156" s="131"/>
      <c r="W156" s="131"/>
      <c r="X156" s="131"/>
      <c r="Y156" s="131"/>
      <c r="Z156" s="131"/>
    </row>
    <row r="157">
      <c r="A157" s="131"/>
      <c r="B157" s="131"/>
      <c r="C157" s="131"/>
      <c r="D157" s="131"/>
      <c r="E157" s="131"/>
      <c r="F157" s="131"/>
      <c r="G157" s="131"/>
      <c r="H157" s="131"/>
      <c r="I157" s="131"/>
      <c r="J157" s="131"/>
      <c r="K157" s="131"/>
      <c r="L157" s="131"/>
      <c r="M157" s="131"/>
      <c r="N157" s="131"/>
      <c r="O157" s="131"/>
      <c r="P157" s="131"/>
      <c r="Q157" s="131"/>
      <c r="R157" s="131"/>
      <c r="S157" s="131"/>
      <c r="T157" s="131"/>
      <c r="U157" s="131"/>
      <c r="V157" s="131"/>
      <c r="W157" s="131"/>
      <c r="X157" s="131"/>
      <c r="Y157" s="131"/>
      <c r="Z157" s="131"/>
    </row>
    <row r="158">
      <c r="A158" s="131"/>
      <c r="B158" s="131"/>
      <c r="C158" s="131"/>
      <c r="D158" s="131"/>
      <c r="E158" s="131"/>
      <c r="F158" s="131"/>
      <c r="G158" s="131"/>
      <c r="H158" s="131"/>
      <c r="I158" s="131"/>
      <c r="J158" s="131"/>
      <c r="K158" s="131"/>
      <c r="L158" s="131"/>
      <c r="M158" s="131"/>
      <c r="N158" s="131"/>
      <c r="O158" s="131"/>
      <c r="P158" s="131"/>
      <c r="Q158" s="131"/>
      <c r="R158" s="131"/>
      <c r="S158" s="131"/>
      <c r="T158" s="131"/>
      <c r="U158" s="131"/>
      <c r="V158" s="131"/>
      <c r="W158" s="131"/>
      <c r="X158" s="131"/>
      <c r="Y158" s="131"/>
      <c r="Z158" s="131"/>
    </row>
    <row r="159">
      <c r="A159" s="131"/>
      <c r="B159" s="131"/>
      <c r="C159" s="131"/>
      <c r="D159" s="131"/>
      <c r="E159" s="131"/>
      <c r="F159" s="131"/>
      <c r="G159" s="131"/>
      <c r="H159" s="131"/>
      <c r="I159" s="131"/>
      <c r="J159" s="131"/>
      <c r="K159" s="131"/>
      <c r="L159" s="131"/>
      <c r="M159" s="131"/>
      <c r="N159" s="131"/>
      <c r="O159" s="131"/>
      <c r="P159" s="131"/>
      <c r="Q159" s="131"/>
      <c r="R159" s="131"/>
      <c r="S159" s="131"/>
      <c r="T159" s="131"/>
      <c r="U159" s="131"/>
      <c r="V159" s="131"/>
      <c r="W159" s="131"/>
      <c r="X159" s="131"/>
      <c r="Y159" s="131"/>
      <c r="Z159" s="131"/>
    </row>
    <row r="160">
      <c r="A160" s="131"/>
      <c r="B160" s="131"/>
      <c r="C160" s="131"/>
      <c r="D160" s="131"/>
      <c r="E160" s="131"/>
      <c r="F160" s="131"/>
      <c r="G160" s="131"/>
      <c r="H160" s="131"/>
      <c r="I160" s="131"/>
      <c r="J160" s="131"/>
      <c r="K160" s="131"/>
      <c r="L160" s="131"/>
      <c r="M160" s="131"/>
      <c r="N160" s="131"/>
      <c r="O160" s="131"/>
      <c r="P160" s="131"/>
      <c r="Q160" s="131"/>
      <c r="R160" s="131"/>
      <c r="S160" s="131"/>
      <c r="T160" s="131"/>
      <c r="U160" s="131"/>
      <c r="V160" s="131"/>
      <c r="W160" s="131"/>
      <c r="X160" s="131"/>
      <c r="Y160" s="131"/>
      <c r="Z160" s="131"/>
    </row>
    <row r="161">
      <c r="A161" s="131"/>
      <c r="B161" s="131"/>
      <c r="C161" s="131"/>
      <c r="D161" s="131"/>
      <c r="E161" s="131"/>
      <c r="F161" s="131"/>
      <c r="G161" s="131"/>
      <c r="H161" s="131"/>
      <c r="I161" s="131"/>
      <c r="J161" s="131"/>
      <c r="K161" s="131"/>
      <c r="L161" s="131"/>
      <c r="M161" s="131"/>
      <c r="N161" s="131"/>
      <c r="O161" s="131"/>
      <c r="P161" s="131"/>
      <c r="Q161" s="131"/>
      <c r="R161" s="131"/>
      <c r="S161" s="131"/>
      <c r="T161" s="131"/>
      <c r="U161" s="131"/>
      <c r="V161" s="131"/>
      <c r="W161" s="131"/>
      <c r="X161" s="131"/>
      <c r="Y161" s="131"/>
      <c r="Z161" s="131"/>
    </row>
    <row r="162">
      <c r="A162" s="131"/>
      <c r="B162" s="131"/>
      <c r="C162" s="131"/>
      <c r="D162" s="131"/>
      <c r="E162" s="131"/>
      <c r="F162" s="131"/>
      <c r="G162" s="131"/>
      <c r="H162" s="131"/>
      <c r="I162" s="131"/>
      <c r="J162" s="131"/>
      <c r="K162" s="131"/>
      <c r="L162" s="131"/>
      <c r="M162" s="131"/>
      <c r="N162" s="131"/>
      <c r="O162" s="131"/>
      <c r="P162" s="131"/>
      <c r="Q162" s="131"/>
      <c r="R162" s="131"/>
      <c r="S162" s="131"/>
      <c r="T162" s="131"/>
      <c r="U162" s="131"/>
      <c r="V162" s="131"/>
      <c r="W162" s="131"/>
      <c r="X162" s="131"/>
      <c r="Y162" s="131"/>
      <c r="Z162" s="131"/>
    </row>
    <row r="163">
      <c r="A163" s="131"/>
      <c r="B163" s="131"/>
      <c r="C163" s="131"/>
      <c r="D163" s="131"/>
      <c r="E163" s="131"/>
      <c r="F163" s="131"/>
      <c r="G163" s="131"/>
      <c r="H163" s="131"/>
      <c r="I163" s="131"/>
      <c r="J163" s="131"/>
      <c r="K163" s="131"/>
      <c r="L163" s="131"/>
      <c r="M163" s="131"/>
      <c r="N163" s="131"/>
      <c r="O163" s="131"/>
      <c r="P163" s="131"/>
      <c r="Q163" s="131"/>
      <c r="R163" s="131"/>
      <c r="S163" s="131"/>
      <c r="T163" s="131"/>
      <c r="U163" s="131"/>
      <c r="V163" s="131"/>
      <c r="W163" s="131"/>
      <c r="X163" s="131"/>
      <c r="Y163" s="131"/>
      <c r="Z163" s="131"/>
    </row>
    <row r="164">
      <c r="A164" s="131"/>
      <c r="B164" s="131"/>
      <c r="C164" s="131"/>
      <c r="D164" s="131"/>
      <c r="E164" s="131"/>
      <c r="F164" s="131"/>
      <c r="G164" s="131"/>
      <c r="H164" s="131"/>
      <c r="I164" s="131"/>
      <c r="J164" s="131"/>
      <c r="K164" s="131"/>
      <c r="L164" s="131"/>
      <c r="M164" s="131"/>
      <c r="N164" s="131"/>
      <c r="O164" s="131"/>
      <c r="P164" s="131"/>
      <c r="Q164" s="131"/>
      <c r="R164" s="131"/>
      <c r="S164" s="131"/>
      <c r="T164" s="131"/>
      <c r="U164" s="131"/>
      <c r="V164" s="131"/>
      <c r="W164" s="131"/>
      <c r="X164" s="131"/>
      <c r="Y164" s="131"/>
      <c r="Z164" s="131"/>
    </row>
    <row r="165">
      <c r="A165" s="131"/>
      <c r="B165" s="131"/>
      <c r="C165" s="131"/>
      <c r="D165" s="131"/>
      <c r="E165" s="131"/>
      <c r="F165" s="131"/>
      <c r="G165" s="131"/>
      <c r="H165" s="131"/>
      <c r="I165" s="131"/>
      <c r="J165" s="131"/>
      <c r="K165" s="131"/>
      <c r="L165" s="131"/>
      <c r="M165" s="131"/>
      <c r="N165" s="131"/>
      <c r="O165" s="131"/>
      <c r="P165" s="131"/>
      <c r="Q165" s="131"/>
      <c r="R165" s="131"/>
      <c r="S165" s="131"/>
      <c r="T165" s="131"/>
      <c r="U165" s="131"/>
      <c r="V165" s="131"/>
      <c r="W165" s="131"/>
      <c r="X165" s="131"/>
      <c r="Y165" s="131"/>
      <c r="Z165" s="131"/>
    </row>
    <row r="166">
      <c r="A166" s="131"/>
      <c r="B166" s="131"/>
      <c r="C166" s="131"/>
      <c r="D166" s="131"/>
      <c r="E166" s="131"/>
      <c r="F166" s="131"/>
      <c r="G166" s="131"/>
      <c r="H166" s="131"/>
      <c r="I166" s="131"/>
      <c r="J166" s="131"/>
      <c r="K166" s="131"/>
      <c r="L166" s="131"/>
      <c r="M166" s="131"/>
      <c r="N166" s="131"/>
      <c r="O166" s="131"/>
      <c r="P166" s="131"/>
      <c r="Q166" s="131"/>
      <c r="R166" s="131"/>
      <c r="S166" s="131"/>
      <c r="T166" s="131"/>
      <c r="U166" s="131"/>
      <c r="V166" s="131"/>
      <c r="W166" s="131"/>
      <c r="X166" s="131"/>
      <c r="Y166" s="131"/>
      <c r="Z166" s="131"/>
    </row>
    <row r="167">
      <c r="A167" s="131"/>
      <c r="B167" s="131"/>
      <c r="C167" s="131"/>
      <c r="D167" s="131"/>
      <c r="E167" s="131"/>
      <c r="F167" s="131"/>
      <c r="G167" s="131"/>
      <c r="H167" s="131"/>
      <c r="I167" s="131"/>
      <c r="J167" s="131"/>
      <c r="K167" s="131"/>
      <c r="L167" s="131"/>
      <c r="M167" s="131"/>
      <c r="N167" s="131"/>
      <c r="O167" s="131"/>
      <c r="P167" s="131"/>
      <c r="Q167" s="131"/>
      <c r="R167" s="131"/>
      <c r="S167" s="131"/>
      <c r="T167" s="131"/>
      <c r="U167" s="131"/>
      <c r="V167" s="131"/>
      <c r="W167" s="131"/>
      <c r="X167" s="131"/>
      <c r="Y167" s="131"/>
      <c r="Z167" s="131"/>
    </row>
    <row r="168">
      <c r="A168" s="131"/>
      <c r="B168" s="131"/>
      <c r="C168" s="131"/>
      <c r="D168" s="131"/>
      <c r="E168" s="131"/>
      <c r="F168" s="131"/>
      <c r="G168" s="131"/>
      <c r="H168" s="131"/>
      <c r="I168" s="131"/>
      <c r="J168" s="131"/>
      <c r="K168" s="131"/>
      <c r="L168" s="131"/>
      <c r="M168" s="131"/>
      <c r="N168" s="131"/>
      <c r="O168" s="131"/>
      <c r="P168" s="131"/>
      <c r="Q168" s="131"/>
      <c r="R168" s="131"/>
      <c r="S168" s="131"/>
      <c r="T168" s="131"/>
      <c r="U168" s="131"/>
      <c r="V168" s="131"/>
      <c r="W168" s="131"/>
      <c r="X168" s="131"/>
      <c r="Y168" s="131"/>
      <c r="Z168" s="131"/>
    </row>
    <row r="169">
      <c r="A169" s="131"/>
      <c r="B169" s="131"/>
      <c r="C169" s="131"/>
      <c r="D169" s="131"/>
      <c r="E169" s="131"/>
      <c r="F169" s="131"/>
      <c r="G169" s="131"/>
      <c r="H169" s="131"/>
      <c r="I169" s="131"/>
      <c r="J169" s="131"/>
      <c r="K169" s="131"/>
      <c r="L169" s="131"/>
      <c r="M169" s="131"/>
      <c r="N169" s="131"/>
      <c r="O169" s="131"/>
      <c r="P169" s="131"/>
      <c r="Q169" s="131"/>
      <c r="R169" s="131"/>
      <c r="S169" s="131"/>
      <c r="T169" s="131"/>
      <c r="U169" s="131"/>
      <c r="V169" s="131"/>
      <c r="W169" s="131"/>
      <c r="X169" s="131"/>
      <c r="Y169" s="131"/>
      <c r="Z169" s="131"/>
    </row>
    <row r="170">
      <c r="A170" s="131"/>
      <c r="B170" s="131"/>
      <c r="C170" s="131"/>
      <c r="D170" s="131"/>
      <c r="E170" s="131"/>
      <c r="F170" s="131"/>
      <c r="G170" s="131"/>
      <c r="H170" s="131"/>
      <c r="I170" s="131"/>
      <c r="J170" s="131"/>
      <c r="K170" s="131"/>
      <c r="L170" s="131"/>
      <c r="M170" s="131"/>
      <c r="N170" s="131"/>
      <c r="O170" s="131"/>
      <c r="P170" s="131"/>
      <c r="Q170" s="131"/>
      <c r="R170" s="131"/>
      <c r="S170" s="131"/>
      <c r="T170" s="131"/>
      <c r="U170" s="131"/>
      <c r="V170" s="131"/>
      <c r="W170" s="131"/>
      <c r="X170" s="131"/>
      <c r="Y170" s="131"/>
      <c r="Z170" s="131"/>
    </row>
    <row r="171">
      <c r="A171" s="131"/>
      <c r="B171" s="131"/>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c r="Y171" s="131"/>
      <c r="Z171" s="131"/>
    </row>
    <row r="172">
      <c r="A172" s="131"/>
      <c r="B172" s="131"/>
      <c r="C172" s="131"/>
      <c r="D172" s="131"/>
      <c r="E172" s="131"/>
      <c r="F172" s="131"/>
      <c r="G172" s="131"/>
      <c r="H172" s="131"/>
      <c r="I172" s="131"/>
      <c r="J172" s="131"/>
      <c r="K172" s="131"/>
      <c r="L172" s="131"/>
      <c r="M172" s="131"/>
      <c r="N172" s="131"/>
      <c r="O172" s="131"/>
      <c r="P172" s="131"/>
      <c r="Q172" s="131"/>
      <c r="R172" s="131"/>
      <c r="S172" s="131"/>
      <c r="T172" s="131"/>
      <c r="U172" s="131"/>
      <c r="V172" s="131"/>
      <c r="W172" s="131"/>
      <c r="X172" s="131"/>
      <c r="Y172" s="131"/>
      <c r="Z172" s="131"/>
    </row>
    <row r="173">
      <c r="A173" s="131"/>
      <c r="B173" s="131"/>
      <c r="C173" s="131"/>
      <c r="D173" s="131"/>
      <c r="E173" s="131"/>
      <c r="F173" s="131"/>
      <c r="G173" s="131"/>
      <c r="H173" s="131"/>
      <c r="I173" s="131"/>
      <c r="J173" s="131"/>
      <c r="K173" s="131"/>
      <c r="L173" s="131"/>
      <c r="M173" s="131"/>
      <c r="N173" s="131"/>
      <c r="O173" s="131"/>
      <c r="P173" s="131"/>
      <c r="Q173" s="131"/>
      <c r="R173" s="131"/>
      <c r="S173" s="131"/>
      <c r="T173" s="131"/>
      <c r="U173" s="131"/>
      <c r="V173" s="131"/>
      <c r="W173" s="131"/>
      <c r="X173" s="131"/>
      <c r="Y173" s="131"/>
      <c r="Z173" s="131"/>
    </row>
    <row r="174">
      <c r="A174" s="131"/>
      <c r="B174" s="131"/>
      <c r="C174" s="131"/>
      <c r="D174" s="131"/>
      <c r="E174" s="131"/>
      <c r="F174" s="131"/>
      <c r="G174" s="131"/>
      <c r="H174" s="131"/>
      <c r="I174" s="131"/>
      <c r="J174" s="131"/>
      <c r="K174" s="131"/>
      <c r="L174" s="131"/>
      <c r="M174" s="131"/>
      <c r="N174" s="131"/>
      <c r="O174" s="131"/>
      <c r="P174" s="131"/>
      <c r="Q174" s="131"/>
      <c r="R174" s="131"/>
      <c r="S174" s="131"/>
      <c r="T174" s="131"/>
      <c r="U174" s="131"/>
      <c r="V174" s="131"/>
      <c r="W174" s="131"/>
      <c r="X174" s="131"/>
      <c r="Y174" s="131"/>
      <c r="Z174" s="131"/>
    </row>
    <row r="175">
      <c r="A175" s="131"/>
      <c r="B175" s="131"/>
      <c r="C175" s="131"/>
      <c r="D175" s="131"/>
      <c r="E175" s="131"/>
      <c r="F175" s="131"/>
      <c r="G175" s="131"/>
      <c r="H175" s="131"/>
      <c r="I175" s="131"/>
      <c r="J175" s="131"/>
      <c r="K175" s="131"/>
      <c r="L175" s="131"/>
      <c r="M175" s="131"/>
      <c r="N175" s="131"/>
      <c r="O175" s="131"/>
      <c r="P175" s="131"/>
      <c r="Q175" s="131"/>
      <c r="R175" s="131"/>
      <c r="S175" s="131"/>
      <c r="T175" s="131"/>
      <c r="U175" s="131"/>
      <c r="V175" s="131"/>
      <c r="W175" s="131"/>
      <c r="X175" s="131"/>
      <c r="Y175" s="131"/>
      <c r="Z175" s="131"/>
    </row>
    <row r="176">
      <c r="A176" s="131"/>
      <c r="B176" s="131"/>
      <c r="C176" s="131"/>
      <c r="D176" s="131"/>
      <c r="E176" s="131"/>
      <c r="F176" s="131"/>
      <c r="G176" s="131"/>
      <c r="H176" s="131"/>
      <c r="I176" s="131"/>
      <c r="J176" s="131"/>
      <c r="K176" s="131"/>
      <c r="L176" s="131"/>
      <c r="M176" s="131"/>
      <c r="N176" s="131"/>
      <c r="O176" s="131"/>
      <c r="P176" s="131"/>
      <c r="Q176" s="131"/>
      <c r="R176" s="131"/>
      <c r="S176" s="131"/>
      <c r="T176" s="131"/>
      <c r="U176" s="131"/>
      <c r="V176" s="131"/>
      <c r="W176" s="131"/>
      <c r="X176" s="131"/>
      <c r="Y176" s="131"/>
      <c r="Z176" s="131"/>
    </row>
    <row r="177">
      <c r="A177" s="131"/>
      <c r="B177" s="131"/>
      <c r="C177" s="131"/>
      <c r="D177" s="131"/>
      <c r="E177" s="131"/>
      <c r="F177" s="131"/>
      <c r="G177" s="131"/>
      <c r="H177" s="131"/>
      <c r="I177" s="131"/>
      <c r="J177" s="131"/>
      <c r="K177" s="131"/>
      <c r="L177" s="131"/>
      <c r="M177" s="131"/>
      <c r="N177" s="131"/>
      <c r="O177" s="131"/>
      <c r="P177" s="131"/>
      <c r="Q177" s="131"/>
      <c r="R177" s="131"/>
      <c r="S177" s="131"/>
      <c r="T177" s="131"/>
      <c r="U177" s="131"/>
      <c r="V177" s="131"/>
      <c r="W177" s="131"/>
      <c r="X177" s="131"/>
      <c r="Y177" s="131"/>
      <c r="Z177" s="131"/>
    </row>
    <row r="178">
      <c r="A178" s="131"/>
      <c r="B178" s="131"/>
      <c r="C178" s="131"/>
      <c r="D178" s="131"/>
      <c r="E178" s="131"/>
      <c r="F178" s="131"/>
      <c r="G178" s="131"/>
      <c r="H178" s="131"/>
      <c r="I178" s="131"/>
      <c r="J178" s="131"/>
      <c r="K178" s="131"/>
      <c r="L178" s="131"/>
      <c r="M178" s="131"/>
      <c r="N178" s="131"/>
      <c r="O178" s="131"/>
      <c r="P178" s="131"/>
      <c r="Q178" s="131"/>
      <c r="R178" s="131"/>
      <c r="S178" s="131"/>
      <c r="T178" s="131"/>
      <c r="U178" s="131"/>
      <c r="V178" s="131"/>
      <c r="W178" s="131"/>
      <c r="X178" s="131"/>
      <c r="Y178" s="131"/>
      <c r="Z178" s="131"/>
    </row>
    <row r="179">
      <c r="A179" s="131"/>
      <c r="B179" s="131"/>
      <c r="C179" s="131"/>
      <c r="D179" s="131"/>
      <c r="E179" s="131"/>
      <c r="F179" s="131"/>
      <c r="G179" s="131"/>
      <c r="H179" s="131"/>
      <c r="I179" s="131"/>
      <c r="J179" s="131"/>
      <c r="K179" s="131"/>
      <c r="L179" s="131"/>
      <c r="M179" s="131"/>
      <c r="N179" s="131"/>
      <c r="O179" s="131"/>
      <c r="P179" s="131"/>
      <c r="Q179" s="131"/>
      <c r="R179" s="131"/>
      <c r="S179" s="131"/>
      <c r="T179" s="131"/>
      <c r="U179" s="131"/>
      <c r="V179" s="131"/>
      <c r="W179" s="131"/>
      <c r="X179" s="131"/>
      <c r="Y179" s="131"/>
      <c r="Z179" s="131"/>
    </row>
    <row r="180">
      <c r="A180" s="131"/>
      <c r="B180" s="131"/>
      <c r="C180" s="131"/>
      <c r="D180" s="131"/>
      <c r="E180" s="131"/>
      <c r="F180" s="131"/>
      <c r="G180" s="131"/>
      <c r="H180" s="131"/>
      <c r="I180" s="131"/>
      <c r="J180" s="131"/>
      <c r="K180" s="131"/>
      <c r="L180" s="131"/>
      <c r="M180" s="131"/>
      <c r="N180" s="131"/>
      <c r="O180" s="131"/>
      <c r="P180" s="131"/>
      <c r="Q180" s="131"/>
      <c r="R180" s="131"/>
      <c r="S180" s="131"/>
      <c r="T180" s="131"/>
      <c r="U180" s="131"/>
      <c r="V180" s="131"/>
      <c r="W180" s="131"/>
      <c r="X180" s="131"/>
      <c r="Y180" s="131"/>
      <c r="Z180" s="131"/>
    </row>
    <row r="181">
      <c r="A181" s="131"/>
      <c r="B181" s="131"/>
      <c r="C181" s="131"/>
      <c r="D181" s="131"/>
      <c r="E181" s="131"/>
      <c r="F181" s="131"/>
      <c r="G181" s="131"/>
      <c r="H181" s="131"/>
      <c r="I181" s="131"/>
      <c r="J181" s="131"/>
      <c r="K181" s="131"/>
      <c r="L181" s="131"/>
      <c r="M181" s="131"/>
      <c r="N181" s="131"/>
      <c r="O181" s="131"/>
      <c r="P181" s="131"/>
      <c r="Q181" s="131"/>
      <c r="R181" s="131"/>
      <c r="S181" s="131"/>
      <c r="T181" s="131"/>
      <c r="U181" s="131"/>
      <c r="V181" s="131"/>
      <c r="W181" s="131"/>
      <c r="X181" s="131"/>
      <c r="Y181" s="131"/>
      <c r="Z181" s="131"/>
    </row>
    <row r="182">
      <c r="A182" s="131"/>
      <c r="B182" s="131"/>
      <c r="C182" s="131"/>
      <c r="D182" s="131"/>
      <c r="E182" s="131"/>
      <c r="F182" s="131"/>
      <c r="G182" s="131"/>
      <c r="H182" s="131"/>
      <c r="I182" s="131"/>
      <c r="J182" s="131"/>
      <c r="K182" s="131"/>
      <c r="L182" s="131"/>
      <c r="M182" s="131"/>
      <c r="N182" s="131"/>
      <c r="O182" s="131"/>
      <c r="P182" s="131"/>
      <c r="Q182" s="131"/>
      <c r="R182" s="131"/>
      <c r="S182" s="131"/>
      <c r="T182" s="131"/>
      <c r="U182" s="131"/>
      <c r="V182" s="131"/>
      <c r="W182" s="131"/>
      <c r="X182" s="131"/>
      <c r="Y182" s="131"/>
      <c r="Z182" s="131"/>
    </row>
    <row r="183">
      <c r="A183" s="131"/>
      <c r="B183" s="131"/>
      <c r="C183" s="131"/>
      <c r="D183" s="131"/>
      <c r="E183" s="131"/>
      <c r="F183" s="131"/>
      <c r="G183" s="131"/>
      <c r="H183" s="131"/>
      <c r="I183" s="131"/>
      <c r="J183" s="131"/>
      <c r="K183" s="131"/>
      <c r="L183" s="131"/>
      <c r="M183" s="131"/>
      <c r="N183" s="131"/>
      <c r="O183" s="131"/>
      <c r="P183" s="131"/>
      <c r="Q183" s="131"/>
      <c r="R183" s="131"/>
      <c r="S183" s="131"/>
      <c r="T183" s="131"/>
      <c r="U183" s="131"/>
      <c r="V183" s="131"/>
      <c r="W183" s="131"/>
      <c r="X183" s="131"/>
      <c r="Y183" s="131"/>
      <c r="Z183" s="131"/>
    </row>
    <row r="184">
      <c r="A184" s="131"/>
      <c r="B184" s="131"/>
      <c r="C184" s="131"/>
      <c r="D184" s="131"/>
      <c r="E184" s="131"/>
      <c r="F184" s="131"/>
      <c r="G184" s="131"/>
      <c r="H184" s="131"/>
      <c r="I184" s="131"/>
      <c r="J184" s="131"/>
      <c r="K184" s="131"/>
      <c r="L184" s="131"/>
      <c r="M184" s="131"/>
      <c r="N184" s="131"/>
      <c r="O184" s="131"/>
      <c r="P184" s="131"/>
      <c r="Q184" s="131"/>
      <c r="R184" s="131"/>
      <c r="S184" s="131"/>
      <c r="T184" s="131"/>
      <c r="U184" s="131"/>
      <c r="V184" s="131"/>
      <c r="W184" s="131"/>
      <c r="X184" s="131"/>
      <c r="Y184" s="131"/>
      <c r="Z184" s="131"/>
    </row>
    <row r="185">
      <c r="A185" s="131"/>
      <c r="B185" s="131"/>
      <c r="C185" s="131"/>
      <c r="D185" s="131"/>
      <c r="E185" s="131"/>
      <c r="F185" s="131"/>
      <c r="G185" s="131"/>
      <c r="H185" s="131"/>
      <c r="I185" s="131"/>
      <c r="J185" s="131"/>
      <c r="K185" s="131"/>
      <c r="L185" s="131"/>
      <c r="M185" s="131"/>
      <c r="N185" s="131"/>
      <c r="O185" s="131"/>
      <c r="P185" s="131"/>
      <c r="Q185" s="131"/>
      <c r="R185" s="131"/>
      <c r="S185" s="131"/>
      <c r="T185" s="131"/>
      <c r="U185" s="131"/>
      <c r="V185" s="131"/>
      <c r="W185" s="131"/>
      <c r="X185" s="131"/>
      <c r="Y185" s="131"/>
      <c r="Z185" s="131"/>
    </row>
    <row r="186">
      <c r="A186" s="131"/>
      <c r="B186" s="131"/>
      <c r="C186" s="131"/>
      <c r="D186" s="131"/>
      <c r="E186" s="131"/>
      <c r="F186" s="131"/>
      <c r="G186" s="131"/>
      <c r="H186" s="131"/>
      <c r="I186" s="131"/>
      <c r="J186" s="131"/>
      <c r="K186" s="131"/>
      <c r="L186" s="131"/>
      <c r="M186" s="131"/>
      <c r="N186" s="131"/>
      <c r="O186" s="131"/>
      <c r="P186" s="131"/>
      <c r="Q186" s="131"/>
      <c r="R186" s="131"/>
      <c r="S186" s="131"/>
      <c r="T186" s="131"/>
      <c r="U186" s="131"/>
      <c r="V186" s="131"/>
      <c r="W186" s="131"/>
      <c r="X186" s="131"/>
      <c r="Y186" s="131"/>
      <c r="Z186" s="131"/>
    </row>
    <row r="187">
      <c r="A187" s="131"/>
      <c r="B187" s="131"/>
      <c r="C187" s="131"/>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131"/>
    </row>
    <row r="188">
      <c r="A188" s="131"/>
      <c r="B188" s="131"/>
      <c r="C188" s="131"/>
      <c r="D188" s="131"/>
      <c r="E188" s="131"/>
      <c r="F188" s="131"/>
      <c r="G188" s="131"/>
      <c r="H188" s="131"/>
      <c r="I188" s="131"/>
      <c r="J188" s="131"/>
      <c r="K188" s="131"/>
      <c r="L188" s="131"/>
      <c r="M188" s="131"/>
      <c r="N188" s="131"/>
      <c r="O188" s="131"/>
      <c r="P188" s="131"/>
      <c r="Q188" s="131"/>
      <c r="R188" s="131"/>
      <c r="S188" s="131"/>
      <c r="T188" s="131"/>
      <c r="U188" s="131"/>
      <c r="V188" s="131"/>
      <c r="W188" s="131"/>
      <c r="X188" s="131"/>
      <c r="Y188" s="131"/>
      <c r="Z188" s="131"/>
    </row>
    <row r="189">
      <c r="A189" s="131"/>
      <c r="B189" s="131"/>
      <c r="C189" s="131"/>
      <c r="D189" s="131"/>
      <c r="E189" s="131"/>
      <c r="F189" s="131"/>
      <c r="G189" s="131"/>
      <c r="H189" s="131"/>
      <c r="I189" s="131"/>
      <c r="J189" s="131"/>
      <c r="K189" s="131"/>
      <c r="L189" s="131"/>
      <c r="M189" s="131"/>
      <c r="N189" s="131"/>
      <c r="O189" s="131"/>
      <c r="P189" s="131"/>
      <c r="Q189" s="131"/>
      <c r="R189" s="131"/>
      <c r="S189" s="131"/>
      <c r="T189" s="131"/>
      <c r="U189" s="131"/>
      <c r="V189" s="131"/>
      <c r="W189" s="131"/>
      <c r="X189" s="131"/>
      <c r="Y189" s="131"/>
      <c r="Z189" s="131"/>
    </row>
    <row r="190">
      <c r="A190" s="131"/>
      <c r="B190" s="131"/>
      <c r="C190" s="131"/>
      <c r="D190" s="131"/>
      <c r="E190" s="131"/>
      <c r="F190" s="131"/>
      <c r="G190" s="131"/>
      <c r="H190" s="131"/>
      <c r="I190" s="131"/>
      <c r="J190" s="131"/>
      <c r="K190" s="131"/>
      <c r="L190" s="131"/>
      <c r="M190" s="131"/>
      <c r="N190" s="131"/>
      <c r="O190" s="131"/>
      <c r="P190" s="131"/>
      <c r="Q190" s="131"/>
      <c r="R190" s="131"/>
      <c r="S190" s="131"/>
      <c r="T190" s="131"/>
      <c r="U190" s="131"/>
      <c r="V190" s="131"/>
      <c r="W190" s="131"/>
      <c r="X190" s="131"/>
      <c r="Y190" s="131"/>
      <c r="Z190" s="131"/>
    </row>
    <row r="191">
      <c r="A191" s="131"/>
      <c r="B191" s="131"/>
      <c r="C191" s="131"/>
      <c r="D191" s="131"/>
      <c r="E191" s="131"/>
      <c r="F191" s="131"/>
      <c r="G191" s="131"/>
      <c r="H191" s="131"/>
      <c r="I191" s="131"/>
      <c r="J191" s="131"/>
      <c r="K191" s="131"/>
      <c r="L191" s="131"/>
      <c r="M191" s="131"/>
      <c r="N191" s="131"/>
      <c r="O191" s="131"/>
      <c r="P191" s="131"/>
      <c r="Q191" s="131"/>
      <c r="R191" s="131"/>
      <c r="S191" s="131"/>
      <c r="T191" s="131"/>
      <c r="U191" s="131"/>
      <c r="V191" s="131"/>
      <c r="W191" s="131"/>
      <c r="X191" s="131"/>
      <c r="Y191" s="131"/>
      <c r="Z191" s="131"/>
    </row>
    <row r="192">
      <c r="A192" s="131"/>
      <c r="B192" s="131"/>
      <c r="C192" s="131"/>
      <c r="D192" s="131"/>
      <c r="E192" s="131"/>
      <c r="F192" s="131"/>
      <c r="G192" s="131"/>
      <c r="H192" s="131"/>
      <c r="I192" s="131"/>
      <c r="J192" s="131"/>
      <c r="K192" s="131"/>
      <c r="L192" s="131"/>
      <c r="M192" s="131"/>
      <c r="N192" s="131"/>
      <c r="O192" s="131"/>
      <c r="P192" s="131"/>
      <c r="Q192" s="131"/>
      <c r="R192" s="131"/>
      <c r="S192" s="131"/>
      <c r="T192" s="131"/>
      <c r="U192" s="131"/>
      <c r="V192" s="131"/>
      <c r="W192" s="131"/>
      <c r="X192" s="131"/>
      <c r="Y192" s="131"/>
      <c r="Z192" s="131"/>
    </row>
    <row r="193">
      <c r="A193" s="131"/>
      <c r="B193" s="131"/>
      <c r="C193" s="131"/>
      <c r="D193" s="131"/>
      <c r="E193" s="131"/>
      <c r="F193" s="131"/>
      <c r="G193" s="131"/>
      <c r="H193" s="131"/>
      <c r="I193" s="131"/>
      <c r="J193" s="131"/>
      <c r="K193" s="131"/>
      <c r="L193" s="131"/>
      <c r="M193" s="131"/>
      <c r="N193" s="131"/>
      <c r="O193" s="131"/>
      <c r="P193" s="131"/>
      <c r="Q193" s="131"/>
      <c r="R193" s="131"/>
      <c r="S193" s="131"/>
      <c r="T193" s="131"/>
      <c r="U193" s="131"/>
      <c r="V193" s="131"/>
      <c r="W193" s="131"/>
      <c r="X193" s="131"/>
      <c r="Y193" s="131"/>
      <c r="Z193" s="131"/>
    </row>
    <row r="194">
      <c r="A194" s="131"/>
      <c r="B194" s="131"/>
      <c r="C194" s="131"/>
      <c r="D194" s="131"/>
      <c r="E194" s="131"/>
      <c r="F194" s="131"/>
      <c r="G194" s="131"/>
      <c r="H194" s="131"/>
      <c r="I194" s="131"/>
      <c r="J194" s="131"/>
      <c r="K194" s="131"/>
      <c r="L194" s="131"/>
      <c r="M194" s="131"/>
      <c r="N194" s="131"/>
      <c r="O194" s="131"/>
      <c r="P194" s="131"/>
      <c r="Q194" s="131"/>
      <c r="R194" s="131"/>
      <c r="S194" s="131"/>
      <c r="T194" s="131"/>
      <c r="U194" s="131"/>
      <c r="V194" s="131"/>
      <c r="W194" s="131"/>
      <c r="X194" s="131"/>
      <c r="Y194" s="131"/>
      <c r="Z194" s="131"/>
    </row>
    <row r="195">
      <c r="A195" s="131"/>
      <c r="B195" s="131"/>
      <c r="C195" s="131"/>
      <c r="D195" s="131"/>
      <c r="E195" s="131"/>
      <c r="F195" s="131"/>
      <c r="G195" s="131"/>
      <c r="H195" s="131"/>
      <c r="I195" s="131"/>
      <c r="J195" s="131"/>
      <c r="K195" s="131"/>
      <c r="L195" s="131"/>
      <c r="M195" s="131"/>
      <c r="N195" s="131"/>
      <c r="O195" s="131"/>
      <c r="P195" s="131"/>
      <c r="Q195" s="131"/>
      <c r="R195" s="131"/>
      <c r="S195" s="131"/>
      <c r="T195" s="131"/>
      <c r="U195" s="131"/>
      <c r="V195" s="131"/>
      <c r="W195" s="131"/>
      <c r="X195" s="131"/>
      <c r="Y195" s="131"/>
      <c r="Z195" s="131"/>
    </row>
    <row r="196">
      <c r="A196" s="131"/>
      <c r="B196" s="131"/>
      <c r="C196" s="131"/>
      <c r="D196" s="131"/>
      <c r="E196" s="131"/>
      <c r="F196" s="131"/>
      <c r="G196" s="131"/>
      <c r="H196" s="131"/>
      <c r="I196" s="131"/>
      <c r="J196" s="131"/>
      <c r="K196" s="131"/>
      <c r="L196" s="131"/>
      <c r="M196" s="131"/>
      <c r="N196" s="131"/>
      <c r="O196" s="131"/>
      <c r="P196" s="131"/>
      <c r="Q196" s="131"/>
      <c r="R196" s="131"/>
      <c r="S196" s="131"/>
      <c r="T196" s="131"/>
      <c r="U196" s="131"/>
      <c r="V196" s="131"/>
      <c r="W196" s="131"/>
      <c r="X196" s="131"/>
      <c r="Y196" s="131"/>
      <c r="Z196" s="131"/>
    </row>
    <row r="197">
      <c r="A197" s="131"/>
      <c r="B197" s="131"/>
      <c r="C197" s="131"/>
      <c r="D197" s="131"/>
      <c r="E197" s="131"/>
      <c r="F197" s="131"/>
      <c r="G197" s="131"/>
      <c r="H197" s="131"/>
      <c r="I197" s="131"/>
      <c r="J197" s="131"/>
      <c r="K197" s="131"/>
      <c r="L197" s="131"/>
      <c r="M197" s="131"/>
      <c r="N197" s="131"/>
      <c r="O197" s="131"/>
      <c r="P197" s="131"/>
      <c r="Q197" s="131"/>
      <c r="R197" s="131"/>
      <c r="S197" s="131"/>
      <c r="T197" s="131"/>
      <c r="U197" s="131"/>
      <c r="V197" s="131"/>
      <c r="W197" s="131"/>
      <c r="X197" s="131"/>
      <c r="Y197" s="131"/>
      <c r="Z197" s="131"/>
    </row>
    <row r="198">
      <c r="A198" s="131"/>
      <c r="B198" s="131"/>
      <c r="C198" s="131"/>
      <c r="D198" s="131"/>
      <c r="E198" s="131"/>
      <c r="F198" s="131"/>
      <c r="G198" s="131"/>
      <c r="H198" s="131"/>
      <c r="I198" s="131"/>
      <c r="J198" s="131"/>
      <c r="K198" s="131"/>
      <c r="L198" s="131"/>
      <c r="M198" s="131"/>
      <c r="N198" s="131"/>
      <c r="O198" s="131"/>
      <c r="P198" s="131"/>
      <c r="Q198" s="131"/>
      <c r="R198" s="131"/>
      <c r="S198" s="131"/>
      <c r="T198" s="131"/>
      <c r="U198" s="131"/>
      <c r="V198" s="131"/>
      <c r="W198" s="131"/>
      <c r="X198" s="131"/>
      <c r="Y198" s="131"/>
      <c r="Z198" s="131"/>
    </row>
    <row r="199">
      <c r="A199" s="131"/>
      <c r="B199" s="131"/>
      <c r="C199" s="131"/>
      <c r="D199" s="131"/>
      <c r="E199" s="131"/>
      <c r="F199" s="131"/>
      <c r="G199" s="131"/>
      <c r="H199" s="131"/>
      <c r="I199" s="131"/>
      <c r="J199" s="131"/>
      <c r="K199" s="131"/>
      <c r="L199" s="131"/>
      <c r="M199" s="131"/>
      <c r="N199" s="131"/>
      <c r="O199" s="131"/>
      <c r="P199" s="131"/>
      <c r="Q199" s="131"/>
      <c r="R199" s="131"/>
      <c r="S199" s="131"/>
      <c r="T199" s="131"/>
      <c r="U199" s="131"/>
      <c r="V199" s="131"/>
      <c r="W199" s="131"/>
      <c r="X199" s="131"/>
      <c r="Y199" s="131"/>
      <c r="Z199" s="131"/>
    </row>
    <row r="200">
      <c r="A200" s="131"/>
      <c r="B200" s="131"/>
      <c r="C200" s="131"/>
      <c r="D200" s="131"/>
      <c r="E200" s="131"/>
      <c r="F200" s="131"/>
      <c r="G200" s="131"/>
      <c r="H200" s="131"/>
      <c r="I200" s="131"/>
      <c r="J200" s="131"/>
      <c r="K200" s="131"/>
      <c r="L200" s="131"/>
      <c r="M200" s="131"/>
      <c r="N200" s="131"/>
      <c r="O200" s="131"/>
      <c r="P200" s="131"/>
      <c r="Q200" s="131"/>
      <c r="R200" s="131"/>
      <c r="S200" s="131"/>
      <c r="T200" s="131"/>
      <c r="U200" s="131"/>
      <c r="V200" s="131"/>
      <c r="W200" s="131"/>
      <c r="X200" s="131"/>
      <c r="Y200" s="131"/>
      <c r="Z200" s="131"/>
    </row>
    <row r="201">
      <c r="A201" s="131"/>
      <c r="B201" s="131"/>
      <c r="C201" s="131"/>
      <c r="D201" s="131"/>
      <c r="E201" s="131"/>
      <c r="F201" s="131"/>
      <c r="G201" s="131"/>
      <c r="H201" s="131"/>
      <c r="I201" s="131"/>
      <c r="J201" s="131"/>
      <c r="K201" s="131"/>
      <c r="L201" s="131"/>
      <c r="M201" s="131"/>
      <c r="N201" s="131"/>
      <c r="O201" s="131"/>
      <c r="P201" s="131"/>
      <c r="Q201" s="131"/>
      <c r="R201" s="131"/>
      <c r="S201" s="131"/>
      <c r="T201" s="131"/>
      <c r="U201" s="131"/>
      <c r="V201" s="131"/>
      <c r="W201" s="131"/>
      <c r="X201" s="131"/>
      <c r="Y201" s="131"/>
      <c r="Z201" s="131"/>
    </row>
    <row r="202">
      <c r="A202" s="131"/>
      <c r="B202" s="131"/>
      <c r="C202" s="131"/>
      <c r="D202" s="131"/>
      <c r="E202" s="131"/>
      <c r="F202" s="131"/>
      <c r="G202" s="131"/>
      <c r="H202" s="131"/>
      <c r="I202" s="131"/>
      <c r="J202" s="131"/>
      <c r="K202" s="131"/>
      <c r="L202" s="131"/>
      <c r="M202" s="131"/>
      <c r="N202" s="131"/>
      <c r="O202" s="131"/>
      <c r="P202" s="131"/>
      <c r="Q202" s="131"/>
      <c r="R202" s="131"/>
      <c r="S202" s="131"/>
      <c r="T202" s="131"/>
      <c r="U202" s="131"/>
      <c r="V202" s="131"/>
      <c r="W202" s="131"/>
      <c r="X202" s="131"/>
      <c r="Y202" s="131"/>
      <c r="Z202" s="131"/>
    </row>
    <row r="203">
      <c r="A203" s="131"/>
      <c r="B203" s="131"/>
      <c r="C203" s="131"/>
      <c r="D203" s="131"/>
      <c r="E203" s="131"/>
      <c r="F203" s="131"/>
      <c r="G203" s="131"/>
      <c r="H203" s="131"/>
      <c r="I203" s="131"/>
      <c r="J203" s="131"/>
      <c r="K203" s="131"/>
      <c r="L203" s="131"/>
      <c r="M203" s="131"/>
      <c r="N203" s="131"/>
      <c r="O203" s="131"/>
      <c r="P203" s="131"/>
      <c r="Q203" s="131"/>
      <c r="R203" s="131"/>
      <c r="S203" s="131"/>
      <c r="T203" s="131"/>
      <c r="U203" s="131"/>
      <c r="V203" s="131"/>
      <c r="W203" s="131"/>
      <c r="X203" s="131"/>
      <c r="Y203" s="131"/>
      <c r="Z203" s="131"/>
    </row>
    <row r="204">
      <c r="A204" s="131"/>
      <c r="B204" s="131"/>
      <c r="C204" s="131"/>
      <c r="D204" s="131"/>
      <c r="E204" s="131"/>
      <c r="F204" s="131"/>
      <c r="G204" s="131"/>
      <c r="H204" s="131"/>
      <c r="I204" s="131"/>
      <c r="J204" s="131"/>
      <c r="K204" s="131"/>
      <c r="L204" s="131"/>
      <c r="M204" s="131"/>
      <c r="N204" s="131"/>
      <c r="O204" s="131"/>
      <c r="P204" s="131"/>
      <c r="Q204" s="131"/>
      <c r="R204" s="131"/>
      <c r="S204" s="131"/>
      <c r="T204" s="131"/>
      <c r="U204" s="131"/>
      <c r="V204" s="131"/>
      <c r="W204" s="131"/>
      <c r="X204" s="131"/>
      <c r="Y204" s="131"/>
      <c r="Z204" s="131"/>
    </row>
    <row r="205">
      <c r="A205" s="131"/>
      <c r="B205" s="131"/>
      <c r="C205" s="131"/>
      <c r="D205" s="131"/>
      <c r="E205" s="131"/>
      <c r="F205" s="131"/>
      <c r="G205" s="131"/>
      <c r="H205" s="131"/>
      <c r="I205" s="131"/>
      <c r="J205" s="131"/>
      <c r="K205" s="131"/>
      <c r="L205" s="131"/>
      <c r="M205" s="131"/>
      <c r="N205" s="131"/>
      <c r="O205" s="131"/>
      <c r="P205" s="131"/>
      <c r="Q205" s="131"/>
      <c r="R205" s="131"/>
      <c r="S205" s="131"/>
      <c r="T205" s="131"/>
      <c r="U205" s="131"/>
      <c r="V205" s="131"/>
      <c r="W205" s="131"/>
      <c r="X205" s="131"/>
      <c r="Y205" s="131"/>
      <c r="Z205" s="131"/>
    </row>
    <row r="206">
      <c r="A206" s="131"/>
      <c r="B206" s="131"/>
      <c r="C206" s="131"/>
      <c r="D206" s="131"/>
      <c r="E206" s="131"/>
      <c r="F206" s="131"/>
      <c r="G206" s="131"/>
      <c r="H206" s="131"/>
      <c r="I206" s="131"/>
      <c r="J206" s="131"/>
      <c r="K206" s="131"/>
      <c r="L206" s="131"/>
      <c r="M206" s="131"/>
      <c r="N206" s="131"/>
      <c r="O206" s="131"/>
      <c r="P206" s="131"/>
      <c r="Q206" s="131"/>
      <c r="R206" s="131"/>
      <c r="S206" s="131"/>
      <c r="T206" s="131"/>
      <c r="U206" s="131"/>
      <c r="V206" s="131"/>
      <c r="W206" s="131"/>
      <c r="X206" s="131"/>
      <c r="Y206" s="131"/>
      <c r="Z206" s="131"/>
    </row>
    <row r="207">
      <c r="A207" s="131"/>
      <c r="B207" s="131"/>
      <c r="C207" s="131"/>
      <c r="D207" s="131"/>
      <c r="E207" s="131"/>
      <c r="F207" s="131"/>
      <c r="G207" s="131"/>
      <c r="H207" s="131"/>
      <c r="I207" s="131"/>
      <c r="J207" s="131"/>
      <c r="K207" s="131"/>
      <c r="L207" s="131"/>
      <c r="M207" s="131"/>
      <c r="N207" s="131"/>
      <c r="O207" s="131"/>
      <c r="P207" s="131"/>
      <c r="Q207" s="131"/>
      <c r="R207" s="131"/>
      <c r="S207" s="131"/>
      <c r="T207" s="131"/>
      <c r="U207" s="131"/>
      <c r="V207" s="131"/>
      <c r="W207" s="131"/>
      <c r="X207" s="131"/>
      <c r="Y207" s="131"/>
      <c r="Z207" s="131"/>
    </row>
    <row r="208">
      <c r="A208" s="131"/>
      <c r="B208" s="131"/>
      <c r="C208" s="131"/>
      <c r="D208" s="131"/>
      <c r="E208" s="131"/>
      <c r="F208" s="131"/>
      <c r="G208" s="131"/>
      <c r="H208" s="131"/>
      <c r="I208" s="131"/>
      <c r="J208" s="131"/>
      <c r="K208" s="131"/>
      <c r="L208" s="131"/>
      <c r="M208" s="131"/>
      <c r="N208" s="131"/>
      <c r="O208" s="131"/>
      <c r="P208" s="131"/>
      <c r="Q208" s="131"/>
      <c r="R208" s="131"/>
      <c r="S208" s="131"/>
      <c r="T208" s="131"/>
      <c r="U208" s="131"/>
      <c r="V208" s="131"/>
      <c r="W208" s="131"/>
      <c r="X208" s="131"/>
      <c r="Y208" s="131"/>
      <c r="Z208" s="131"/>
    </row>
    <row r="209">
      <c r="A209" s="131"/>
      <c r="B209" s="131"/>
      <c r="C209" s="131"/>
      <c r="D209" s="131"/>
      <c r="E209" s="131"/>
      <c r="F209" s="131"/>
      <c r="G209" s="131"/>
      <c r="H209" s="131"/>
      <c r="I209" s="131"/>
      <c r="J209" s="131"/>
      <c r="K209" s="131"/>
      <c r="L209" s="131"/>
      <c r="M209" s="131"/>
      <c r="N209" s="131"/>
      <c r="O209" s="131"/>
      <c r="P209" s="131"/>
      <c r="Q209" s="131"/>
      <c r="R209" s="131"/>
      <c r="S209" s="131"/>
      <c r="T209" s="131"/>
      <c r="U209" s="131"/>
      <c r="V209" s="131"/>
      <c r="W209" s="131"/>
      <c r="X209" s="131"/>
      <c r="Y209" s="131"/>
      <c r="Z209" s="131"/>
    </row>
    <row r="210">
      <c r="A210" s="131"/>
      <c r="B210" s="131"/>
      <c r="C210" s="131"/>
      <c r="D210" s="131"/>
      <c r="E210" s="131"/>
      <c r="F210" s="131"/>
      <c r="G210" s="131"/>
      <c r="H210" s="131"/>
      <c r="I210" s="131"/>
      <c r="J210" s="131"/>
      <c r="K210" s="131"/>
      <c r="L210" s="131"/>
      <c r="M210" s="131"/>
      <c r="N210" s="131"/>
      <c r="O210" s="131"/>
      <c r="P210" s="131"/>
      <c r="Q210" s="131"/>
      <c r="R210" s="131"/>
      <c r="S210" s="131"/>
      <c r="T210" s="131"/>
      <c r="U210" s="131"/>
      <c r="V210" s="131"/>
      <c r="W210" s="131"/>
      <c r="X210" s="131"/>
      <c r="Y210" s="131"/>
      <c r="Z210" s="131"/>
    </row>
    <row r="211">
      <c r="A211" s="131"/>
      <c r="B211" s="131"/>
      <c r="C211" s="131"/>
      <c r="D211" s="131"/>
      <c r="E211" s="131"/>
      <c r="F211" s="131"/>
      <c r="G211" s="131"/>
      <c r="H211" s="131"/>
      <c r="I211" s="131"/>
      <c r="J211" s="131"/>
      <c r="K211" s="131"/>
      <c r="L211" s="131"/>
      <c r="M211" s="131"/>
      <c r="N211" s="131"/>
      <c r="O211" s="131"/>
      <c r="P211" s="131"/>
      <c r="Q211" s="131"/>
      <c r="R211" s="131"/>
      <c r="S211" s="131"/>
      <c r="T211" s="131"/>
      <c r="U211" s="131"/>
      <c r="V211" s="131"/>
      <c r="W211" s="131"/>
      <c r="X211" s="131"/>
      <c r="Y211" s="131"/>
      <c r="Z211" s="131"/>
    </row>
    <row r="212">
      <c r="A212" s="131"/>
      <c r="B212" s="131"/>
      <c r="C212" s="131"/>
      <c r="D212" s="131"/>
      <c r="E212" s="131"/>
      <c r="F212" s="131"/>
      <c r="G212" s="131"/>
      <c r="H212" s="131"/>
      <c r="I212" s="131"/>
      <c r="J212" s="131"/>
      <c r="K212" s="131"/>
      <c r="L212" s="131"/>
      <c r="M212" s="131"/>
      <c r="N212" s="131"/>
      <c r="O212" s="131"/>
      <c r="P212" s="131"/>
      <c r="Q212" s="131"/>
      <c r="R212" s="131"/>
      <c r="S212" s="131"/>
      <c r="T212" s="131"/>
      <c r="U212" s="131"/>
      <c r="V212" s="131"/>
      <c r="W212" s="131"/>
      <c r="X212" s="131"/>
      <c r="Y212" s="131"/>
      <c r="Z212" s="131"/>
    </row>
    <row r="213">
      <c r="A213" s="131"/>
      <c r="B213" s="131"/>
      <c r="C213" s="131"/>
      <c r="D213" s="131"/>
      <c r="E213" s="131"/>
      <c r="F213" s="131"/>
      <c r="G213" s="131"/>
      <c r="H213" s="131"/>
      <c r="I213" s="131"/>
      <c r="J213" s="131"/>
      <c r="K213" s="131"/>
      <c r="L213" s="131"/>
      <c r="M213" s="131"/>
      <c r="N213" s="131"/>
      <c r="O213" s="131"/>
      <c r="P213" s="131"/>
      <c r="Q213" s="131"/>
      <c r="R213" s="131"/>
      <c r="S213" s="131"/>
      <c r="T213" s="131"/>
      <c r="U213" s="131"/>
      <c r="V213" s="131"/>
      <c r="W213" s="131"/>
      <c r="X213" s="131"/>
      <c r="Y213" s="131"/>
      <c r="Z213" s="131"/>
    </row>
    <row r="214">
      <c r="A214" s="131"/>
      <c r="B214" s="131"/>
      <c r="C214" s="131"/>
      <c r="D214" s="131"/>
      <c r="E214" s="131"/>
      <c r="F214" s="131"/>
      <c r="G214" s="131"/>
      <c r="H214" s="131"/>
      <c r="I214" s="131"/>
      <c r="J214" s="131"/>
      <c r="K214" s="131"/>
      <c r="L214" s="131"/>
      <c r="M214" s="131"/>
      <c r="N214" s="131"/>
      <c r="O214" s="131"/>
      <c r="P214" s="131"/>
      <c r="Q214" s="131"/>
      <c r="R214" s="131"/>
      <c r="S214" s="131"/>
      <c r="T214" s="131"/>
      <c r="U214" s="131"/>
      <c r="V214" s="131"/>
      <c r="W214" s="131"/>
      <c r="X214" s="131"/>
      <c r="Y214" s="131"/>
      <c r="Z214" s="131"/>
    </row>
    <row r="215">
      <c r="A215" s="131"/>
      <c r="B215" s="131"/>
      <c r="C215" s="131"/>
      <c r="D215" s="131"/>
      <c r="E215" s="131"/>
      <c r="F215" s="131"/>
      <c r="G215" s="131"/>
      <c r="H215" s="131"/>
      <c r="I215" s="131"/>
      <c r="J215" s="131"/>
      <c r="K215" s="131"/>
      <c r="L215" s="131"/>
      <c r="M215" s="131"/>
      <c r="N215" s="131"/>
      <c r="O215" s="131"/>
      <c r="P215" s="131"/>
      <c r="Q215" s="131"/>
      <c r="R215" s="131"/>
      <c r="S215" s="131"/>
      <c r="T215" s="131"/>
      <c r="U215" s="131"/>
      <c r="V215" s="131"/>
      <c r="W215" s="131"/>
      <c r="X215" s="131"/>
      <c r="Y215" s="131"/>
      <c r="Z215" s="131"/>
    </row>
    <row r="216">
      <c r="A216" s="131"/>
      <c r="B216" s="131"/>
      <c r="C216" s="131"/>
      <c r="D216" s="131"/>
      <c r="E216" s="131"/>
      <c r="F216" s="131"/>
      <c r="G216" s="131"/>
      <c r="H216" s="131"/>
      <c r="I216" s="131"/>
      <c r="J216" s="131"/>
      <c r="K216" s="131"/>
      <c r="L216" s="131"/>
      <c r="M216" s="131"/>
      <c r="N216" s="131"/>
      <c r="O216" s="131"/>
      <c r="P216" s="131"/>
      <c r="Q216" s="131"/>
      <c r="R216" s="131"/>
      <c r="S216" s="131"/>
      <c r="T216" s="131"/>
      <c r="U216" s="131"/>
      <c r="V216" s="131"/>
      <c r="W216" s="131"/>
      <c r="X216" s="131"/>
      <c r="Y216" s="131"/>
      <c r="Z216" s="131"/>
    </row>
    <row r="217">
      <c r="A217" s="131"/>
      <c r="B217" s="131"/>
      <c r="C217" s="131"/>
      <c r="D217" s="131"/>
      <c r="E217" s="131"/>
      <c r="F217" s="131"/>
      <c r="G217" s="131"/>
      <c r="H217" s="131"/>
      <c r="I217" s="131"/>
      <c r="J217" s="131"/>
      <c r="K217" s="131"/>
      <c r="L217" s="131"/>
      <c r="M217" s="131"/>
      <c r="N217" s="131"/>
      <c r="O217" s="131"/>
      <c r="P217" s="131"/>
      <c r="Q217" s="131"/>
      <c r="R217" s="131"/>
      <c r="S217" s="131"/>
      <c r="T217" s="131"/>
      <c r="U217" s="131"/>
      <c r="V217" s="131"/>
      <c r="W217" s="131"/>
      <c r="X217" s="131"/>
      <c r="Y217" s="131"/>
      <c r="Z217" s="131"/>
    </row>
    <row r="218">
      <c r="A218" s="131"/>
      <c r="B218" s="131"/>
      <c r="C218" s="131"/>
      <c r="D218" s="131"/>
      <c r="E218" s="131"/>
      <c r="F218" s="131"/>
      <c r="G218" s="131"/>
      <c r="H218" s="131"/>
      <c r="I218" s="131"/>
      <c r="J218" s="131"/>
      <c r="K218" s="131"/>
      <c r="L218" s="131"/>
      <c r="M218" s="131"/>
      <c r="N218" s="131"/>
      <c r="O218" s="131"/>
      <c r="P218" s="131"/>
      <c r="Q218" s="131"/>
      <c r="R218" s="131"/>
      <c r="S218" s="131"/>
      <c r="T218" s="131"/>
      <c r="U218" s="131"/>
      <c r="V218" s="131"/>
      <c r="W218" s="131"/>
      <c r="X218" s="131"/>
      <c r="Y218" s="131"/>
      <c r="Z218" s="131"/>
    </row>
    <row r="219">
      <c r="A219" s="131"/>
      <c r="B219" s="131"/>
      <c r="C219" s="131"/>
      <c r="D219" s="131"/>
      <c r="E219" s="131"/>
      <c r="F219" s="131"/>
      <c r="G219" s="131"/>
      <c r="H219" s="131"/>
      <c r="I219" s="131"/>
      <c r="J219" s="131"/>
      <c r="K219" s="131"/>
      <c r="L219" s="131"/>
      <c r="M219" s="131"/>
      <c r="N219" s="131"/>
      <c r="O219" s="131"/>
      <c r="P219" s="131"/>
      <c r="Q219" s="131"/>
      <c r="R219" s="131"/>
      <c r="S219" s="131"/>
      <c r="T219" s="131"/>
      <c r="U219" s="131"/>
      <c r="V219" s="131"/>
      <c r="W219" s="131"/>
      <c r="X219" s="131"/>
      <c r="Y219" s="131"/>
      <c r="Z219" s="131"/>
    </row>
    <row r="220">
      <c r="A220" s="131"/>
      <c r="B220" s="131"/>
      <c r="C220" s="131"/>
      <c r="D220" s="131"/>
      <c r="E220" s="131"/>
      <c r="F220" s="131"/>
      <c r="G220" s="131"/>
      <c r="H220" s="131"/>
      <c r="I220" s="131"/>
      <c r="J220" s="131"/>
      <c r="K220" s="131"/>
      <c r="L220" s="131"/>
      <c r="M220" s="131"/>
      <c r="N220" s="131"/>
      <c r="O220" s="131"/>
      <c r="P220" s="131"/>
      <c r="Q220" s="131"/>
      <c r="R220" s="131"/>
      <c r="S220" s="131"/>
      <c r="T220" s="131"/>
      <c r="U220" s="131"/>
      <c r="V220" s="131"/>
      <c r="W220" s="131"/>
      <c r="X220" s="131"/>
      <c r="Y220" s="131"/>
      <c r="Z220" s="131"/>
    </row>
    <row r="221">
      <c r="A221" s="131"/>
      <c r="B221" s="131"/>
      <c r="C221" s="131"/>
      <c r="D221" s="131"/>
      <c r="E221" s="131"/>
      <c r="F221" s="131"/>
      <c r="G221" s="131"/>
      <c r="H221" s="131"/>
      <c r="I221" s="131"/>
      <c r="J221" s="131"/>
      <c r="K221" s="131"/>
      <c r="L221" s="131"/>
      <c r="M221" s="131"/>
      <c r="N221" s="131"/>
      <c r="O221" s="131"/>
      <c r="P221" s="131"/>
      <c r="Q221" s="131"/>
      <c r="R221" s="131"/>
      <c r="S221" s="131"/>
      <c r="T221" s="131"/>
      <c r="U221" s="131"/>
      <c r="V221" s="131"/>
      <c r="W221" s="131"/>
      <c r="X221" s="131"/>
      <c r="Y221" s="131"/>
      <c r="Z221" s="131"/>
    </row>
    <row r="222">
      <c r="A222" s="131"/>
      <c r="B222" s="131"/>
      <c r="C222" s="131"/>
      <c r="D222" s="131"/>
      <c r="E222" s="131"/>
      <c r="F222" s="131"/>
      <c r="G222" s="131"/>
      <c r="H222" s="131"/>
      <c r="I222" s="131"/>
      <c r="J222" s="131"/>
      <c r="K222" s="131"/>
      <c r="L222" s="131"/>
      <c r="M222" s="131"/>
      <c r="N222" s="131"/>
      <c r="O222" s="131"/>
      <c r="P222" s="131"/>
      <c r="Q222" s="131"/>
      <c r="R222" s="131"/>
      <c r="S222" s="131"/>
      <c r="T222" s="131"/>
      <c r="U222" s="131"/>
      <c r="V222" s="131"/>
      <c r="W222" s="131"/>
      <c r="X222" s="131"/>
      <c r="Y222" s="131"/>
      <c r="Z222" s="131"/>
    </row>
    <row r="223">
      <c r="A223" s="131"/>
      <c r="B223" s="131"/>
      <c r="C223" s="131"/>
      <c r="D223" s="131"/>
      <c r="E223" s="131"/>
      <c r="F223" s="131"/>
      <c r="G223" s="131"/>
      <c r="H223" s="131"/>
      <c r="I223" s="131"/>
      <c r="J223" s="131"/>
      <c r="K223" s="131"/>
      <c r="L223" s="131"/>
      <c r="M223" s="131"/>
      <c r="N223" s="131"/>
      <c r="O223" s="131"/>
      <c r="P223" s="131"/>
      <c r="Q223" s="131"/>
      <c r="R223" s="131"/>
      <c r="S223" s="131"/>
      <c r="T223" s="131"/>
      <c r="U223" s="131"/>
      <c r="V223" s="131"/>
      <c r="W223" s="131"/>
      <c r="X223" s="131"/>
      <c r="Y223" s="131"/>
      <c r="Z223" s="131"/>
    </row>
    <row r="224">
      <c r="A224" s="131"/>
      <c r="B224" s="131"/>
      <c r="C224" s="131"/>
      <c r="D224" s="131"/>
      <c r="E224" s="131"/>
      <c r="F224" s="131"/>
      <c r="G224" s="131"/>
      <c r="H224" s="131"/>
      <c r="I224" s="131"/>
      <c r="J224" s="131"/>
      <c r="K224" s="131"/>
      <c r="L224" s="131"/>
      <c r="M224" s="131"/>
      <c r="N224" s="131"/>
      <c r="O224" s="131"/>
      <c r="P224" s="131"/>
      <c r="Q224" s="131"/>
      <c r="R224" s="131"/>
      <c r="S224" s="131"/>
      <c r="T224" s="131"/>
      <c r="U224" s="131"/>
      <c r="V224" s="131"/>
      <c r="W224" s="131"/>
      <c r="X224" s="131"/>
      <c r="Y224" s="131"/>
      <c r="Z224" s="131"/>
    </row>
    <row r="225">
      <c r="A225" s="131"/>
      <c r="B225" s="131"/>
      <c r="C225" s="131"/>
      <c r="D225" s="131"/>
      <c r="E225" s="131"/>
      <c r="F225" s="131"/>
      <c r="G225" s="131"/>
      <c r="H225" s="131"/>
      <c r="I225" s="131"/>
      <c r="J225" s="131"/>
      <c r="K225" s="131"/>
      <c r="L225" s="131"/>
      <c r="M225" s="131"/>
      <c r="N225" s="131"/>
      <c r="O225" s="131"/>
      <c r="P225" s="131"/>
      <c r="Q225" s="131"/>
      <c r="R225" s="131"/>
      <c r="S225" s="131"/>
      <c r="T225" s="131"/>
      <c r="U225" s="131"/>
      <c r="V225" s="131"/>
      <c r="W225" s="131"/>
      <c r="X225" s="131"/>
      <c r="Y225" s="131"/>
      <c r="Z225" s="131"/>
    </row>
    <row r="226">
      <c r="A226" s="131"/>
      <c r="B226" s="131"/>
      <c r="C226" s="131"/>
      <c r="D226" s="131"/>
      <c r="E226" s="131"/>
      <c r="F226" s="131"/>
      <c r="G226" s="131"/>
      <c r="H226" s="131"/>
      <c r="I226" s="131"/>
      <c r="J226" s="131"/>
      <c r="K226" s="131"/>
      <c r="L226" s="131"/>
      <c r="M226" s="131"/>
      <c r="N226" s="131"/>
      <c r="O226" s="131"/>
      <c r="P226" s="131"/>
      <c r="Q226" s="131"/>
      <c r="R226" s="131"/>
      <c r="S226" s="131"/>
      <c r="T226" s="131"/>
      <c r="U226" s="131"/>
      <c r="V226" s="131"/>
      <c r="W226" s="131"/>
      <c r="X226" s="131"/>
      <c r="Y226" s="131"/>
      <c r="Z226" s="131"/>
    </row>
    <row r="227">
      <c r="A227" s="131"/>
      <c r="B227" s="131"/>
      <c r="C227" s="131"/>
      <c r="D227" s="131"/>
      <c r="E227" s="131"/>
      <c r="F227" s="131"/>
      <c r="G227" s="131"/>
      <c r="H227" s="131"/>
      <c r="I227" s="131"/>
      <c r="J227" s="131"/>
      <c r="K227" s="131"/>
      <c r="L227" s="131"/>
      <c r="M227" s="131"/>
      <c r="N227" s="131"/>
      <c r="O227" s="131"/>
      <c r="P227" s="131"/>
      <c r="Q227" s="131"/>
      <c r="R227" s="131"/>
      <c r="S227" s="131"/>
      <c r="T227" s="131"/>
      <c r="U227" s="131"/>
      <c r="V227" s="131"/>
      <c r="W227" s="131"/>
      <c r="X227" s="131"/>
      <c r="Y227" s="131"/>
      <c r="Z227" s="131"/>
    </row>
    <row r="228">
      <c r="A228" s="131"/>
      <c r="B228" s="131"/>
      <c r="C228" s="131"/>
      <c r="D228" s="131"/>
      <c r="E228" s="131"/>
      <c r="F228" s="131"/>
      <c r="G228" s="131"/>
      <c r="H228" s="131"/>
      <c r="I228" s="131"/>
      <c r="J228" s="131"/>
      <c r="K228" s="131"/>
      <c r="L228" s="131"/>
      <c r="M228" s="131"/>
      <c r="N228" s="131"/>
      <c r="O228" s="131"/>
      <c r="P228" s="131"/>
      <c r="Q228" s="131"/>
      <c r="R228" s="131"/>
      <c r="S228" s="131"/>
      <c r="T228" s="131"/>
      <c r="U228" s="131"/>
      <c r="V228" s="131"/>
      <c r="W228" s="131"/>
      <c r="X228" s="131"/>
      <c r="Y228" s="131"/>
      <c r="Z228" s="131"/>
    </row>
    <row r="229">
      <c r="A229" s="131"/>
      <c r="B229" s="131"/>
      <c r="C229" s="131"/>
      <c r="D229" s="131"/>
      <c r="E229" s="131"/>
      <c r="F229" s="131"/>
      <c r="G229" s="131"/>
      <c r="H229" s="131"/>
      <c r="I229" s="131"/>
      <c r="J229" s="131"/>
      <c r="K229" s="131"/>
      <c r="L229" s="131"/>
      <c r="M229" s="131"/>
      <c r="N229" s="131"/>
      <c r="O229" s="131"/>
      <c r="P229" s="131"/>
      <c r="Q229" s="131"/>
      <c r="R229" s="131"/>
      <c r="S229" s="131"/>
      <c r="T229" s="131"/>
      <c r="U229" s="131"/>
      <c r="V229" s="131"/>
      <c r="W229" s="131"/>
      <c r="X229" s="131"/>
      <c r="Y229" s="131"/>
      <c r="Z229" s="131"/>
    </row>
    <row r="230">
      <c r="A230" s="131"/>
      <c r="B230" s="131"/>
      <c r="C230" s="131"/>
      <c r="D230" s="131"/>
      <c r="E230" s="131"/>
      <c r="F230" s="131"/>
      <c r="G230" s="131"/>
      <c r="H230" s="131"/>
      <c r="I230" s="131"/>
      <c r="J230" s="131"/>
      <c r="K230" s="131"/>
      <c r="L230" s="131"/>
      <c r="M230" s="131"/>
      <c r="N230" s="131"/>
      <c r="O230" s="131"/>
      <c r="P230" s="131"/>
      <c r="Q230" s="131"/>
      <c r="R230" s="131"/>
      <c r="S230" s="131"/>
      <c r="T230" s="131"/>
      <c r="U230" s="131"/>
      <c r="V230" s="131"/>
      <c r="W230" s="131"/>
      <c r="X230" s="131"/>
      <c r="Y230" s="131"/>
      <c r="Z230" s="131"/>
    </row>
    <row r="231">
      <c r="A231" s="131"/>
      <c r="B231" s="131"/>
      <c r="C231" s="131"/>
      <c r="D231" s="131"/>
      <c r="E231" s="131"/>
      <c r="F231" s="131"/>
      <c r="G231" s="131"/>
      <c r="H231" s="131"/>
      <c r="I231" s="131"/>
      <c r="J231" s="131"/>
      <c r="K231" s="131"/>
      <c r="L231" s="131"/>
      <c r="M231" s="131"/>
      <c r="N231" s="131"/>
      <c r="O231" s="131"/>
      <c r="P231" s="131"/>
      <c r="Q231" s="131"/>
      <c r="R231" s="131"/>
      <c r="S231" s="131"/>
      <c r="T231" s="131"/>
      <c r="U231" s="131"/>
      <c r="V231" s="131"/>
      <c r="W231" s="131"/>
      <c r="X231" s="131"/>
      <c r="Y231" s="131"/>
      <c r="Z231" s="131"/>
    </row>
    <row r="232">
      <c r="A232" s="131"/>
      <c r="B232" s="131"/>
      <c r="C232" s="131"/>
      <c r="D232" s="131"/>
      <c r="E232" s="131"/>
      <c r="F232" s="131"/>
      <c r="G232" s="131"/>
      <c r="H232" s="131"/>
      <c r="I232" s="131"/>
      <c r="J232" s="131"/>
      <c r="K232" s="131"/>
      <c r="L232" s="131"/>
      <c r="M232" s="131"/>
      <c r="N232" s="131"/>
      <c r="O232" s="131"/>
      <c r="P232" s="131"/>
      <c r="Q232" s="131"/>
      <c r="R232" s="131"/>
      <c r="S232" s="131"/>
      <c r="T232" s="131"/>
      <c r="U232" s="131"/>
      <c r="V232" s="131"/>
      <c r="W232" s="131"/>
      <c r="X232" s="131"/>
      <c r="Y232" s="131"/>
      <c r="Z232" s="131"/>
    </row>
    <row r="233">
      <c r="A233" s="131"/>
      <c r="B233" s="131"/>
      <c r="C233" s="131"/>
      <c r="D233" s="131"/>
      <c r="E233" s="131"/>
      <c r="F233" s="131"/>
      <c r="G233" s="131"/>
      <c r="H233" s="131"/>
      <c r="I233" s="131"/>
      <c r="J233" s="131"/>
      <c r="K233" s="131"/>
      <c r="L233" s="131"/>
      <c r="M233" s="131"/>
      <c r="N233" s="131"/>
      <c r="O233" s="131"/>
      <c r="P233" s="131"/>
      <c r="Q233" s="131"/>
      <c r="R233" s="131"/>
      <c r="S233" s="131"/>
      <c r="T233" s="131"/>
      <c r="U233" s="131"/>
      <c r="V233" s="131"/>
      <c r="W233" s="131"/>
      <c r="X233" s="131"/>
      <c r="Y233" s="131"/>
      <c r="Z233" s="131"/>
    </row>
    <row r="234">
      <c r="A234" s="131"/>
      <c r="B234" s="131"/>
      <c r="C234" s="131"/>
      <c r="D234" s="131"/>
      <c r="E234" s="131"/>
      <c r="F234" s="131"/>
      <c r="G234" s="131"/>
      <c r="H234" s="131"/>
      <c r="I234" s="131"/>
      <c r="J234" s="131"/>
      <c r="K234" s="131"/>
      <c r="L234" s="131"/>
      <c r="M234" s="131"/>
      <c r="N234" s="131"/>
      <c r="O234" s="131"/>
      <c r="P234" s="131"/>
      <c r="Q234" s="131"/>
      <c r="R234" s="131"/>
      <c r="S234" s="131"/>
      <c r="T234" s="131"/>
      <c r="U234" s="131"/>
      <c r="V234" s="131"/>
      <c r="W234" s="131"/>
      <c r="X234" s="131"/>
      <c r="Y234" s="131"/>
      <c r="Z234" s="131"/>
    </row>
    <row r="235">
      <c r="A235" s="131"/>
      <c r="B235" s="131"/>
      <c r="C235" s="131"/>
      <c r="D235" s="131"/>
      <c r="E235" s="131"/>
      <c r="F235" s="131"/>
      <c r="G235" s="131"/>
      <c r="H235" s="131"/>
      <c r="I235" s="131"/>
      <c r="J235" s="131"/>
      <c r="K235" s="131"/>
      <c r="L235" s="131"/>
      <c r="M235" s="131"/>
      <c r="N235" s="131"/>
      <c r="O235" s="131"/>
      <c r="P235" s="131"/>
      <c r="Q235" s="131"/>
      <c r="R235" s="131"/>
      <c r="S235" s="131"/>
      <c r="T235" s="131"/>
      <c r="U235" s="131"/>
      <c r="V235" s="131"/>
      <c r="W235" s="131"/>
      <c r="X235" s="131"/>
      <c r="Y235" s="131"/>
      <c r="Z235" s="131"/>
    </row>
    <row r="236">
      <c r="A236" s="131"/>
      <c r="B236" s="131"/>
      <c r="C236" s="131"/>
      <c r="D236" s="131"/>
      <c r="E236" s="131"/>
      <c r="F236" s="131"/>
      <c r="G236" s="131"/>
      <c r="H236" s="131"/>
      <c r="I236" s="131"/>
      <c r="J236" s="131"/>
      <c r="K236" s="131"/>
      <c r="L236" s="131"/>
      <c r="M236" s="131"/>
      <c r="N236" s="131"/>
      <c r="O236" s="131"/>
      <c r="P236" s="131"/>
      <c r="Q236" s="131"/>
      <c r="R236" s="131"/>
      <c r="S236" s="131"/>
      <c r="T236" s="131"/>
      <c r="U236" s="131"/>
      <c r="V236" s="131"/>
      <c r="W236" s="131"/>
      <c r="X236" s="131"/>
      <c r="Y236" s="131"/>
      <c r="Z236" s="131"/>
    </row>
    <row r="237">
      <c r="A237" s="131"/>
      <c r="B237" s="131"/>
      <c r="C237" s="131"/>
      <c r="D237" s="131"/>
      <c r="E237" s="131"/>
      <c r="F237" s="131"/>
      <c r="G237" s="131"/>
      <c r="H237" s="131"/>
      <c r="I237" s="131"/>
      <c r="J237" s="131"/>
      <c r="K237" s="131"/>
      <c r="L237" s="131"/>
      <c r="M237" s="131"/>
      <c r="N237" s="131"/>
      <c r="O237" s="131"/>
      <c r="P237" s="131"/>
      <c r="Q237" s="131"/>
      <c r="R237" s="131"/>
      <c r="S237" s="131"/>
      <c r="T237" s="131"/>
      <c r="U237" s="131"/>
      <c r="V237" s="131"/>
      <c r="W237" s="131"/>
      <c r="X237" s="131"/>
      <c r="Y237" s="131"/>
      <c r="Z237" s="131"/>
    </row>
    <row r="238">
      <c r="A238" s="131"/>
      <c r="B238" s="131"/>
      <c r="C238" s="131"/>
      <c r="D238" s="131"/>
      <c r="E238" s="131"/>
      <c r="F238" s="131"/>
      <c r="G238" s="131"/>
      <c r="H238" s="131"/>
      <c r="I238" s="131"/>
      <c r="J238" s="131"/>
      <c r="K238" s="131"/>
      <c r="L238" s="131"/>
      <c r="M238" s="131"/>
      <c r="N238" s="131"/>
      <c r="O238" s="131"/>
      <c r="P238" s="131"/>
      <c r="Q238" s="131"/>
      <c r="R238" s="131"/>
      <c r="S238" s="131"/>
      <c r="T238" s="131"/>
      <c r="U238" s="131"/>
      <c r="V238" s="131"/>
      <c r="W238" s="131"/>
      <c r="X238" s="131"/>
      <c r="Y238" s="131"/>
      <c r="Z238" s="131"/>
    </row>
    <row r="239">
      <c r="A239" s="131"/>
      <c r="B239" s="131"/>
      <c r="C239" s="131"/>
      <c r="D239" s="131"/>
      <c r="E239" s="131"/>
      <c r="F239" s="131"/>
      <c r="G239" s="131"/>
      <c r="H239" s="131"/>
      <c r="I239" s="131"/>
      <c r="J239" s="131"/>
      <c r="K239" s="131"/>
      <c r="L239" s="131"/>
      <c r="M239" s="131"/>
      <c r="N239" s="131"/>
      <c r="O239" s="131"/>
      <c r="P239" s="131"/>
      <c r="Q239" s="131"/>
      <c r="R239" s="131"/>
      <c r="S239" s="131"/>
      <c r="T239" s="131"/>
      <c r="U239" s="131"/>
      <c r="V239" s="131"/>
      <c r="W239" s="131"/>
      <c r="X239" s="131"/>
      <c r="Y239" s="131"/>
      <c r="Z239" s="131"/>
    </row>
    <row r="240">
      <c r="A240" s="131"/>
      <c r="B240" s="131"/>
      <c r="C240" s="131"/>
      <c r="D240" s="131"/>
      <c r="E240" s="131"/>
      <c r="F240" s="131"/>
      <c r="G240" s="131"/>
      <c r="H240" s="131"/>
      <c r="I240" s="131"/>
      <c r="J240" s="131"/>
      <c r="K240" s="131"/>
      <c r="L240" s="131"/>
      <c r="M240" s="131"/>
      <c r="N240" s="131"/>
      <c r="O240" s="131"/>
      <c r="P240" s="131"/>
      <c r="Q240" s="131"/>
      <c r="R240" s="131"/>
      <c r="S240" s="131"/>
      <c r="T240" s="131"/>
      <c r="U240" s="131"/>
      <c r="V240" s="131"/>
      <c r="W240" s="131"/>
      <c r="X240" s="131"/>
      <c r="Y240" s="131"/>
      <c r="Z240" s="131"/>
    </row>
    <row r="241">
      <c r="A241" s="131"/>
      <c r="B241" s="131"/>
      <c r="C241" s="131"/>
      <c r="D241" s="131"/>
      <c r="E241" s="131"/>
      <c r="F241" s="131"/>
      <c r="G241" s="131"/>
      <c r="H241" s="131"/>
      <c r="I241" s="131"/>
      <c r="J241" s="131"/>
      <c r="K241" s="131"/>
      <c r="L241" s="131"/>
      <c r="M241" s="131"/>
      <c r="N241" s="131"/>
      <c r="O241" s="131"/>
      <c r="P241" s="131"/>
      <c r="Q241" s="131"/>
      <c r="R241" s="131"/>
      <c r="S241" s="131"/>
      <c r="T241" s="131"/>
      <c r="U241" s="131"/>
      <c r="V241" s="131"/>
      <c r="W241" s="131"/>
      <c r="X241" s="131"/>
      <c r="Y241" s="131"/>
      <c r="Z241" s="131"/>
    </row>
    <row r="242">
      <c r="A242" s="131"/>
      <c r="B242" s="131"/>
      <c r="C242" s="131"/>
      <c r="D242" s="131"/>
      <c r="E242" s="131"/>
      <c r="F242" s="131"/>
      <c r="G242" s="131"/>
      <c r="H242" s="131"/>
      <c r="I242" s="131"/>
      <c r="J242" s="131"/>
      <c r="K242" s="131"/>
      <c r="L242" s="131"/>
      <c r="M242" s="131"/>
      <c r="N242" s="131"/>
      <c r="O242" s="131"/>
      <c r="P242" s="131"/>
      <c r="Q242" s="131"/>
      <c r="R242" s="131"/>
      <c r="S242" s="131"/>
      <c r="T242" s="131"/>
      <c r="U242" s="131"/>
      <c r="V242" s="131"/>
      <c r="W242" s="131"/>
      <c r="X242" s="131"/>
      <c r="Y242" s="131"/>
      <c r="Z242" s="131"/>
    </row>
    <row r="243">
      <c r="A243" s="131"/>
      <c r="B243" s="131"/>
      <c r="C243" s="131"/>
      <c r="D243" s="131"/>
      <c r="E243" s="131"/>
      <c r="F243" s="131"/>
      <c r="G243" s="131"/>
      <c r="H243" s="131"/>
      <c r="I243" s="131"/>
      <c r="J243" s="131"/>
      <c r="K243" s="131"/>
      <c r="L243" s="131"/>
      <c r="M243" s="131"/>
      <c r="N243" s="131"/>
      <c r="O243" s="131"/>
      <c r="P243" s="131"/>
      <c r="Q243" s="131"/>
      <c r="R243" s="131"/>
      <c r="S243" s="131"/>
      <c r="T243" s="131"/>
      <c r="U243" s="131"/>
      <c r="V243" s="131"/>
      <c r="W243" s="131"/>
      <c r="X243" s="131"/>
      <c r="Y243" s="131"/>
      <c r="Z243" s="131"/>
    </row>
    <row r="244">
      <c r="A244" s="131"/>
      <c r="B244" s="131"/>
      <c r="C244" s="131"/>
      <c r="D244" s="131"/>
      <c r="E244" s="131"/>
      <c r="F244" s="131"/>
      <c r="G244" s="131"/>
      <c r="H244" s="131"/>
      <c r="I244" s="131"/>
      <c r="J244" s="131"/>
      <c r="K244" s="131"/>
      <c r="L244" s="131"/>
      <c r="M244" s="131"/>
      <c r="N244" s="131"/>
      <c r="O244" s="131"/>
      <c r="P244" s="131"/>
      <c r="Q244" s="131"/>
      <c r="R244" s="131"/>
      <c r="S244" s="131"/>
      <c r="T244" s="131"/>
      <c r="U244" s="131"/>
      <c r="V244" s="131"/>
      <c r="W244" s="131"/>
      <c r="X244" s="131"/>
      <c r="Y244" s="131"/>
      <c r="Z244" s="131"/>
    </row>
    <row r="245">
      <c r="A245" s="131"/>
      <c r="B245" s="131"/>
      <c r="C245" s="131"/>
      <c r="D245" s="131"/>
      <c r="E245" s="131"/>
      <c r="F245" s="131"/>
      <c r="G245" s="131"/>
      <c r="H245" s="131"/>
      <c r="I245" s="131"/>
      <c r="J245" s="131"/>
      <c r="K245" s="131"/>
      <c r="L245" s="131"/>
      <c r="M245" s="131"/>
      <c r="N245" s="131"/>
      <c r="O245" s="131"/>
      <c r="P245" s="131"/>
      <c r="Q245" s="131"/>
      <c r="R245" s="131"/>
      <c r="S245" s="131"/>
      <c r="T245" s="131"/>
      <c r="U245" s="131"/>
      <c r="V245" s="131"/>
      <c r="W245" s="131"/>
      <c r="X245" s="131"/>
      <c r="Y245" s="131"/>
      <c r="Z245" s="131"/>
    </row>
    <row r="246">
      <c r="A246" s="131"/>
      <c r="B246" s="131"/>
      <c r="C246" s="131"/>
      <c r="D246" s="131"/>
      <c r="E246" s="131"/>
      <c r="F246" s="131"/>
      <c r="G246" s="131"/>
      <c r="H246" s="131"/>
      <c r="I246" s="131"/>
      <c r="J246" s="131"/>
      <c r="K246" s="131"/>
      <c r="L246" s="131"/>
      <c r="M246" s="131"/>
      <c r="N246" s="131"/>
      <c r="O246" s="131"/>
      <c r="P246" s="131"/>
      <c r="Q246" s="131"/>
      <c r="R246" s="131"/>
      <c r="S246" s="131"/>
      <c r="T246" s="131"/>
      <c r="U246" s="131"/>
      <c r="V246" s="131"/>
      <c r="W246" s="131"/>
      <c r="X246" s="131"/>
      <c r="Y246" s="131"/>
      <c r="Z246" s="131"/>
    </row>
    <row r="247">
      <c r="A247" s="131"/>
      <c r="B247" s="131"/>
      <c r="C247" s="131"/>
      <c r="D247" s="131"/>
      <c r="E247" s="131"/>
      <c r="F247" s="131"/>
      <c r="G247" s="131"/>
      <c r="H247" s="131"/>
      <c r="I247" s="131"/>
      <c r="J247" s="131"/>
      <c r="K247" s="131"/>
      <c r="L247" s="131"/>
      <c r="M247" s="131"/>
      <c r="N247" s="131"/>
      <c r="O247" s="131"/>
      <c r="P247" s="131"/>
      <c r="Q247" s="131"/>
      <c r="R247" s="131"/>
      <c r="S247" s="131"/>
      <c r="T247" s="131"/>
      <c r="U247" s="131"/>
      <c r="V247" s="131"/>
      <c r="W247" s="131"/>
      <c r="X247" s="131"/>
      <c r="Y247" s="131"/>
      <c r="Z247" s="131"/>
    </row>
    <row r="248">
      <c r="A248" s="131"/>
      <c r="B248" s="131"/>
      <c r="C248" s="131"/>
      <c r="D248" s="131"/>
      <c r="E248" s="131"/>
      <c r="F248" s="131"/>
      <c r="G248" s="131"/>
      <c r="H248" s="131"/>
      <c r="I248" s="131"/>
      <c r="J248" s="131"/>
      <c r="K248" s="131"/>
      <c r="L248" s="131"/>
      <c r="M248" s="131"/>
      <c r="N248" s="131"/>
      <c r="O248" s="131"/>
      <c r="P248" s="131"/>
      <c r="Q248" s="131"/>
      <c r="R248" s="131"/>
      <c r="S248" s="131"/>
      <c r="T248" s="131"/>
      <c r="U248" s="131"/>
      <c r="V248" s="131"/>
      <c r="W248" s="131"/>
      <c r="X248" s="131"/>
      <c r="Y248" s="131"/>
      <c r="Z248" s="131"/>
    </row>
    <row r="249">
      <c r="A249" s="131"/>
      <c r="B249" s="131"/>
      <c r="C249" s="131"/>
      <c r="D249" s="131"/>
      <c r="E249" s="131"/>
      <c r="F249" s="131"/>
      <c r="G249" s="131"/>
      <c r="H249" s="131"/>
      <c r="I249" s="131"/>
      <c r="J249" s="131"/>
      <c r="K249" s="131"/>
      <c r="L249" s="131"/>
      <c r="M249" s="131"/>
      <c r="N249" s="131"/>
      <c r="O249" s="131"/>
      <c r="P249" s="131"/>
      <c r="Q249" s="131"/>
      <c r="R249" s="131"/>
      <c r="S249" s="131"/>
      <c r="T249" s="131"/>
      <c r="U249" s="131"/>
      <c r="V249" s="131"/>
      <c r="W249" s="131"/>
      <c r="X249" s="131"/>
      <c r="Y249" s="131"/>
      <c r="Z249" s="131"/>
    </row>
    <row r="250">
      <c r="A250" s="131"/>
      <c r="B250" s="131"/>
      <c r="C250" s="131"/>
      <c r="D250" s="131"/>
      <c r="E250" s="131"/>
      <c r="F250" s="131"/>
      <c r="G250" s="131"/>
      <c r="H250" s="131"/>
      <c r="I250" s="131"/>
      <c r="J250" s="131"/>
      <c r="K250" s="131"/>
      <c r="L250" s="131"/>
      <c r="M250" s="131"/>
      <c r="N250" s="131"/>
      <c r="O250" s="131"/>
      <c r="P250" s="131"/>
      <c r="Q250" s="131"/>
      <c r="R250" s="131"/>
      <c r="S250" s="131"/>
      <c r="T250" s="131"/>
      <c r="U250" s="131"/>
      <c r="V250" s="131"/>
      <c r="W250" s="131"/>
      <c r="X250" s="131"/>
      <c r="Y250" s="131"/>
      <c r="Z250" s="131"/>
    </row>
    <row r="251">
      <c r="A251" s="131"/>
      <c r="B251" s="131"/>
      <c r="C251" s="131"/>
      <c r="D251" s="131"/>
      <c r="E251" s="131"/>
      <c r="F251" s="131"/>
      <c r="G251" s="131"/>
      <c r="H251" s="131"/>
      <c r="I251" s="131"/>
      <c r="J251" s="131"/>
      <c r="K251" s="131"/>
      <c r="L251" s="131"/>
      <c r="M251" s="131"/>
      <c r="N251" s="131"/>
      <c r="O251" s="131"/>
      <c r="P251" s="131"/>
      <c r="Q251" s="131"/>
      <c r="R251" s="131"/>
      <c r="S251" s="131"/>
      <c r="T251" s="131"/>
      <c r="U251" s="131"/>
      <c r="V251" s="131"/>
      <c r="W251" s="131"/>
      <c r="X251" s="131"/>
      <c r="Y251" s="131"/>
      <c r="Z251" s="131"/>
    </row>
    <row r="252">
      <c r="A252" s="131"/>
      <c r="B252" s="131"/>
      <c r="C252" s="131"/>
      <c r="D252" s="131"/>
      <c r="E252" s="131"/>
      <c r="F252" s="131"/>
      <c r="G252" s="131"/>
      <c r="H252" s="131"/>
      <c r="I252" s="131"/>
      <c r="J252" s="131"/>
      <c r="K252" s="131"/>
      <c r="L252" s="131"/>
      <c r="M252" s="131"/>
      <c r="N252" s="131"/>
      <c r="O252" s="131"/>
      <c r="P252" s="131"/>
      <c r="Q252" s="131"/>
      <c r="R252" s="131"/>
      <c r="S252" s="131"/>
      <c r="T252" s="131"/>
      <c r="U252" s="131"/>
      <c r="V252" s="131"/>
      <c r="W252" s="131"/>
      <c r="X252" s="131"/>
      <c r="Y252" s="131"/>
      <c r="Z252" s="131"/>
    </row>
    <row r="253">
      <c r="A253" s="131"/>
      <c r="B253" s="131"/>
      <c r="C253" s="131"/>
      <c r="D253" s="131"/>
      <c r="E253" s="131"/>
      <c r="F253" s="131"/>
      <c r="G253" s="131"/>
      <c r="H253" s="131"/>
      <c r="I253" s="131"/>
      <c r="J253" s="131"/>
      <c r="K253" s="131"/>
      <c r="L253" s="131"/>
      <c r="M253" s="131"/>
      <c r="N253" s="131"/>
      <c r="O253" s="131"/>
      <c r="P253" s="131"/>
      <c r="Q253" s="131"/>
      <c r="R253" s="131"/>
      <c r="S253" s="131"/>
      <c r="T253" s="131"/>
      <c r="U253" s="131"/>
      <c r="V253" s="131"/>
      <c r="W253" s="131"/>
      <c r="X253" s="131"/>
      <c r="Y253" s="131"/>
      <c r="Z253" s="131"/>
    </row>
    <row r="254">
      <c r="A254" s="131"/>
      <c r="B254" s="131"/>
      <c r="C254" s="131"/>
      <c r="D254" s="131"/>
      <c r="E254" s="131"/>
      <c r="F254" s="131"/>
      <c r="G254" s="131"/>
      <c r="H254" s="131"/>
      <c r="I254" s="131"/>
      <c r="J254" s="131"/>
      <c r="K254" s="131"/>
      <c r="L254" s="131"/>
      <c r="M254" s="131"/>
      <c r="N254" s="131"/>
      <c r="O254" s="131"/>
      <c r="P254" s="131"/>
      <c r="Q254" s="131"/>
      <c r="R254" s="131"/>
      <c r="S254" s="131"/>
      <c r="T254" s="131"/>
      <c r="U254" s="131"/>
      <c r="V254" s="131"/>
      <c r="W254" s="131"/>
      <c r="X254" s="131"/>
      <c r="Y254" s="131"/>
      <c r="Z254" s="131"/>
    </row>
    <row r="255">
      <c r="A255" s="131"/>
      <c r="B255" s="131"/>
      <c r="C255" s="131"/>
      <c r="D255" s="131"/>
      <c r="E255" s="131"/>
      <c r="F255" s="131"/>
      <c r="G255" s="131"/>
      <c r="H255" s="131"/>
      <c r="I255" s="131"/>
      <c r="J255" s="131"/>
      <c r="K255" s="131"/>
      <c r="L255" s="131"/>
      <c r="M255" s="131"/>
      <c r="N255" s="131"/>
      <c r="O255" s="131"/>
      <c r="P255" s="131"/>
      <c r="Q255" s="131"/>
      <c r="R255" s="131"/>
      <c r="S255" s="131"/>
      <c r="T255" s="131"/>
      <c r="U255" s="131"/>
      <c r="V255" s="131"/>
      <c r="W255" s="131"/>
      <c r="X255" s="131"/>
      <c r="Y255" s="131"/>
      <c r="Z255" s="131"/>
    </row>
    <row r="256">
      <c r="A256" s="131"/>
      <c r="B256" s="131"/>
      <c r="C256" s="131"/>
      <c r="D256" s="131"/>
      <c r="E256" s="131"/>
      <c r="F256" s="131"/>
      <c r="G256" s="131"/>
      <c r="H256" s="131"/>
      <c r="I256" s="131"/>
      <c r="J256" s="131"/>
      <c r="K256" s="131"/>
      <c r="L256" s="131"/>
      <c r="M256" s="131"/>
      <c r="N256" s="131"/>
      <c r="O256" s="131"/>
      <c r="P256" s="131"/>
      <c r="Q256" s="131"/>
      <c r="R256" s="131"/>
      <c r="S256" s="131"/>
      <c r="T256" s="131"/>
      <c r="U256" s="131"/>
      <c r="V256" s="131"/>
      <c r="W256" s="131"/>
      <c r="X256" s="131"/>
      <c r="Y256" s="131"/>
      <c r="Z256" s="131"/>
    </row>
    <row r="257">
      <c r="A257" s="131"/>
      <c r="B257" s="131"/>
      <c r="C257" s="131"/>
      <c r="D257" s="131"/>
      <c r="E257" s="131"/>
      <c r="F257" s="131"/>
      <c r="G257" s="131"/>
      <c r="H257" s="131"/>
      <c r="I257" s="131"/>
      <c r="J257" s="131"/>
      <c r="K257" s="131"/>
      <c r="L257" s="131"/>
      <c r="M257" s="131"/>
      <c r="N257" s="131"/>
      <c r="O257" s="131"/>
      <c r="P257" s="131"/>
      <c r="Q257" s="131"/>
      <c r="R257" s="131"/>
      <c r="S257" s="131"/>
      <c r="T257" s="131"/>
      <c r="U257" s="131"/>
      <c r="V257" s="131"/>
      <c r="W257" s="131"/>
      <c r="X257" s="131"/>
      <c r="Y257" s="131"/>
      <c r="Z257" s="131"/>
    </row>
    <row r="258">
      <c r="A258" s="131"/>
      <c r="B258" s="131"/>
      <c r="C258" s="131"/>
      <c r="D258" s="131"/>
      <c r="E258" s="131"/>
      <c r="F258" s="131"/>
      <c r="G258" s="131"/>
      <c r="H258" s="131"/>
      <c r="I258" s="131"/>
      <c r="J258" s="131"/>
      <c r="K258" s="131"/>
      <c r="L258" s="131"/>
      <c r="M258" s="131"/>
      <c r="N258" s="131"/>
      <c r="O258" s="131"/>
      <c r="P258" s="131"/>
      <c r="Q258" s="131"/>
      <c r="R258" s="131"/>
      <c r="S258" s="131"/>
      <c r="T258" s="131"/>
      <c r="U258" s="131"/>
      <c r="V258" s="131"/>
      <c r="W258" s="131"/>
      <c r="X258" s="131"/>
      <c r="Y258" s="131"/>
      <c r="Z258" s="131"/>
    </row>
    <row r="259">
      <c r="A259" s="131"/>
      <c r="B259" s="131"/>
      <c r="C259" s="131"/>
      <c r="D259" s="131"/>
      <c r="E259" s="131"/>
      <c r="F259" s="131"/>
      <c r="G259" s="131"/>
      <c r="H259" s="131"/>
      <c r="I259" s="131"/>
      <c r="J259" s="131"/>
      <c r="K259" s="131"/>
      <c r="L259" s="131"/>
      <c r="M259" s="131"/>
      <c r="N259" s="131"/>
      <c r="O259" s="131"/>
      <c r="P259" s="131"/>
      <c r="Q259" s="131"/>
      <c r="R259" s="131"/>
      <c r="S259" s="131"/>
      <c r="T259" s="131"/>
      <c r="U259" s="131"/>
      <c r="V259" s="131"/>
      <c r="W259" s="131"/>
      <c r="X259" s="131"/>
      <c r="Y259" s="131"/>
      <c r="Z259" s="131"/>
    </row>
    <row r="260">
      <c r="A260" s="131"/>
      <c r="B260" s="131"/>
      <c r="C260" s="131"/>
      <c r="D260" s="131"/>
      <c r="E260" s="131"/>
      <c r="F260" s="131"/>
      <c r="G260" s="131"/>
      <c r="H260" s="131"/>
      <c r="I260" s="131"/>
      <c r="J260" s="131"/>
      <c r="K260" s="131"/>
      <c r="L260" s="131"/>
      <c r="M260" s="131"/>
      <c r="N260" s="131"/>
      <c r="O260" s="131"/>
      <c r="P260" s="131"/>
      <c r="Q260" s="131"/>
      <c r="R260" s="131"/>
      <c r="S260" s="131"/>
      <c r="T260" s="131"/>
      <c r="U260" s="131"/>
      <c r="V260" s="131"/>
      <c r="W260" s="131"/>
      <c r="X260" s="131"/>
      <c r="Y260" s="131"/>
      <c r="Z260" s="131"/>
    </row>
    <row r="261">
      <c r="A261" s="131"/>
      <c r="B261" s="131"/>
      <c r="C261" s="131"/>
      <c r="D261" s="131"/>
      <c r="E261" s="131"/>
      <c r="F261" s="131"/>
      <c r="G261" s="131"/>
      <c r="H261" s="131"/>
      <c r="I261" s="131"/>
      <c r="J261" s="131"/>
      <c r="K261" s="131"/>
      <c r="L261" s="131"/>
      <c r="M261" s="131"/>
      <c r="N261" s="131"/>
      <c r="O261" s="131"/>
      <c r="P261" s="131"/>
      <c r="Q261" s="131"/>
      <c r="R261" s="131"/>
      <c r="S261" s="131"/>
      <c r="T261" s="131"/>
      <c r="U261" s="131"/>
      <c r="V261" s="131"/>
      <c r="W261" s="131"/>
      <c r="X261" s="131"/>
      <c r="Y261" s="131"/>
      <c r="Z261" s="131"/>
    </row>
    <row r="262">
      <c r="A262" s="131"/>
      <c r="B262" s="131"/>
      <c r="C262" s="131"/>
      <c r="D262" s="131"/>
      <c r="E262" s="131"/>
      <c r="F262" s="131"/>
      <c r="G262" s="131"/>
      <c r="H262" s="131"/>
      <c r="I262" s="131"/>
      <c r="J262" s="131"/>
      <c r="K262" s="131"/>
      <c r="L262" s="131"/>
      <c r="M262" s="131"/>
      <c r="N262" s="131"/>
      <c r="O262" s="131"/>
      <c r="P262" s="131"/>
      <c r="Q262" s="131"/>
      <c r="R262" s="131"/>
      <c r="S262" s="131"/>
      <c r="T262" s="131"/>
      <c r="U262" s="131"/>
      <c r="V262" s="131"/>
      <c r="W262" s="131"/>
      <c r="X262" s="131"/>
      <c r="Y262" s="131"/>
      <c r="Z262" s="131"/>
    </row>
    <row r="263">
      <c r="A263" s="131"/>
      <c r="B263" s="131"/>
      <c r="C263" s="131"/>
      <c r="D263" s="131"/>
      <c r="E263" s="131"/>
      <c r="F263" s="131"/>
      <c r="G263" s="131"/>
      <c r="H263" s="131"/>
      <c r="I263" s="131"/>
      <c r="J263" s="131"/>
      <c r="K263" s="131"/>
      <c r="L263" s="131"/>
      <c r="M263" s="131"/>
      <c r="N263" s="131"/>
      <c r="O263" s="131"/>
      <c r="P263" s="131"/>
      <c r="Q263" s="131"/>
      <c r="R263" s="131"/>
      <c r="S263" s="131"/>
      <c r="T263" s="131"/>
      <c r="U263" s="131"/>
      <c r="V263" s="131"/>
      <c r="W263" s="131"/>
      <c r="X263" s="131"/>
      <c r="Y263" s="131"/>
      <c r="Z263" s="131"/>
    </row>
    <row r="264">
      <c r="A264" s="131"/>
      <c r="B264" s="131"/>
      <c r="C264" s="131"/>
      <c r="D264" s="131"/>
      <c r="E264" s="131"/>
      <c r="F264" s="131"/>
      <c r="G264" s="131"/>
      <c r="H264" s="131"/>
      <c r="I264" s="131"/>
      <c r="J264" s="131"/>
      <c r="K264" s="131"/>
      <c r="L264" s="131"/>
      <c r="M264" s="131"/>
      <c r="N264" s="131"/>
      <c r="O264" s="131"/>
      <c r="P264" s="131"/>
      <c r="Q264" s="131"/>
      <c r="R264" s="131"/>
      <c r="S264" s="131"/>
      <c r="T264" s="131"/>
      <c r="U264" s="131"/>
      <c r="V264" s="131"/>
      <c r="W264" s="131"/>
      <c r="X264" s="131"/>
      <c r="Y264" s="131"/>
      <c r="Z264" s="131"/>
    </row>
    <row r="265">
      <c r="A265" s="131"/>
      <c r="B265" s="131"/>
      <c r="C265" s="131"/>
      <c r="D265" s="131"/>
      <c r="E265" s="131"/>
      <c r="F265" s="131"/>
      <c r="G265" s="131"/>
      <c r="H265" s="131"/>
      <c r="I265" s="131"/>
      <c r="J265" s="131"/>
      <c r="K265" s="131"/>
      <c r="L265" s="131"/>
      <c r="M265" s="131"/>
      <c r="N265" s="131"/>
      <c r="O265" s="131"/>
      <c r="P265" s="131"/>
      <c r="Q265" s="131"/>
      <c r="R265" s="131"/>
      <c r="S265" s="131"/>
      <c r="T265" s="131"/>
      <c r="U265" s="131"/>
      <c r="V265" s="131"/>
      <c r="W265" s="131"/>
      <c r="X265" s="131"/>
      <c r="Y265" s="131"/>
      <c r="Z265" s="131"/>
    </row>
    <row r="266">
      <c r="A266" s="131"/>
      <c r="B266" s="131"/>
      <c r="C266" s="131"/>
      <c r="D266" s="131"/>
      <c r="E266" s="131"/>
      <c r="F266" s="131"/>
      <c r="G266" s="131"/>
      <c r="H266" s="131"/>
      <c r="I266" s="131"/>
      <c r="J266" s="131"/>
      <c r="K266" s="131"/>
      <c r="L266" s="131"/>
      <c r="M266" s="131"/>
      <c r="N266" s="131"/>
      <c r="O266" s="131"/>
      <c r="P266" s="131"/>
      <c r="Q266" s="131"/>
      <c r="R266" s="131"/>
      <c r="S266" s="131"/>
      <c r="T266" s="131"/>
      <c r="U266" s="131"/>
      <c r="V266" s="131"/>
      <c r="W266" s="131"/>
      <c r="X266" s="131"/>
      <c r="Y266" s="131"/>
      <c r="Z266" s="131"/>
    </row>
    <row r="267">
      <c r="A267" s="131"/>
      <c r="B267" s="131"/>
      <c r="C267" s="131"/>
      <c r="D267" s="131"/>
      <c r="E267" s="131"/>
      <c r="F267" s="131"/>
      <c r="G267" s="131"/>
      <c r="H267" s="131"/>
      <c r="I267" s="131"/>
      <c r="J267" s="131"/>
      <c r="K267" s="131"/>
      <c r="L267" s="131"/>
      <c r="M267" s="131"/>
      <c r="N267" s="131"/>
      <c r="O267" s="131"/>
      <c r="P267" s="131"/>
      <c r="Q267" s="131"/>
      <c r="R267" s="131"/>
      <c r="S267" s="131"/>
      <c r="T267" s="131"/>
      <c r="U267" s="131"/>
      <c r="V267" s="131"/>
      <c r="W267" s="131"/>
      <c r="X267" s="131"/>
      <c r="Y267" s="131"/>
      <c r="Z267" s="131"/>
    </row>
    <row r="268">
      <c r="A268" s="131"/>
      <c r="B268" s="131"/>
      <c r="C268" s="131"/>
      <c r="D268" s="131"/>
      <c r="E268" s="131"/>
      <c r="F268" s="131"/>
      <c r="G268" s="131"/>
      <c r="H268" s="131"/>
      <c r="I268" s="131"/>
      <c r="J268" s="131"/>
      <c r="K268" s="131"/>
      <c r="L268" s="131"/>
      <c r="M268" s="131"/>
      <c r="N268" s="131"/>
      <c r="O268" s="131"/>
      <c r="P268" s="131"/>
      <c r="Q268" s="131"/>
      <c r="R268" s="131"/>
      <c r="S268" s="131"/>
      <c r="T268" s="131"/>
      <c r="U268" s="131"/>
      <c r="V268" s="131"/>
      <c r="W268" s="131"/>
      <c r="X268" s="131"/>
      <c r="Y268" s="131"/>
      <c r="Z268" s="131"/>
    </row>
    <row r="269">
      <c r="A269" s="131"/>
      <c r="B269" s="131"/>
      <c r="C269" s="131"/>
      <c r="D269" s="131"/>
      <c r="E269" s="131"/>
      <c r="F269" s="131"/>
      <c r="G269" s="131"/>
      <c r="H269" s="131"/>
      <c r="I269" s="131"/>
      <c r="J269" s="131"/>
      <c r="K269" s="131"/>
      <c r="L269" s="131"/>
      <c r="M269" s="131"/>
      <c r="N269" s="131"/>
      <c r="O269" s="131"/>
      <c r="P269" s="131"/>
      <c r="Q269" s="131"/>
      <c r="R269" s="131"/>
      <c r="S269" s="131"/>
      <c r="T269" s="131"/>
      <c r="U269" s="131"/>
      <c r="V269" s="131"/>
      <c r="W269" s="131"/>
      <c r="X269" s="131"/>
      <c r="Y269" s="131"/>
      <c r="Z269" s="131"/>
    </row>
    <row r="270">
      <c r="A270" s="131"/>
      <c r="B270" s="131"/>
      <c r="C270" s="131"/>
      <c r="D270" s="131"/>
      <c r="E270" s="131"/>
      <c r="F270" s="131"/>
      <c r="G270" s="131"/>
      <c r="H270" s="131"/>
      <c r="I270" s="131"/>
      <c r="J270" s="131"/>
      <c r="K270" s="131"/>
      <c r="L270" s="131"/>
      <c r="M270" s="131"/>
      <c r="N270" s="131"/>
      <c r="O270" s="131"/>
      <c r="P270" s="131"/>
      <c r="Q270" s="131"/>
      <c r="R270" s="131"/>
      <c r="S270" s="131"/>
      <c r="T270" s="131"/>
      <c r="U270" s="131"/>
      <c r="V270" s="131"/>
      <c r="W270" s="131"/>
      <c r="X270" s="131"/>
      <c r="Y270" s="131"/>
      <c r="Z270" s="131"/>
    </row>
    <row r="271">
      <c r="A271" s="131"/>
      <c r="B271" s="131"/>
      <c r="C271" s="131"/>
      <c r="D271" s="131"/>
      <c r="E271" s="131"/>
      <c r="F271" s="131"/>
      <c r="G271" s="131"/>
      <c r="H271" s="131"/>
      <c r="I271" s="131"/>
      <c r="J271" s="131"/>
      <c r="K271" s="131"/>
      <c r="L271" s="131"/>
      <c r="M271" s="131"/>
      <c r="N271" s="131"/>
      <c r="O271" s="131"/>
      <c r="P271" s="131"/>
      <c r="Q271" s="131"/>
      <c r="R271" s="131"/>
      <c r="S271" s="131"/>
      <c r="T271" s="131"/>
      <c r="U271" s="131"/>
      <c r="V271" s="131"/>
      <c r="W271" s="131"/>
      <c r="X271" s="131"/>
      <c r="Y271" s="131"/>
      <c r="Z271" s="131"/>
    </row>
    <row r="272">
      <c r="A272" s="131"/>
      <c r="B272" s="131"/>
      <c r="C272" s="131"/>
      <c r="D272" s="131"/>
      <c r="E272" s="131"/>
      <c r="F272" s="131"/>
      <c r="G272" s="131"/>
      <c r="H272" s="131"/>
      <c r="I272" s="131"/>
      <c r="J272" s="131"/>
      <c r="K272" s="131"/>
      <c r="L272" s="131"/>
      <c r="M272" s="131"/>
      <c r="N272" s="131"/>
      <c r="O272" s="131"/>
      <c r="P272" s="131"/>
      <c r="Q272" s="131"/>
      <c r="R272" s="131"/>
      <c r="S272" s="131"/>
      <c r="T272" s="131"/>
      <c r="U272" s="131"/>
      <c r="V272" s="131"/>
      <c r="W272" s="131"/>
      <c r="X272" s="131"/>
      <c r="Y272" s="131"/>
      <c r="Z272" s="131"/>
    </row>
    <row r="273">
      <c r="A273" s="131"/>
      <c r="B273" s="131"/>
      <c r="C273" s="131"/>
      <c r="D273" s="131"/>
      <c r="E273" s="131"/>
      <c r="F273" s="131"/>
      <c r="G273" s="131"/>
      <c r="H273" s="131"/>
      <c r="I273" s="131"/>
      <c r="J273" s="131"/>
      <c r="K273" s="131"/>
      <c r="L273" s="131"/>
      <c r="M273" s="131"/>
      <c r="N273" s="131"/>
      <c r="O273" s="131"/>
      <c r="P273" s="131"/>
      <c r="Q273" s="131"/>
      <c r="R273" s="131"/>
      <c r="S273" s="131"/>
      <c r="T273" s="131"/>
      <c r="U273" s="131"/>
      <c r="V273" s="131"/>
      <c r="W273" s="131"/>
      <c r="X273" s="131"/>
      <c r="Y273" s="131"/>
      <c r="Z273" s="131"/>
    </row>
    <row r="274">
      <c r="A274" s="131"/>
      <c r="B274" s="131"/>
      <c r="C274" s="131"/>
      <c r="D274" s="131"/>
      <c r="E274" s="131"/>
      <c r="F274" s="131"/>
      <c r="G274" s="131"/>
      <c r="H274" s="131"/>
      <c r="I274" s="131"/>
      <c r="J274" s="131"/>
      <c r="K274" s="131"/>
      <c r="L274" s="131"/>
      <c r="M274" s="131"/>
      <c r="N274" s="131"/>
      <c r="O274" s="131"/>
      <c r="P274" s="131"/>
      <c r="Q274" s="131"/>
      <c r="R274" s="131"/>
      <c r="S274" s="131"/>
      <c r="T274" s="131"/>
      <c r="U274" s="131"/>
      <c r="V274" s="131"/>
      <c r="W274" s="131"/>
      <c r="X274" s="131"/>
      <c r="Y274" s="131"/>
      <c r="Z274" s="131"/>
    </row>
    <row r="275">
      <c r="A275" s="131"/>
      <c r="B275" s="131"/>
      <c r="C275" s="131"/>
      <c r="D275" s="131"/>
      <c r="E275" s="131"/>
      <c r="F275" s="131"/>
      <c r="G275" s="131"/>
      <c r="H275" s="131"/>
      <c r="I275" s="131"/>
      <c r="J275" s="131"/>
      <c r="K275" s="131"/>
      <c r="L275" s="131"/>
      <c r="M275" s="131"/>
      <c r="N275" s="131"/>
      <c r="O275" s="131"/>
      <c r="P275" s="131"/>
      <c r="Q275" s="131"/>
      <c r="R275" s="131"/>
      <c r="S275" s="131"/>
      <c r="T275" s="131"/>
      <c r="U275" s="131"/>
      <c r="V275" s="131"/>
      <c r="W275" s="131"/>
      <c r="X275" s="131"/>
      <c r="Y275" s="131"/>
      <c r="Z275" s="131"/>
    </row>
    <row r="276">
      <c r="A276" s="131"/>
      <c r="B276" s="131"/>
      <c r="C276" s="131"/>
      <c r="D276" s="131"/>
      <c r="E276" s="131"/>
      <c r="F276" s="131"/>
      <c r="G276" s="131"/>
      <c r="H276" s="131"/>
      <c r="I276" s="131"/>
      <c r="J276" s="131"/>
      <c r="K276" s="131"/>
      <c r="L276" s="131"/>
      <c r="M276" s="131"/>
      <c r="N276" s="131"/>
      <c r="O276" s="131"/>
      <c r="P276" s="131"/>
      <c r="Q276" s="131"/>
      <c r="R276" s="131"/>
      <c r="S276" s="131"/>
      <c r="T276" s="131"/>
      <c r="U276" s="131"/>
      <c r="V276" s="131"/>
      <c r="W276" s="131"/>
      <c r="X276" s="131"/>
      <c r="Y276" s="131"/>
      <c r="Z276" s="131"/>
    </row>
    <row r="277">
      <c r="A277" s="131"/>
      <c r="B277" s="131"/>
      <c r="C277" s="131"/>
      <c r="D277" s="131"/>
      <c r="E277" s="131"/>
      <c r="F277" s="131"/>
      <c r="G277" s="131"/>
      <c r="H277" s="131"/>
      <c r="I277" s="131"/>
      <c r="J277" s="131"/>
      <c r="K277" s="131"/>
      <c r="L277" s="131"/>
      <c r="M277" s="131"/>
      <c r="N277" s="131"/>
      <c r="O277" s="131"/>
      <c r="P277" s="131"/>
      <c r="Q277" s="131"/>
      <c r="R277" s="131"/>
      <c r="S277" s="131"/>
      <c r="T277" s="131"/>
      <c r="U277" s="131"/>
      <c r="V277" s="131"/>
      <c r="W277" s="131"/>
      <c r="X277" s="131"/>
      <c r="Y277" s="131"/>
      <c r="Z277" s="131"/>
    </row>
    <row r="278">
      <c r="A278" s="131"/>
      <c r="B278" s="131"/>
      <c r="C278" s="131"/>
      <c r="D278" s="131"/>
      <c r="E278" s="131"/>
      <c r="F278" s="131"/>
      <c r="G278" s="131"/>
      <c r="H278" s="131"/>
      <c r="I278" s="131"/>
      <c r="J278" s="131"/>
      <c r="K278" s="131"/>
      <c r="L278" s="131"/>
      <c r="M278" s="131"/>
      <c r="N278" s="131"/>
      <c r="O278" s="131"/>
      <c r="P278" s="131"/>
      <c r="Q278" s="131"/>
      <c r="R278" s="131"/>
      <c r="S278" s="131"/>
      <c r="T278" s="131"/>
      <c r="U278" s="131"/>
      <c r="V278" s="131"/>
      <c r="W278" s="131"/>
      <c r="X278" s="131"/>
      <c r="Y278" s="131"/>
      <c r="Z278" s="131"/>
    </row>
    <row r="279">
      <c r="A279" s="131"/>
      <c r="B279" s="131"/>
      <c r="C279" s="131"/>
      <c r="D279" s="131"/>
      <c r="E279" s="131"/>
      <c r="F279" s="131"/>
      <c r="G279" s="131"/>
      <c r="H279" s="131"/>
      <c r="I279" s="131"/>
      <c r="J279" s="131"/>
      <c r="K279" s="131"/>
      <c r="L279" s="131"/>
      <c r="M279" s="131"/>
      <c r="N279" s="131"/>
      <c r="O279" s="131"/>
      <c r="P279" s="131"/>
      <c r="Q279" s="131"/>
      <c r="R279" s="131"/>
      <c r="S279" s="131"/>
      <c r="T279" s="131"/>
      <c r="U279" s="131"/>
      <c r="V279" s="131"/>
      <c r="W279" s="131"/>
      <c r="X279" s="131"/>
      <c r="Y279" s="131"/>
      <c r="Z279" s="131"/>
    </row>
    <row r="280">
      <c r="A280" s="131"/>
      <c r="B280" s="131"/>
      <c r="C280" s="131"/>
      <c r="D280" s="131"/>
      <c r="E280" s="131"/>
      <c r="F280" s="131"/>
      <c r="G280" s="131"/>
      <c r="H280" s="131"/>
      <c r="I280" s="131"/>
      <c r="J280" s="131"/>
      <c r="K280" s="131"/>
      <c r="L280" s="131"/>
      <c r="M280" s="131"/>
      <c r="N280" s="131"/>
      <c r="O280" s="131"/>
      <c r="P280" s="131"/>
      <c r="Q280" s="131"/>
      <c r="R280" s="131"/>
      <c r="S280" s="131"/>
      <c r="T280" s="131"/>
      <c r="U280" s="131"/>
      <c r="V280" s="131"/>
      <c r="W280" s="131"/>
      <c r="X280" s="131"/>
      <c r="Y280" s="131"/>
      <c r="Z280" s="131"/>
    </row>
    <row r="281">
      <c r="A281" s="131"/>
      <c r="B281" s="131"/>
      <c r="C281" s="131"/>
      <c r="D281" s="131"/>
      <c r="E281" s="131"/>
      <c r="F281" s="131"/>
      <c r="G281" s="131"/>
      <c r="H281" s="131"/>
      <c r="I281" s="131"/>
      <c r="J281" s="131"/>
      <c r="K281" s="131"/>
      <c r="L281" s="131"/>
      <c r="M281" s="131"/>
      <c r="N281" s="131"/>
      <c r="O281" s="131"/>
      <c r="P281" s="131"/>
      <c r="Q281" s="131"/>
      <c r="R281" s="131"/>
      <c r="S281" s="131"/>
      <c r="T281" s="131"/>
      <c r="U281" s="131"/>
      <c r="V281" s="131"/>
      <c r="W281" s="131"/>
      <c r="X281" s="131"/>
      <c r="Y281" s="131"/>
      <c r="Z281" s="131"/>
    </row>
    <row r="282">
      <c r="A282" s="131"/>
      <c r="B282" s="131"/>
      <c r="C282" s="131"/>
      <c r="D282" s="131"/>
      <c r="E282" s="131"/>
      <c r="F282" s="131"/>
      <c r="G282" s="131"/>
      <c r="H282" s="131"/>
      <c r="I282" s="131"/>
      <c r="J282" s="131"/>
      <c r="K282" s="131"/>
      <c r="L282" s="131"/>
      <c r="M282" s="131"/>
      <c r="N282" s="131"/>
      <c r="O282" s="131"/>
      <c r="P282" s="131"/>
      <c r="Q282" s="131"/>
      <c r="R282" s="131"/>
      <c r="S282" s="131"/>
      <c r="T282" s="131"/>
      <c r="U282" s="131"/>
      <c r="V282" s="131"/>
      <c r="W282" s="131"/>
      <c r="X282" s="131"/>
      <c r="Y282" s="131"/>
      <c r="Z282" s="131"/>
    </row>
    <row r="283">
      <c r="A283" s="131"/>
      <c r="B283" s="131"/>
      <c r="C283" s="131"/>
      <c r="D283" s="131"/>
      <c r="E283" s="131"/>
      <c r="F283" s="131"/>
      <c r="G283" s="131"/>
      <c r="H283" s="131"/>
      <c r="I283" s="131"/>
      <c r="J283" s="131"/>
      <c r="K283" s="131"/>
      <c r="L283" s="131"/>
      <c r="M283" s="131"/>
      <c r="N283" s="131"/>
      <c r="O283" s="131"/>
      <c r="P283" s="131"/>
      <c r="Q283" s="131"/>
      <c r="R283" s="131"/>
      <c r="S283" s="131"/>
      <c r="T283" s="131"/>
      <c r="U283" s="131"/>
      <c r="V283" s="131"/>
      <c r="W283" s="131"/>
      <c r="X283" s="131"/>
      <c r="Y283" s="131"/>
      <c r="Z283" s="131"/>
    </row>
    <row r="284">
      <c r="A284" s="131"/>
      <c r="B284" s="131"/>
      <c r="C284" s="131"/>
      <c r="D284" s="131"/>
      <c r="E284" s="131"/>
      <c r="F284" s="131"/>
      <c r="G284" s="131"/>
      <c r="H284" s="131"/>
      <c r="I284" s="131"/>
      <c r="J284" s="131"/>
      <c r="K284" s="131"/>
      <c r="L284" s="131"/>
      <c r="M284" s="131"/>
      <c r="N284" s="131"/>
      <c r="O284" s="131"/>
      <c r="P284" s="131"/>
      <c r="Q284" s="131"/>
      <c r="R284" s="131"/>
      <c r="S284" s="131"/>
      <c r="T284" s="131"/>
      <c r="U284" s="131"/>
      <c r="V284" s="131"/>
      <c r="W284" s="131"/>
      <c r="X284" s="131"/>
      <c r="Y284" s="131"/>
      <c r="Z284" s="131"/>
    </row>
    <row r="285">
      <c r="A285" s="131"/>
      <c r="B285" s="131"/>
      <c r="C285" s="131"/>
      <c r="D285" s="131"/>
      <c r="E285" s="131"/>
      <c r="F285" s="131"/>
      <c r="G285" s="131"/>
      <c r="H285" s="131"/>
      <c r="I285" s="131"/>
      <c r="J285" s="131"/>
      <c r="K285" s="131"/>
      <c r="L285" s="131"/>
      <c r="M285" s="131"/>
      <c r="N285" s="131"/>
      <c r="O285" s="131"/>
      <c r="P285" s="131"/>
      <c r="Q285" s="131"/>
      <c r="R285" s="131"/>
      <c r="S285" s="131"/>
      <c r="T285" s="131"/>
      <c r="U285" s="131"/>
      <c r="V285" s="131"/>
      <c r="W285" s="131"/>
      <c r="X285" s="131"/>
      <c r="Y285" s="131"/>
      <c r="Z285" s="131"/>
    </row>
    <row r="286">
      <c r="A286" s="131"/>
      <c r="B286" s="131"/>
      <c r="C286" s="131"/>
      <c r="D286" s="131"/>
      <c r="E286" s="131"/>
      <c r="F286" s="131"/>
      <c r="G286" s="131"/>
      <c r="H286" s="131"/>
      <c r="I286" s="131"/>
      <c r="J286" s="131"/>
      <c r="K286" s="131"/>
      <c r="L286" s="131"/>
      <c r="M286" s="131"/>
      <c r="N286" s="131"/>
      <c r="O286" s="131"/>
      <c r="P286" s="131"/>
      <c r="Q286" s="131"/>
      <c r="R286" s="131"/>
      <c r="S286" s="131"/>
      <c r="T286" s="131"/>
      <c r="U286" s="131"/>
      <c r="V286" s="131"/>
      <c r="W286" s="131"/>
      <c r="X286" s="131"/>
      <c r="Y286" s="131"/>
      <c r="Z286" s="131"/>
    </row>
    <row r="287">
      <c r="A287" s="131"/>
      <c r="B287" s="131"/>
      <c r="C287" s="131"/>
      <c r="D287" s="131"/>
      <c r="E287" s="131"/>
      <c r="F287" s="131"/>
      <c r="G287" s="131"/>
      <c r="H287" s="131"/>
      <c r="I287" s="131"/>
      <c r="J287" s="131"/>
      <c r="K287" s="131"/>
      <c r="L287" s="131"/>
      <c r="M287" s="131"/>
      <c r="N287" s="131"/>
      <c r="O287" s="131"/>
      <c r="P287" s="131"/>
      <c r="Q287" s="131"/>
      <c r="R287" s="131"/>
      <c r="S287" s="131"/>
      <c r="T287" s="131"/>
      <c r="U287" s="131"/>
      <c r="V287" s="131"/>
      <c r="W287" s="131"/>
      <c r="X287" s="131"/>
      <c r="Y287" s="131"/>
      <c r="Z287" s="131"/>
    </row>
    <row r="288">
      <c r="A288" s="131"/>
      <c r="B288" s="131"/>
      <c r="C288" s="131"/>
      <c r="D288" s="131"/>
      <c r="E288" s="131"/>
      <c r="F288" s="131"/>
      <c r="G288" s="131"/>
      <c r="H288" s="131"/>
      <c r="I288" s="131"/>
      <c r="J288" s="131"/>
      <c r="K288" s="131"/>
      <c r="L288" s="131"/>
      <c r="M288" s="131"/>
      <c r="N288" s="131"/>
      <c r="O288" s="131"/>
      <c r="P288" s="131"/>
      <c r="Q288" s="131"/>
      <c r="R288" s="131"/>
      <c r="S288" s="131"/>
      <c r="T288" s="131"/>
      <c r="U288" s="131"/>
      <c r="V288" s="131"/>
      <c r="W288" s="131"/>
      <c r="X288" s="131"/>
      <c r="Y288" s="131"/>
      <c r="Z288" s="131"/>
    </row>
    <row r="289">
      <c r="A289" s="131"/>
      <c r="B289" s="131"/>
      <c r="C289" s="131"/>
      <c r="D289" s="131"/>
      <c r="E289" s="131"/>
      <c r="F289" s="131"/>
      <c r="G289" s="131"/>
      <c r="H289" s="131"/>
      <c r="I289" s="131"/>
      <c r="J289" s="131"/>
      <c r="K289" s="131"/>
      <c r="L289" s="131"/>
      <c r="M289" s="131"/>
      <c r="N289" s="131"/>
      <c r="O289" s="131"/>
      <c r="P289" s="131"/>
      <c r="Q289" s="131"/>
      <c r="R289" s="131"/>
      <c r="S289" s="131"/>
      <c r="T289" s="131"/>
      <c r="U289" s="131"/>
      <c r="V289" s="131"/>
      <c r="W289" s="131"/>
      <c r="X289" s="131"/>
      <c r="Y289" s="131"/>
      <c r="Z289" s="131"/>
    </row>
    <row r="290">
      <c r="A290" s="131"/>
      <c r="B290" s="131"/>
      <c r="C290" s="131"/>
      <c r="D290" s="131"/>
      <c r="E290" s="131"/>
      <c r="F290" s="131"/>
      <c r="G290" s="131"/>
      <c r="H290" s="131"/>
      <c r="I290" s="131"/>
      <c r="J290" s="131"/>
      <c r="K290" s="131"/>
      <c r="L290" s="131"/>
      <c r="M290" s="131"/>
      <c r="N290" s="131"/>
      <c r="O290" s="131"/>
      <c r="P290" s="131"/>
      <c r="Q290" s="131"/>
      <c r="R290" s="131"/>
      <c r="S290" s="131"/>
      <c r="T290" s="131"/>
      <c r="U290" s="131"/>
      <c r="V290" s="131"/>
      <c r="W290" s="131"/>
      <c r="X290" s="131"/>
      <c r="Y290" s="131"/>
      <c r="Z290" s="131"/>
    </row>
    <row r="291">
      <c r="A291" s="131"/>
      <c r="B291" s="131"/>
      <c r="C291" s="131"/>
      <c r="D291" s="131"/>
      <c r="E291" s="131"/>
      <c r="F291" s="131"/>
      <c r="G291" s="131"/>
      <c r="H291" s="131"/>
      <c r="I291" s="131"/>
      <c r="J291" s="131"/>
      <c r="K291" s="131"/>
      <c r="L291" s="131"/>
      <c r="M291" s="131"/>
      <c r="N291" s="131"/>
      <c r="O291" s="131"/>
      <c r="P291" s="131"/>
      <c r="Q291" s="131"/>
      <c r="R291" s="131"/>
      <c r="S291" s="131"/>
      <c r="T291" s="131"/>
      <c r="U291" s="131"/>
      <c r="V291" s="131"/>
      <c r="W291" s="131"/>
      <c r="X291" s="131"/>
      <c r="Y291" s="131"/>
      <c r="Z291" s="131"/>
    </row>
    <row r="292">
      <c r="A292" s="131"/>
      <c r="B292" s="131"/>
      <c r="C292" s="131"/>
      <c r="D292" s="131"/>
      <c r="E292" s="131"/>
      <c r="F292" s="131"/>
      <c r="G292" s="131"/>
      <c r="H292" s="131"/>
      <c r="I292" s="131"/>
      <c r="J292" s="131"/>
      <c r="K292" s="131"/>
      <c r="L292" s="131"/>
      <c r="M292" s="131"/>
      <c r="N292" s="131"/>
      <c r="O292" s="131"/>
      <c r="P292" s="131"/>
      <c r="Q292" s="131"/>
      <c r="R292" s="131"/>
      <c r="S292" s="131"/>
      <c r="T292" s="131"/>
      <c r="U292" s="131"/>
      <c r="V292" s="131"/>
      <c r="W292" s="131"/>
      <c r="X292" s="131"/>
      <c r="Y292" s="131"/>
      <c r="Z292" s="131"/>
    </row>
    <row r="293">
      <c r="A293" s="131"/>
      <c r="B293" s="131"/>
      <c r="C293" s="131"/>
      <c r="D293" s="131"/>
      <c r="E293" s="131"/>
      <c r="F293" s="131"/>
      <c r="G293" s="131"/>
      <c r="H293" s="131"/>
      <c r="I293" s="131"/>
      <c r="J293" s="131"/>
      <c r="K293" s="131"/>
      <c r="L293" s="131"/>
      <c r="M293" s="131"/>
      <c r="N293" s="131"/>
      <c r="O293" s="131"/>
      <c r="P293" s="131"/>
      <c r="Q293" s="131"/>
      <c r="R293" s="131"/>
      <c r="S293" s="131"/>
      <c r="T293" s="131"/>
      <c r="U293" s="131"/>
      <c r="V293" s="131"/>
      <c r="W293" s="131"/>
      <c r="X293" s="131"/>
      <c r="Y293" s="131"/>
      <c r="Z293" s="131"/>
    </row>
    <row r="294">
      <c r="A294" s="131"/>
      <c r="B294" s="131"/>
      <c r="C294" s="131"/>
      <c r="D294" s="131"/>
      <c r="E294" s="131"/>
      <c r="F294" s="131"/>
      <c r="G294" s="131"/>
      <c r="H294" s="131"/>
      <c r="I294" s="131"/>
      <c r="J294" s="131"/>
      <c r="K294" s="131"/>
      <c r="L294" s="131"/>
      <c r="M294" s="131"/>
      <c r="N294" s="131"/>
      <c r="O294" s="131"/>
      <c r="P294" s="131"/>
      <c r="Q294" s="131"/>
      <c r="R294" s="131"/>
      <c r="S294" s="131"/>
      <c r="T294" s="131"/>
      <c r="U294" s="131"/>
      <c r="V294" s="131"/>
      <c r="W294" s="131"/>
      <c r="X294" s="131"/>
      <c r="Y294" s="131"/>
      <c r="Z294" s="131"/>
    </row>
    <row r="295">
      <c r="A295" s="131"/>
      <c r="B295" s="131"/>
      <c r="C295" s="131"/>
      <c r="D295" s="131"/>
      <c r="E295" s="131"/>
      <c r="F295" s="131"/>
      <c r="G295" s="131"/>
      <c r="H295" s="131"/>
      <c r="I295" s="131"/>
      <c r="J295" s="131"/>
      <c r="K295" s="131"/>
      <c r="L295" s="131"/>
      <c r="M295" s="131"/>
      <c r="N295" s="131"/>
      <c r="O295" s="131"/>
      <c r="P295" s="131"/>
      <c r="Q295" s="131"/>
      <c r="R295" s="131"/>
      <c r="S295" s="131"/>
      <c r="T295" s="131"/>
      <c r="U295" s="131"/>
      <c r="V295" s="131"/>
      <c r="W295" s="131"/>
      <c r="X295" s="131"/>
      <c r="Y295" s="131"/>
      <c r="Z295" s="131"/>
    </row>
    <row r="296">
      <c r="A296" s="131"/>
      <c r="B296" s="131"/>
      <c r="C296" s="131"/>
      <c r="D296" s="131"/>
      <c r="E296" s="131"/>
      <c r="F296" s="131"/>
      <c r="G296" s="131"/>
      <c r="H296" s="131"/>
      <c r="I296" s="131"/>
      <c r="J296" s="131"/>
      <c r="K296" s="131"/>
      <c r="L296" s="131"/>
      <c r="M296" s="131"/>
      <c r="N296" s="131"/>
      <c r="O296" s="131"/>
      <c r="P296" s="131"/>
      <c r="Q296" s="131"/>
      <c r="R296" s="131"/>
      <c r="S296" s="131"/>
      <c r="T296" s="131"/>
      <c r="U296" s="131"/>
      <c r="V296" s="131"/>
      <c r="W296" s="131"/>
      <c r="X296" s="131"/>
      <c r="Y296" s="131"/>
      <c r="Z296" s="131"/>
    </row>
    <row r="297">
      <c r="A297" s="131"/>
      <c r="B297" s="131"/>
      <c r="C297" s="131"/>
      <c r="D297" s="131"/>
      <c r="E297" s="131"/>
      <c r="F297" s="131"/>
      <c r="G297" s="131"/>
      <c r="H297" s="131"/>
      <c r="I297" s="131"/>
      <c r="J297" s="131"/>
      <c r="K297" s="131"/>
      <c r="L297" s="131"/>
      <c r="M297" s="131"/>
      <c r="N297" s="131"/>
      <c r="O297" s="131"/>
      <c r="P297" s="131"/>
      <c r="Q297" s="131"/>
      <c r="R297" s="131"/>
      <c r="S297" s="131"/>
      <c r="T297" s="131"/>
      <c r="U297" s="131"/>
      <c r="V297" s="131"/>
      <c r="W297" s="131"/>
      <c r="X297" s="131"/>
      <c r="Y297" s="131"/>
      <c r="Z297" s="131"/>
    </row>
    <row r="298">
      <c r="A298" s="131"/>
      <c r="B298" s="131"/>
      <c r="C298" s="131"/>
      <c r="D298" s="131"/>
      <c r="E298" s="131"/>
      <c r="F298" s="131"/>
      <c r="G298" s="131"/>
      <c r="H298" s="131"/>
      <c r="I298" s="131"/>
      <c r="J298" s="131"/>
      <c r="K298" s="131"/>
      <c r="L298" s="131"/>
      <c r="M298" s="131"/>
      <c r="N298" s="131"/>
      <c r="O298" s="131"/>
      <c r="P298" s="131"/>
      <c r="Q298" s="131"/>
      <c r="R298" s="131"/>
      <c r="S298" s="131"/>
      <c r="T298" s="131"/>
      <c r="U298" s="131"/>
      <c r="V298" s="131"/>
      <c r="W298" s="131"/>
      <c r="X298" s="131"/>
      <c r="Y298" s="131"/>
      <c r="Z298" s="131"/>
    </row>
    <row r="299">
      <c r="A299" s="131"/>
      <c r="B299" s="131"/>
      <c r="C299" s="131"/>
      <c r="D299" s="131"/>
      <c r="E299" s="131"/>
      <c r="F299" s="131"/>
      <c r="G299" s="131"/>
      <c r="H299" s="131"/>
      <c r="I299" s="131"/>
      <c r="J299" s="131"/>
      <c r="K299" s="131"/>
      <c r="L299" s="131"/>
      <c r="M299" s="131"/>
      <c r="N299" s="131"/>
      <c r="O299" s="131"/>
      <c r="P299" s="131"/>
      <c r="Q299" s="131"/>
      <c r="R299" s="131"/>
      <c r="S299" s="131"/>
      <c r="T299" s="131"/>
      <c r="U299" s="131"/>
      <c r="V299" s="131"/>
      <c r="W299" s="131"/>
      <c r="X299" s="131"/>
      <c r="Y299" s="131"/>
      <c r="Z299" s="131"/>
    </row>
    <row r="300">
      <c r="A300" s="131"/>
      <c r="B300" s="131"/>
      <c r="C300" s="131"/>
      <c r="D300" s="131"/>
      <c r="E300" s="131"/>
      <c r="F300" s="131"/>
      <c r="G300" s="131"/>
      <c r="H300" s="131"/>
      <c r="I300" s="131"/>
      <c r="J300" s="131"/>
      <c r="K300" s="131"/>
      <c r="L300" s="131"/>
      <c r="M300" s="131"/>
      <c r="N300" s="131"/>
      <c r="O300" s="131"/>
      <c r="P300" s="131"/>
      <c r="Q300" s="131"/>
      <c r="R300" s="131"/>
      <c r="S300" s="131"/>
      <c r="T300" s="131"/>
      <c r="U300" s="131"/>
      <c r="V300" s="131"/>
      <c r="W300" s="131"/>
      <c r="X300" s="131"/>
      <c r="Y300" s="131"/>
      <c r="Z300" s="131"/>
    </row>
    <row r="301">
      <c r="A301" s="131"/>
      <c r="B301" s="131"/>
      <c r="C301" s="131"/>
      <c r="D301" s="131"/>
      <c r="E301" s="131"/>
      <c r="F301" s="131"/>
      <c r="G301" s="131"/>
      <c r="H301" s="131"/>
      <c r="I301" s="131"/>
      <c r="J301" s="131"/>
      <c r="K301" s="131"/>
      <c r="L301" s="131"/>
      <c r="M301" s="131"/>
      <c r="N301" s="131"/>
      <c r="O301" s="131"/>
      <c r="P301" s="131"/>
      <c r="Q301" s="131"/>
      <c r="R301" s="131"/>
      <c r="S301" s="131"/>
      <c r="T301" s="131"/>
      <c r="U301" s="131"/>
      <c r="V301" s="131"/>
      <c r="W301" s="131"/>
      <c r="X301" s="131"/>
      <c r="Y301" s="131"/>
      <c r="Z301" s="131"/>
    </row>
    <row r="302">
      <c r="A302" s="131"/>
      <c r="B302" s="131"/>
      <c r="C302" s="131"/>
      <c r="D302" s="131"/>
      <c r="E302" s="131"/>
      <c r="F302" s="131"/>
      <c r="G302" s="131"/>
      <c r="H302" s="131"/>
      <c r="I302" s="131"/>
      <c r="J302" s="131"/>
      <c r="K302" s="131"/>
      <c r="L302" s="131"/>
      <c r="M302" s="131"/>
      <c r="N302" s="131"/>
      <c r="O302" s="131"/>
      <c r="P302" s="131"/>
      <c r="Q302" s="131"/>
      <c r="R302" s="131"/>
      <c r="S302" s="131"/>
      <c r="T302" s="131"/>
      <c r="U302" s="131"/>
      <c r="V302" s="131"/>
      <c r="W302" s="131"/>
      <c r="X302" s="131"/>
      <c r="Y302" s="131"/>
      <c r="Z302" s="131"/>
    </row>
    <row r="303">
      <c r="A303" s="131"/>
      <c r="B303" s="131"/>
      <c r="C303" s="131"/>
      <c r="D303" s="131"/>
      <c r="E303" s="131"/>
      <c r="F303" s="131"/>
      <c r="G303" s="131"/>
      <c r="H303" s="131"/>
      <c r="I303" s="131"/>
      <c r="J303" s="131"/>
      <c r="K303" s="131"/>
      <c r="L303" s="131"/>
      <c r="M303" s="131"/>
      <c r="N303" s="131"/>
      <c r="O303" s="131"/>
      <c r="P303" s="131"/>
      <c r="Q303" s="131"/>
      <c r="R303" s="131"/>
      <c r="S303" s="131"/>
      <c r="T303" s="131"/>
      <c r="U303" s="131"/>
      <c r="V303" s="131"/>
      <c r="W303" s="131"/>
      <c r="X303" s="131"/>
      <c r="Y303" s="131"/>
      <c r="Z303" s="131"/>
    </row>
    <row r="304">
      <c r="A304" s="131"/>
      <c r="B304" s="131"/>
      <c r="C304" s="131"/>
      <c r="D304" s="131"/>
      <c r="E304" s="131"/>
      <c r="F304" s="131"/>
      <c r="G304" s="131"/>
      <c r="H304" s="131"/>
      <c r="I304" s="131"/>
      <c r="J304" s="131"/>
      <c r="K304" s="131"/>
      <c r="L304" s="131"/>
      <c r="M304" s="131"/>
      <c r="N304" s="131"/>
      <c r="O304" s="131"/>
      <c r="P304" s="131"/>
      <c r="Q304" s="131"/>
      <c r="R304" s="131"/>
      <c r="S304" s="131"/>
      <c r="T304" s="131"/>
      <c r="U304" s="131"/>
      <c r="V304" s="131"/>
      <c r="W304" s="131"/>
      <c r="X304" s="131"/>
      <c r="Y304" s="131"/>
      <c r="Z304" s="131"/>
    </row>
    <row r="305">
      <c r="A305" s="131"/>
      <c r="B305" s="131"/>
      <c r="C305" s="131"/>
      <c r="D305" s="131"/>
      <c r="E305" s="131"/>
      <c r="F305" s="131"/>
      <c r="G305" s="131"/>
      <c r="H305" s="131"/>
      <c r="I305" s="131"/>
      <c r="J305" s="131"/>
      <c r="K305" s="131"/>
      <c r="L305" s="131"/>
      <c r="M305" s="131"/>
      <c r="N305" s="131"/>
      <c r="O305" s="131"/>
      <c r="P305" s="131"/>
      <c r="Q305" s="131"/>
      <c r="R305" s="131"/>
      <c r="S305" s="131"/>
      <c r="T305" s="131"/>
      <c r="U305" s="131"/>
      <c r="V305" s="131"/>
      <c r="W305" s="131"/>
      <c r="X305" s="131"/>
      <c r="Y305" s="131"/>
      <c r="Z305" s="131"/>
    </row>
    <row r="306">
      <c r="A306" s="131"/>
      <c r="B306" s="131"/>
      <c r="C306" s="131"/>
      <c r="D306" s="131"/>
      <c r="E306" s="131"/>
      <c r="F306" s="131"/>
      <c r="G306" s="131"/>
      <c r="H306" s="131"/>
      <c r="I306" s="131"/>
      <c r="J306" s="131"/>
      <c r="K306" s="131"/>
      <c r="L306" s="131"/>
      <c r="M306" s="131"/>
      <c r="N306" s="131"/>
      <c r="O306" s="131"/>
      <c r="P306" s="131"/>
      <c r="Q306" s="131"/>
      <c r="R306" s="131"/>
      <c r="S306" s="131"/>
      <c r="T306" s="131"/>
      <c r="U306" s="131"/>
      <c r="V306" s="131"/>
      <c r="W306" s="131"/>
      <c r="X306" s="131"/>
      <c r="Y306" s="131"/>
      <c r="Z306" s="131"/>
    </row>
    <row r="307">
      <c r="A307" s="131"/>
      <c r="B307" s="131"/>
      <c r="C307" s="131"/>
      <c r="D307" s="131"/>
      <c r="E307" s="131"/>
      <c r="F307" s="131"/>
      <c r="G307" s="131"/>
      <c r="H307" s="131"/>
      <c r="I307" s="131"/>
      <c r="J307" s="131"/>
      <c r="K307" s="131"/>
      <c r="L307" s="131"/>
      <c r="M307" s="131"/>
      <c r="N307" s="131"/>
      <c r="O307" s="131"/>
      <c r="P307" s="131"/>
      <c r="Q307" s="131"/>
      <c r="R307" s="131"/>
      <c r="S307" s="131"/>
      <c r="T307" s="131"/>
      <c r="U307" s="131"/>
      <c r="V307" s="131"/>
      <c r="W307" s="131"/>
      <c r="X307" s="131"/>
      <c r="Y307" s="131"/>
      <c r="Z307" s="131"/>
    </row>
    <row r="308">
      <c r="A308" s="13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row>
    <row r="309">
      <c r="A309" s="131"/>
      <c r="B309" s="131"/>
      <c r="C309" s="131"/>
      <c r="D309" s="131"/>
      <c r="E309" s="131"/>
      <c r="F309" s="131"/>
      <c r="G309" s="131"/>
      <c r="H309" s="131"/>
      <c r="I309" s="131"/>
      <c r="J309" s="131"/>
      <c r="K309" s="131"/>
      <c r="L309" s="131"/>
      <c r="M309" s="131"/>
      <c r="N309" s="131"/>
      <c r="O309" s="131"/>
      <c r="P309" s="131"/>
      <c r="Q309" s="131"/>
      <c r="R309" s="131"/>
      <c r="S309" s="131"/>
      <c r="T309" s="131"/>
      <c r="U309" s="131"/>
      <c r="V309" s="131"/>
      <c r="W309" s="131"/>
      <c r="X309" s="131"/>
      <c r="Y309" s="131"/>
      <c r="Z309" s="131"/>
    </row>
    <row r="310">
      <c r="A310" s="131"/>
      <c r="B310" s="131"/>
      <c r="C310" s="131"/>
      <c r="D310" s="131"/>
      <c r="E310" s="131"/>
      <c r="F310" s="131"/>
      <c r="G310" s="131"/>
      <c r="H310" s="131"/>
      <c r="I310" s="131"/>
      <c r="J310" s="131"/>
      <c r="K310" s="131"/>
      <c r="L310" s="131"/>
      <c r="M310" s="131"/>
      <c r="N310" s="131"/>
      <c r="O310" s="131"/>
      <c r="P310" s="131"/>
      <c r="Q310" s="131"/>
      <c r="R310" s="131"/>
      <c r="S310" s="131"/>
      <c r="T310" s="131"/>
      <c r="U310" s="131"/>
      <c r="V310" s="131"/>
      <c r="W310" s="131"/>
      <c r="X310" s="131"/>
      <c r="Y310" s="131"/>
      <c r="Z310" s="131"/>
    </row>
    <row r="311">
      <c r="A311" s="131"/>
      <c r="B311" s="131"/>
      <c r="C311" s="131"/>
      <c r="D311" s="131"/>
      <c r="E311" s="131"/>
      <c r="F311" s="131"/>
      <c r="G311" s="131"/>
      <c r="H311" s="131"/>
      <c r="I311" s="131"/>
      <c r="J311" s="131"/>
      <c r="K311" s="131"/>
      <c r="L311" s="131"/>
      <c r="M311" s="131"/>
      <c r="N311" s="131"/>
      <c r="O311" s="131"/>
      <c r="P311" s="131"/>
      <c r="Q311" s="131"/>
      <c r="R311" s="131"/>
      <c r="S311" s="131"/>
      <c r="T311" s="131"/>
      <c r="U311" s="131"/>
      <c r="V311" s="131"/>
      <c r="W311" s="131"/>
      <c r="X311" s="131"/>
      <c r="Y311" s="131"/>
      <c r="Z311" s="131"/>
    </row>
    <row r="312">
      <c r="A312" s="131"/>
      <c r="B312" s="131"/>
      <c r="C312" s="131"/>
      <c r="D312" s="131"/>
      <c r="E312" s="131"/>
      <c r="F312" s="131"/>
      <c r="G312" s="131"/>
      <c r="H312" s="131"/>
      <c r="I312" s="131"/>
      <c r="J312" s="131"/>
      <c r="K312" s="131"/>
      <c r="L312" s="131"/>
      <c r="M312" s="131"/>
      <c r="N312" s="131"/>
      <c r="O312" s="131"/>
      <c r="P312" s="131"/>
      <c r="Q312" s="131"/>
      <c r="R312" s="131"/>
      <c r="S312" s="131"/>
      <c r="T312" s="131"/>
      <c r="U312" s="131"/>
      <c r="V312" s="131"/>
      <c r="W312" s="131"/>
      <c r="X312" s="131"/>
      <c r="Y312" s="131"/>
      <c r="Z312" s="131"/>
    </row>
    <row r="313">
      <c r="A313" s="131"/>
      <c r="B313" s="131"/>
      <c r="C313" s="131"/>
      <c r="D313" s="131"/>
      <c r="E313" s="131"/>
      <c r="F313" s="131"/>
      <c r="G313" s="131"/>
      <c r="H313" s="131"/>
      <c r="I313" s="131"/>
      <c r="J313" s="131"/>
      <c r="K313" s="131"/>
      <c r="L313" s="131"/>
      <c r="M313" s="131"/>
      <c r="N313" s="131"/>
      <c r="O313" s="131"/>
      <c r="P313" s="131"/>
      <c r="Q313" s="131"/>
      <c r="R313" s="131"/>
      <c r="S313" s="131"/>
      <c r="T313" s="131"/>
      <c r="U313" s="131"/>
      <c r="V313" s="131"/>
      <c r="W313" s="131"/>
      <c r="X313" s="131"/>
      <c r="Y313" s="131"/>
      <c r="Z313" s="131"/>
    </row>
    <row r="314">
      <c r="A314" s="131"/>
      <c r="B314" s="131"/>
      <c r="C314" s="131"/>
      <c r="D314" s="131"/>
      <c r="E314" s="131"/>
      <c r="F314" s="131"/>
      <c r="G314" s="131"/>
      <c r="H314" s="131"/>
      <c r="I314" s="131"/>
      <c r="J314" s="131"/>
      <c r="K314" s="131"/>
      <c r="L314" s="131"/>
      <c r="M314" s="131"/>
      <c r="N314" s="131"/>
      <c r="O314" s="131"/>
      <c r="P314" s="131"/>
      <c r="Q314" s="131"/>
      <c r="R314" s="131"/>
      <c r="S314" s="131"/>
      <c r="T314" s="131"/>
      <c r="U314" s="131"/>
      <c r="V314" s="131"/>
      <c r="W314" s="131"/>
      <c r="X314" s="131"/>
      <c r="Y314" s="131"/>
      <c r="Z314" s="131"/>
    </row>
    <row r="315">
      <c r="A315" s="131"/>
      <c r="B315" s="131"/>
      <c r="C315" s="131"/>
      <c r="D315" s="131"/>
      <c r="E315" s="131"/>
      <c r="F315" s="131"/>
      <c r="G315" s="131"/>
      <c r="H315" s="131"/>
      <c r="I315" s="131"/>
      <c r="J315" s="131"/>
      <c r="K315" s="131"/>
      <c r="L315" s="131"/>
      <c r="M315" s="131"/>
      <c r="N315" s="131"/>
      <c r="O315" s="131"/>
      <c r="P315" s="131"/>
      <c r="Q315" s="131"/>
      <c r="R315" s="131"/>
      <c r="S315" s="131"/>
      <c r="T315" s="131"/>
      <c r="U315" s="131"/>
      <c r="V315" s="131"/>
      <c r="W315" s="131"/>
      <c r="X315" s="131"/>
      <c r="Y315" s="131"/>
      <c r="Z315" s="131"/>
    </row>
    <row r="316">
      <c r="A316" s="131"/>
      <c r="B316" s="131"/>
      <c r="C316" s="131"/>
      <c r="D316" s="131"/>
      <c r="E316" s="131"/>
      <c r="F316" s="131"/>
      <c r="G316" s="131"/>
      <c r="H316" s="131"/>
      <c r="I316" s="131"/>
      <c r="J316" s="131"/>
      <c r="K316" s="131"/>
      <c r="L316" s="131"/>
      <c r="M316" s="131"/>
      <c r="N316" s="131"/>
      <c r="O316" s="131"/>
      <c r="P316" s="131"/>
      <c r="Q316" s="131"/>
      <c r="R316" s="131"/>
      <c r="S316" s="131"/>
      <c r="T316" s="131"/>
      <c r="U316" s="131"/>
      <c r="V316" s="131"/>
      <c r="W316" s="131"/>
      <c r="X316" s="131"/>
      <c r="Y316" s="131"/>
      <c r="Z316" s="131"/>
    </row>
    <row r="317">
      <c r="A317" s="131"/>
      <c r="B317" s="131"/>
      <c r="C317" s="131"/>
      <c r="D317" s="131"/>
      <c r="E317" s="131"/>
      <c r="F317" s="131"/>
      <c r="G317" s="131"/>
      <c r="H317" s="131"/>
      <c r="I317" s="131"/>
      <c r="J317" s="131"/>
      <c r="K317" s="131"/>
      <c r="L317" s="131"/>
      <c r="M317" s="131"/>
      <c r="N317" s="131"/>
      <c r="O317" s="131"/>
      <c r="P317" s="131"/>
      <c r="Q317" s="131"/>
      <c r="R317" s="131"/>
      <c r="S317" s="131"/>
      <c r="T317" s="131"/>
      <c r="U317" s="131"/>
      <c r="V317" s="131"/>
      <c r="W317" s="131"/>
      <c r="X317" s="131"/>
      <c r="Y317" s="131"/>
      <c r="Z317" s="131"/>
    </row>
    <row r="318">
      <c r="A318" s="131"/>
      <c r="B318" s="131"/>
      <c r="C318" s="131"/>
      <c r="D318" s="131"/>
      <c r="E318" s="131"/>
      <c r="F318" s="131"/>
      <c r="G318" s="131"/>
      <c r="H318" s="131"/>
      <c r="I318" s="131"/>
      <c r="J318" s="131"/>
      <c r="K318" s="131"/>
      <c r="L318" s="131"/>
      <c r="M318" s="131"/>
      <c r="N318" s="131"/>
      <c r="O318" s="131"/>
      <c r="P318" s="131"/>
      <c r="Q318" s="131"/>
      <c r="R318" s="131"/>
      <c r="S318" s="131"/>
      <c r="T318" s="131"/>
      <c r="U318" s="131"/>
      <c r="V318" s="131"/>
      <c r="W318" s="131"/>
      <c r="X318" s="131"/>
      <c r="Y318" s="131"/>
      <c r="Z318" s="131"/>
    </row>
    <row r="319">
      <c r="A319" s="131"/>
      <c r="B319" s="131"/>
      <c r="C319" s="131"/>
      <c r="D319" s="131"/>
      <c r="E319" s="131"/>
      <c r="F319" s="131"/>
      <c r="G319" s="131"/>
      <c r="H319" s="131"/>
      <c r="I319" s="131"/>
      <c r="J319" s="131"/>
      <c r="K319" s="131"/>
      <c r="L319" s="131"/>
      <c r="M319" s="131"/>
      <c r="N319" s="131"/>
      <c r="O319" s="131"/>
      <c r="P319" s="131"/>
      <c r="Q319" s="131"/>
      <c r="R319" s="131"/>
      <c r="S319" s="131"/>
      <c r="T319" s="131"/>
      <c r="U319" s="131"/>
      <c r="V319" s="131"/>
      <c r="W319" s="131"/>
      <c r="X319" s="131"/>
      <c r="Y319" s="131"/>
      <c r="Z319" s="131"/>
    </row>
    <row r="320">
      <c r="A320" s="131"/>
      <c r="B320" s="131"/>
      <c r="C320" s="131"/>
      <c r="D320" s="131"/>
      <c r="E320" s="131"/>
      <c r="F320" s="131"/>
      <c r="G320" s="131"/>
      <c r="H320" s="131"/>
      <c r="I320" s="131"/>
      <c r="J320" s="131"/>
      <c r="K320" s="131"/>
      <c r="L320" s="131"/>
      <c r="M320" s="131"/>
      <c r="N320" s="131"/>
      <c r="O320" s="131"/>
      <c r="P320" s="131"/>
      <c r="Q320" s="131"/>
      <c r="R320" s="131"/>
      <c r="S320" s="131"/>
      <c r="T320" s="131"/>
      <c r="U320" s="131"/>
      <c r="V320" s="131"/>
      <c r="W320" s="131"/>
      <c r="X320" s="131"/>
      <c r="Y320" s="131"/>
      <c r="Z320" s="131"/>
    </row>
    <row r="321">
      <c r="A321" s="131"/>
      <c r="B321" s="131"/>
      <c r="C321" s="131"/>
      <c r="D321" s="131"/>
      <c r="E321" s="131"/>
      <c r="F321" s="131"/>
      <c r="G321" s="131"/>
      <c r="H321" s="131"/>
      <c r="I321" s="131"/>
      <c r="J321" s="131"/>
      <c r="K321" s="131"/>
      <c r="L321" s="131"/>
      <c r="M321" s="131"/>
      <c r="N321" s="131"/>
      <c r="O321" s="131"/>
      <c r="P321" s="131"/>
      <c r="Q321" s="131"/>
      <c r="R321" s="131"/>
      <c r="S321" s="131"/>
      <c r="T321" s="131"/>
      <c r="U321" s="131"/>
      <c r="V321" s="131"/>
      <c r="W321" s="131"/>
      <c r="X321" s="131"/>
      <c r="Y321" s="131"/>
      <c r="Z321" s="131"/>
    </row>
    <row r="322">
      <c r="A322" s="131"/>
      <c r="B322" s="131"/>
      <c r="C322" s="131"/>
      <c r="D322" s="131"/>
      <c r="E322" s="131"/>
      <c r="F322" s="131"/>
      <c r="G322" s="131"/>
      <c r="H322" s="131"/>
      <c r="I322" s="131"/>
      <c r="J322" s="131"/>
      <c r="K322" s="131"/>
      <c r="L322" s="131"/>
      <c r="M322" s="131"/>
      <c r="N322" s="131"/>
      <c r="O322" s="131"/>
      <c r="P322" s="131"/>
      <c r="Q322" s="131"/>
      <c r="R322" s="131"/>
      <c r="S322" s="131"/>
      <c r="T322" s="131"/>
      <c r="U322" s="131"/>
      <c r="V322" s="131"/>
      <c r="W322" s="131"/>
      <c r="X322" s="131"/>
      <c r="Y322" s="131"/>
      <c r="Z322" s="131"/>
    </row>
    <row r="323">
      <c r="A323" s="131"/>
      <c r="B323" s="131"/>
      <c r="C323" s="131"/>
      <c r="D323" s="131"/>
      <c r="E323" s="131"/>
      <c r="F323" s="131"/>
      <c r="G323" s="131"/>
      <c r="H323" s="131"/>
      <c r="I323" s="131"/>
      <c r="J323" s="131"/>
      <c r="K323" s="131"/>
      <c r="L323" s="131"/>
      <c r="M323" s="131"/>
      <c r="N323" s="131"/>
      <c r="O323" s="131"/>
      <c r="P323" s="131"/>
      <c r="Q323" s="131"/>
      <c r="R323" s="131"/>
      <c r="S323" s="131"/>
      <c r="T323" s="131"/>
      <c r="U323" s="131"/>
      <c r="V323" s="131"/>
      <c r="W323" s="131"/>
      <c r="X323" s="131"/>
      <c r="Y323" s="131"/>
      <c r="Z323" s="131"/>
    </row>
    <row r="324">
      <c r="A324" s="131"/>
      <c r="B324" s="131"/>
      <c r="C324" s="131"/>
      <c r="D324" s="131"/>
      <c r="E324" s="131"/>
      <c r="F324" s="131"/>
      <c r="G324" s="131"/>
      <c r="H324" s="131"/>
      <c r="I324" s="131"/>
      <c r="J324" s="131"/>
      <c r="K324" s="131"/>
      <c r="L324" s="131"/>
      <c r="M324" s="131"/>
      <c r="N324" s="131"/>
      <c r="O324" s="131"/>
      <c r="P324" s="131"/>
      <c r="Q324" s="131"/>
      <c r="R324" s="131"/>
      <c r="S324" s="131"/>
      <c r="T324" s="131"/>
      <c r="U324" s="131"/>
      <c r="V324" s="131"/>
      <c r="W324" s="131"/>
      <c r="X324" s="131"/>
      <c r="Y324" s="131"/>
      <c r="Z324" s="131"/>
    </row>
    <row r="325">
      <c r="A325" s="131"/>
      <c r="B325" s="131"/>
      <c r="C325" s="131"/>
      <c r="D325" s="131"/>
      <c r="E325" s="131"/>
      <c r="F325" s="131"/>
      <c r="G325" s="131"/>
      <c r="H325" s="131"/>
      <c r="I325" s="131"/>
      <c r="J325" s="131"/>
      <c r="K325" s="131"/>
      <c r="L325" s="131"/>
      <c r="M325" s="131"/>
      <c r="N325" s="131"/>
      <c r="O325" s="131"/>
      <c r="P325" s="131"/>
      <c r="Q325" s="131"/>
      <c r="R325" s="131"/>
      <c r="S325" s="131"/>
      <c r="T325" s="131"/>
      <c r="U325" s="131"/>
      <c r="V325" s="131"/>
      <c r="W325" s="131"/>
      <c r="X325" s="131"/>
      <c r="Y325" s="131"/>
      <c r="Z325" s="131"/>
    </row>
    <row r="326">
      <c r="A326" s="131"/>
      <c r="B326" s="131"/>
      <c r="C326" s="131"/>
      <c r="D326" s="131"/>
      <c r="E326" s="131"/>
      <c r="F326" s="131"/>
      <c r="G326" s="131"/>
      <c r="H326" s="131"/>
      <c r="I326" s="131"/>
      <c r="J326" s="131"/>
      <c r="K326" s="131"/>
      <c r="L326" s="131"/>
      <c r="M326" s="131"/>
      <c r="N326" s="131"/>
      <c r="O326" s="131"/>
      <c r="P326" s="131"/>
      <c r="Q326" s="131"/>
      <c r="R326" s="131"/>
      <c r="S326" s="131"/>
      <c r="T326" s="131"/>
      <c r="U326" s="131"/>
      <c r="V326" s="131"/>
      <c r="W326" s="131"/>
      <c r="X326" s="131"/>
      <c r="Y326" s="131"/>
      <c r="Z326" s="131"/>
    </row>
    <row r="327">
      <c r="A327" s="131"/>
      <c r="B327" s="131"/>
      <c r="C327" s="131"/>
      <c r="D327" s="131"/>
      <c r="E327" s="131"/>
      <c r="F327" s="131"/>
      <c r="G327" s="131"/>
      <c r="H327" s="131"/>
      <c r="I327" s="131"/>
      <c r="J327" s="131"/>
      <c r="K327" s="131"/>
      <c r="L327" s="131"/>
      <c r="M327" s="131"/>
      <c r="N327" s="131"/>
      <c r="O327" s="131"/>
      <c r="P327" s="131"/>
      <c r="Q327" s="131"/>
      <c r="R327" s="131"/>
      <c r="S327" s="131"/>
      <c r="T327" s="131"/>
      <c r="U327" s="131"/>
      <c r="V327" s="131"/>
      <c r="W327" s="131"/>
      <c r="X327" s="131"/>
      <c r="Y327" s="131"/>
      <c r="Z327" s="131"/>
    </row>
    <row r="328">
      <c r="A328" s="131"/>
      <c r="B328" s="131"/>
      <c r="C328" s="131"/>
      <c r="D328" s="131"/>
      <c r="E328" s="131"/>
      <c r="F328" s="131"/>
      <c r="G328" s="131"/>
      <c r="H328" s="131"/>
      <c r="I328" s="131"/>
      <c r="J328" s="131"/>
      <c r="K328" s="131"/>
      <c r="L328" s="131"/>
      <c r="M328" s="131"/>
      <c r="N328" s="131"/>
      <c r="O328" s="131"/>
      <c r="P328" s="131"/>
      <c r="Q328" s="131"/>
      <c r="R328" s="131"/>
      <c r="S328" s="131"/>
      <c r="T328" s="131"/>
      <c r="U328" s="131"/>
      <c r="V328" s="131"/>
      <c r="W328" s="131"/>
      <c r="X328" s="131"/>
      <c r="Y328" s="131"/>
      <c r="Z328" s="131"/>
    </row>
    <row r="329">
      <c r="A329" s="131"/>
      <c r="B329" s="131"/>
      <c r="C329" s="131"/>
      <c r="D329" s="131"/>
      <c r="E329" s="131"/>
      <c r="F329" s="131"/>
      <c r="G329" s="131"/>
      <c r="H329" s="131"/>
      <c r="I329" s="131"/>
      <c r="J329" s="131"/>
      <c r="K329" s="131"/>
      <c r="L329" s="131"/>
      <c r="M329" s="131"/>
      <c r="N329" s="131"/>
      <c r="O329" s="131"/>
      <c r="P329" s="131"/>
      <c r="Q329" s="131"/>
      <c r="R329" s="131"/>
      <c r="S329" s="131"/>
      <c r="T329" s="131"/>
      <c r="U329" s="131"/>
      <c r="V329" s="131"/>
      <c r="W329" s="131"/>
      <c r="X329" s="131"/>
      <c r="Y329" s="131"/>
      <c r="Z329" s="131"/>
    </row>
    <row r="330">
      <c r="A330" s="131"/>
      <c r="B330" s="131"/>
      <c r="C330" s="131"/>
      <c r="D330" s="131"/>
      <c r="E330" s="131"/>
      <c r="F330" s="131"/>
      <c r="G330" s="131"/>
      <c r="H330" s="131"/>
      <c r="I330" s="131"/>
      <c r="J330" s="131"/>
      <c r="K330" s="131"/>
      <c r="L330" s="131"/>
      <c r="M330" s="131"/>
      <c r="N330" s="131"/>
      <c r="O330" s="131"/>
      <c r="P330" s="131"/>
      <c r="Q330" s="131"/>
      <c r="R330" s="131"/>
      <c r="S330" s="131"/>
      <c r="T330" s="131"/>
      <c r="U330" s="131"/>
      <c r="V330" s="131"/>
      <c r="W330" s="131"/>
      <c r="X330" s="131"/>
      <c r="Y330" s="131"/>
      <c r="Z330" s="131"/>
    </row>
    <row r="331">
      <c r="A331" s="131"/>
      <c r="B331" s="131"/>
      <c r="C331" s="131"/>
      <c r="D331" s="131"/>
      <c r="E331" s="131"/>
      <c r="F331" s="131"/>
      <c r="G331" s="131"/>
      <c r="H331" s="131"/>
      <c r="I331" s="131"/>
      <c r="J331" s="131"/>
      <c r="K331" s="131"/>
      <c r="L331" s="131"/>
      <c r="M331" s="131"/>
      <c r="N331" s="131"/>
      <c r="O331" s="131"/>
      <c r="P331" s="131"/>
      <c r="Q331" s="131"/>
      <c r="R331" s="131"/>
      <c r="S331" s="131"/>
      <c r="T331" s="131"/>
      <c r="U331" s="131"/>
      <c r="V331" s="131"/>
      <c r="W331" s="131"/>
      <c r="X331" s="131"/>
      <c r="Y331" s="131"/>
      <c r="Z331" s="131"/>
    </row>
    <row r="332">
      <c r="A332" s="131"/>
      <c r="B332" s="131"/>
      <c r="C332" s="131"/>
      <c r="D332" s="131"/>
      <c r="E332" s="131"/>
      <c r="F332" s="131"/>
      <c r="G332" s="131"/>
      <c r="H332" s="131"/>
      <c r="I332" s="131"/>
      <c r="J332" s="131"/>
      <c r="K332" s="131"/>
      <c r="L332" s="131"/>
      <c r="M332" s="131"/>
      <c r="N332" s="131"/>
      <c r="O332" s="131"/>
      <c r="P332" s="131"/>
      <c r="Q332" s="131"/>
      <c r="R332" s="131"/>
      <c r="S332" s="131"/>
      <c r="T332" s="131"/>
      <c r="U332" s="131"/>
      <c r="V332" s="131"/>
      <c r="W332" s="131"/>
      <c r="X332" s="131"/>
      <c r="Y332" s="131"/>
      <c r="Z332" s="131"/>
    </row>
    <row r="333">
      <c r="A333" s="131"/>
      <c r="B333" s="131"/>
      <c r="C333" s="131"/>
      <c r="D333" s="131"/>
      <c r="E333" s="131"/>
      <c r="F333" s="131"/>
      <c r="G333" s="131"/>
      <c r="H333" s="131"/>
      <c r="I333" s="131"/>
      <c r="J333" s="131"/>
      <c r="K333" s="131"/>
      <c r="L333" s="131"/>
      <c r="M333" s="131"/>
      <c r="N333" s="131"/>
      <c r="O333" s="131"/>
      <c r="P333" s="131"/>
      <c r="Q333" s="131"/>
      <c r="R333" s="131"/>
      <c r="S333" s="131"/>
      <c r="T333" s="131"/>
      <c r="U333" s="131"/>
      <c r="V333" s="131"/>
      <c r="W333" s="131"/>
      <c r="X333" s="131"/>
      <c r="Y333" s="131"/>
      <c r="Z333" s="131"/>
    </row>
    <row r="334">
      <c r="A334" s="131"/>
      <c r="B334" s="131"/>
      <c r="C334" s="131"/>
      <c r="D334" s="131"/>
      <c r="E334" s="131"/>
      <c r="F334" s="131"/>
      <c r="G334" s="131"/>
      <c r="H334" s="131"/>
      <c r="I334" s="131"/>
      <c r="J334" s="131"/>
      <c r="K334" s="131"/>
      <c r="L334" s="131"/>
      <c r="M334" s="131"/>
      <c r="N334" s="131"/>
      <c r="O334" s="131"/>
      <c r="P334" s="131"/>
      <c r="Q334" s="131"/>
      <c r="R334" s="131"/>
      <c r="S334" s="131"/>
      <c r="T334" s="131"/>
      <c r="U334" s="131"/>
      <c r="V334" s="131"/>
      <c r="W334" s="131"/>
      <c r="X334" s="131"/>
      <c r="Y334" s="131"/>
      <c r="Z334" s="131"/>
    </row>
    <row r="335">
      <c r="A335" s="131"/>
      <c r="B335" s="131"/>
      <c r="C335" s="131"/>
      <c r="D335" s="131"/>
      <c r="E335" s="131"/>
      <c r="F335" s="131"/>
      <c r="G335" s="131"/>
      <c r="H335" s="131"/>
      <c r="I335" s="131"/>
      <c r="J335" s="131"/>
      <c r="K335" s="131"/>
      <c r="L335" s="131"/>
      <c r="M335" s="131"/>
      <c r="N335" s="131"/>
      <c r="O335" s="131"/>
      <c r="P335" s="131"/>
      <c r="Q335" s="131"/>
      <c r="R335" s="131"/>
      <c r="S335" s="131"/>
      <c r="T335" s="131"/>
      <c r="U335" s="131"/>
      <c r="V335" s="131"/>
      <c r="W335" s="131"/>
      <c r="X335" s="131"/>
      <c r="Y335" s="131"/>
      <c r="Z335" s="131"/>
    </row>
    <row r="336">
      <c r="A336" s="131"/>
      <c r="B336" s="131"/>
      <c r="C336" s="131"/>
      <c r="D336" s="131"/>
      <c r="E336" s="131"/>
      <c r="F336" s="131"/>
      <c r="G336" s="131"/>
      <c r="H336" s="131"/>
      <c r="I336" s="131"/>
      <c r="J336" s="131"/>
      <c r="K336" s="131"/>
      <c r="L336" s="131"/>
      <c r="M336" s="131"/>
      <c r="N336" s="131"/>
      <c r="O336" s="131"/>
      <c r="P336" s="131"/>
      <c r="Q336" s="131"/>
      <c r="R336" s="131"/>
      <c r="S336" s="131"/>
      <c r="T336" s="131"/>
      <c r="U336" s="131"/>
      <c r="V336" s="131"/>
      <c r="W336" s="131"/>
      <c r="X336" s="131"/>
      <c r="Y336" s="131"/>
      <c r="Z336" s="131"/>
    </row>
    <row r="337">
      <c r="A337" s="131"/>
      <c r="B337" s="131"/>
      <c r="C337" s="131"/>
      <c r="D337" s="131"/>
      <c r="E337" s="131"/>
      <c r="F337" s="131"/>
      <c r="G337" s="131"/>
      <c r="H337" s="131"/>
      <c r="I337" s="131"/>
      <c r="J337" s="131"/>
      <c r="K337" s="131"/>
      <c r="L337" s="131"/>
      <c r="M337" s="131"/>
      <c r="N337" s="131"/>
      <c r="O337" s="131"/>
      <c r="P337" s="131"/>
      <c r="Q337" s="131"/>
      <c r="R337" s="131"/>
      <c r="S337" s="131"/>
      <c r="T337" s="131"/>
      <c r="U337" s="131"/>
      <c r="V337" s="131"/>
      <c r="W337" s="131"/>
      <c r="X337" s="131"/>
      <c r="Y337" s="131"/>
      <c r="Z337" s="131"/>
    </row>
    <row r="338">
      <c r="A338" s="131"/>
      <c r="B338" s="131"/>
      <c r="C338" s="131"/>
      <c r="D338" s="131"/>
      <c r="E338" s="131"/>
      <c r="F338" s="131"/>
      <c r="G338" s="131"/>
      <c r="H338" s="131"/>
      <c r="I338" s="131"/>
      <c r="J338" s="131"/>
      <c r="K338" s="131"/>
      <c r="L338" s="131"/>
      <c r="M338" s="131"/>
      <c r="N338" s="131"/>
      <c r="O338" s="131"/>
      <c r="P338" s="131"/>
      <c r="Q338" s="131"/>
      <c r="R338" s="131"/>
      <c r="S338" s="131"/>
      <c r="T338" s="131"/>
      <c r="U338" s="131"/>
      <c r="V338" s="131"/>
      <c r="W338" s="131"/>
      <c r="X338" s="131"/>
      <c r="Y338" s="131"/>
      <c r="Z338" s="131"/>
    </row>
    <row r="339">
      <c r="A339" s="131"/>
      <c r="B339" s="131"/>
      <c r="C339" s="131"/>
      <c r="D339" s="131"/>
      <c r="E339" s="131"/>
      <c r="F339" s="131"/>
      <c r="G339" s="131"/>
      <c r="H339" s="131"/>
      <c r="I339" s="131"/>
      <c r="J339" s="131"/>
      <c r="K339" s="131"/>
      <c r="L339" s="131"/>
      <c r="M339" s="131"/>
      <c r="N339" s="131"/>
      <c r="O339" s="131"/>
      <c r="P339" s="131"/>
      <c r="Q339" s="131"/>
      <c r="R339" s="131"/>
      <c r="S339" s="131"/>
      <c r="T339" s="131"/>
      <c r="U339" s="131"/>
      <c r="V339" s="131"/>
      <c r="W339" s="131"/>
      <c r="X339" s="131"/>
      <c r="Y339" s="131"/>
      <c r="Z339" s="131"/>
    </row>
    <row r="340">
      <c r="A340" s="131"/>
      <c r="B340" s="131"/>
      <c r="C340" s="131"/>
      <c r="D340" s="131"/>
      <c r="E340" s="131"/>
      <c r="F340" s="131"/>
      <c r="G340" s="131"/>
      <c r="H340" s="131"/>
      <c r="I340" s="131"/>
      <c r="J340" s="131"/>
      <c r="K340" s="131"/>
      <c r="L340" s="131"/>
      <c r="M340" s="131"/>
      <c r="N340" s="131"/>
      <c r="O340" s="131"/>
      <c r="P340" s="131"/>
      <c r="Q340" s="131"/>
      <c r="R340" s="131"/>
      <c r="S340" s="131"/>
      <c r="T340" s="131"/>
      <c r="U340" s="131"/>
      <c r="V340" s="131"/>
      <c r="W340" s="131"/>
      <c r="X340" s="131"/>
      <c r="Y340" s="131"/>
      <c r="Z340" s="131"/>
    </row>
    <row r="341">
      <c r="A341" s="131"/>
      <c r="B341" s="131"/>
      <c r="C341" s="131"/>
      <c r="D341" s="131"/>
      <c r="E341" s="131"/>
      <c r="F341" s="131"/>
      <c r="G341" s="131"/>
      <c r="H341" s="131"/>
      <c r="I341" s="131"/>
      <c r="J341" s="131"/>
      <c r="K341" s="131"/>
      <c r="L341" s="131"/>
      <c r="M341" s="131"/>
      <c r="N341" s="131"/>
      <c r="O341" s="131"/>
      <c r="P341" s="131"/>
      <c r="Q341" s="131"/>
      <c r="R341" s="131"/>
      <c r="S341" s="131"/>
      <c r="T341" s="131"/>
      <c r="U341" s="131"/>
      <c r="V341" s="131"/>
      <c r="W341" s="131"/>
      <c r="X341" s="131"/>
      <c r="Y341" s="131"/>
      <c r="Z341" s="131"/>
    </row>
    <row r="342">
      <c r="A342" s="131"/>
      <c r="B342" s="131"/>
      <c r="C342" s="131"/>
      <c r="D342" s="131"/>
      <c r="E342" s="131"/>
      <c r="F342" s="131"/>
      <c r="G342" s="131"/>
      <c r="H342" s="131"/>
      <c r="I342" s="131"/>
      <c r="J342" s="131"/>
      <c r="K342" s="131"/>
      <c r="L342" s="131"/>
      <c r="M342" s="131"/>
      <c r="N342" s="131"/>
      <c r="O342" s="131"/>
      <c r="P342" s="131"/>
      <c r="Q342" s="131"/>
      <c r="R342" s="131"/>
      <c r="S342" s="131"/>
      <c r="T342" s="131"/>
      <c r="U342" s="131"/>
      <c r="V342" s="131"/>
      <c r="W342" s="131"/>
      <c r="X342" s="131"/>
      <c r="Y342" s="131"/>
      <c r="Z342" s="131"/>
    </row>
    <row r="343">
      <c r="A343" s="131"/>
      <c r="B343" s="131"/>
      <c r="C343" s="131"/>
      <c r="D343" s="131"/>
      <c r="E343" s="131"/>
      <c r="F343" s="131"/>
      <c r="G343" s="131"/>
      <c r="H343" s="131"/>
      <c r="I343" s="131"/>
      <c r="J343" s="131"/>
      <c r="K343" s="131"/>
      <c r="L343" s="131"/>
      <c r="M343" s="131"/>
      <c r="N343" s="131"/>
      <c r="O343" s="131"/>
      <c r="P343" s="131"/>
      <c r="Q343" s="131"/>
      <c r="R343" s="131"/>
      <c r="S343" s="131"/>
      <c r="T343" s="131"/>
      <c r="U343" s="131"/>
      <c r="V343" s="131"/>
      <c r="W343" s="131"/>
      <c r="X343" s="131"/>
      <c r="Y343" s="131"/>
      <c r="Z343" s="131"/>
    </row>
    <row r="344">
      <c r="A344" s="131"/>
      <c r="B344" s="131"/>
      <c r="C344" s="131"/>
      <c r="D344" s="131"/>
      <c r="E344" s="131"/>
      <c r="F344" s="131"/>
      <c r="G344" s="131"/>
      <c r="H344" s="131"/>
      <c r="I344" s="131"/>
      <c r="J344" s="131"/>
      <c r="K344" s="131"/>
      <c r="L344" s="131"/>
      <c r="M344" s="131"/>
      <c r="N344" s="131"/>
      <c r="O344" s="131"/>
      <c r="P344" s="131"/>
      <c r="Q344" s="131"/>
      <c r="R344" s="131"/>
      <c r="S344" s="131"/>
      <c r="T344" s="131"/>
      <c r="U344" s="131"/>
      <c r="V344" s="131"/>
      <c r="W344" s="131"/>
      <c r="X344" s="131"/>
      <c r="Y344" s="131"/>
      <c r="Z344" s="131"/>
    </row>
    <row r="345">
      <c r="A345" s="131"/>
      <c r="B345" s="131"/>
      <c r="C345" s="131"/>
      <c r="D345" s="131"/>
      <c r="E345" s="131"/>
      <c r="F345" s="131"/>
      <c r="G345" s="131"/>
      <c r="H345" s="131"/>
      <c r="I345" s="131"/>
      <c r="J345" s="131"/>
      <c r="K345" s="131"/>
      <c r="L345" s="131"/>
      <c r="M345" s="131"/>
      <c r="N345" s="131"/>
      <c r="O345" s="131"/>
      <c r="P345" s="131"/>
      <c r="Q345" s="131"/>
      <c r="R345" s="131"/>
      <c r="S345" s="131"/>
      <c r="T345" s="131"/>
      <c r="U345" s="131"/>
      <c r="V345" s="131"/>
      <c r="W345" s="131"/>
      <c r="X345" s="131"/>
      <c r="Y345" s="131"/>
      <c r="Z345" s="131"/>
    </row>
    <row r="346">
      <c r="A346" s="131"/>
      <c r="B346" s="131"/>
      <c r="C346" s="131"/>
      <c r="D346" s="131"/>
      <c r="E346" s="131"/>
      <c r="F346" s="131"/>
      <c r="G346" s="131"/>
      <c r="H346" s="131"/>
      <c r="I346" s="131"/>
      <c r="J346" s="131"/>
      <c r="K346" s="131"/>
      <c r="L346" s="131"/>
      <c r="M346" s="131"/>
      <c r="N346" s="131"/>
      <c r="O346" s="131"/>
      <c r="P346" s="131"/>
      <c r="Q346" s="131"/>
      <c r="R346" s="131"/>
      <c r="S346" s="131"/>
      <c r="T346" s="131"/>
      <c r="U346" s="131"/>
      <c r="V346" s="131"/>
      <c r="W346" s="131"/>
      <c r="X346" s="131"/>
      <c r="Y346" s="131"/>
      <c r="Z346" s="131"/>
    </row>
    <row r="347">
      <c r="A347" s="131"/>
      <c r="B347" s="131"/>
      <c r="C347" s="131"/>
      <c r="D347" s="131"/>
      <c r="E347" s="131"/>
      <c r="F347" s="131"/>
      <c r="G347" s="131"/>
      <c r="H347" s="131"/>
      <c r="I347" s="131"/>
      <c r="J347" s="131"/>
      <c r="K347" s="131"/>
      <c r="L347" s="131"/>
      <c r="M347" s="131"/>
      <c r="N347" s="131"/>
      <c r="O347" s="131"/>
      <c r="P347" s="131"/>
      <c r="Q347" s="131"/>
      <c r="R347" s="131"/>
      <c r="S347" s="131"/>
      <c r="T347" s="131"/>
      <c r="U347" s="131"/>
      <c r="V347" s="131"/>
      <c r="W347" s="131"/>
      <c r="X347" s="131"/>
      <c r="Y347" s="131"/>
      <c r="Z347" s="131"/>
    </row>
    <row r="348">
      <c r="A348" s="131"/>
      <c r="B348" s="131"/>
      <c r="C348" s="131"/>
      <c r="D348" s="131"/>
      <c r="E348" s="131"/>
      <c r="F348" s="131"/>
      <c r="G348" s="131"/>
      <c r="H348" s="131"/>
      <c r="I348" s="131"/>
      <c r="J348" s="131"/>
      <c r="K348" s="131"/>
      <c r="L348" s="131"/>
      <c r="M348" s="131"/>
      <c r="N348" s="131"/>
      <c r="O348" s="131"/>
      <c r="P348" s="131"/>
      <c r="Q348" s="131"/>
      <c r="R348" s="131"/>
      <c r="S348" s="131"/>
      <c r="T348" s="131"/>
      <c r="U348" s="131"/>
      <c r="V348" s="131"/>
      <c r="W348" s="131"/>
      <c r="X348" s="131"/>
      <c r="Y348" s="131"/>
      <c r="Z348" s="131"/>
    </row>
    <row r="349">
      <c r="A349" s="131"/>
      <c r="B349" s="131"/>
      <c r="C349" s="131"/>
      <c r="D349" s="131"/>
      <c r="E349" s="131"/>
      <c r="F349" s="131"/>
      <c r="G349" s="131"/>
      <c r="H349" s="131"/>
      <c r="I349" s="131"/>
      <c r="J349" s="131"/>
      <c r="K349" s="131"/>
      <c r="L349" s="131"/>
      <c r="M349" s="131"/>
      <c r="N349" s="131"/>
      <c r="O349" s="131"/>
      <c r="P349" s="131"/>
      <c r="Q349" s="131"/>
      <c r="R349" s="131"/>
      <c r="S349" s="131"/>
      <c r="T349" s="131"/>
      <c r="U349" s="131"/>
      <c r="V349" s="131"/>
      <c r="W349" s="131"/>
      <c r="X349" s="131"/>
      <c r="Y349" s="131"/>
      <c r="Z349" s="131"/>
    </row>
    <row r="350">
      <c r="A350" s="131"/>
      <c r="B350" s="131"/>
      <c r="C350" s="131"/>
      <c r="D350" s="131"/>
      <c r="E350" s="131"/>
      <c r="F350" s="131"/>
      <c r="G350" s="131"/>
      <c r="H350" s="131"/>
      <c r="I350" s="131"/>
      <c r="J350" s="131"/>
      <c r="K350" s="131"/>
      <c r="L350" s="131"/>
      <c r="M350" s="131"/>
      <c r="N350" s="131"/>
      <c r="O350" s="131"/>
      <c r="P350" s="131"/>
      <c r="Q350" s="131"/>
      <c r="R350" s="131"/>
      <c r="S350" s="131"/>
      <c r="T350" s="131"/>
      <c r="U350" s="131"/>
      <c r="V350" s="131"/>
      <c r="W350" s="131"/>
      <c r="X350" s="131"/>
      <c r="Y350" s="131"/>
      <c r="Z350" s="131"/>
    </row>
    <row r="351">
      <c r="A351" s="131"/>
      <c r="B351" s="131"/>
      <c r="C351" s="131"/>
      <c r="D351" s="131"/>
      <c r="E351" s="131"/>
      <c r="F351" s="131"/>
      <c r="G351" s="131"/>
      <c r="H351" s="131"/>
      <c r="I351" s="131"/>
      <c r="J351" s="131"/>
      <c r="K351" s="131"/>
      <c r="L351" s="131"/>
      <c r="M351" s="131"/>
      <c r="N351" s="131"/>
      <c r="O351" s="131"/>
      <c r="P351" s="131"/>
      <c r="Q351" s="131"/>
      <c r="R351" s="131"/>
      <c r="S351" s="131"/>
      <c r="T351" s="131"/>
      <c r="U351" s="131"/>
      <c r="V351" s="131"/>
      <c r="W351" s="131"/>
      <c r="X351" s="131"/>
      <c r="Y351" s="131"/>
      <c r="Z351" s="131"/>
    </row>
    <row r="352">
      <c r="A352" s="131"/>
      <c r="B352" s="131"/>
      <c r="C352" s="131"/>
      <c r="D352" s="131"/>
      <c r="E352" s="131"/>
      <c r="F352" s="131"/>
      <c r="G352" s="131"/>
      <c r="H352" s="131"/>
      <c r="I352" s="131"/>
      <c r="J352" s="131"/>
      <c r="K352" s="131"/>
      <c r="L352" s="131"/>
      <c r="M352" s="131"/>
      <c r="N352" s="131"/>
      <c r="O352" s="131"/>
      <c r="P352" s="131"/>
      <c r="Q352" s="131"/>
      <c r="R352" s="131"/>
      <c r="S352" s="131"/>
      <c r="T352" s="131"/>
      <c r="U352" s="131"/>
      <c r="V352" s="131"/>
      <c r="W352" s="131"/>
      <c r="X352" s="131"/>
      <c r="Y352" s="131"/>
      <c r="Z352" s="131"/>
    </row>
    <row r="353">
      <c r="A353" s="131"/>
      <c r="B353" s="131"/>
      <c r="C353" s="131"/>
      <c r="D353" s="131"/>
      <c r="E353" s="131"/>
      <c r="F353" s="131"/>
      <c r="G353" s="131"/>
      <c r="H353" s="131"/>
      <c r="I353" s="131"/>
      <c r="J353" s="131"/>
      <c r="K353" s="131"/>
      <c r="L353" s="131"/>
      <c r="M353" s="131"/>
      <c r="N353" s="131"/>
      <c r="O353" s="131"/>
      <c r="P353" s="131"/>
      <c r="Q353" s="131"/>
      <c r="R353" s="131"/>
      <c r="S353" s="131"/>
      <c r="T353" s="131"/>
      <c r="U353" s="131"/>
      <c r="V353" s="131"/>
      <c r="W353" s="131"/>
      <c r="X353" s="131"/>
      <c r="Y353" s="131"/>
      <c r="Z353" s="131"/>
    </row>
    <row r="354">
      <c r="A354" s="131"/>
      <c r="B354" s="131"/>
      <c r="C354" s="131"/>
      <c r="D354" s="131"/>
      <c r="E354" s="131"/>
      <c r="F354" s="131"/>
      <c r="G354" s="131"/>
      <c r="H354" s="131"/>
      <c r="I354" s="131"/>
      <c r="J354" s="131"/>
      <c r="K354" s="131"/>
      <c r="L354" s="131"/>
      <c r="M354" s="131"/>
      <c r="N354" s="131"/>
      <c r="O354" s="131"/>
      <c r="P354" s="131"/>
      <c r="Q354" s="131"/>
      <c r="R354" s="131"/>
      <c r="S354" s="131"/>
      <c r="T354" s="131"/>
      <c r="U354" s="131"/>
      <c r="V354" s="131"/>
      <c r="W354" s="131"/>
      <c r="X354" s="131"/>
      <c r="Y354" s="131"/>
      <c r="Z354" s="131"/>
    </row>
    <row r="355">
      <c r="A355" s="131"/>
      <c r="B355" s="131"/>
      <c r="C355" s="131"/>
      <c r="D355" s="131"/>
      <c r="E355" s="131"/>
      <c r="F355" s="131"/>
      <c r="G355" s="131"/>
      <c r="H355" s="131"/>
      <c r="I355" s="131"/>
      <c r="J355" s="131"/>
      <c r="K355" s="131"/>
      <c r="L355" s="131"/>
      <c r="M355" s="131"/>
      <c r="N355" s="131"/>
      <c r="O355" s="131"/>
      <c r="P355" s="131"/>
      <c r="Q355" s="131"/>
      <c r="R355" s="131"/>
      <c r="S355" s="131"/>
      <c r="T355" s="131"/>
      <c r="U355" s="131"/>
      <c r="V355" s="131"/>
      <c r="W355" s="131"/>
      <c r="X355" s="131"/>
      <c r="Y355" s="131"/>
      <c r="Z355" s="131"/>
    </row>
    <row r="356">
      <c r="A356" s="131"/>
      <c r="B356" s="131"/>
      <c r="C356" s="131"/>
      <c r="D356" s="131"/>
      <c r="E356" s="131"/>
      <c r="F356" s="131"/>
      <c r="G356" s="131"/>
      <c r="H356" s="131"/>
      <c r="I356" s="131"/>
      <c r="J356" s="131"/>
      <c r="K356" s="131"/>
      <c r="L356" s="131"/>
      <c r="M356" s="131"/>
      <c r="N356" s="131"/>
      <c r="O356" s="131"/>
      <c r="P356" s="131"/>
      <c r="Q356" s="131"/>
      <c r="R356" s="131"/>
      <c r="S356" s="131"/>
      <c r="T356" s="131"/>
      <c r="U356" s="131"/>
      <c r="V356" s="131"/>
      <c r="W356" s="131"/>
      <c r="X356" s="131"/>
      <c r="Y356" s="131"/>
      <c r="Z356" s="131"/>
    </row>
    <row r="357">
      <c r="A357" s="131"/>
      <c r="B357" s="131"/>
      <c r="C357" s="131"/>
      <c r="D357" s="131"/>
      <c r="E357" s="131"/>
      <c r="F357" s="131"/>
      <c r="G357" s="131"/>
      <c r="H357" s="131"/>
      <c r="I357" s="131"/>
      <c r="J357" s="131"/>
      <c r="K357" s="131"/>
      <c r="L357" s="131"/>
      <c r="M357" s="131"/>
      <c r="N357" s="131"/>
      <c r="O357" s="131"/>
      <c r="P357" s="131"/>
      <c r="Q357" s="131"/>
      <c r="R357" s="131"/>
      <c r="S357" s="131"/>
      <c r="T357" s="131"/>
      <c r="U357" s="131"/>
      <c r="V357" s="131"/>
      <c r="W357" s="131"/>
      <c r="X357" s="131"/>
      <c r="Y357" s="131"/>
      <c r="Z357" s="131"/>
    </row>
    <row r="358">
      <c r="A358" s="131"/>
      <c r="B358" s="131"/>
      <c r="C358" s="131"/>
      <c r="D358" s="131"/>
      <c r="E358" s="131"/>
      <c r="F358" s="131"/>
      <c r="G358" s="131"/>
      <c r="H358" s="131"/>
      <c r="I358" s="131"/>
      <c r="J358" s="131"/>
      <c r="K358" s="131"/>
      <c r="L358" s="131"/>
      <c r="M358" s="131"/>
      <c r="N358" s="131"/>
      <c r="O358" s="131"/>
      <c r="P358" s="131"/>
      <c r="Q358" s="131"/>
      <c r="R358" s="131"/>
      <c r="S358" s="131"/>
      <c r="T358" s="131"/>
      <c r="U358" s="131"/>
      <c r="V358" s="131"/>
      <c r="W358" s="131"/>
      <c r="X358" s="131"/>
      <c r="Y358" s="131"/>
      <c r="Z358" s="131"/>
    </row>
    <row r="359">
      <c r="A359" s="131"/>
      <c r="B359" s="131"/>
      <c r="C359" s="131"/>
      <c r="D359" s="131"/>
      <c r="E359" s="131"/>
      <c r="F359" s="131"/>
      <c r="G359" s="131"/>
      <c r="H359" s="131"/>
      <c r="I359" s="131"/>
      <c r="J359" s="131"/>
      <c r="K359" s="131"/>
      <c r="L359" s="131"/>
      <c r="M359" s="131"/>
      <c r="N359" s="131"/>
      <c r="O359" s="131"/>
      <c r="P359" s="131"/>
      <c r="Q359" s="131"/>
      <c r="R359" s="131"/>
      <c r="S359" s="131"/>
      <c r="T359" s="131"/>
      <c r="U359" s="131"/>
      <c r="V359" s="131"/>
      <c r="W359" s="131"/>
      <c r="X359" s="131"/>
      <c r="Y359" s="131"/>
      <c r="Z359" s="131"/>
    </row>
    <row r="360">
      <c r="A360" s="131"/>
      <c r="B360" s="131"/>
      <c r="C360" s="131"/>
      <c r="D360" s="131"/>
      <c r="E360" s="131"/>
      <c r="F360" s="131"/>
      <c r="G360" s="131"/>
      <c r="H360" s="131"/>
      <c r="I360" s="131"/>
      <c r="J360" s="131"/>
      <c r="K360" s="131"/>
      <c r="L360" s="131"/>
      <c r="M360" s="131"/>
      <c r="N360" s="131"/>
      <c r="O360" s="131"/>
      <c r="P360" s="131"/>
      <c r="Q360" s="131"/>
      <c r="R360" s="131"/>
      <c r="S360" s="131"/>
      <c r="T360" s="131"/>
      <c r="U360" s="131"/>
      <c r="V360" s="131"/>
      <c r="W360" s="131"/>
      <c r="X360" s="131"/>
      <c r="Y360" s="131"/>
      <c r="Z360" s="131"/>
    </row>
    <row r="361">
      <c r="A361" s="131"/>
      <c r="B361" s="131"/>
      <c r="C361" s="131"/>
      <c r="D361" s="131"/>
      <c r="E361" s="131"/>
      <c r="F361" s="131"/>
      <c r="G361" s="131"/>
      <c r="H361" s="131"/>
      <c r="I361" s="131"/>
      <c r="J361" s="131"/>
      <c r="K361" s="131"/>
      <c r="L361" s="131"/>
      <c r="M361" s="131"/>
      <c r="N361" s="131"/>
      <c r="O361" s="131"/>
      <c r="P361" s="131"/>
      <c r="Q361" s="131"/>
      <c r="R361" s="131"/>
      <c r="S361" s="131"/>
      <c r="T361" s="131"/>
      <c r="U361" s="131"/>
      <c r="V361" s="131"/>
      <c r="W361" s="131"/>
      <c r="X361" s="131"/>
      <c r="Y361" s="131"/>
      <c r="Z361" s="131"/>
    </row>
    <row r="362">
      <c r="A362" s="131"/>
      <c r="B362" s="131"/>
      <c r="C362" s="131"/>
      <c r="D362" s="131"/>
      <c r="E362" s="131"/>
      <c r="F362" s="131"/>
      <c r="G362" s="131"/>
      <c r="H362" s="131"/>
      <c r="I362" s="131"/>
      <c r="J362" s="131"/>
      <c r="K362" s="131"/>
      <c r="L362" s="131"/>
      <c r="M362" s="131"/>
      <c r="N362" s="131"/>
      <c r="O362" s="131"/>
      <c r="P362" s="131"/>
      <c r="Q362" s="131"/>
      <c r="R362" s="131"/>
      <c r="S362" s="131"/>
      <c r="T362" s="131"/>
      <c r="U362" s="131"/>
      <c r="V362" s="131"/>
      <c r="W362" s="131"/>
      <c r="X362" s="131"/>
      <c r="Y362" s="131"/>
      <c r="Z362" s="131"/>
    </row>
    <row r="363">
      <c r="A363" s="131"/>
      <c r="B363" s="131"/>
      <c r="C363" s="131"/>
      <c r="D363" s="131"/>
      <c r="E363" s="131"/>
      <c r="F363" s="131"/>
      <c r="G363" s="131"/>
      <c r="H363" s="131"/>
      <c r="I363" s="131"/>
      <c r="J363" s="131"/>
      <c r="K363" s="131"/>
      <c r="L363" s="131"/>
      <c r="M363" s="131"/>
      <c r="N363" s="131"/>
      <c r="O363" s="131"/>
      <c r="P363" s="131"/>
      <c r="Q363" s="131"/>
      <c r="R363" s="131"/>
      <c r="S363" s="131"/>
      <c r="T363" s="131"/>
      <c r="U363" s="131"/>
      <c r="V363" s="131"/>
      <c r="W363" s="131"/>
      <c r="X363" s="131"/>
      <c r="Y363" s="131"/>
      <c r="Z363" s="131"/>
    </row>
    <row r="364">
      <c r="A364" s="131"/>
      <c r="B364" s="131"/>
      <c r="C364" s="131"/>
      <c r="D364" s="131"/>
      <c r="E364" s="131"/>
      <c r="F364" s="131"/>
      <c r="G364" s="131"/>
      <c r="H364" s="131"/>
      <c r="I364" s="131"/>
      <c r="J364" s="131"/>
      <c r="K364" s="131"/>
      <c r="L364" s="131"/>
      <c r="M364" s="131"/>
      <c r="N364" s="131"/>
      <c r="O364" s="131"/>
      <c r="P364" s="131"/>
      <c r="Q364" s="131"/>
      <c r="R364" s="131"/>
      <c r="S364" s="131"/>
      <c r="T364" s="131"/>
      <c r="U364" s="131"/>
      <c r="V364" s="131"/>
      <c r="W364" s="131"/>
      <c r="X364" s="131"/>
      <c r="Y364" s="131"/>
      <c r="Z364" s="131"/>
    </row>
    <row r="365">
      <c r="A365" s="131"/>
      <c r="B365" s="131"/>
      <c r="C365" s="131"/>
      <c r="D365" s="131"/>
      <c r="E365" s="131"/>
      <c r="F365" s="131"/>
      <c r="G365" s="131"/>
      <c r="H365" s="131"/>
      <c r="I365" s="131"/>
      <c r="J365" s="131"/>
      <c r="K365" s="131"/>
      <c r="L365" s="131"/>
      <c r="M365" s="131"/>
      <c r="N365" s="131"/>
      <c r="O365" s="131"/>
      <c r="P365" s="131"/>
      <c r="Q365" s="131"/>
      <c r="R365" s="131"/>
      <c r="S365" s="131"/>
      <c r="T365" s="131"/>
      <c r="U365" s="131"/>
      <c r="V365" s="131"/>
      <c r="W365" s="131"/>
      <c r="X365" s="131"/>
      <c r="Y365" s="131"/>
      <c r="Z365" s="131"/>
    </row>
    <row r="366">
      <c r="A366" s="131"/>
      <c r="B366" s="131"/>
      <c r="C366" s="131"/>
      <c r="D366" s="131"/>
      <c r="E366" s="131"/>
      <c r="F366" s="131"/>
      <c r="G366" s="131"/>
      <c r="H366" s="131"/>
      <c r="I366" s="131"/>
      <c r="J366" s="131"/>
      <c r="K366" s="131"/>
      <c r="L366" s="131"/>
      <c r="M366" s="131"/>
      <c r="N366" s="131"/>
      <c r="O366" s="131"/>
      <c r="P366" s="131"/>
      <c r="Q366" s="131"/>
      <c r="R366" s="131"/>
      <c r="S366" s="131"/>
      <c r="T366" s="131"/>
      <c r="U366" s="131"/>
      <c r="V366" s="131"/>
      <c r="W366" s="131"/>
      <c r="X366" s="131"/>
      <c r="Y366" s="131"/>
      <c r="Z366" s="131"/>
    </row>
    <row r="367">
      <c r="A367" s="131"/>
      <c r="B367" s="131"/>
      <c r="C367" s="131"/>
      <c r="D367" s="131"/>
      <c r="E367" s="131"/>
      <c r="F367" s="131"/>
      <c r="G367" s="131"/>
      <c r="H367" s="131"/>
      <c r="I367" s="131"/>
      <c r="J367" s="131"/>
      <c r="K367" s="131"/>
      <c r="L367" s="131"/>
      <c r="M367" s="131"/>
      <c r="N367" s="131"/>
      <c r="O367" s="131"/>
      <c r="P367" s="131"/>
      <c r="Q367" s="131"/>
      <c r="R367" s="131"/>
      <c r="S367" s="131"/>
      <c r="T367" s="131"/>
      <c r="U367" s="131"/>
      <c r="V367" s="131"/>
      <c r="W367" s="131"/>
      <c r="X367" s="131"/>
      <c r="Y367" s="131"/>
      <c r="Z367" s="131"/>
    </row>
    <row r="368">
      <c r="A368" s="131"/>
      <c r="B368" s="131"/>
      <c r="C368" s="131"/>
      <c r="D368" s="131"/>
      <c r="E368" s="131"/>
      <c r="F368" s="131"/>
      <c r="G368" s="131"/>
      <c r="H368" s="131"/>
      <c r="I368" s="131"/>
      <c r="J368" s="131"/>
      <c r="K368" s="131"/>
      <c r="L368" s="131"/>
      <c r="M368" s="131"/>
      <c r="N368" s="131"/>
      <c r="O368" s="131"/>
      <c r="P368" s="131"/>
      <c r="Q368" s="131"/>
      <c r="R368" s="131"/>
      <c r="S368" s="131"/>
      <c r="T368" s="131"/>
      <c r="U368" s="131"/>
      <c r="V368" s="131"/>
      <c r="W368" s="131"/>
      <c r="X368" s="131"/>
      <c r="Y368" s="131"/>
      <c r="Z368" s="131"/>
    </row>
    <row r="369">
      <c r="A369" s="131"/>
      <c r="B369" s="131"/>
      <c r="C369" s="131"/>
      <c r="D369" s="131"/>
      <c r="E369" s="131"/>
      <c r="F369" s="131"/>
      <c r="G369" s="131"/>
      <c r="H369" s="131"/>
      <c r="I369" s="131"/>
      <c r="J369" s="131"/>
      <c r="K369" s="131"/>
      <c r="L369" s="131"/>
      <c r="M369" s="131"/>
      <c r="N369" s="131"/>
      <c r="O369" s="131"/>
      <c r="P369" s="131"/>
      <c r="Q369" s="131"/>
      <c r="R369" s="131"/>
      <c r="S369" s="131"/>
      <c r="T369" s="131"/>
      <c r="U369" s="131"/>
      <c r="V369" s="131"/>
      <c r="W369" s="131"/>
      <c r="X369" s="131"/>
      <c r="Y369" s="131"/>
      <c r="Z369" s="131"/>
    </row>
    <row r="370">
      <c r="A370" s="131"/>
      <c r="B370" s="131"/>
      <c r="C370" s="131"/>
      <c r="D370" s="131"/>
      <c r="E370" s="131"/>
      <c r="F370" s="131"/>
      <c r="G370" s="131"/>
      <c r="H370" s="131"/>
      <c r="I370" s="131"/>
      <c r="J370" s="131"/>
      <c r="K370" s="131"/>
      <c r="L370" s="131"/>
      <c r="M370" s="131"/>
      <c r="N370" s="131"/>
      <c r="O370" s="131"/>
      <c r="P370" s="131"/>
      <c r="Q370" s="131"/>
      <c r="R370" s="131"/>
      <c r="S370" s="131"/>
      <c r="T370" s="131"/>
      <c r="U370" s="131"/>
      <c r="V370" s="131"/>
      <c r="W370" s="131"/>
      <c r="X370" s="131"/>
      <c r="Y370" s="131"/>
      <c r="Z370" s="131"/>
    </row>
    <row r="371">
      <c r="A371" s="131"/>
      <c r="B371" s="131"/>
      <c r="C371" s="131"/>
      <c r="D371" s="131"/>
      <c r="E371" s="131"/>
      <c r="F371" s="131"/>
      <c r="G371" s="131"/>
      <c r="H371" s="131"/>
      <c r="I371" s="131"/>
      <c r="J371" s="131"/>
      <c r="K371" s="131"/>
      <c r="L371" s="131"/>
      <c r="M371" s="131"/>
      <c r="N371" s="131"/>
      <c r="O371" s="131"/>
      <c r="P371" s="131"/>
      <c r="Q371" s="131"/>
      <c r="R371" s="131"/>
      <c r="S371" s="131"/>
      <c r="T371" s="131"/>
      <c r="U371" s="131"/>
      <c r="V371" s="131"/>
      <c r="W371" s="131"/>
      <c r="X371" s="131"/>
      <c r="Y371" s="131"/>
      <c r="Z371" s="131"/>
    </row>
    <row r="372">
      <c r="A372" s="131"/>
      <c r="B372" s="131"/>
      <c r="C372" s="131"/>
      <c r="D372" s="131"/>
      <c r="E372" s="131"/>
      <c r="F372" s="131"/>
      <c r="G372" s="131"/>
      <c r="H372" s="131"/>
      <c r="I372" s="131"/>
      <c r="J372" s="131"/>
      <c r="K372" s="131"/>
      <c r="L372" s="131"/>
      <c r="M372" s="131"/>
      <c r="N372" s="131"/>
      <c r="O372" s="131"/>
      <c r="P372" s="131"/>
      <c r="Q372" s="131"/>
      <c r="R372" s="131"/>
      <c r="S372" s="131"/>
      <c r="T372" s="131"/>
      <c r="U372" s="131"/>
      <c r="V372" s="131"/>
      <c r="W372" s="131"/>
      <c r="X372" s="131"/>
      <c r="Y372" s="131"/>
      <c r="Z372" s="131"/>
    </row>
    <row r="373">
      <c r="A373" s="131"/>
      <c r="B373" s="131"/>
      <c r="C373" s="131"/>
      <c r="D373" s="131"/>
      <c r="E373" s="131"/>
      <c r="F373" s="131"/>
      <c r="G373" s="131"/>
      <c r="H373" s="131"/>
      <c r="I373" s="131"/>
      <c r="J373" s="131"/>
      <c r="K373" s="131"/>
      <c r="L373" s="131"/>
      <c r="M373" s="131"/>
      <c r="N373" s="131"/>
      <c r="O373" s="131"/>
      <c r="P373" s="131"/>
      <c r="Q373" s="131"/>
      <c r="R373" s="131"/>
      <c r="S373" s="131"/>
      <c r="T373" s="131"/>
      <c r="U373" s="131"/>
      <c r="V373" s="131"/>
      <c r="W373" s="131"/>
      <c r="X373" s="131"/>
      <c r="Y373" s="131"/>
      <c r="Z373" s="131"/>
    </row>
    <row r="374">
      <c r="A374" s="131"/>
      <c r="B374" s="131"/>
      <c r="C374" s="131"/>
      <c r="D374" s="131"/>
      <c r="E374" s="131"/>
      <c r="F374" s="131"/>
      <c r="G374" s="131"/>
      <c r="H374" s="131"/>
      <c r="I374" s="131"/>
      <c r="J374" s="131"/>
      <c r="K374" s="131"/>
      <c r="L374" s="131"/>
      <c r="M374" s="131"/>
      <c r="N374" s="131"/>
      <c r="O374" s="131"/>
      <c r="P374" s="131"/>
      <c r="Q374" s="131"/>
      <c r="R374" s="131"/>
      <c r="S374" s="131"/>
      <c r="T374" s="131"/>
      <c r="U374" s="131"/>
      <c r="V374" s="131"/>
      <c r="W374" s="131"/>
      <c r="X374" s="131"/>
      <c r="Y374" s="131"/>
      <c r="Z374" s="131"/>
    </row>
    <row r="375">
      <c r="A375" s="131"/>
      <c r="B375" s="131"/>
      <c r="C375" s="131"/>
      <c r="D375" s="131"/>
      <c r="E375" s="131"/>
      <c r="F375" s="131"/>
      <c r="G375" s="131"/>
      <c r="H375" s="131"/>
      <c r="I375" s="131"/>
      <c r="J375" s="131"/>
      <c r="K375" s="131"/>
      <c r="L375" s="131"/>
      <c r="M375" s="131"/>
      <c r="N375" s="131"/>
      <c r="O375" s="131"/>
      <c r="P375" s="131"/>
      <c r="Q375" s="131"/>
      <c r="R375" s="131"/>
      <c r="S375" s="131"/>
      <c r="T375" s="131"/>
      <c r="U375" s="131"/>
      <c r="V375" s="131"/>
      <c r="W375" s="131"/>
      <c r="X375" s="131"/>
      <c r="Y375" s="131"/>
      <c r="Z375" s="131"/>
    </row>
    <row r="376">
      <c r="A376" s="131"/>
      <c r="B376" s="131"/>
      <c r="C376" s="131"/>
      <c r="D376" s="131"/>
      <c r="E376" s="131"/>
      <c r="F376" s="131"/>
      <c r="G376" s="131"/>
      <c r="H376" s="131"/>
      <c r="I376" s="131"/>
      <c r="J376" s="131"/>
      <c r="K376" s="131"/>
      <c r="L376" s="131"/>
      <c r="M376" s="131"/>
      <c r="N376" s="131"/>
      <c r="O376" s="131"/>
      <c r="P376" s="131"/>
      <c r="Q376" s="131"/>
      <c r="R376" s="131"/>
      <c r="S376" s="131"/>
      <c r="T376" s="131"/>
      <c r="U376" s="131"/>
      <c r="V376" s="131"/>
      <c r="W376" s="131"/>
      <c r="X376" s="131"/>
      <c r="Y376" s="131"/>
      <c r="Z376" s="131"/>
    </row>
    <row r="377">
      <c r="A377" s="131"/>
      <c r="B377" s="131"/>
      <c r="C377" s="131"/>
      <c r="D377" s="131"/>
      <c r="E377" s="131"/>
      <c r="F377" s="131"/>
      <c r="G377" s="131"/>
      <c r="H377" s="131"/>
      <c r="I377" s="131"/>
      <c r="J377" s="131"/>
      <c r="K377" s="131"/>
      <c r="L377" s="131"/>
      <c r="M377" s="131"/>
      <c r="N377" s="131"/>
      <c r="O377" s="131"/>
      <c r="P377" s="131"/>
      <c r="Q377" s="131"/>
      <c r="R377" s="131"/>
      <c r="S377" s="131"/>
      <c r="T377" s="131"/>
      <c r="U377" s="131"/>
      <c r="V377" s="131"/>
      <c r="W377" s="131"/>
      <c r="X377" s="131"/>
      <c r="Y377" s="131"/>
      <c r="Z377" s="131"/>
    </row>
    <row r="378">
      <c r="A378" s="131"/>
      <c r="B378" s="131"/>
      <c r="C378" s="131"/>
      <c r="D378" s="131"/>
      <c r="E378" s="131"/>
      <c r="F378" s="131"/>
      <c r="G378" s="131"/>
      <c r="H378" s="131"/>
      <c r="I378" s="131"/>
      <c r="J378" s="131"/>
      <c r="K378" s="131"/>
      <c r="L378" s="131"/>
      <c r="M378" s="131"/>
      <c r="N378" s="131"/>
      <c r="O378" s="131"/>
      <c r="P378" s="131"/>
      <c r="Q378" s="131"/>
      <c r="R378" s="131"/>
      <c r="S378" s="131"/>
      <c r="T378" s="131"/>
      <c r="U378" s="131"/>
      <c r="V378" s="131"/>
      <c r="W378" s="131"/>
      <c r="X378" s="131"/>
      <c r="Y378" s="131"/>
      <c r="Z378" s="131"/>
    </row>
    <row r="379">
      <c r="A379" s="131"/>
      <c r="B379" s="131"/>
      <c r="C379" s="131"/>
      <c r="D379" s="131"/>
      <c r="E379" s="131"/>
      <c r="F379" s="131"/>
      <c r="G379" s="131"/>
      <c r="H379" s="131"/>
      <c r="I379" s="131"/>
      <c r="J379" s="131"/>
      <c r="K379" s="131"/>
      <c r="L379" s="131"/>
      <c r="M379" s="131"/>
      <c r="N379" s="131"/>
      <c r="O379" s="131"/>
      <c r="P379" s="131"/>
      <c r="Q379" s="131"/>
      <c r="R379" s="131"/>
      <c r="S379" s="131"/>
      <c r="T379" s="131"/>
      <c r="U379" s="131"/>
      <c r="V379" s="131"/>
      <c r="W379" s="131"/>
      <c r="X379" s="131"/>
      <c r="Y379" s="131"/>
      <c r="Z379" s="131"/>
    </row>
    <row r="380">
      <c r="A380" s="131"/>
      <c r="B380" s="131"/>
      <c r="C380" s="131"/>
      <c r="D380" s="131"/>
      <c r="E380" s="131"/>
      <c r="F380" s="131"/>
      <c r="G380" s="131"/>
      <c r="H380" s="131"/>
      <c r="I380" s="131"/>
      <c r="J380" s="131"/>
      <c r="K380" s="131"/>
      <c r="L380" s="131"/>
      <c r="M380" s="131"/>
      <c r="N380" s="131"/>
      <c r="O380" s="131"/>
      <c r="P380" s="131"/>
      <c r="Q380" s="131"/>
      <c r="R380" s="131"/>
      <c r="S380" s="131"/>
      <c r="T380" s="131"/>
      <c r="U380" s="131"/>
      <c r="V380" s="131"/>
      <c r="W380" s="131"/>
      <c r="X380" s="131"/>
      <c r="Y380" s="131"/>
      <c r="Z380" s="131"/>
    </row>
    <row r="381">
      <c r="A381" s="131"/>
      <c r="B381" s="131"/>
      <c r="C381" s="131"/>
      <c r="D381" s="131"/>
      <c r="E381" s="131"/>
      <c r="F381" s="131"/>
      <c r="G381" s="131"/>
      <c r="H381" s="131"/>
      <c r="I381" s="131"/>
      <c r="J381" s="131"/>
      <c r="K381" s="131"/>
      <c r="L381" s="131"/>
      <c r="M381" s="131"/>
      <c r="N381" s="131"/>
      <c r="O381" s="131"/>
      <c r="P381" s="131"/>
      <c r="Q381" s="131"/>
      <c r="R381" s="131"/>
      <c r="S381" s="131"/>
      <c r="T381" s="131"/>
      <c r="U381" s="131"/>
      <c r="V381" s="131"/>
      <c r="W381" s="131"/>
      <c r="X381" s="131"/>
      <c r="Y381" s="131"/>
      <c r="Z381" s="131"/>
    </row>
    <row r="382">
      <c r="A382" s="131"/>
      <c r="B382" s="131"/>
      <c r="C382" s="131"/>
      <c r="D382" s="131"/>
      <c r="E382" s="131"/>
      <c r="F382" s="131"/>
      <c r="G382" s="131"/>
      <c r="H382" s="131"/>
      <c r="I382" s="131"/>
      <c r="J382" s="131"/>
      <c r="K382" s="131"/>
      <c r="L382" s="131"/>
      <c r="M382" s="131"/>
      <c r="N382" s="131"/>
      <c r="O382" s="131"/>
      <c r="P382" s="131"/>
      <c r="Q382" s="131"/>
      <c r="R382" s="131"/>
      <c r="S382" s="131"/>
      <c r="T382" s="131"/>
      <c r="U382" s="131"/>
      <c r="V382" s="131"/>
      <c r="W382" s="131"/>
      <c r="X382" s="131"/>
      <c r="Y382" s="131"/>
      <c r="Z382" s="131"/>
    </row>
    <row r="383">
      <c r="A383" s="131"/>
      <c r="B383" s="131"/>
      <c r="C383" s="131"/>
      <c r="D383" s="131"/>
      <c r="E383" s="131"/>
      <c r="F383" s="131"/>
      <c r="G383" s="131"/>
      <c r="H383" s="131"/>
      <c r="I383" s="131"/>
      <c r="J383" s="131"/>
      <c r="K383" s="131"/>
      <c r="L383" s="131"/>
      <c r="M383" s="131"/>
      <c r="N383" s="131"/>
      <c r="O383" s="131"/>
      <c r="P383" s="131"/>
      <c r="Q383" s="131"/>
      <c r="R383" s="131"/>
      <c r="S383" s="131"/>
      <c r="T383" s="131"/>
      <c r="U383" s="131"/>
      <c r="V383" s="131"/>
      <c r="W383" s="131"/>
      <c r="X383" s="131"/>
      <c r="Y383" s="131"/>
      <c r="Z383" s="131"/>
    </row>
    <row r="384">
      <c r="A384" s="131"/>
      <c r="B384" s="131"/>
      <c r="C384" s="131"/>
      <c r="D384" s="131"/>
      <c r="E384" s="131"/>
      <c r="F384" s="131"/>
      <c r="G384" s="131"/>
      <c r="H384" s="131"/>
      <c r="I384" s="131"/>
      <c r="J384" s="131"/>
      <c r="K384" s="131"/>
      <c r="L384" s="131"/>
      <c r="M384" s="131"/>
      <c r="N384" s="131"/>
      <c r="O384" s="131"/>
      <c r="P384" s="131"/>
      <c r="Q384" s="131"/>
      <c r="R384" s="131"/>
      <c r="S384" s="131"/>
      <c r="T384" s="131"/>
      <c r="U384" s="131"/>
      <c r="V384" s="131"/>
      <c r="W384" s="131"/>
      <c r="X384" s="131"/>
      <c r="Y384" s="131"/>
      <c r="Z384" s="131"/>
    </row>
    <row r="385">
      <c r="A385" s="131"/>
      <c r="B385" s="131"/>
      <c r="C385" s="131"/>
      <c r="D385" s="131"/>
      <c r="E385" s="131"/>
      <c r="F385" s="131"/>
      <c r="G385" s="131"/>
      <c r="H385" s="131"/>
      <c r="I385" s="131"/>
      <c r="J385" s="131"/>
      <c r="K385" s="131"/>
      <c r="L385" s="131"/>
      <c r="M385" s="131"/>
      <c r="N385" s="131"/>
      <c r="O385" s="131"/>
      <c r="P385" s="131"/>
      <c r="Q385" s="131"/>
      <c r="R385" s="131"/>
      <c r="S385" s="131"/>
      <c r="T385" s="131"/>
      <c r="U385" s="131"/>
      <c r="V385" s="131"/>
      <c r="W385" s="131"/>
      <c r="X385" s="131"/>
      <c r="Y385" s="131"/>
      <c r="Z385" s="131"/>
    </row>
    <row r="386">
      <c r="A386" s="131"/>
      <c r="B386" s="131"/>
      <c r="C386" s="131"/>
      <c r="D386" s="131"/>
      <c r="E386" s="131"/>
      <c r="F386" s="131"/>
      <c r="G386" s="131"/>
      <c r="H386" s="131"/>
      <c r="I386" s="131"/>
      <c r="J386" s="131"/>
      <c r="K386" s="131"/>
      <c r="L386" s="131"/>
      <c r="M386" s="131"/>
      <c r="N386" s="131"/>
      <c r="O386" s="131"/>
      <c r="P386" s="131"/>
      <c r="Q386" s="131"/>
      <c r="R386" s="131"/>
      <c r="S386" s="131"/>
      <c r="T386" s="131"/>
      <c r="U386" s="131"/>
      <c r="V386" s="131"/>
      <c r="W386" s="131"/>
      <c r="X386" s="131"/>
      <c r="Y386" s="131"/>
      <c r="Z386" s="131"/>
    </row>
    <row r="387">
      <c r="A387" s="131"/>
      <c r="B387" s="131"/>
      <c r="C387" s="131"/>
      <c r="D387" s="131"/>
      <c r="E387" s="131"/>
      <c r="F387" s="131"/>
      <c r="G387" s="131"/>
      <c r="H387" s="131"/>
      <c r="I387" s="131"/>
      <c r="J387" s="131"/>
      <c r="K387" s="131"/>
      <c r="L387" s="131"/>
      <c r="M387" s="131"/>
      <c r="N387" s="131"/>
      <c r="O387" s="131"/>
      <c r="P387" s="131"/>
      <c r="Q387" s="131"/>
      <c r="R387" s="131"/>
      <c r="S387" s="131"/>
      <c r="T387" s="131"/>
      <c r="U387" s="131"/>
      <c r="V387" s="131"/>
      <c r="W387" s="131"/>
      <c r="X387" s="131"/>
      <c r="Y387" s="131"/>
      <c r="Z387" s="131"/>
    </row>
    <row r="388">
      <c r="A388" s="131"/>
      <c r="B388" s="131"/>
      <c r="C388" s="131"/>
      <c r="D388" s="131"/>
      <c r="E388" s="131"/>
      <c r="F388" s="131"/>
      <c r="G388" s="131"/>
      <c r="H388" s="131"/>
      <c r="I388" s="131"/>
      <c r="J388" s="131"/>
      <c r="K388" s="131"/>
      <c r="L388" s="131"/>
      <c r="M388" s="131"/>
      <c r="N388" s="131"/>
      <c r="O388" s="131"/>
      <c r="P388" s="131"/>
      <c r="Q388" s="131"/>
      <c r="R388" s="131"/>
      <c r="S388" s="131"/>
      <c r="T388" s="131"/>
      <c r="U388" s="131"/>
      <c r="V388" s="131"/>
      <c r="W388" s="131"/>
      <c r="X388" s="131"/>
      <c r="Y388" s="131"/>
      <c r="Z388" s="131"/>
    </row>
    <row r="389">
      <c r="A389" s="131"/>
      <c r="B389" s="131"/>
      <c r="C389" s="131"/>
      <c r="D389" s="131"/>
      <c r="E389" s="131"/>
      <c r="F389" s="131"/>
      <c r="G389" s="131"/>
      <c r="H389" s="131"/>
      <c r="I389" s="131"/>
      <c r="J389" s="131"/>
      <c r="K389" s="131"/>
      <c r="L389" s="131"/>
      <c r="M389" s="131"/>
      <c r="N389" s="131"/>
      <c r="O389" s="131"/>
      <c r="P389" s="131"/>
      <c r="Q389" s="131"/>
      <c r="R389" s="131"/>
      <c r="S389" s="131"/>
      <c r="T389" s="131"/>
      <c r="U389" s="131"/>
      <c r="V389" s="131"/>
      <c r="W389" s="131"/>
      <c r="X389" s="131"/>
      <c r="Y389" s="131"/>
      <c r="Z389" s="131"/>
    </row>
    <row r="390">
      <c r="A390" s="131"/>
      <c r="B390" s="131"/>
      <c r="C390" s="131"/>
      <c r="D390" s="131"/>
      <c r="E390" s="131"/>
      <c r="F390" s="131"/>
      <c r="G390" s="131"/>
      <c r="H390" s="131"/>
      <c r="I390" s="131"/>
      <c r="J390" s="131"/>
      <c r="K390" s="131"/>
      <c r="L390" s="131"/>
      <c r="M390" s="131"/>
      <c r="N390" s="131"/>
      <c r="O390" s="131"/>
      <c r="P390" s="131"/>
      <c r="Q390" s="131"/>
      <c r="R390" s="131"/>
      <c r="S390" s="131"/>
      <c r="T390" s="131"/>
      <c r="U390" s="131"/>
      <c r="V390" s="131"/>
      <c r="W390" s="131"/>
      <c r="X390" s="131"/>
      <c r="Y390" s="131"/>
      <c r="Z390" s="131"/>
    </row>
    <row r="391">
      <c r="A391" s="131"/>
      <c r="B391" s="131"/>
      <c r="C391" s="131"/>
      <c r="D391" s="131"/>
      <c r="E391" s="131"/>
      <c r="F391" s="131"/>
      <c r="G391" s="131"/>
      <c r="H391" s="131"/>
      <c r="I391" s="131"/>
      <c r="J391" s="131"/>
      <c r="K391" s="131"/>
      <c r="L391" s="131"/>
      <c r="M391" s="131"/>
      <c r="N391" s="131"/>
      <c r="O391" s="131"/>
      <c r="P391" s="131"/>
      <c r="Q391" s="131"/>
      <c r="R391" s="131"/>
      <c r="S391" s="131"/>
      <c r="T391" s="131"/>
      <c r="U391" s="131"/>
      <c r="V391" s="131"/>
      <c r="W391" s="131"/>
      <c r="X391" s="131"/>
      <c r="Y391" s="131"/>
      <c r="Z391" s="131"/>
    </row>
    <row r="392">
      <c r="A392" s="131"/>
      <c r="B392" s="131"/>
      <c r="C392" s="131"/>
      <c r="D392" s="131"/>
      <c r="E392" s="131"/>
      <c r="F392" s="131"/>
      <c r="G392" s="131"/>
      <c r="H392" s="131"/>
      <c r="I392" s="131"/>
      <c r="J392" s="131"/>
      <c r="K392" s="131"/>
      <c r="L392" s="131"/>
      <c r="M392" s="131"/>
      <c r="N392" s="131"/>
      <c r="O392" s="131"/>
      <c r="P392" s="131"/>
      <c r="Q392" s="131"/>
      <c r="R392" s="131"/>
      <c r="S392" s="131"/>
      <c r="T392" s="131"/>
      <c r="U392" s="131"/>
      <c r="V392" s="131"/>
      <c r="W392" s="131"/>
      <c r="X392" s="131"/>
      <c r="Y392" s="131"/>
      <c r="Z392" s="131"/>
    </row>
    <row r="393">
      <c r="A393" s="131"/>
      <c r="B393" s="131"/>
      <c r="C393" s="131"/>
      <c r="D393" s="131"/>
      <c r="E393" s="131"/>
      <c r="F393" s="131"/>
      <c r="G393" s="131"/>
      <c r="H393" s="131"/>
      <c r="I393" s="131"/>
      <c r="J393" s="131"/>
      <c r="K393" s="131"/>
      <c r="L393" s="131"/>
      <c r="M393" s="131"/>
      <c r="N393" s="131"/>
      <c r="O393" s="131"/>
      <c r="P393" s="131"/>
      <c r="Q393" s="131"/>
      <c r="R393" s="131"/>
      <c r="S393" s="131"/>
      <c r="T393" s="131"/>
      <c r="U393" s="131"/>
      <c r="V393" s="131"/>
      <c r="W393" s="131"/>
      <c r="X393" s="131"/>
      <c r="Y393" s="131"/>
      <c r="Z393" s="131"/>
    </row>
    <row r="394">
      <c r="A394" s="131"/>
      <c r="B394" s="131"/>
      <c r="C394" s="131"/>
      <c r="D394" s="131"/>
      <c r="E394" s="131"/>
      <c r="F394" s="131"/>
      <c r="G394" s="131"/>
      <c r="H394" s="131"/>
      <c r="I394" s="131"/>
      <c r="J394" s="131"/>
      <c r="K394" s="131"/>
      <c r="L394" s="131"/>
      <c r="M394" s="131"/>
      <c r="N394" s="131"/>
      <c r="O394" s="131"/>
      <c r="P394" s="131"/>
      <c r="Q394" s="131"/>
      <c r="R394" s="131"/>
      <c r="S394" s="131"/>
      <c r="T394" s="131"/>
      <c r="U394" s="131"/>
      <c r="V394" s="131"/>
      <c r="W394" s="131"/>
      <c r="X394" s="131"/>
      <c r="Y394" s="131"/>
      <c r="Z394" s="131"/>
    </row>
    <row r="395">
      <c r="A395" s="131"/>
      <c r="B395" s="131"/>
      <c r="C395" s="131"/>
      <c r="D395" s="131"/>
      <c r="E395" s="131"/>
      <c r="F395" s="131"/>
      <c r="G395" s="131"/>
      <c r="H395" s="131"/>
      <c r="I395" s="131"/>
      <c r="J395" s="131"/>
      <c r="K395" s="131"/>
      <c r="L395" s="131"/>
      <c r="M395" s="131"/>
      <c r="N395" s="131"/>
      <c r="O395" s="131"/>
      <c r="P395" s="131"/>
      <c r="Q395" s="131"/>
      <c r="R395" s="131"/>
      <c r="S395" s="131"/>
      <c r="T395" s="131"/>
      <c r="U395" s="131"/>
      <c r="V395" s="131"/>
      <c r="W395" s="131"/>
      <c r="X395" s="131"/>
      <c r="Y395" s="131"/>
      <c r="Z395" s="131"/>
    </row>
    <row r="396">
      <c r="A396" s="131"/>
      <c r="B396" s="131"/>
      <c r="C396" s="131"/>
      <c r="D396" s="131"/>
      <c r="E396" s="131"/>
      <c r="F396" s="131"/>
      <c r="G396" s="131"/>
      <c r="H396" s="131"/>
      <c r="I396" s="131"/>
      <c r="J396" s="131"/>
      <c r="K396" s="131"/>
      <c r="L396" s="131"/>
      <c r="M396" s="131"/>
      <c r="N396" s="131"/>
      <c r="O396" s="131"/>
      <c r="P396" s="131"/>
      <c r="Q396" s="131"/>
      <c r="R396" s="131"/>
      <c r="S396" s="131"/>
      <c r="T396" s="131"/>
      <c r="U396" s="131"/>
      <c r="V396" s="131"/>
      <c r="W396" s="131"/>
      <c r="X396" s="131"/>
      <c r="Y396" s="131"/>
      <c r="Z396" s="131"/>
    </row>
    <row r="397">
      <c r="A397" s="131"/>
      <c r="B397" s="131"/>
      <c r="C397" s="131"/>
      <c r="D397" s="131"/>
      <c r="E397" s="131"/>
      <c r="F397" s="131"/>
      <c r="G397" s="131"/>
      <c r="H397" s="131"/>
      <c r="I397" s="131"/>
      <c r="J397" s="131"/>
      <c r="K397" s="131"/>
      <c r="L397" s="131"/>
      <c r="M397" s="131"/>
      <c r="N397" s="131"/>
      <c r="O397" s="131"/>
      <c r="P397" s="131"/>
      <c r="Q397" s="131"/>
      <c r="R397" s="131"/>
      <c r="S397" s="131"/>
      <c r="T397" s="131"/>
      <c r="U397" s="131"/>
      <c r="V397" s="131"/>
      <c r="W397" s="131"/>
      <c r="X397" s="131"/>
      <c r="Y397" s="131"/>
      <c r="Z397" s="131"/>
    </row>
    <row r="398">
      <c r="A398" s="131"/>
      <c r="B398" s="131"/>
      <c r="C398" s="131"/>
      <c r="D398" s="131"/>
      <c r="E398" s="131"/>
      <c r="F398" s="131"/>
      <c r="G398" s="131"/>
      <c r="H398" s="131"/>
      <c r="I398" s="131"/>
      <c r="J398" s="131"/>
      <c r="K398" s="131"/>
      <c r="L398" s="131"/>
      <c r="M398" s="131"/>
      <c r="N398" s="131"/>
      <c r="O398" s="131"/>
      <c r="P398" s="131"/>
      <c r="Q398" s="131"/>
      <c r="R398" s="131"/>
      <c r="S398" s="131"/>
      <c r="T398" s="131"/>
      <c r="U398" s="131"/>
      <c r="V398" s="131"/>
      <c r="W398" s="131"/>
      <c r="X398" s="131"/>
      <c r="Y398" s="131"/>
      <c r="Z398" s="131"/>
    </row>
    <row r="399">
      <c r="A399" s="131"/>
      <c r="B399" s="131"/>
      <c r="C399" s="131"/>
      <c r="D399" s="131"/>
      <c r="E399" s="131"/>
      <c r="F399" s="131"/>
      <c r="G399" s="131"/>
      <c r="H399" s="131"/>
      <c r="I399" s="131"/>
      <c r="J399" s="131"/>
      <c r="K399" s="131"/>
      <c r="L399" s="131"/>
      <c r="M399" s="131"/>
      <c r="N399" s="131"/>
      <c r="O399" s="131"/>
      <c r="P399" s="131"/>
      <c r="Q399" s="131"/>
      <c r="R399" s="131"/>
      <c r="S399" s="131"/>
      <c r="T399" s="131"/>
      <c r="U399" s="131"/>
      <c r="V399" s="131"/>
      <c r="W399" s="131"/>
      <c r="X399" s="131"/>
      <c r="Y399" s="131"/>
      <c r="Z399" s="131"/>
    </row>
    <row r="400">
      <c r="A400" s="131"/>
      <c r="B400" s="131"/>
      <c r="C400" s="131"/>
      <c r="D400" s="131"/>
      <c r="E400" s="131"/>
      <c r="F400" s="131"/>
      <c r="G400" s="131"/>
      <c r="H400" s="131"/>
      <c r="I400" s="131"/>
      <c r="J400" s="131"/>
      <c r="K400" s="131"/>
      <c r="L400" s="131"/>
      <c r="M400" s="131"/>
      <c r="N400" s="131"/>
      <c r="O400" s="131"/>
      <c r="P400" s="131"/>
      <c r="Q400" s="131"/>
      <c r="R400" s="131"/>
      <c r="S400" s="131"/>
      <c r="T400" s="131"/>
      <c r="U400" s="131"/>
      <c r="V400" s="131"/>
      <c r="W400" s="131"/>
      <c r="X400" s="131"/>
      <c r="Y400" s="131"/>
      <c r="Z400" s="131"/>
    </row>
    <row r="401">
      <c r="A401" s="131"/>
      <c r="B401" s="131"/>
      <c r="C401" s="131"/>
      <c r="D401" s="131"/>
      <c r="E401" s="131"/>
      <c r="F401" s="131"/>
      <c r="G401" s="131"/>
      <c r="H401" s="131"/>
      <c r="I401" s="131"/>
      <c r="J401" s="131"/>
      <c r="K401" s="131"/>
      <c r="L401" s="131"/>
      <c r="M401" s="131"/>
      <c r="N401" s="131"/>
      <c r="O401" s="131"/>
      <c r="P401" s="131"/>
      <c r="Q401" s="131"/>
      <c r="R401" s="131"/>
      <c r="S401" s="131"/>
      <c r="T401" s="131"/>
      <c r="U401" s="131"/>
      <c r="V401" s="131"/>
      <c r="W401" s="131"/>
      <c r="X401" s="131"/>
      <c r="Y401" s="131"/>
      <c r="Z401" s="131"/>
    </row>
    <row r="402">
      <c r="A402" s="131"/>
      <c r="B402" s="131"/>
      <c r="C402" s="131"/>
      <c r="D402" s="131"/>
      <c r="E402" s="131"/>
      <c r="F402" s="131"/>
      <c r="G402" s="131"/>
      <c r="H402" s="131"/>
      <c r="I402" s="131"/>
      <c r="J402" s="131"/>
      <c r="K402" s="131"/>
      <c r="L402" s="131"/>
      <c r="M402" s="131"/>
      <c r="N402" s="131"/>
      <c r="O402" s="131"/>
      <c r="P402" s="131"/>
      <c r="Q402" s="131"/>
      <c r="R402" s="131"/>
      <c r="S402" s="131"/>
      <c r="T402" s="131"/>
      <c r="U402" s="131"/>
      <c r="V402" s="131"/>
      <c r="W402" s="131"/>
      <c r="X402" s="131"/>
      <c r="Y402" s="131"/>
      <c r="Z402" s="131"/>
    </row>
    <row r="403">
      <c r="A403" s="131"/>
      <c r="B403" s="131"/>
      <c r="C403" s="131"/>
      <c r="D403" s="131"/>
      <c r="E403" s="131"/>
      <c r="F403" s="131"/>
      <c r="G403" s="131"/>
      <c r="H403" s="131"/>
      <c r="I403" s="131"/>
      <c r="J403" s="131"/>
      <c r="K403" s="131"/>
      <c r="L403" s="131"/>
      <c r="M403" s="131"/>
      <c r="N403" s="131"/>
      <c r="O403" s="131"/>
      <c r="P403" s="131"/>
      <c r="Q403" s="131"/>
      <c r="R403" s="131"/>
      <c r="S403" s="131"/>
      <c r="T403" s="131"/>
      <c r="U403" s="131"/>
      <c r="V403" s="131"/>
      <c r="W403" s="131"/>
      <c r="X403" s="131"/>
      <c r="Y403" s="131"/>
      <c r="Z403" s="131"/>
    </row>
    <row r="404">
      <c r="A404" s="131"/>
      <c r="B404" s="131"/>
      <c r="C404" s="131"/>
      <c r="D404" s="131"/>
      <c r="E404" s="131"/>
      <c r="F404" s="131"/>
      <c r="G404" s="131"/>
      <c r="H404" s="131"/>
      <c r="I404" s="131"/>
      <c r="J404" s="131"/>
      <c r="K404" s="131"/>
      <c r="L404" s="131"/>
      <c r="M404" s="131"/>
      <c r="N404" s="131"/>
      <c r="O404" s="131"/>
      <c r="P404" s="131"/>
      <c r="Q404" s="131"/>
      <c r="R404" s="131"/>
      <c r="S404" s="131"/>
      <c r="T404" s="131"/>
      <c r="U404" s="131"/>
      <c r="V404" s="131"/>
      <c r="W404" s="131"/>
      <c r="X404" s="131"/>
      <c r="Y404" s="131"/>
      <c r="Z404" s="131"/>
    </row>
    <row r="405">
      <c r="A405" s="131"/>
      <c r="B405" s="131"/>
      <c r="C405" s="131"/>
      <c r="D405" s="131"/>
      <c r="E405" s="131"/>
      <c r="F405" s="131"/>
      <c r="G405" s="131"/>
      <c r="H405" s="131"/>
      <c r="I405" s="131"/>
      <c r="J405" s="131"/>
      <c r="K405" s="131"/>
      <c r="L405" s="131"/>
      <c r="M405" s="131"/>
      <c r="N405" s="131"/>
      <c r="O405" s="131"/>
      <c r="P405" s="131"/>
      <c r="Q405" s="131"/>
      <c r="R405" s="131"/>
      <c r="S405" s="131"/>
      <c r="T405" s="131"/>
      <c r="U405" s="131"/>
      <c r="V405" s="131"/>
      <c r="W405" s="131"/>
      <c r="X405" s="131"/>
      <c r="Y405" s="131"/>
      <c r="Z405" s="131"/>
    </row>
    <row r="406">
      <c r="A406" s="131"/>
      <c r="B406" s="131"/>
      <c r="C406" s="131"/>
      <c r="D406" s="131"/>
      <c r="E406" s="131"/>
      <c r="F406" s="131"/>
      <c r="G406" s="131"/>
      <c r="H406" s="131"/>
      <c r="I406" s="131"/>
      <c r="J406" s="131"/>
      <c r="K406" s="131"/>
      <c r="L406" s="131"/>
      <c r="M406" s="131"/>
      <c r="N406" s="131"/>
      <c r="O406" s="131"/>
      <c r="P406" s="131"/>
      <c r="Q406" s="131"/>
      <c r="R406" s="131"/>
      <c r="S406" s="131"/>
      <c r="T406" s="131"/>
      <c r="U406" s="131"/>
      <c r="V406" s="131"/>
      <c r="W406" s="131"/>
      <c r="X406" s="131"/>
      <c r="Y406" s="131"/>
      <c r="Z406" s="131"/>
    </row>
    <row r="407">
      <c r="A407" s="131"/>
      <c r="B407" s="131"/>
      <c r="C407" s="131"/>
      <c r="D407" s="131"/>
      <c r="E407" s="131"/>
      <c r="F407" s="131"/>
      <c r="G407" s="131"/>
      <c r="H407" s="131"/>
      <c r="I407" s="131"/>
      <c r="J407" s="131"/>
      <c r="K407" s="131"/>
      <c r="L407" s="131"/>
      <c r="M407" s="131"/>
      <c r="N407" s="131"/>
      <c r="O407" s="131"/>
      <c r="P407" s="131"/>
      <c r="Q407" s="131"/>
      <c r="R407" s="131"/>
      <c r="S407" s="131"/>
      <c r="T407" s="131"/>
      <c r="U407" s="131"/>
      <c r="V407" s="131"/>
      <c r="W407" s="131"/>
      <c r="X407" s="131"/>
      <c r="Y407" s="131"/>
      <c r="Z407" s="131"/>
    </row>
    <row r="408">
      <c r="A408" s="131"/>
      <c r="B408" s="131"/>
      <c r="C408" s="131"/>
      <c r="D408" s="131"/>
      <c r="E408" s="131"/>
      <c r="F408" s="131"/>
      <c r="G408" s="131"/>
      <c r="H408" s="131"/>
      <c r="I408" s="131"/>
      <c r="J408" s="131"/>
      <c r="K408" s="131"/>
      <c r="L408" s="131"/>
      <c r="M408" s="131"/>
      <c r="N408" s="131"/>
      <c r="O408" s="131"/>
      <c r="P408" s="131"/>
      <c r="Q408" s="131"/>
      <c r="R408" s="131"/>
      <c r="S408" s="131"/>
      <c r="T408" s="131"/>
      <c r="U408" s="131"/>
      <c r="V408" s="131"/>
      <c r="W408" s="131"/>
      <c r="X408" s="131"/>
      <c r="Y408" s="131"/>
      <c r="Z408" s="131"/>
    </row>
    <row r="409">
      <c r="A409" s="131"/>
      <c r="B409" s="131"/>
      <c r="C409" s="131"/>
      <c r="D409" s="131"/>
      <c r="E409" s="131"/>
      <c r="F409" s="131"/>
      <c r="G409" s="131"/>
      <c r="H409" s="131"/>
      <c r="I409" s="131"/>
      <c r="J409" s="131"/>
      <c r="K409" s="131"/>
      <c r="L409" s="131"/>
      <c r="M409" s="131"/>
      <c r="N409" s="131"/>
      <c r="O409" s="131"/>
      <c r="P409" s="131"/>
      <c r="Q409" s="131"/>
      <c r="R409" s="131"/>
      <c r="S409" s="131"/>
      <c r="T409" s="131"/>
      <c r="U409" s="131"/>
      <c r="V409" s="131"/>
      <c r="W409" s="131"/>
      <c r="X409" s="131"/>
      <c r="Y409" s="131"/>
      <c r="Z409" s="131"/>
    </row>
    <row r="410">
      <c r="A410" s="131"/>
      <c r="B410" s="131"/>
      <c r="C410" s="131"/>
      <c r="D410" s="131"/>
      <c r="E410" s="131"/>
      <c r="F410" s="131"/>
      <c r="G410" s="131"/>
      <c r="H410" s="131"/>
      <c r="I410" s="131"/>
      <c r="J410" s="131"/>
      <c r="K410" s="131"/>
      <c r="L410" s="131"/>
      <c r="M410" s="131"/>
      <c r="N410" s="131"/>
      <c r="O410" s="131"/>
      <c r="P410" s="131"/>
      <c r="Q410" s="131"/>
      <c r="R410" s="131"/>
      <c r="S410" s="131"/>
      <c r="T410" s="131"/>
      <c r="U410" s="131"/>
      <c r="V410" s="131"/>
      <c r="W410" s="131"/>
      <c r="X410" s="131"/>
      <c r="Y410" s="131"/>
      <c r="Z410" s="131"/>
    </row>
    <row r="411">
      <c r="A411" s="131"/>
      <c r="B411" s="131"/>
      <c r="C411" s="131"/>
      <c r="D411" s="131"/>
      <c r="E411" s="131"/>
      <c r="F411" s="131"/>
      <c r="G411" s="131"/>
      <c r="H411" s="131"/>
      <c r="I411" s="131"/>
      <c r="J411" s="131"/>
      <c r="K411" s="131"/>
      <c r="L411" s="131"/>
      <c r="M411" s="131"/>
      <c r="N411" s="131"/>
      <c r="O411" s="131"/>
      <c r="P411" s="131"/>
      <c r="Q411" s="131"/>
      <c r="R411" s="131"/>
      <c r="S411" s="131"/>
      <c r="T411" s="131"/>
      <c r="U411" s="131"/>
      <c r="V411" s="131"/>
      <c r="W411" s="131"/>
      <c r="X411" s="131"/>
      <c r="Y411" s="131"/>
      <c r="Z411" s="131"/>
    </row>
    <row r="412">
      <c r="A412" s="131"/>
      <c r="B412" s="131"/>
      <c r="C412" s="131"/>
      <c r="D412" s="131"/>
      <c r="E412" s="131"/>
      <c r="F412" s="131"/>
      <c r="G412" s="131"/>
      <c r="H412" s="131"/>
      <c r="I412" s="131"/>
      <c r="J412" s="131"/>
      <c r="K412" s="131"/>
      <c r="L412" s="131"/>
      <c r="M412" s="131"/>
      <c r="N412" s="131"/>
      <c r="O412" s="131"/>
      <c r="P412" s="131"/>
      <c r="Q412" s="131"/>
      <c r="R412" s="131"/>
      <c r="S412" s="131"/>
      <c r="T412" s="131"/>
      <c r="U412" s="131"/>
      <c r="V412" s="131"/>
      <c r="W412" s="131"/>
      <c r="X412" s="131"/>
      <c r="Y412" s="131"/>
      <c r="Z412" s="131"/>
    </row>
    <row r="413">
      <c r="A413" s="131"/>
      <c r="B413" s="131"/>
      <c r="C413" s="131"/>
      <c r="D413" s="131"/>
      <c r="E413" s="131"/>
      <c r="F413" s="131"/>
      <c r="G413" s="131"/>
      <c r="H413" s="131"/>
      <c r="I413" s="131"/>
      <c r="J413" s="131"/>
      <c r="K413" s="131"/>
      <c r="L413" s="131"/>
      <c r="M413" s="131"/>
      <c r="N413" s="131"/>
      <c r="O413" s="131"/>
      <c r="P413" s="131"/>
      <c r="Q413" s="131"/>
      <c r="R413" s="131"/>
      <c r="S413" s="131"/>
      <c r="T413" s="131"/>
      <c r="U413" s="131"/>
      <c r="V413" s="131"/>
      <c r="W413" s="131"/>
      <c r="X413" s="131"/>
      <c r="Y413" s="131"/>
      <c r="Z413" s="131"/>
    </row>
    <row r="414">
      <c r="A414" s="131"/>
      <c r="B414" s="131"/>
      <c r="C414" s="131"/>
      <c r="D414" s="131"/>
      <c r="E414" s="131"/>
      <c r="F414" s="131"/>
      <c r="G414" s="131"/>
      <c r="H414" s="131"/>
      <c r="I414" s="131"/>
      <c r="J414" s="131"/>
      <c r="K414" s="131"/>
      <c r="L414" s="131"/>
      <c r="M414" s="131"/>
      <c r="N414" s="131"/>
      <c r="O414" s="131"/>
      <c r="P414" s="131"/>
      <c r="Q414" s="131"/>
      <c r="R414" s="131"/>
      <c r="S414" s="131"/>
      <c r="T414" s="131"/>
      <c r="U414" s="131"/>
      <c r="V414" s="131"/>
      <c r="W414" s="131"/>
      <c r="X414" s="131"/>
      <c r="Y414" s="131"/>
      <c r="Z414" s="131"/>
    </row>
    <row r="415">
      <c r="A415" s="131"/>
      <c r="B415" s="131"/>
      <c r="C415" s="131"/>
      <c r="D415" s="131"/>
      <c r="E415" s="131"/>
      <c r="F415" s="131"/>
      <c r="G415" s="131"/>
      <c r="H415" s="131"/>
      <c r="I415" s="131"/>
      <c r="J415" s="131"/>
      <c r="K415" s="131"/>
      <c r="L415" s="131"/>
      <c r="M415" s="131"/>
      <c r="N415" s="131"/>
      <c r="O415" s="131"/>
      <c r="P415" s="131"/>
      <c r="Q415" s="131"/>
      <c r="R415" s="131"/>
      <c r="S415" s="131"/>
      <c r="T415" s="131"/>
      <c r="U415" s="131"/>
      <c r="V415" s="131"/>
      <c r="W415" s="131"/>
      <c r="X415" s="131"/>
      <c r="Y415" s="131"/>
      <c r="Z415" s="131"/>
    </row>
    <row r="416">
      <c r="A416" s="131"/>
      <c r="B416" s="131"/>
      <c r="C416" s="131"/>
      <c r="D416" s="131"/>
      <c r="E416" s="131"/>
      <c r="F416" s="131"/>
      <c r="G416" s="131"/>
      <c r="H416" s="131"/>
      <c r="I416" s="131"/>
      <c r="J416" s="131"/>
      <c r="K416" s="131"/>
      <c r="L416" s="131"/>
      <c r="M416" s="131"/>
      <c r="N416" s="131"/>
      <c r="O416" s="131"/>
      <c r="P416" s="131"/>
      <c r="Q416" s="131"/>
      <c r="R416" s="131"/>
      <c r="S416" s="131"/>
      <c r="T416" s="131"/>
      <c r="U416" s="131"/>
      <c r="V416" s="131"/>
      <c r="W416" s="131"/>
      <c r="X416" s="131"/>
      <c r="Y416" s="131"/>
      <c r="Z416" s="131"/>
    </row>
    <row r="417">
      <c r="A417" s="131"/>
      <c r="B417" s="131"/>
      <c r="C417" s="131"/>
      <c r="D417" s="131"/>
      <c r="E417" s="131"/>
      <c r="F417" s="131"/>
      <c r="G417" s="131"/>
      <c r="H417" s="131"/>
      <c r="I417" s="131"/>
      <c r="J417" s="131"/>
      <c r="K417" s="131"/>
      <c r="L417" s="131"/>
      <c r="M417" s="131"/>
      <c r="N417" s="131"/>
      <c r="O417" s="131"/>
      <c r="P417" s="131"/>
      <c r="Q417" s="131"/>
      <c r="R417" s="131"/>
      <c r="S417" s="131"/>
      <c r="T417" s="131"/>
      <c r="U417" s="131"/>
      <c r="V417" s="131"/>
      <c r="W417" s="131"/>
      <c r="X417" s="131"/>
      <c r="Y417" s="131"/>
      <c r="Z417" s="131"/>
    </row>
    <row r="418">
      <c r="A418" s="131"/>
      <c r="B418" s="131"/>
      <c r="C418" s="131"/>
      <c r="D418" s="131"/>
      <c r="E418" s="131"/>
      <c r="F418" s="131"/>
      <c r="G418" s="131"/>
      <c r="H418" s="131"/>
      <c r="I418" s="131"/>
      <c r="J418" s="131"/>
      <c r="K418" s="131"/>
      <c r="L418" s="131"/>
      <c r="M418" s="131"/>
      <c r="N418" s="131"/>
      <c r="O418" s="131"/>
      <c r="P418" s="131"/>
      <c r="Q418" s="131"/>
      <c r="R418" s="131"/>
      <c r="S418" s="131"/>
      <c r="T418" s="131"/>
      <c r="U418" s="131"/>
      <c r="V418" s="131"/>
      <c r="W418" s="131"/>
      <c r="X418" s="131"/>
      <c r="Y418" s="131"/>
      <c r="Z418" s="131"/>
    </row>
    <row r="419">
      <c r="A419" s="131"/>
      <c r="B419" s="131"/>
      <c r="C419" s="131"/>
      <c r="D419" s="131"/>
      <c r="E419" s="131"/>
      <c r="F419" s="131"/>
      <c r="G419" s="131"/>
      <c r="H419" s="131"/>
      <c r="I419" s="131"/>
      <c r="J419" s="131"/>
      <c r="K419" s="131"/>
      <c r="L419" s="131"/>
      <c r="M419" s="131"/>
      <c r="N419" s="131"/>
      <c r="O419" s="131"/>
      <c r="P419" s="131"/>
      <c r="Q419" s="131"/>
      <c r="R419" s="131"/>
      <c r="S419" s="131"/>
      <c r="T419" s="131"/>
      <c r="U419" s="131"/>
      <c r="V419" s="131"/>
      <c r="W419" s="131"/>
      <c r="X419" s="131"/>
      <c r="Y419" s="131"/>
      <c r="Z419" s="131"/>
    </row>
    <row r="420">
      <c r="A420" s="131"/>
      <c r="B420" s="131"/>
      <c r="C420" s="131"/>
      <c r="D420" s="131"/>
      <c r="E420" s="131"/>
      <c r="F420" s="131"/>
      <c r="G420" s="131"/>
      <c r="H420" s="131"/>
      <c r="I420" s="131"/>
      <c r="J420" s="131"/>
      <c r="K420" s="131"/>
      <c r="L420" s="131"/>
      <c r="M420" s="131"/>
      <c r="N420" s="131"/>
      <c r="O420" s="131"/>
      <c r="P420" s="131"/>
      <c r="Q420" s="131"/>
      <c r="R420" s="131"/>
      <c r="S420" s="131"/>
      <c r="T420" s="131"/>
      <c r="U420" s="131"/>
      <c r="V420" s="131"/>
      <c r="W420" s="131"/>
      <c r="X420" s="131"/>
      <c r="Y420" s="131"/>
      <c r="Z420" s="131"/>
    </row>
    <row r="421">
      <c r="A421" s="131"/>
      <c r="B421" s="131"/>
      <c r="C421" s="131"/>
      <c r="D421" s="131"/>
      <c r="E421" s="131"/>
      <c r="F421" s="131"/>
      <c r="G421" s="131"/>
      <c r="H421" s="131"/>
      <c r="I421" s="131"/>
      <c r="J421" s="131"/>
      <c r="K421" s="131"/>
      <c r="L421" s="131"/>
      <c r="M421" s="131"/>
      <c r="N421" s="131"/>
      <c r="O421" s="131"/>
      <c r="P421" s="131"/>
      <c r="Q421" s="131"/>
      <c r="R421" s="131"/>
      <c r="S421" s="131"/>
      <c r="T421" s="131"/>
      <c r="U421" s="131"/>
      <c r="V421" s="131"/>
      <c r="W421" s="131"/>
      <c r="X421" s="131"/>
      <c r="Y421" s="131"/>
      <c r="Z421" s="131"/>
    </row>
    <row r="422">
      <c r="A422" s="131"/>
      <c r="B422" s="131"/>
      <c r="C422" s="131"/>
      <c r="D422" s="131"/>
      <c r="E422" s="131"/>
      <c r="F422" s="131"/>
      <c r="G422" s="131"/>
      <c r="H422" s="131"/>
      <c r="I422" s="131"/>
      <c r="J422" s="131"/>
      <c r="K422" s="131"/>
      <c r="L422" s="131"/>
      <c r="M422" s="131"/>
      <c r="N422" s="131"/>
      <c r="O422" s="131"/>
      <c r="P422" s="131"/>
      <c r="Q422" s="131"/>
      <c r="R422" s="131"/>
      <c r="S422" s="131"/>
      <c r="T422" s="131"/>
      <c r="U422" s="131"/>
      <c r="V422" s="131"/>
      <c r="W422" s="131"/>
      <c r="X422" s="131"/>
      <c r="Y422" s="131"/>
      <c r="Z422" s="131"/>
    </row>
    <row r="423">
      <c r="A423" s="131"/>
      <c r="B423" s="131"/>
      <c r="C423" s="131"/>
      <c r="D423" s="131"/>
      <c r="E423" s="131"/>
      <c r="F423" s="131"/>
      <c r="G423" s="131"/>
      <c r="H423" s="131"/>
      <c r="I423" s="131"/>
      <c r="J423" s="131"/>
      <c r="K423" s="131"/>
      <c r="L423" s="131"/>
      <c r="M423" s="131"/>
      <c r="N423" s="131"/>
      <c r="O423" s="131"/>
      <c r="P423" s="131"/>
      <c r="Q423" s="131"/>
      <c r="R423" s="131"/>
      <c r="S423" s="131"/>
      <c r="T423" s="131"/>
      <c r="U423" s="131"/>
      <c r="V423" s="131"/>
      <c r="W423" s="131"/>
      <c r="X423" s="131"/>
      <c r="Y423" s="131"/>
      <c r="Z423" s="131"/>
    </row>
    <row r="424">
      <c r="A424" s="131"/>
      <c r="B424" s="131"/>
      <c r="C424" s="131"/>
      <c r="D424" s="131"/>
      <c r="E424" s="131"/>
      <c r="F424" s="131"/>
      <c r="G424" s="131"/>
      <c r="H424" s="131"/>
      <c r="I424" s="131"/>
      <c r="J424" s="131"/>
      <c r="K424" s="131"/>
      <c r="L424" s="131"/>
      <c r="M424" s="131"/>
      <c r="N424" s="131"/>
      <c r="O424" s="131"/>
      <c r="P424" s="131"/>
      <c r="Q424" s="131"/>
      <c r="R424" s="131"/>
      <c r="S424" s="131"/>
      <c r="T424" s="131"/>
      <c r="U424" s="131"/>
      <c r="V424" s="131"/>
      <c r="W424" s="131"/>
      <c r="X424" s="131"/>
      <c r="Y424" s="131"/>
      <c r="Z424" s="131"/>
    </row>
    <row r="425">
      <c r="A425" s="131"/>
      <c r="B425" s="131"/>
      <c r="C425" s="131"/>
      <c r="D425" s="131"/>
      <c r="E425" s="131"/>
      <c r="F425" s="131"/>
      <c r="G425" s="131"/>
      <c r="H425" s="131"/>
      <c r="I425" s="131"/>
      <c r="J425" s="131"/>
      <c r="K425" s="131"/>
      <c r="L425" s="131"/>
      <c r="M425" s="131"/>
      <c r="N425" s="131"/>
      <c r="O425" s="131"/>
      <c r="P425" s="131"/>
      <c r="Q425" s="131"/>
      <c r="R425" s="131"/>
      <c r="S425" s="131"/>
      <c r="T425" s="131"/>
      <c r="U425" s="131"/>
      <c r="V425" s="131"/>
      <c r="W425" s="131"/>
      <c r="X425" s="131"/>
      <c r="Y425" s="131"/>
      <c r="Z425" s="131"/>
    </row>
    <row r="426">
      <c r="A426" s="131"/>
      <c r="B426" s="131"/>
      <c r="C426" s="131"/>
      <c r="D426" s="131"/>
      <c r="E426" s="131"/>
      <c r="F426" s="131"/>
      <c r="G426" s="131"/>
      <c r="H426" s="131"/>
      <c r="I426" s="131"/>
      <c r="J426" s="131"/>
      <c r="K426" s="131"/>
      <c r="L426" s="131"/>
      <c r="M426" s="131"/>
      <c r="N426" s="131"/>
      <c r="O426" s="131"/>
      <c r="P426" s="131"/>
      <c r="Q426" s="131"/>
      <c r="R426" s="131"/>
      <c r="S426" s="131"/>
      <c r="T426" s="131"/>
      <c r="U426" s="131"/>
      <c r="V426" s="131"/>
      <c r="W426" s="131"/>
      <c r="X426" s="131"/>
      <c r="Y426" s="131"/>
      <c r="Z426" s="131"/>
    </row>
    <row r="427">
      <c r="A427" s="131"/>
      <c r="B427" s="131"/>
      <c r="C427" s="131"/>
      <c r="D427" s="131"/>
      <c r="E427" s="131"/>
      <c r="F427" s="131"/>
      <c r="G427" s="131"/>
      <c r="H427" s="131"/>
      <c r="I427" s="131"/>
      <c r="J427" s="131"/>
      <c r="K427" s="131"/>
      <c r="L427" s="131"/>
      <c r="M427" s="131"/>
      <c r="N427" s="131"/>
      <c r="O427" s="131"/>
      <c r="P427" s="131"/>
      <c r="Q427" s="131"/>
      <c r="R427" s="131"/>
      <c r="S427" s="131"/>
      <c r="T427" s="131"/>
      <c r="U427" s="131"/>
      <c r="V427" s="131"/>
      <c r="W427" s="131"/>
      <c r="X427" s="131"/>
      <c r="Y427" s="131"/>
      <c r="Z427" s="131"/>
    </row>
    <row r="428">
      <c r="A428" s="131"/>
      <c r="B428" s="131"/>
      <c r="C428" s="131"/>
      <c r="D428" s="131"/>
      <c r="E428" s="131"/>
      <c r="F428" s="131"/>
      <c r="G428" s="131"/>
      <c r="H428" s="131"/>
      <c r="I428" s="131"/>
      <c r="J428" s="131"/>
      <c r="K428" s="131"/>
      <c r="L428" s="131"/>
      <c r="M428" s="131"/>
      <c r="N428" s="131"/>
      <c r="O428" s="131"/>
      <c r="P428" s="131"/>
      <c r="Q428" s="131"/>
      <c r="R428" s="131"/>
      <c r="S428" s="131"/>
      <c r="T428" s="131"/>
      <c r="U428" s="131"/>
      <c r="V428" s="131"/>
      <c r="W428" s="131"/>
      <c r="X428" s="131"/>
      <c r="Y428" s="131"/>
      <c r="Z428" s="131"/>
    </row>
    <row r="429">
      <c r="A429" s="131"/>
      <c r="B429" s="131"/>
      <c r="C429" s="131"/>
      <c r="D429" s="131"/>
      <c r="E429" s="131"/>
      <c r="F429" s="131"/>
      <c r="G429" s="131"/>
      <c r="H429" s="131"/>
      <c r="I429" s="131"/>
      <c r="J429" s="131"/>
      <c r="K429" s="131"/>
      <c r="L429" s="131"/>
      <c r="M429" s="131"/>
      <c r="N429" s="131"/>
      <c r="O429" s="131"/>
      <c r="P429" s="131"/>
      <c r="Q429" s="131"/>
      <c r="R429" s="131"/>
      <c r="S429" s="131"/>
      <c r="T429" s="131"/>
      <c r="U429" s="131"/>
      <c r="V429" s="131"/>
      <c r="W429" s="131"/>
      <c r="X429" s="131"/>
      <c r="Y429" s="131"/>
      <c r="Z429" s="131"/>
    </row>
    <row r="430">
      <c r="A430" s="131"/>
      <c r="B430" s="131"/>
      <c r="C430" s="131"/>
      <c r="D430" s="131"/>
      <c r="E430" s="131"/>
      <c r="F430" s="131"/>
      <c r="G430" s="131"/>
      <c r="H430" s="131"/>
      <c r="I430" s="131"/>
      <c r="J430" s="131"/>
      <c r="K430" s="131"/>
      <c r="L430" s="131"/>
      <c r="M430" s="131"/>
      <c r="N430" s="131"/>
      <c r="O430" s="131"/>
      <c r="P430" s="131"/>
      <c r="Q430" s="131"/>
      <c r="R430" s="131"/>
      <c r="S430" s="131"/>
      <c r="T430" s="131"/>
      <c r="U430" s="131"/>
      <c r="V430" s="131"/>
      <c r="W430" s="131"/>
      <c r="X430" s="131"/>
      <c r="Y430" s="131"/>
      <c r="Z430" s="131"/>
    </row>
    <row r="431">
      <c r="A431" s="131"/>
      <c r="B431" s="131"/>
      <c r="C431" s="131"/>
      <c r="D431" s="131"/>
      <c r="E431" s="131"/>
      <c r="F431" s="131"/>
      <c r="G431" s="131"/>
      <c r="H431" s="131"/>
      <c r="I431" s="131"/>
      <c r="J431" s="131"/>
      <c r="K431" s="131"/>
      <c r="L431" s="131"/>
      <c r="M431" s="131"/>
      <c r="N431" s="131"/>
      <c r="O431" s="131"/>
      <c r="P431" s="131"/>
      <c r="Q431" s="131"/>
      <c r="R431" s="131"/>
      <c r="S431" s="131"/>
      <c r="T431" s="131"/>
      <c r="U431" s="131"/>
      <c r="V431" s="131"/>
      <c r="W431" s="131"/>
      <c r="X431" s="131"/>
      <c r="Y431" s="131"/>
      <c r="Z431" s="131"/>
    </row>
    <row r="432">
      <c r="A432" s="131"/>
      <c r="B432" s="131"/>
      <c r="C432" s="131"/>
      <c r="D432" s="131"/>
      <c r="E432" s="131"/>
      <c r="F432" s="131"/>
      <c r="G432" s="131"/>
      <c r="H432" s="131"/>
      <c r="I432" s="131"/>
      <c r="J432" s="131"/>
      <c r="K432" s="131"/>
      <c r="L432" s="131"/>
      <c r="M432" s="131"/>
      <c r="N432" s="131"/>
      <c r="O432" s="131"/>
      <c r="P432" s="131"/>
      <c r="Q432" s="131"/>
      <c r="R432" s="131"/>
      <c r="S432" s="131"/>
      <c r="T432" s="131"/>
      <c r="U432" s="131"/>
      <c r="V432" s="131"/>
      <c r="W432" s="131"/>
      <c r="X432" s="131"/>
      <c r="Y432" s="131"/>
      <c r="Z432" s="131"/>
    </row>
    <row r="433">
      <c r="A433" s="131"/>
      <c r="B433" s="131"/>
      <c r="C433" s="131"/>
      <c r="D433" s="131"/>
      <c r="E433" s="131"/>
      <c r="F433" s="131"/>
      <c r="G433" s="131"/>
      <c r="H433" s="131"/>
      <c r="I433" s="131"/>
      <c r="J433" s="131"/>
      <c r="K433" s="131"/>
      <c r="L433" s="131"/>
      <c r="M433" s="131"/>
      <c r="N433" s="131"/>
      <c r="O433" s="131"/>
      <c r="P433" s="131"/>
      <c r="Q433" s="131"/>
      <c r="R433" s="131"/>
      <c r="S433" s="131"/>
      <c r="T433" s="131"/>
      <c r="U433" s="131"/>
      <c r="V433" s="131"/>
      <c r="W433" s="131"/>
      <c r="X433" s="131"/>
      <c r="Y433" s="131"/>
      <c r="Z433" s="131"/>
    </row>
    <row r="434">
      <c r="A434" s="131"/>
      <c r="B434" s="131"/>
      <c r="C434" s="131"/>
      <c r="D434" s="131"/>
      <c r="E434" s="131"/>
      <c r="F434" s="131"/>
      <c r="G434" s="131"/>
      <c r="H434" s="131"/>
      <c r="I434" s="131"/>
      <c r="J434" s="131"/>
      <c r="K434" s="131"/>
      <c r="L434" s="131"/>
      <c r="M434" s="131"/>
      <c r="N434" s="131"/>
      <c r="O434" s="131"/>
      <c r="P434" s="131"/>
      <c r="Q434" s="131"/>
      <c r="R434" s="131"/>
      <c r="S434" s="131"/>
      <c r="T434" s="131"/>
      <c r="U434" s="131"/>
      <c r="V434" s="131"/>
      <c r="W434" s="131"/>
      <c r="X434" s="131"/>
      <c r="Y434" s="131"/>
      <c r="Z434" s="131"/>
    </row>
    <row r="435">
      <c r="A435" s="131"/>
      <c r="B435" s="131"/>
      <c r="C435" s="131"/>
      <c r="D435" s="131"/>
      <c r="E435" s="131"/>
      <c r="F435" s="131"/>
      <c r="G435" s="131"/>
      <c r="H435" s="131"/>
      <c r="I435" s="131"/>
      <c r="J435" s="131"/>
      <c r="K435" s="131"/>
      <c r="L435" s="131"/>
      <c r="M435" s="131"/>
      <c r="N435" s="131"/>
      <c r="O435" s="131"/>
      <c r="P435" s="131"/>
      <c r="Q435" s="131"/>
      <c r="R435" s="131"/>
      <c r="S435" s="131"/>
      <c r="T435" s="131"/>
      <c r="U435" s="131"/>
      <c r="V435" s="131"/>
      <c r="W435" s="131"/>
      <c r="X435" s="131"/>
      <c r="Y435" s="131"/>
      <c r="Z435" s="131"/>
    </row>
    <row r="436">
      <c r="A436" s="131"/>
      <c r="B436" s="131"/>
      <c r="C436" s="131"/>
      <c r="D436" s="131"/>
      <c r="E436" s="131"/>
      <c r="F436" s="131"/>
      <c r="G436" s="131"/>
      <c r="H436" s="131"/>
      <c r="I436" s="131"/>
      <c r="J436" s="131"/>
      <c r="K436" s="131"/>
      <c r="L436" s="131"/>
      <c r="M436" s="131"/>
      <c r="N436" s="131"/>
      <c r="O436" s="131"/>
      <c r="P436" s="131"/>
      <c r="Q436" s="131"/>
      <c r="R436" s="131"/>
      <c r="S436" s="131"/>
      <c r="T436" s="131"/>
      <c r="U436" s="131"/>
      <c r="V436" s="131"/>
      <c r="W436" s="131"/>
      <c r="X436" s="131"/>
      <c r="Y436" s="131"/>
      <c r="Z436" s="131"/>
    </row>
    <row r="437">
      <c r="A437" s="131"/>
      <c r="B437" s="131"/>
      <c r="C437" s="131"/>
      <c r="D437" s="131"/>
      <c r="E437" s="131"/>
      <c r="F437" s="131"/>
      <c r="G437" s="131"/>
      <c r="H437" s="131"/>
      <c r="I437" s="131"/>
      <c r="J437" s="131"/>
      <c r="K437" s="131"/>
      <c r="L437" s="131"/>
      <c r="M437" s="131"/>
      <c r="N437" s="131"/>
      <c r="O437" s="131"/>
      <c r="P437" s="131"/>
      <c r="Q437" s="131"/>
      <c r="R437" s="131"/>
      <c r="S437" s="131"/>
      <c r="T437" s="131"/>
      <c r="U437" s="131"/>
      <c r="V437" s="131"/>
      <c r="W437" s="131"/>
      <c r="X437" s="131"/>
      <c r="Y437" s="131"/>
      <c r="Z437" s="131"/>
    </row>
    <row r="438">
      <c r="A438" s="131"/>
      <c r="B438" s="131"/>
      <c r="C438" s="131"/>
      <c r="D438" s="131"/>
      <c r="E438" s="131"/>
      <c r="F438" s="131"/>
      <c r="G438" s="131"/>
      <c r="H438" s="131"/>
      <c r="I438" s="131"/>
      <c r="J438" s="131"/>
      <c r="K438" s="131"/>
      <c r="L438" s="131"/>
      <c r="M438" s="131"/>
      <c r="N438" s="131"/>
      <c r="O438" s="131"/>
      <c r="P438" s="131"/>
      <c r="Q438" s="131"/>
      <c r="R438" s="131"/>
      <c r="S438" s="131"/>
      <c r="T438" s="131"/>
      <c r="U438" s="131"/>
      <c r="V438" s="131"/>
      <c r="W438" s="131"/>
      <c r="X438" s="131"/>
      <c r="Y438" s="131"/>
      <c r="Z438" s="131"/>
    </row>
    <row r="439">
      <c r="A439" s="131"/>
      <c r="B439" s="131"/>
      <c r="C439" s="131"/>
      <c r="D439" s="131"/>
      <c r="E439" s="131"/>
      <c r="F439" s="131"/>
      <c r="G439" s="131"/>
      <c r="H439" s="131"/>
      <c r="I439" s="131"/>
      <c r="J439" s="131"/>
      <c r="K439" s="131"/>
      <c r="L439" s="131"/>
      <c r="M439" s="131"/>
      <c r="N439" s="131"/>
      <c r="O439" s="131"/>
      <c r="P439" s="131"/>
      <c r="Q439" s="131"/>
      <c r="R439" s="131"/>
      <c r="S439" s="131"/>
      <c r="T439" s="131"/>
      <c r="U439" s="131"/>
      <c r="V439" s="131"/>
      <c r="W439" s="131"/>
      <c r="X439" s="131"/>
      <c r="Y439" s="131"/>
      <c r="Z439" s="131"/>
    </row>
    <row r="440">
      <c r="A440" s="131"/>
      <c r="B440" s="131"/>
      <c r="C440" s="131"/>
      <c r="D440" s="131"/>
      <c r="E440" s="131"/>
      <c r="F440" s="131"/>
      <c r="G440" s="131"/>
      <c r="H440" s="131"/>
      <c r="I440" s="131"/>
      <c r="J440" s="131"/>
      <c r="K440" s="131"/>
      <c r="L440" s="131"/>
      <c r="M440" s="131"/>
      <c r="N440" s="131"/>
      <c r="O440" s="131"/>
      <c r="P440" s="131"/>
      <c r="Q440" s="131"/>
      <c r="R440" s="131"/>
      <c r="S440" s="131"/>
      <c r="T440" s="131"/>
      <c r="U440" s="131"/>
      <c r="V440" s="131"/>
      <c r="W440" s="131"/>
      <c r="X440" s="131"/>
      <c r="Y440" s="131"/>
      <c r="Z440" s="131"/>
    </row>
    <row r="441">
      <c r="A441" s="131"/>
      <c r="B441" s="131"/>
      <c r="C441" s="131"/>
      <c r="D441" s="131"/>
      <c r="E441" s="131"/>
      <c r="F441" s="131"/>
      <c r="G441" s="131"/>
      <c r="H441" s="131"/>
      <c r="I441" s="131"/>
      <c r="J441" s="131"/>
      <c r="K441" s="131"/>
      <c r="L441" s="131"/>
      <c r="M441" s="131"/>
      <c r="N441" s="131"/>
      <c r="O441" s="131"/>
      <c r="P441" s="131"/>
      <c r="Q441" s="131"/>
      <c r="R441" s="131"/>
      <c r="S441" s="131"/>
      <c r="T441" s="131"/>
      <c r="U441" s="131"/>
      <c r="V441" s="131"/>
      <c r="W441" s="131"/>
      <c r="X441" s="131"/>
      <c r="Y441" s="131"/>
      <c r="Z441" s="131"/>
    </row>
    <row r="442">
      <c r="A442" s="131"/>
      <c r="B442" s="131"/>
      <c r="C442" s="131"/>
      <c r="D442" s="131"/>
      <c r="E442" s="131"/>
      <c r="F442" s="131"/>
      <c r="G442" s="131"/>
      <c r="H442" s="131"/>
      <c r="I442" s="131"/>
      <c r="J442" s="131"/>
      <c r="K442" s="131"/>
      <c r="L442" s="131"/>
      <c r="M442" s="131"/>
      <c r="N442" s="131"/>
      <c r="O442" s="131"/>
      <c r="P442" s="131"/>
      <c r="Q442" s="131"/>
      <c r="R442" s="131"/>
      <c r="S442" s="131"/>
      <c r="T442" s="131"/>
      <c r="U442" s="131"/>
      <c r="V442" s="131"/>
      <c r="W442" s="131"/>
      <c r="X442" s="131"/>
      <c r="Y442" s="131"/>
      <c r="Z442" s="131"/>
    </row>
    <row r="443">
      <c r="A443" s="131"/>
      <c r="B443" s="131"/>
      <c r="C443" s="131"/>
      <c r="D443" s="131"/>
      <c r="E443" s="131"/>
      <c r="F443" s="131"/>
      <c r="G443" s="131"/>
      <c r="H443" s="131"/>
      <c r="I443" s="131"/>
      <c r="J443" s="131"/>
      <c r="K443" s="131"/>
      <c r="L443" s="131"/>
      <c r="M443" s="131"/>
      <c r="N443" s="131"/>
      <c r="O443" s="131"/>
      <c r="P443" s="131"/>
      <c r="Q443" s="131"/>
      <c r="R443" s="131"/>
      <c r="S443" s="131"/>
      <c r="T443" s="131"/>
      <c r="U443" s="131"/>
      <c r="V443" s="131"/>
      <c r="W443" s="131"/>
      <c r="X443" s="131"/>
      <c r="Y443" s="131"/>
      <c r="Z443" s="131"/>
    </row>
    <row r="444">
      <c r="A444" s="131"/>
      <c r="B444" s="131"/>
      <c r="C444" s="131"/>
      <c r="D444" s="131"/>
      <c r="E444" s="131"/>
      <c r="F444" s="131"/>
      <c r="G444" s="131"/>
      <c r="H444" s="131"/>
      <c r="I444" s="131"/>
      <c r="J444" s="131"/>
      <c r="K444" s="131"/>
      <c r="L444" s="131"/>
      <c r="M444" s="131"/>
      <c r="N444" s="131"/>
      <c r="O444" s="131"/>
      <c r="P444" s="131"/>
      <c r="Q444" s="131"/>
      <c r="R444" s="131"/>
      <c r="S444" s="131"/>
      <c r="T444" s="131"/>
      <c r="U444" s="131"/>
      <c r="V444" s="131"/>
      <c r="W444" s="131"/>
      <c r="X444" s="131"/>
      <c r="Y444" s="131"/>
      <c r="Z444" s="131"/>
    </row>
    <row r="445">
      <c r="A445" s="131"/>
      <c r="B445" s="131"/>
      <c r="C445" s="131"/>
      <c r="D445" s="131"/>
      <c r="E445" s="131"/>
      <c r="F445" s="131"/>
      <c r="G445" s="131"/>
      <c r="H445" s="131"/>
      <c r="I445" s="131"/>
      <c r="J445" s="131"/>
      <c r="K445" s="131"/>
      <c r="L445" s="131"/>
      <c r="M445" s="131"/>
      <c r="N445" s="131"/>
      <c r="O445" s="131"/>
      <c r="P445" s="131"/>
      <c r="Q445" s="131"/>
      <c r="R445" s="131"/>
      <c r="S445" s="131"/>
      <c r="T445" s="131"/>
      <c r="U445" s="131"/>
      <c r="V445" s="131"/>
      <c r="W445" s="131"/>
      <c r="X445" s="131"/>
      <c r="Y445" s="131"/>
      <c r="Z445" s="131"/>
    </row>
    <row r="446">
      <c r="A446" s="131"/>
      <c r="B446" s="131"/>
      <c r="C446" s="131"/>
      <c r="D446" s="131"/>
      <c r="E446" s="131"/>
      <c r="F446" s="131"/>
      <c r="G446" s="131"/>
      <c r="H446" s="131"/>
      <c r="I446" s="131"/>
      <c r="J446" s="131"/>
      <c r="K446" s="131"/>
      <c r="L446" s="131"/>
      <c r="M446" s="131"/>
      <c r="N446" s="131"/>
      <c r="O446" s="131"/>
      <c r="P446" s="131"/>
      <c r="Q446" s="131"/>
      <c r="R446" s="131"/>
      <c r="S446" s="131"/>
      <c r="T446" s="131"/>
      <c r="U446" s="131"/>
      <c r="V446" s="131"/>
      <c r="W446" s="131"/>
      <c r="X446" s="131"/>
      <c r="Y446" s="131"/>
      <c r="Z446" s="131"/>
    </row>
    <row r="447">
      <c r="A447" s="131"/>
      <c r="B447" s="131"/>
      <c r="C447" s="131"/>
      <c r="D447" s="131"/>
      <c r="E447" s="131"/>
      <c r="F447" s="131"/>
      <c r="G447" s="131"/>
      <c r="H447" s="131"/>
      <c r="I447" s="131"/>
      <c r="J447" s="131"/>
      <c r="K447" s="131"/>
      <c r="L447" s="131"/>
      <c r="M447" s="131"/>
      <c r="N447" s="131"/>
      <c r="O447" s="131"/>
      <c r="P447" s="131"/>
      <c r="Q447" s="131"/>
      <c r="R447" s="131"/>
      <c r="S447" s="131"/>
      <c r="T447" s="131"/>
      <c r="U447" s="131"/>
      <c r="V447" s="131"/>
      <c r="W447" s="131"/>
      <c r="X447" s="131"/>
      <c r="Y447" s="131"/>
      <c r="Z447" s="131"/>
    </row>
    <row r="448">
      <c r="A448" s="131"/>
      <c r="B448" s="131"/>
      <c r="C448" s="131"/>
      <c r="D448" s="131"/>
      <c r="E448" s="131"/>
      <c r="F448" s="131"/>
      <c r="G448" s="131"/>
      <c r="H448" s="131"/>
      <c r="I448" s="131"/>
      <c r="J448" s="131"/>
      <c r="K448" s="131"/>
      <c r="L448" s="131"/>
      <c r="M448" s="131"/>
      <c r="N448" s="131"/>
      <c r="O448" s="131"/>
      <c r="P448" s="131"/>
      <c r="Q448" s="131"/>
      <c r="R448" s="131"/>
      <c r="S448" s="131"/>
      <c r="T448" s="131"/>
      <c r="U448" s="131"/>
      <c r="V448" s="131"/>
      <c r="W448" s="131"/>
      <c r="X448" s="131"/>
      <c r="Y448" s="131"/>
      <c r="Z448" s="131"/>
    </row>
    <row r="449">
      <c r="A449" s="131"/>
      <c r="B449" s="131"/>
      <c r="C449" s="131"/>
      <c r="D449" s="131"/>
      <c r="E449" s="131"/>
      <c r="F449" s="131"/>
      <c r="G449" s="131"/>
      <c r="H449" s="131"/>
      <c r="I449" s="131"/>
      <c r="J449" s="131"/>
      <c r="K449" s="131"/>
      <c r="L449" s="131"/>
      <c r="M449" s="131"/>
      <c r="N449" s="131"/>
      <c r="O449" s="131"/>
      <c r="P449" s="131"/>
      <c r="Q449" s="131"/>
      <c r="R449" s="131"/>
      <c r="S449" s="131"/>
      <c r="T449" s="131"/>
      <c r="U449" s="131"/>
      <c r="V449" s="131"/>
      <c r="W449" s="131"/>
      <c r="X449" s="131"/>
      <c r="Y449" s="131"/>
      <c r="Z449" s="131"/>
    </row>
    <row r="450">
      <c r="A450" s="131"/>
      <c r="B450" s="131"/>
      <c r="C450" s="131"/>
      <c r="D450" s="131"/>
      <c r="E450" s="131"/>
      <c r="F450" s="131"/>
      <c r="G450" s="131"/>
      <c r="H450" s="131"/>
      <c r="I450" s="131"/>
      <c r="J450" s="131"/>
      <c r="K450" s="131"/>
      <c r="L450" s="131"/>
      <c r="M450" s="131"/>
      <c r="N450" s="131"/>
      <c r="O450" s="131"/>
      <c r="P450" s="131"/>
      <c r="Q450" s="131"/>
      <c r="R450" s="131"/>
      <c r="S450" s="131"/>
      <c r="T450" s="131"/>
      <c r="U450" s="131"/>
      <c r="V450" s="131"/>
      <c r="W450" s="131"/>
      <c r="X450" s="131"/>
      <c r="Y450" s="131"/>
      <c r="Z450" s="131"/>
    </row>
    <row r="451">
      <c r="A451" s="131"/>
      <c r="B451" s="131"/>
      <c r="C451" s="131"/>
      <c r="D451" s="131"/>
      <c r="E451" s="131"/>
      <c r="F451" s="131"/>
      <c r="G451" s="131"/>
      <c r="H451" s="131"/>
      <c r="I451" s="131"/>
      <c r="J451" s="131"/>
      <c r="K451" s="131"/>
      <c r="L451" s="131"/>
      <c r="M451" s="131"/>
      <c r="N451" s="131"/>
      <c r="O451" s="131"/>
      <c r="P451" s="131"/>
      <c r="Q451" s="131"/>
      <c r="R451" s="131"/>
      <c r="S451" s="131"/>
      <c r="T451" s="131"/>
      <c r="U451" s="131"/>
      <c r="V451" s="131"/>
      <c r="W451" s="131"/>
      <c r="X451" s="131"/>
      <c r="Y451" s="131"/>
      <c r="Z451" s="131"/>
    </row>
    <row r="452">
      <c r="A452" s="131"/>
      <c r="B452" s="131"/>
      <c r="C452" s="131"/>
      <c r="D452" s="131"/>
      <c r="E452" s="131"/>
      <c r="F452" s="131"/>
      <c r="G452" s="131"/>
      <c r="H452" s="131"/>
      <c r="I452" s="131"/>
      <c r="J452" s="131"/>
      <c r="K452" s="131"/>
      <c r="L452" s="131"/>
      <c r="M452" s="131"/>
      <c r="N452" s="131"/>
      <c r="O452" s="131"/>
      <c r="P452" s="131"/>
      <c r="Q452" s="131"/>
      <c r="R452" s="131"/>
      <c r="S452" s="131"/>
      <c r="T452" s="131"/>
      <c r="U452" s="131"/>
      <c r="V452" s="131"/>
      <c r="W452" s="131"/>
      <c r="X452" s="131"/>
      <c r="Y452" s="131"/>
      <c r="Z452" s="131"/>
    </row>
    <row r="453">
      <c r="A453" s="131"/>
      <c r="B453" s="131"/>
      <c r="C453" s="131"/>
      <c r="D453" s="131"/>
      <c r="E453" s="131"/>
      <c r="F453" s="131"/>
      <c r="G453" s="131"/>
      <c r="H453" s="131"/>
      <c r="I453" s="131"/>
      <c r="J453" s="131"/>
      <c r="K453" s="131"/>
      <c r="L453" s="131"/>
      <c r="M453" s="131"/>
      <c r="N453" s="131"/>
      <c r="O453" s="131"/>
      <c r="P453" s="131"/>
      <c r="Q453" s="131"/>
      <c r="R453" s="131"/>
      <c r="S453" s="131"/>
      <c r="T453" s="131"/>
      <c r="U453" s="131"/>
      <c r="V453" s="131"/>
      <c r="W453" s="131"/>
      <c r="X453" s="131"/>
      <c r="Y453" s="131"/>
      <c r="Z453" s="131"/>
    </row>
    <row r="454">
      <c r="A454" s="131"/>
      <c r="B454" s="131"/>
      <c r="C454" s="131"/>
      <c r="D454" s="131"/>
      <c r="E454" s="131"/>
      <c r="F454" s="131"/>
      <c r="G454" s="131"/>
      <c r="H454" s="131"/>
      <c r="I454" s="131"/>
      <c r="J454" s="131"/>
      <c r="K454" s="131"/>
      <c r="L454" s="131"/>
      <c r="M454" s="131"/>
      <c r="N454" s="131"/>
      <c r="O454" s="131"/>
      <c r="P454" s="131"/>
      <c r="Q454" s="131"/>
      <c r="R454" s="131"/>
      <c r="S454" s="131"/>
      <c r="T454" s="131"/>
      <c r="U454" s="131"/>
      <c r="V454" s="131"/>
      <c r="W454" s="131"/>
      <c r="X454" s="131"/>
      <c r="Y454" s="131"/>
      <c r="Z454" s="131"/>
    </row>
    <row r="455">
      <c r="A455" s="131"/>
      <c r="B455" s="131"/>
      <c r="C455" s="131"/>
      <c r="D455" s="131"/>
      <c r="E455" s="131"/>
      <c r="F455" s="131"/>
      <c r="G455" s="131"/>
      <c r="H455" s="131"/>
      <c r="I455" s="131"/>
      <c r="J455" s="131"/>
      <c r="K455" s="131"/>
      <c r="L455" s="131"/>
      <c r="M455" s="131"/>
      <c r="N455" s="131"/>
      <c r="O455" s="131"/>
      <c r="P455" s="131"/>
      <c r="Q455" s="131"/>
      <c r="R455" s="131"/>
      <c r="S455" s="131"/>
      <c r="T455" s="131"/>
      <c r="U455" s="131"/>
      <c r="V455" s="131"/>
      <c r="W455" s="131"/>
      <c r="X455" s="131"/>
      <c r="Y455" s="131"/>
      <c r="Z455" s="131"/>
    </row>
    <row r="456">
      <c r="A456" s="131"/>
      <c r="B456" s="131"/>
      <c r="C456" s="131"/>
      <c r="D456" s="131"/>
      <c r="E456" s="131"/>
      <c r="F456" s="131"/>
      <c r="G456" s="131"/>
      <c r="H456" s="131"/>
      <c r="I456" s="131"/>
      <c r="J456" s="131"/>
      <c r="K456" s="131"/>
      <c r="L456" s="131"/>
      <c r="M456" s="131"/>
      <c r="N456" s="131"/>
      <c r="O456" s="131"/>
      <c r="P456" s="131"/>
      <c r="Q456" s="131"/>
      <c r="R456" s="131"/>
      <c r="S456" s="131"/>
      <c r="T456" s="131"/>
      <c r="U456" s="131"/>
      <c r="V456" s="131"/>
      <c r="W456" s="131"/>
      <c r="X456" s="131"/>
      <c r="Y456" s="131"/>
      <c r="Z456" s="131"/>
    </row>
    <row r="457">
      <c r="A457" s="131"/>
      <c r="B457" s="131"/>
      <c r="C457" s="131"/>
      <c r="D457" s="131"/>
      <c r="E457" s="131"/>
      <c r="F457" s="131"/>
      <c r="G457" s="131"/>
      <c r="H457" s="131"/>
      <c r="I457" s="131"/>
      <c r="J457" s="131"/>
      <c r="K457" s="131"/>
      <c r="L457" s="131"/>
      <c r="M457" s="131"/>
      <c r="N457" s="131"/>
      <c r="O457" s="131"/>
      <c r="P457" s="131"/>
      <c r="Q457" s="131"/>
      <c r="R457" s="131"/>
      <c r="S457" s="131"/>
      <c r="T457" s="131"/>
      <c r="U457" s="131"/>
      <c r="V457" s="131"/>
      <c r="W457" s="131"/>
      <c r="X457" s="131"/>
      <c r="Y457" s="131"/>
      <c r="Z457" s="131"/>
    </row>
    <row r="458">
      <c r="A458" s="131"/>
      <c r="B458" s="131"/>
      <c r="C458" s="131"/>
      <c r="D458" s="131"/>
      <c r="E458" s="131"/>
      <c r="F458" s="131"/>
      <c r="G458" s="131"/>
      <c r="H458" s="131"/>
      <c r="I458" s="131"/>
      <c r="J458" s="131"/>
      <c r="K458" s="131"/>
      <c r="L458" s="131"/>
      <c r="M458" s="131"/>
      <c r="N458" s="131"/>
      <c r="O458" s="131"/>
      <c r="P458" s="131"/>
      <c r="Q458" s="131"/>
      <c r="R458" s="131"/>
      <c r="S458" s="131"/>
      <c r="T458" s="131"/>
      <c r="U458" s="131"/>
      <c r="V458" s="131"/>
      <c r="W458" s="131"/>
      <c r="X458" s="131"/>
      <c r="Y458" s="131"/>
      <c r="Z458" s="131"/>
    </row>
    <row r="459">
      <c r="A459" s="131"/>
      <c r="B459" s="131"/>
      <c r="C459" s="131"/>
      <c r="D459" s="131"/>
      <c r="E459" s="131"/>
      <c r="F459" s="131"/>
      <c r="G459" s="131"/>
      <c r="H459" s="131"/>
      <c r="I459" s="131"/>
      <c r="J459" s="131"/>
      <c r="K459" s="131"/>
      <c r="L459" s="131"/>
      <c r="M459" s="131"/>
      <c r="N459" s="131"/>
      <c r="O459" s="131"/>
      <c r="P459" s="131"/>
      <c r="Q459" s="131"/>
      <c r="R459" s="131"/>
      <c r="S459" s="131"/>
      <c r="T459" s="131"/>
      <c r="U459" s="131"/>
      <c r="V459" s="131"/>
      <c r="W459" s="131"/>
      <c r="X459" s="131"/>
      <c r="Y459" s="131"/>
      <c r="Z459" s="131"/>
    </row>
    <row r="460">
      <c r="A460" s="131"/>
      <c r="B460" s="131"/>
      <c r="C460" s="131"/>
      <c r="D460" s="131"/>
      <c r="E460" s="131"/>
      <c r="F460" s="131"/>
      <c r="G460" s="131"/>
      <c r="H460" s="131"/>
      <c r="I460" s="131"/>
      <c r="J460" s="131"/>
      <c r="K460" s="131"/>
      <c r="L460" s="131"/>
      <c r="M460" s="131"/>
      <c r="N460" s="131"/>
      <c r="O460" s="131"/>
      <c r="P460" s="131"/>
      <c r="Q460" s="131"/>
      <c r="R460" s="131"/>
      <c r="S460" s="131"/>
      <c r="T460" s="131"/>
      <c r="U460" s="131"/>
      <c r="V460" s="131"/>
      <c r="W460" s="131"/>
      <c r="X460" s="131"/>
      <c r="Y460" s="131"/>
      <c r="Z460" s="131"/>
    </row>
    <row r="461">
      <c r="A461" s="131"/>
      <c r="B461" s="131"/>
      <c r="C461" s="131"/>
      <c r="D461" s="131"/>
      <c r="E461" s="131"/>
      <c r="F461" s="131"/>
      <c r="G461" s="131"/>
      <c r="H461" s="131"/>
      <c r="I461" s="131"/>
      <c r="J461" s="131"/>
      <c r="K461" s="131"/>
      <c r="L461" s="131"/>
      <c r="M461" s="131"/>
      <c r="N461" s="131"/>
      <c r="O461" s="131"/>
      <c r="P461" s="131"/>
      <c r="Q461" s="131"/>
      <c r="R461" s="131"/>
      <c r="S461" s="131"/>
      <c r="T461" s="131"/>
      <c r="U461" s="131"/>
      <c r="V461" s="131"/>
      <c r="W461" s="131"/>
      <c r="X461" s="131"/>
      <c r="Y461" s="131"/>
      <c r="Z461" s="131"/>
    </row>
    <row r="462">
      <c r="A462" s="131"/>
      <c r="B462" s="131"/>
      <c r="C462" s="131"/>
      <c r="D462" s="131"/>
      <c r="E462" s="131"/>
      <c r="F462" s="131"/>
      <c r="G462" s="131"/>
      <c r="H462" s="131"/>
      <c r="I462" s="131"/>
      <c r="J462" s="131"/>
      <c r="K462" s="131"/>
      <c r="L462" s="131"/>
      <c r="M462" s="131"/>
      <c r="N462" s="131"/>
      <c r="O462" s="131"/>
      <c r="P462" s="131"/>
      <c r="Q462" s="131"/>
      <c r="R462" s="131"/>
      <c r="S462" s="131"/>
      <c r="T462" s="131"/>
      <c r="U462" s="131"/>
      <c r="V462" s="131"/>
      <c r="W462" s="131"/>
      <c r="X462" s="131"/>
      <c r="Y462" s="131"/>
      <c r="Z462" s="131"/>
    </row>
    <row r="463">
      <c r="A463" s="131"/>
      <c r="B463" s="131"/>
      <c r="C463" s="131"/>
      <c r="D463" s="131"/>
      <c r="E463" s="131"/>
      <c r="F463" s="131"/>
      <c r="G463" s="131"/>
      <c r="H463" s="131"/>
      <c r="I463" s="131"/>
      <c r="J463" s="131"/>
      <c r="K463" s="131"/>
      <c r="L463" s="131"/>
      <c r="M463" s="131"/>
      <c r="N463" s="131"/>
      <c r="O463" s="131"/>
      <c r="P463" s="131"/>
      <c r="Q463" s="131"/>
      <c r="R463" s="131"/>
      <c r="S463" s="131"/>
      <c r="T463" s="131"/>
      <c r="U463" s="131"/>
      <c r="V463" s="131"/>
      <c r="W463" s="131"/>
      <c r="X463" s="131"/>
      <c r="Y463" s="131"/>
      <c r="Z463" s="131"/>
    </row>
    <row r="464">
      <c r="A464" s="131"/>
      <c r="B464" s="131"/>
      <c r="C464" s="131"/>
      <c r="D464" s="131"/>
      <c r="E464" s="131"/>
      <c r="F464" s="131"/>
      <c r="G464" s="131"/>
      <c r="H464" s="131"/>
      <c r="I464" s="131"/>
      <c r="J464" s="131"/>
      <c r="K464" s="131"/>
      <c r="L464" s="131"/>
      <c r="M464" s="131"/>
      <c r="N464" s="131"/>
      <c r="O464" s="131"/>
      <c r="P464" s="131"/>
      <c r="Q464" s="131"/>
      <c r="R464" s="131"/>
      <c r="S464" s="131"/>
      <c r="T464" s="131"/>
      <c r="U464" s="131"/>
      <c r="V464" s="131"/>
      <c r="W464" s="131"/>
      <c r="X464" s="131"/>
      <c r="Y464" s="131"/>
      <c r="Z464" s="131"/>
    </row>
    <row r="465">
      <c r="A465" s="131"/>
      <c r="B465" s="131"/>
      <c r="C465" s="131"/>
      <c r="D465" s="131"/>
      <c r="E465" s="131"/>
      <c r="F465" s="131"/>
      <c r="G465" s="131"/>
      <c r="H465" s="131"/>
      <c r="I465" s="131"/>
      <c r="J465" s="131"/>
      <c r="K465" s="131"/>
      <c r="L465" s="131"/>
      <c r="M465" s="131"/>
      <c r="N465" s="131"/>
      <c r="O465" s="131"/>
      <c r="P465" s="131"/>
      <c r="Q465" s="131"/>
      <c r="R465" s="131"/>
      <c r="S465" s="131"/>
      <c r="T465" s="131"/>
      <c r="U465" s="131"/>
      <c r="V465" s="131"/>
      <c r="W465" s="131"/>
      <c r="X465" s="131"/>
      <c r="Y465" s="131"/>
      <c r="Z465" s="131"/>
    </row>
    <row r="466">
      <c r="A466" s="131"/>
      <c r="B466" s="131"/>
      <c r="C466" s="131"/>
      <c r="D466" s="131"/>
      <c r="E466" s="131"/>
      <c r="F466" s="131"/>
      <c r="G466" s="131"/>
      <c r="H466" s="131"/>
      <c r="I466" s="131"/>
      <c r="J466" s="131"/>
      <c r="K466" s="131"/>
      <c r="L466" s="131"/>
      <c r="M466" s="131"/>
      <c r="N466" s="131"/>
      <c r="O466" s="131"/>
      <c r="P466" s="131"/>
      <c r="Q466" s="131"/>
      <c r="R466" s="131"/>
      <c r="S466" s="131"/>
      <c r="T466" s="131"/>
      <c r="U466" s="131"/>
      <c r="V466" s="131"/>
      <c r="W466" s="131"/>
      <c r="X466" s="131"/>
      <c r="Y466" s="131"/>
      <c r="Z466" s="131"/>
    </row>
    <row r="467">
      <c r="A467" s="131"/>
      <c r="B467" s="131"/>
      <c r="C467" s="131"/>
      <c r="D467" s="131"/>
      <c r="E467" s="131"/>
      <c r="F467" s="131"/>
      <c r="G467" s="131"/>
      <c r="H467" s="131"/>
      <c r="I467" s="131"/>
      <c r="J467" s="131"/>
      <c r="K467" s="131"/>
      <c r="L467" s="131"/>
      <c r="M467" s="131"/>
      <c r="N467" s="131"/>
      <c r="O467" s="131"/>
      <c r="P467" s="131"/>
      <c r="Q467" s="131"/>
      <c r="R467" s="131"/>
      <c r="S467" s="131"/>
      <c r="T467" s="131"/>
      <c r="U467" s="131"/>
      <c r="V467" s="131"/>
      <c r="W467" s="131"/>
      <c r="X467" s="131"/>
      <c r="Y467" s="131"/>
      <c r="Z467" s="131"/>
    </row>
    <row r="468">
      <c r="A468" s="131"/>
      <c r="B468" s="131"/>
      <c r="C468" s="131"/>
      <c r="D468" s="131"/>
      <c r="E468" s="131"/>
      <c r="F468" s="131"/>
      <c r="G468" s="131"/>
      <c r="H468" s="131"/>
      <c r="I468" s="131"/>
      <c r="J468" s="131"/>
      <c r="K468" s="131"/>
      <c r="L468" s="131"/>
      <c r="M468" s="131"/>
      <c r="N468" s="131"/>
      <c r="O468" s="131"/>
      <c r="P468" s="131"/>
      <c r="Q468" s="131"/>
      <c r="R468" s="131"/>
      <c r="S468" s="131"/>
      <c r="T468" s="131"/>
      <c r="U468" s="131"/>
      <c r="V468" s="131"/>
      <c r="W468" s="131"/>
      <c r="X468" s="131"/>
      <c r="Y468" s="131"/>
      <c r="Z468" s="131"/>
    </row>
    <row r="469">
      <c r="A469" s="131"/>
      <c r="B469" s="131"/>
      <c r="C469" s="131"/>
      <c r="D469" s="131"/>
      <c r="E469" s="131"/>
      <c r="F469" s="131"/>
      <c r="G469" s="131"/>
      <c r="H469" s="131"/>
      <c r="I469" s="131"/>
      <c r="J469" s="131"/>
      <c r="K469" s="131"/>
      <c r="L469" s="131"/>
      <c r="M469" s="131"/>
      <c r="N469" s="131"/>
      <c r="O469" s="131"/>
      <c r="P469" s="131"/>
      <c r="Q469" s="131"/>
      <c r="R469" s="131"/>
      <c r="S469" s="131"/>
      <c r="T469" s="131"/>
      <c r="U469" s="131"/>
      <c r="V469" s="131"/>
      <c r="W469" s="131"/>
      <c r="X469" s="131"/>
      <c r="Y469" s="131"/>
      <c r="Z469" s="131"/>
    </row>
    <row r="470">
      <c r="A470" s="131"/>
      <c r="B470" s="131"/>
      <c r="C470" s="131"/>
      <c r="D470" s="131"/>
      <c r="E470" s="131"/>
      <c r="F470" s="131"/>
      <c r="G470" s="131"/>
      <c r="H470" s="131"/>
      <c r="I470" s="131"/>
      <c r="J470" s="131"/>
      <c r="K470" s="131"/>
      <c r="L470" s="131"/>
      <c r="M470" s="131"/>
      <c r="N470" s="131"/>
      <c r="O470" s="131"/>
      <c r="P470" s="131"/>
      <c r="Q470" s="131"/>
      <c r="R470" s="131"/>
      <c r="S470" s="131"/>
      <c r="T470" s="131"/>
      <c r="U470" s="131"/>
      <c r="V470" s="131"/>
      <c r="W470" s="131"/>
      <c r="X470" s="131"/>
      <c r="Y470" s="131"/>
      <c r="Z470" s="131"/>
    </row>
    <row r="471">
      <c r="A471" s="131"/>
      <c r="B471" s="131"/>
      <c r="C471" s="131"/>
      <c r="D471" s="131"/>
      <c r="E471" s="131"/>
      <c r="F471" s="131"/>
      <c r="G471" s="131"/>
      <c r="H471" s="131"/>
      <c r="I471" s="131"/>
      <c r="J471" s="131"/>
      <c r="K471" s="131"/>
      <c r="L471" s="131"/>
      <c r="M471" s="131"/>
      <c r="N471" s="131"/>
      <c r="O471" s="131"/>
      <c r="P471" s="131"/>
      <c r="Q471" s="131"/>
      <c r="R471" s="131"/>
      <c r="S471" s="131"/>
      <c r="T471" s="131"/>
      <c r="U471" s="131"/>
      <c r="V471" s="131"/>
      <c r="W471" s="131"/>
      <c r="X471" s="131"/>
      <c r="Y471" s="131"/>
      <c r="Z471" s="131"/>
    </row>
    <row r="472">
      <c r="A472" s="131"/>
      <c r="B472" s="131"/>
      <c r="C472" s="131"/>
      <c r="D472" s="131"/>
      <c r="E472" s="131"/>
      <c r="F472" s="131"/>
      <c r="G472" s="131"/>
      <c r="H472" s="131"/>
      <c r="I472" s="131"/>
      <c r="J472" s="131"/>
      <c r="K472" s="131"/>
      <c r="L472" s="131"/>
      <c r="M472" s="131"/>
      <c r="N472" s="131"/>
      <c r="O472" s="131"/>
      <c r="P472" s="131"/>
      <c r="Q472" s="131"/>
      <c r="R472" s="131"/>
      <c r="S472" s="131"/>
      <c r="T472" s="131"/>
      <c r="U472" s="131"/>
      <c r="V472" s="131"/>
      <c r="W472" s="131"/>
      <c r="X472" s="131"/>
      <c r="Y472" s="131"/>
      <c r="Z472" s="131"/>
    </row>
    <row r="473">
      <c r="A473" s="131"/>
      <c r="B473" s="131"/>
      <c r="C473" s="131"/>
      <c r="D473" s="131"/>
      <c r="E473" s="131"/>
      <c r="F473" s="131"/>
      <c r="G473" s="131"/>
      <c r="H473" s="131"/>
      <c r="I473" s="131"/>
      <c r="J473" s="131"/>
      <c r="K473" s="131"/>
      <c r="L473" s="131"/>
      <c r="M473" s="131"/>
      <c r="N473" s="131"/>
      <c r="O473" s="131"/>
      <c r="P473" s="131"/>
      <c r="Q473" s="131"/>
      <c r="R473" s="131"/>
      <c r="S473" s="131"/>
      <c r="T473" s="131"/>
      <c r="U473" s="131"/>
      <c r="V473" s="131"/>
      <c r="W473" s="131"/>
      <c r="X473" s="131"/>
      <c r="Y473" s="131"/>
      <c r="Z473" s="131"/>
    </row>
    <row r="474">
      <c r="A474" s="131"/>
      <c r="B474" s="131"/>
      <c r="C474" s="131"/>
      <c r="D474" s="131"/>
      <c r="E474" s="131"/>
      <c r="F474" s="131"/>
      <c r="G474" s="131"/>
      <c r="H474" s="131"/>
      <c r="I474" s="131"/>
      <c r="J474" s="131"/>
      <c r="K474" s="131"/>
      <c r="L474" s="131"/>
      <c r="M474" s="131"/>
      <c r="N474" s="131"/>
      <c r="O474" s="131"/>
      <c r="P474" s="131"/>
      <c r="Q474" s="131"/>
      <c r="R474" s="131"/>
      <c r="S474" s="131"/>
      <c r="T474" s="131"/>
      <c r="U474" s="131"/>
      <c r="V474" s="131"/>
      <c r="W474" s="131"/>
      <c r="X474" s="131"/>
      <c r="Y474" s="131"/>
      <c r="Z474" s="131"/>
    </row>
    <row r="475">
      <c r="A475" s="131"/>
      <c r="B475" s="131"/>
      <c r="C475" s="131"/>
      <c r="D475" s="131"/>
      <c r="E475" s="131"/>
      <c r="F475" s="131"/>
      <c r="G475" s="131"/>
      <c r="H475" s="131"/>
      <c r="I475" s="131"/>
      <c r="J475" s="131"/>
      <c r="K475" s="131"/>
      <c r="L475" s="131"/>
      <c r="M475" s="131"/>
      <c r="N475" s="131"/>
      <c r="O475" s="131"/>
      <c r="P475" s="131"/>
      <c r="Q475" s="131"/>
      <c r="R475" s="131"/>
      <c r="S475" s="131"/>
      <c r="T475" s="131"/>
      <c r="U475" s="131"/>
      <c r="V475" s="131"/>
      <c r="W475" s="131"/>
      <c r="X475" s="131"/>
      <c r="Y475" s="131"/>
      <c r="Z475" s="131"/>
    </row>
    <row r="476">
      <c r="A476" s="131"/>
      <c r="B476" s="131"/>
      <c r="C476" s="131"/>
      <c r="D476" s="131"/>
      <c r="E476" s="131"/>
      <c r="F476" s="131"/>
      <c r="G476" s="131"/>
      <c r="H476" s="131"/>
      <c r="I476" s="131"/>
      <c r="J476" s="131"/>
      <c r="K476" s="131"/>
      <c r="L476" s="131"/>
      <c r="M476" s="131"/>
      <c r="N476" s="131"/>
      <c r="O476" s="131"/>
      <c r="P476" s="131"/>
      <c r="Q476" s="131"/>
      <c r="R476" s="131"/>
      <c r="S476" s="131"/>
      <c r="T476" s="131"/>
      <c r="U476" s="131"/>
      <c r="V476" s="131"/>
      <c r="W476" s="131"/>
      <c r="X476" s="131"/>
      <c r="Y476" s="131"/>
      <c r="Z476" s="131"/>
    </row>
    <row r="477">
      <c r="A477" s="131"/>
      <c r="B477" s="131"/>
      <c r="C477" s="131"/>
      <c r="D477" s="131"/>
      <c r="E477" s="131"/>
      <c r="F477" s="131"/>
      <c r="G477" s="131"/>
      <c r="H477" s="131"/>
      <c r="I477" s="131"/>
      <c r="J477" s="131"/>
      <c r="K477" s="131"/>
      <c r="L477" s="131"/>
      <c r="M477" s="131"/>
      <c r="N477" s="131"/>
      <c r="O477" s="131"/>
      <c r="P477" s="131"/>
      <c r="Q477" s="131"/>
      <c r="R477" s="131"/>
      <c r="S477" s="131"/>
      <c r="T477" s="131"/>
      <c r="U477" s="131"/>
      <c r="V477" s="131"/>
      <c r="W477" s="131"/>
      <c r="X477" s="131"/>
      <c r="Y477" s="131"/>
      <c r="Z477" s="131"/>
    </row>
    <row r="478">
      <c r="A478" s="131"/>
      <c r="B478" s="131"/>
      <c r="C478" s="131"/>
      <c r="D478" s="131"/>
      <c r="E478" s="131"/>
      <c r="F478" s="131"/>
      <c r="G478" s="131"/>
      <c r="H478" s="131"/>
      <c r="I478" s="131"/>
      <c r="J478" s="131"/>
      <c r="K478" s="131"/>
      <c r="L478" s="131"/>
      <c r="M478" s="131"/>
      <c r="N478" s="131"/>
      <c r="O478" s="131"/>
      <c r="P478" s="131"/>
      <c r="Q478" s="131"/>
      <c r="R478" s="131"/>
      <c r="S478" s="131"/>
      <c r="T478" s="131"/>
      <c r="U478" s="131"/>
      <c r="V478" s="131"/>
      <c r="W478" s="131"/>
      <c r="X478" s="131"/>
      <c r="Y478" s="131"/>
      <c r="Z478" s="131"/>
    </row>
    <row r="479">
      <c r="A479" s="131"/>
      <c r="B479" s="131"/>
      <c r="C479" s="131"/>
      <c r="D479" s="131"/>
      <c r="E479" s="131"/>
      <c r="F479" s="131"/>
      <c r="G479" s="131"/>
      <c r="H479" s="131"/>
      <c r="I479" s="131"/>
      <c r="J479" s="131"/>
      <c r="K479" s="131"/>
      <c r="L479" s="131"/>
      <c r="M479" s="131"/>
      <c r="N479" s="131"/>
      <c r="O479" s="131"/>
      <c r="P479" s="131"/>
      <c r="Q479" s="131"/>
      <c r="R479" s="131"/>
      <c r="S479" s="131"/>
      <c r="T479" s="131"/>
      <c r="U479" s="131"/>
      <c r="V479" s="131"/>
      <c r="W479" s="131"/>
      <c r="X479" s="131"/>
      <c r="Y479" s="131"/>
      <c r="Z479" s="131"/>
    </row>
    <row r="480">
      <c r="A480" s="131"/>
      <c r="B480" s="131"/>
      <c r="C480" s="131"/>
      <c r="D480" s="131"/>
      <c r="E480" s="131"/>
      <c r="F480" s="131"/>
      <c r="G480" s="131"/>
      <c r="H480" s="131"/>
      <c r="I480" s="131"/>
      <c r="J480" s="131"/>
      <c r="K480" s="131"/>
      <c r="L480" s="131"/>
      <c r="M480" s="131"/>
      <c r="N480" s="131"/>
      <c r="O480" s="131"/>
      <c r="P480" s="131"/>
      <c r="Q480" s="131"/>
      <c r="R480" s="131"/>
      <c r="S480" s="131"/>
      <c r="T480" s="131"/>
      <c r="U480" s="131"/>
      <c r="V480" s="131"/>
      <c r="W480" s="131"/>
      <c r="X480" s="131"/>
      <c r="Y480" s="131"/>
      <c r="Z480" s="131"/>
    </row>
    <row r="481">
      <c r="A481" s="131"/>
      <c r="B481" s="131"/>
      <c r="C481" s="131"/>
      <c r="D481" s="131"/>
      <c r="E481" s="131"/>
      <c r="F481" s="131"/>
      <c r="G481" s="131"/>
      <c r="H481" s="131"/>
      <c r="I481" s="131"/>
      <c r="J481" s="131"/>
      <c r="K481" s="131"/>
      <c r="L481" s="131"/>
      <c r="M481" s="131"/>
      <c r="N481" s="131"/>
      <c r="O481" s="131"/>
      <c r="P481" s="131"/>
      <c r="Q481" s="131"/>
      <c r="R481" s="131"/>
      <c r="S481" s="131"/>
      <c r="T481" s="131"/>
      <c r="U481" s="131"/>
      <c r="V481" s="131"/>
      <c r="W481" s="131"/>
      <c r="X481" s="131"/>
      <c r="Y481" s="131"/>
      <c r="Z481" s="131"/>
    </row>
    <row r="482">
      <c r="A482" s="131"/>
      <c r="B482" s="131"/>
      <c r="C482" s="131"/>
      <c r="D482" s="131"/>
      <c r="E482" s="131"/>
      <c r="F482" s="131"/>
      <c r="G482" s="131"/>
      <c r="H482" s="131"/>
      <c r="I482" s="131"/>
      <c r="J482" s="131"/>
      <c r="K482" s="131"/>
      <c r="L482" s="131"/>
      <c r="M482" s="131"/>
      <c r="N482" s="131"/>
      <c r="O482" s="131"/>
      <c r="P482" s="131"/>
      <c r="Q482" s="131"/>
      <c r="R482" s="131"/>
      <c r="S482" s="131"/>
      <c r="T482" s="131"/>
      <c r="U482" s="131"/>
      <c r="V482" s="131"/>
      <c r="W482" s="131"/>
      <c r="X482" s="131"/>
      <c r="Y482" s="131"/>
      <c r="Z482" s="131"/>
    </row>
    <row r="483">
      <c r="A483" s="131"/>
      <c r="B483" s="131"/>
      <c r="C483" s="131"/>
      <c r="D483" s="131"/>
      <c r="E483" s="131"/>
      <c r="F483" s="131"/>
      <c r="G483" s="131"/>
      <c r="H483" s="131"/>
      <c r="I483" s="131"/>
      <c r="J483" s="131"/>
      <c r="K483" s="131"/>
      <c r="L483" s="131"/>
      <c r="M483" s="131"/>
      <c r="N483" s="131"/>
      <c r="O483" s="131"/>
      <c r="P483" s="131"/>
      <c r="Q483" s="131"/>
      <c r="R483" s="131"/>
      <c r="S483" s="131"/>
      <c r="T483" s="131"/>
      <c r="U483" s="131"/>
      <c r="V483" s="131"/>
      <c r="W483" s="131"/>
      <c r="X483" s="131"/>
      <c r="Y483" s="131"/>
      <c r="Z483" s="131"/>
    </row>
    <row r="484">
      <c r="A484" s="131"/>
      <c r="B484" s="131"/>
      <c r="C484" s="131"/>
      <c r="D484" s="131"/>
      <c r="E484" s="131"/>
      <c r="F484" s="131"/>
      <c r="G484" s="131"/>
      <c r="H484" s="131"/>
      <c r="I484" s="131"/>
      <c r="J484" s="131"/>
      <c r="K484" s="131"/>
      <c r="L484" s="131"/>
      <c r="M484" s="131"/>
      <c r="N484" s="131"/>
      <c r="O484" s="131"/>
      <c r="P484" s="131"/>
      <c r="Q484" s="131"/>
      <c r="R484" s="131"/>
      <c r="S484" s="131"/>
      <c r="T484" s="131"/>
      <c r="U484" s="131"/>
      <c r="V484" s="131"/>
      <c r="W484" s="131"/>
      <c r="X484" s="131"/>
      <c r="Y484" s="131"/>
      <c r="Z484" s="131"/>
    </row>
    <row r="485">
      <c r="A485" s="131"/>
      <c r="B485" s="131"/>
      <c r="C485" s="131"/>
      <c r="D485" s="131"/>
      <c r="E485" s="131"/>
      <c r="F485" s="131"/>
      <c r="G485" s="131"/>
      <c r="H485" s="131"/>
      <c r="I485" s="131"/>
      <c r="J485" s="131"/>
      <c r="K485" s="131"/>
      <c r="L485" s="131"/>
      <c r="M485" s="131"/>
      <c r="N485" s="131"/>
      <c r="O485" s="131"/>
      <c r="P485" s="131"/>
      <c r="Q485" s="131"/>
      <c r="R485" s="131"/>
      <c r="S485" s="131"/>
      <c r="T485" s="131"/>
      <c r="U485" s="131"/>
      <c r="V485" s="131"/>
      <c r="W485" s="131"/>
      <c r="X485" s="131"/>
      <c r="Y485" s="131"/>
      <c r="Z485" s="131"/>
    </row>
    <row r="486">
      <c r="A486" s="131"/>
      <c r="B486" s="131"/>
      <c r="C486" s="131"/>
      <c r="D486" s="131"/>
      <c r="E486" s="131"/>
      <c r="F486" s="131"/>
      <c r="G486" s="131"/>
      <c r="H486" s="131"/>
      <c r="I486" s="131"/>
      <c r="J486" s="131"/>
      <c r="K486" s="131"/>
      <c r="L486" s="131"/>
      <c r="M486" s="131"/>
      <c r="N486" s="131"/>
      <c r="O486" s="131"/>
      <c r="P486" s="131"/>
      <c r="Q486" s="131"/>
      <c r="R486" s="131"/>
      <c r="S486" s="131"/>
      <c r="T486" s="131"/>
      <c r="U486" s="131"/>
      <c r="V486" s="131"/>
      <c r="W486" s="131"/>
      <c r="X486" s="131"/>
      <c r="Y486" s="131"/>
      <c r="Z486" s="131"/>
    </row>
    <row r="487">
      <c r="A487" s="131"/>
      <c r="B487" s="131"/>
      <c r="C487" s="131"/>
      <c r="D487" s="131"/>
      <c r="E487" s="131"/>
      <c r="F487" s="131"/>
      <c r="G487" s="131"/>
      <c r="H487" s="131"/>
      <c r="I487" s="131"/>
      <c r="J487" s="131"/>
      <c r="K487" s="131"/>
      <c r="L487" s="131"/>
      <c r="M487" s="131"/>
      <c r="N487" s="131"/>
      <c r="O487" s="131"/>
      <c r="P487" s="131"/>
      <c r="Q487" s="131"/>
      <c r="R487" s="131"/>
      <c r="S487" s="131"/>
      <c r="T487" s="131"/>
      <c r="U487" s="131"/>
      <c r="V487" s="131"/>
      <c r="W487" s="131"/>
      <c r="X487" s="131"/>
      <c r="Y487" s="131"/>
      <c r="Z487" s="131"/>
    </row>
    <row r="488">
      <c r="A488" s="131"/>
      <c r="B488" s="131"/>
      <c r="C488" s="131"/>
      <c r="D488" s="131"/>
      <c r="E488" s="131"/>
      <c r="F488" s="131"/>
      <c r="G488" s="131"/>
      <c r="H488" s="131"/>
      <c r="I488" s="131"/>
      <c r="J488" s="131"/>
      <c r="K488" s="131"/>
      <c r="L488" s="131"/>
      <c r="M488" s="131"/>
      <c r="N488" s="131"/>
      <c r="O488" s="131"/>
      <c r="P488" s="131"/>
      <c r="Q488" s="131"/>
      <c r="R488" s="131"/>
      <c r="S488" s="131"/>
      <c r="T488" s="131"/>
      <c r="U488" s="131"/>
      <c r="V488" s="131"/>
      <c r="W488" s="131"/>
      <c r="X488" s="131"/>
      <c r="Y488" s="131"/>
      <c r="Z488" s="131"/>
    </row>
    <row r="489">
      <c r="A489" s="131"/>
      <c r="B489" s="131"/>
      <c r="C489" s="131"/>
      <c r="D489" s="131"/>
      <c r="E489" s="131"/>
      <c r="F489" s="131"/>
      <c r="G489" s="131"/>
      <c r="H489" s="131"/>
      <c r="I489" s="131"/>
      <c r="J489" s="131"/>
      <c r="K489" s="131"/>
      <c r="L489" s="131"/>
      <c r="M489" s="131"/>
      <c r="N489" s="131"/>
      <c r="O489" s="131"/>
      <c r="P489" s="131"/>
      <c r="Q489" s="131"/>
      <c r="R489" s="131"/>
      <c r="S489" s="131"/>
      <c r="T489" s="131"/>
      <c r="U489" s="131"/>
      <c r="V489" s="131"/>
      <c r="W489" s="131"/>
      <c r="X489" s="131"/>
      <c r="Y489" s="131"/>
      <c r="Z489" s="131"/>
    </row>
    <row r="490">
      <c r="A490" s="131"/>
      <c r="B490" s="131"/>
      <c r="C490" s="131"/>
      <c r="D490" s="131"/>
      <c r="E490" s="131"/>
      <c r="F490" s="131"/>
      <c r="G490" s="131"/>
      <c r="H490" s="131"/>
      <c r="I490" s="131"/>
      <c r="J490" s="131"/>
      <c r="K490" s="131"/>
      <c r="L490" s="131"/>
      <c r="M490" s="131"/>
      <c r="N490" s="131"/>
      <c r="O490" s="131"/>
      <c r="P490" s="131"/>
      <c r="Q490" s="131"/>
      <c r="R490" s="131"/>
      <c r="S490" s="131"/>
      <c r="T490" s="131"/>
      <c r="U490" s="131"/>
      <c r="V490" s="131"/>
      <c r="W490" s="131"/>
      <c r="X490" s="131"/>
      <c r="Y490" s="131"/>
      <c r="Z490" s="131"/>
    </row>
    <row r="491">
      <c r="A491" s="131"/>
      <c r="B491" s="131"/>
      <c r="C491" s="131"/>
      <c r="D491" s="131"/>
      <c r="E491" s="131"/>
      <c r="F491" s="131"/>
      <c r="G491" s="131"/>
      <c r="H491" s="131"/>
      <c r="I491" s="131"/>
      <c r="J491" s="131"/>
      <c r="K491" s="131"/>
      <c r="L491" s="131"/>
      <c r="M491" s="131"/>
      <c r="N491" s="131"/>
      <c r="O491" s="131"/>
      <c r="P491" s="131"/>
      <c r="Q491" s="131"/>
      <c r="R491" s="131"/>
      <c r="S491" s="131"/>
      <c r="T491" s="131"/>
      <c r="U491" s="131"/>
      <c r="V491" s="131"/>
      <c r="W491" s="131"/>
      <c r="X491" s="131"/>
      <c r="Y491" s="131"/>
      <c r="Z491" s="131"/>
    </row>
    <row r="492">
      <c r="A492" s="131"/>
      <c r="B492" s="131"/>
      <c r="C492" s="131"/>
      <c r="D492" s="131"/>
      <c r="E492" s="131"/>
      <c r="F492" s="131"/>
      <c r="G492" s="131"/>
      <c r="H492" s="131"/>
      <c r="I492" s="131"/>
      <c r="J492" s="131"/>
      <c r="K492" s="131"/>
      <c r="L492" s="131"/>
      <c r="M492" s="131"/>
      <c r="N492" s="131"/>
      <c r="O492" s="131"/>
      <c r="P492" s="131"/>
      <c r="Q492" s="131"/>
      <c r="R492" s="131"/>
      <c r="S492" s="131"/>
      <c r="T492" s="131"/>
      <c r="U492" s="131"/>
      <c r="V492" s="131"/>
      <c r="W492" s="131"/>
      <c r="X492" s="131"/>
      <c r="Y492" s="131"/>
      <c r="Z492" s="131"/>
    </row>
    <row r="493">
      <c r="A493" s="131"/>
      <c r="B493" s="131"/>
      <c r="C493" s="131"/>
      <c r="D493" s="131"/>
      <c r="E493" s="131"/>
      <c r="F493" s="131"/>
      <c r="G493" s="131"/>
      <c r="H493" s="131"/>
      <c r="I493" s="131"/>
      <c r="J493" s="131"/>
      <c r="K493" s="131"/>
      <c r="L493" s="131"/>
      <c r="M493" s="131"/>
      <c r="N493" s="131"/>
      <c r="O493" s="131"/>
      <c r="P493" s="131"/>
      <c r="Q493" s="131"/>
      <c r="R493" s="131"/>
      <c r="S493" s="131"/>
      <c r="T493" s="131"/>
      <c r="U493" s="131"/>
      <c r="V493" s="131"/>
      <c r="W493" s="131"/>
      <c r="X493" s="131"/>
      <c r="Y493" s="131"/>
      <c r="Z493" s="131"/>
    </row>
    <row r="494">
      <c r="A494" s="131"/>
      <c r="B494" s="131"/>
      <c r="C494" s="131"/>
      <c r="D494" s="131"/>
      <c r="E494" s="131"/>
      <c r="F494" s="131"/>
      <c r="G494" s="131"/>
      <c r="H494" s="131"/>
      <c r="I494" s="131"/>
      <c r="J494" s="131"/>
      <c r="K494" s="131"/>
      <c r="L494" s="131"/>
      <c r="M494" s="131"/>
      <c r="N494" s="131"/>
      <c r="O494" s="131"/>
      <c r="P494" s="131"/>
      <c r="Q494" s="131"/>
      <c r="R494" s="131"/>
      <c r="S494" s="131"/>
      <c r="T494" s="131"/>
      <c r="U494" s="131"/>
      <c r="V494" s="131"/>
      <c r="W494" s="131"/>
      <c r="X494" s="131"/>
      <c r="Y494" s="131"/>
      <c r="Z494" s="131"/>
    </row>
    <row r="495">
      <c r="A495" s="131"/>
      <c r="B495" s="131"/>
      <c r="C495" s="131"/>
      <c r="D495" s="131"/>
      <c r="E495" s="131"/>
      <c r="F495" s="131"/>
      <c r="G495" s="131"/>
      <c r="H495" s="131"/>
      <c r="I495" s="131"/>
      <c r="J495" s="131"/>
      <c r="K495" s="131"/>
      <c r="L495" s="131"/>
      <c r="M495" s="131"/>
      <c r="N495" s="131"/>
      <c r="O495" s="131"/>
      <c r="P495" s="131"/>
      <c r="Q495" s="131"/>
      <c r="R495" s="131"/>
      <c r="S495" s="131"/>
      <c r="T495" s="131"/>
      <c r="U495" s="131"/>
      <c r="V495" s="131"/>
      <c r="W495" s="131"/>
      <c r="X495" s="131"/>
      <c r="Y495" s="131"/>
      <c r="Z495" s="131"/>
    </row>
    <row r="496">
      <c r="A496" s="131"/>
      <c r="B496" s="131"/>
      <c r="C496" s="131"/>
      <c r="D496" s="131"/>
      <c r="E496" s="131"/>
      <c r="F496" s="131"/>
      <c r="G496" s="131"/>
      <c r="H496" s="131"/>
      <c r="I496" s="131"/>
      <c r="J496" s="131"/>
      <c r="K496" s="131"/>
      <c r="L496" s="131"/>
      <c r="M496" s="131"/>
      <c r="N496" s="131"/>
      <c r="O496" s="131"/>
      <c r="P496" s="131"/>
      <c r="Q496" s="131"/>
      <c r="R496" s="131"/>
      <c r="S496" s="131"/>
      <c r="T496" s="131"/>
      <c r="U496" s="131"/>
      <c r="V496" s="131"/>
      <c r="W496" s="131"/>
      <c r="X496" s="131"/>
      <c r="Y496" s="131"/>
      <c r="Z496" s="131"/>
    </row>
    <row r="497">
      <c r="A497" s="131"/>
      <c r="B497" s="131"/>
      <c r="C497" s="131"/>
      <c r="D497" s="131"/>
      <c r="E497" s="131"/>
      <c r="F497" s="131"/>
      <c r="G497" s="131"/>
      <c r="H497" s="131"/>
      <c r="I497" s="131"/>
      <c r="J497" s="131"/>
      <c r="K497" s="131"/>
      <c r="L497" s="131"/>
      <c r="M497" s="131"/>
      <c r="N497" s="131"/>
      <c r="O497" s="131"/>
      <c r="P497" s="131"/>
      <c r="Q497" s="131"/>
      <c r="R497" s="131"/>
      <c r="S497" s="131"/>
      <c r="T497" s="131"/>
      <c r="U497" s="131"/>
      <c r="V497" s="131"/>
      <c r="W497" s="131"/>
      <c r="X497" s="131"/>
      <c r="Y497" s="131"/>
      <c r="Z497" s="131"/>
    </row>
    <row r="498">
      <c r="A498" s="131"/>
      <c r="B498" s="131"/>
      <c r="C498" s="131"/>
      <c r="D498" s="131"/>
      <c r="E498" s="131"/>
      <c r="F498" s="131"/>
      <c r="G498" s="131"/>
      <c r="H498" s="131"/>
      <c r="I498" s="131"/>
      <c r="J498" s="131"/>
      <c r="K498" s="131"/>
      <c r="L498" s="131"/>
      <c r="M498" s="131"/>
      <c r="N498" s="131"/>
      <c r="O498" s="131"/>
      <c r="P498" s="131"/>
      <c r="Q498" s="131"/>
      <c r="R498" s="131"/>
      <c r="S498" s="131"/>
      <c r="T498" s="131"/>
      <c r="U498" s="131"/>
      <c r="V498" s="131"/>
      <c r="W498" s="131"/>
      <c r="X498" s="131"/>
      <c r="Y498" s="131"/>
      <c r="Z498" s="131"/>
    </row>
    <row r="499">
      <c r="A499" s="131"/>
      <c r="B499" s="131"/>
      <c r="C499" s="131"/>
      <c r="D499" s="131"/>
      <c r="E499" s="131"/>
      <c r="F499" s="131"/>
      <c r="G499" s="131"/>
      <c r="H499" s="131"/>
      <c r="I499" s="131"/>
      <c r="J499" s="131"/>
      <c r="K499" s="131"/>
      <c r="L499" s="131"/>
      <c r="M499" s="131"/>
      <c r="N499" s="131"/>
      <c r="O499" s="131"/>
      <c r="P499" s="131"/>
      <c r="Q499" s="131"/>
      <c r="R499" s="131"/>
      <c r="S499" s="131"/>
      <c r="T499" s="131"/>
      <c r="U499" s="131"/>
      <c r="V499" s="131"/>
      <c r="W499" s="131"/>
      <c r="X499" s="131"/>
      <c r="Y499" s="131"/>
      <c r="Z499" s="131"/>
    </row>
    <row r="500">
      <c r="A500" s="131"/>
      <c r="B500" s="131"/>
      <c r="C500" s="131"/>
      <c r="D500" s="131"/>
      <c r="E500" s="131"/>
      <c r="F500" s="131"/>
      <c r="G500" s="131"/>
      <c r="H500" s="131"/>
      <c r="I500" s="131"/>
      <c r="J500" s="131"/>
      <c r="K500" s="131"/>
      <c r="L500" s="131"/>
      <c r="M500" s="131"/>
      <c r="N500" s="131"/>
      <c r="O500" s="131"/>
      <c r="P500" s="131"/>
      <c r="Q500" s="131"/>
      <c r="R500" s="131"/>
      <c r="S500" s="131"/>
      <c r="T500" s="131"/>
      <c r="U500" s="131"/>
      <c r="V500" s="131"/>
      <c r="W500" s="131"/>
      <c r="X500" s="131"/>
      <c r="Y500" s="131"/>
      <c r="Z500" s="131"/>
    </row>
    <row r="501">
      <c r="A501" s="131"/>
      <c r="B501" s="131"/>
      <c r="C501" s="131"/>
      <c r="D501" s="131"/>
      <c r="E501" s="131"/>
      <c r="F501" s="131"/>
      <c r="G501" s="131"/>
      <c r="H501" s="131"/>
      <c r="I501" s="131"/>
      <c r="J501" s="131"/>
      <c r="K501" s="131"/>
      <c r="L501" s="131"/>
      <c r="M501" s="131"/>
      <c r="N501" s="131"/>
      <c r="O501" s="131"/>
      <c r="P501" s="131"/>
      <c r="Q501" s="131"/>
      <c r="R501" s="131"/>
      <c r="S501" s="131"/>
      <c r="T501" s="131"/>
      <c r="U501" s="131"/>
      <c r="V501" s="131"/>
      <c r="W501" s="131"/>
      <c r="X501" s="131"/>
      <c r="Y501" s="131"/>
      <c r="Z501" s="131"/>
    </row>
    <row r="502">
      <c r="A502" s="131"/>
      <c r="B502" s="131"/>
      <c r="C502" s="131"/>
      <c r="D502" s="131"/>
      <c r="E502" s="131"/>
      <c r="F502" s="131"/>
      <c r="G502" s="131"/>
      <c r="H502" s="131"/>
      <c r="I502" s="131"/>
      <c r="J502" s="131"/>
      <c r="K502" s="131"/>
      <c r="L502" s="131"/>
      <c r="M502" s="131"/>
      <c r="N502" s="131"/>
      <c r="O502" s="131"/>
      <c r="P502" s="131"/>
      <c r="Q502" s="131"/>
      <c r="R502" s="131"/>
      <c r="S502" s="131"/>
      <c r="T502" s="131"/>
      <c r="U502" s="131"/>
      <c r="V502" s="131"/>
      <c r="W502" s="131"/>
      <c r="X502" s="131"/>
      <c r="Y502" s="131"/>
      <c r="Z502" s="131"/>
    </row>
    <row r="503">
      <c r="A503" s="131"/>
      <c r="B503" s="131"/>
      <c r="C503" s="131"/>
      <c r="D503" s="131"/>
      <c r="E503" s="131"/>
      <c r="F503" s="131"/>
      <c r="G503" s="131"/>
      <c r="H503" s="131"/>
      <c r="I503" s="131"/>
      <c r="J503" s="131"/>
      <c r="K503" s="131"/>
      <c r="L503" s="131"/>
      <c r="M503" s="131"/>
      <c r="N503" s="131"/>
      <c r="O503" s="131"/>
      <c r="P503" s="131"/>
      <c r="Q503" s="131"/>
      <c r="R503" s="131"/>
      <c r="S503" s="131"/>
      <c r="T503" s="131"/>
      <c r="U503" s="131"/>
      <c r="V503" s="131"/>
      <c r="W503" s="131"/>
      <c r="X503" s="131"/>
      <c r="Y503" s="131"/>
      <c r="Z503" s="131"/>
    </row>
    <row r="504">
      <c r="A504" s="131"/>
      <c r="B504" s="131"/>
      <c r="C504" s="131"/>
      <c r="D504" s="131"/>
      <c r="E504" s="131"/>
      <c r="F504" s="131"/>
      <c r="G504" s="131"/>
      <c r="H504" s="131"/>
      <c r="I504" s="131"/>
      <c r="J504" s="131"/>
      <c r="K504" s="131"/>
      <c r="L504" s="131"/>
      <c r="M504" s="131"/>
      <c r="N504" s="131"/>
      <c r="O504" s="131"/>
      <c r="P504" s="131"/>
      <c r="Q504" s="131"/>
      <c r="R504" s="131"/>
      <c r="S504" s="131"/>
      <c r="T504" s="131"/>
      <c r="U504" s="131"/>
      <c r="V504" s="131"/>
      <c r="W504" s="131"/>
      <c r="X504" s="131"/>
      <c r="Y504" s="131"/>
      <c r="Z504" s="131"/>
    </row>
    <row r="505">
      <c r="A505" s="131"/>
      <c r="B505" s="131"/>
      <c r="C505" s="131"/>
      <c r="D505" s="131"/>
      <c r="E505" s="131"/>
      <c r="F505" s="131"/>
      <c r="G505" s="131"/>
      <c r="H505" s="131"/>
      <c r="I505" s="131"/>
      <c r="J505" s="131"/>
      <c r="K505" s="131"/>
      <c r="L505" s="131"/>
      <c r="M505" s="131"/>
      <c r="N505" s="131"/>
      <c r="O505" s="131"/>
      <c r="P505" s="131"/>
      <c r="Q505" s="131"/>
      <c r="R505" s="131"/>
      <c r="S505" s="131"/>
      <c r="T505" s="131"/>
      <c r="U505" s="131"/>
      <c r="V505" s="131"/>
      <c r="W505" s="131"/>
      <c r="X505" s="131"/>
      <c r="Y505" s="131"/>
      <c r="Z505" s="131"/>
    </row>
    <row r="506">
      <c r="A506" s="131"/>
      <c r="B506" s="131"/>
      <c r="C506" s="131"/>
      <c r="D506" s="131"/>
      <c r="E506" s="131"/>
      <c r="F506" s="131"/>
      <c r="G506" s="131"/>
      <c r="H506" s="131"/>
      <c r="I506" s="131"/>
      <c r="J506" s="131"/>
      <c r="K506" s="131"/>
      <c r="L506" s="131"/>
      <c r="M506" s="131"/>
      <c r="N506" s="131"/>
      <c r="O506" s="131"/>
      <c r="P506" s="131"/>
      <c r="Q506" s="131"/>
      <c r="R506" s="131"/>
      <c r="S506" s="131"/>
      <c r="T506" s="131"/>
      <c r="U506" s="131"/>
      <c r="V506" s="131"/>
      <c r="W506" s="131"/>
      <c r="X506" s="131"/>
      <c r="Y506" s="131"/>
      <c r="Z506" s="131"/>
    </row>
    <row r="507">
      <c r="A507" s="131"/>
      <c r="B507" s="131"/>
      <c r="C507" s="131"/>
      <c r="D507" s="131"/>
      <c r="E507" s="131"/>
      <c r="F507" s="131"/>
      <c r="G507" s="131"/>
      <c r="H507" s="131"/>
      <c r="I507" s="131"/>
      <c r="J507" s="131"/>
      <c r="K507" s="131"/>
      <c r="L507" s="131"/>
      <c r="M507" s="131"/>
      <c r="N507" s="131"/>
      <c r="O507" s="131"/>
      <c r="P507" s="131"/>
      <c r="Q507" s="131"/>
      <c r="R507" s="131"/>
      <c r="S507" s="131"/>
      <c r="T507" s="131"/>
      <c r="U507" s="131"/>
      <c r="V507" s="131"/>
      <c r="W507" s="131"/>
      <c r="X507" s="131"/>
      <c r="Y507" s="131"/>
      <c r="Z507" s="131"/>
    </row>
    <row r="508">
      <c r="A508" s="131"/>
      <c r="B508" s="131"/>
      <c r="C508" s="131"/>
      <c r="D508" s="131"/>
      <c r="E508" s="131"/>
      <c r="F508" s="131"/>
      <c r="G508" s="131"/>
      <c r="H508" s="131"/>
      <c r="I508" s="131"/>
      <c r="J508" s="131"/>
      <c r="K508" s="131"/>
      <c r="L508" s="131"/>
      <c r="M508" s="131"/>
      <c r="N508" s="131"/>
      <c r="O508" s="131"/>
      <c r="P508" s="131"/>
      <c r="Q508" s="131"/>
      <c r="R508" s="131"/>
      <c r="S508" s="131"/>
      <c r="T508" s="131"/>
      <c r="U508" s="131"/>
      <c r="V508" s="131"/>
      <c r="W508" s="131"/>
      <c r="X508" s="131"/>
      <c r="Y508" s="131"/>
      <c r="Z508" s="131"/>
    </row>
    <row r="509">
      <c r="A509" s="131"/>
      <c r="B509" s="131"/>
      <c r="C509" s="131"/>
      <c r="D509" s="131"/>
      <c r="E509" s="131"/>
      <c r="F509" s="131"/>
      <c r="G509" s="131"/>
      <c r="H509" s="131"/>
      <c r="I509" s="131"/>
      <c r="J509" s="131"/>
      <c r="K509" s="131"/>
      <c r="L509" s="131"/>
      <c r="M509" s="131"/>
      <c r="N509" s="131"/>
      <c r="O509" s="131"/>
      <c r="P509" s="131"/>
      <c r="Q509" s="131"/>
      <c r="R509" s="131"/>
      <c r="S509" s="131"/>
      <c r="T509" s="131"/>
      <c r="U509" s="131"/>
      <c r="V509" s="131"/>
      <c r="W509" s="131"/>
      <c r="X509" s="131"/>
      <c r="Y509" s="131"/>
      <c r="Z509" s="131"/>
    </row>
    <row r="510">
      <c r="A510" s="131"/>
      <c r="B510" s="131"/>
      <c r="C510" s="131"/>
      <c r="D510" s="131"/>
      <c r="E510" s="131"/>
      <c r="F510" s="131"/>
      <c r="G510" s="131"/>
      <c r="H510" s="131"/>
      <c r="I510" s="131"/>
      <c r="J510" s="131"/>
      <c r="K510" s="131"/>
      <c r="L510" s="131"/>
      <c r="M510" s="131"/>
      <c r="N510" s="131"/>
      <c r="O510" s="131"/>
      <c r="P510" s="131"/>
      <c r="Q510" s="131"/>
      <c r="R510" s="131"/>
      <c r="S510" s="131"/>
      <c r="T510" s="131"/>
      <c r="U510" s="131"/>
      <c r="V510" s="131"/>
      <c r="W510" s="131"/>
      <c r="X510" s="131"/>
      <c r="Y510" s="131"/>
      <c r="Z510" s="131"/>
    </row>
    <row r="511">
      <c r="A511" s="13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row>
    <row r="512">
      <c r="A512" s="131"/>
      <c r="B512" s="131"/>
      <c r="C512" s="131"/>
      <c r="D512" s="131"/>
      <c r="E512" s="131"/>
      <c r="F512" s="131"/>
      <c r="G512" s="131"/>
      <c r="H512" s="131"/>
      <c r="I512" s="131"/>
      <c r="J512" s="131"/>
      <c r="K512" s="131"/>
      <c r="L512" s="131"/>
      <c r="M512" s="131"/>
      <c r="N512" s="131"/>
      <c r="O512" s="131"/>
      <c r="P512" s="131"/>
      <c r="Q512" s="131"/>
      <c r="R512" s="131"/>
      <c r="S512" s="131"/>
      <c r="T512" s="131"/>
      <c r="U512" s="131"/>
      <c r="V512" s="131"/>
      <c r="W512" s="131"/>
      <c r="X512" s="131"/>
      <c r="Y512" s="131"/>
      <c r="Z512" s="131"/>
    </row>
    <row r="513">
      <c r="A513" s="131"/>
      <c r="B513" s="131"/>
      <c r="C513" s="131"/>
      <c r="D513" s="131"/>
      <c r="E513" s="131"/>
      <c r="F513" s="131"/>
      <c r="G513" s="131"/>
      <c r="H513" s="131"/>
      <c r="I513" s="131"/>
      <c r="J513" s="131"/>
      <c r="K513" s="131"/>
      <c r="L513" s="131"/>
      <c r="M513" s="131"/>
      <c r="N513" s="131"/>
      <c r="O513" s="131"/>
      <c r="P513" s="131"/>
      <c r="Q513" s="131"/>
      <c r="R513" s="131"/>
      <c r="S513" s="131"/>
      <c r="T513" s="131"/>
      <c r="U513" s="131"/>
      <c r="V513" s="131"/>
      <c r="W513" s="131"/>
      <c r="X513" s="131"/>
      <c r="Y513" s="131"/>
      <c r="Z513" s="131"/>
    </row>
    <row r="514">
      <c r="A514" s="131"/>
      <c r="B514" s="131"/>
      <c r="C514" s="131"/>
      <c r="D514" s="131"/>
      <c r="E514" s="131"/>
      <c r="F514" s="131"/>
      <c r="G514" s="131"/>
      <c r="H514" s="131"/>
      <c r="I514" s="131"/>
      <c r="J514" s="131"/>
      <c r="K514" s="131"/>
      <c r="L514" s="131"/>
      <c r="M514" s="131"/>
      <c r="N514" s="131"/>
      <c r="O514" s="131"/>
      <c r="P514" s="131"/>
      <c r="Q514" s="131"/>
      <c r="R514" s="131"/>
      <c r="S514" s="131"/>
      <c r="T514" s="131"/>
      <c r="U514" s="131"/>
      <c r="V514" s="131"/>
      <c r="W514" s="131"/>
      <c r="X514" s="131"/>
      <c r="Y514" s="131"/>
      <c r="Z514" s="131"/>
    </row>
    <row r="515">
      <c r="A515" s="131"/>
      <c r="B515" s="131"/>
      <c r="C515" s="131"/>
      <c r="D515" s="131"/>
      <c r="E515" s="131"/>
      <c r="F515" s="131"/>
      <c r="G515" s="131"/>
      <c r="H515" s="131"/>
      <c r="I515" s="131"/>
      <c r="J515" s="131"/>
      <c r="K515" s="131"/>
      <c r="L515" s="131"/>
      <c r="M515" s="131"/>
      <c r="N515" s="131"/>
      <c r="O515" s="131"/>
      <c r="P515" s="131"/>
      <c r="Q515" s="131"/>
      <c r="R515" s="131"/>
      <c r="S515" s="131"/>
      <c r="T515" s="131"/>
      <c r="U515" s="131"/>
      <c r="V515" s="131"/>
      <c r="W515" s="131"/>
      <c r="X515" s="131"/>
      <c r="Y515" s="131"/>
      <c r="Z515" s="131"/>
    </row>
    <row r="516">
      <c r="A516" s="131"/>
      <c r="B516" s="131"/>
      <c r="C516" s="131"/>
      <c r="D516" s="131"/>
      <c r="E516" s="131"/>
      <c r="F516" s="131"/>
      <c r="G516" s="131"/>
      <c r="H516" s="131"/>
      <c r="I516" s="131"/>
      <c r="J516" s="131"/>
      <c r="K516" s="131"/>
      <c r="L516" s="131"/>
      <c r="M516" s="131"/>
      <c r="N516" s="131"/>
      <c r="O516" s="131"/>
      <c r="P516" s="131"/>
      <c r="Q516" s="131"/>
      <c r="R516" s="131"/>
      <c r="S516" s="131"/>
      <c r="T516" s="131"/>
      <c r="U516" s="131"/>
      <c r="V516" s="131"/>
      <c r="W516" s="131"/>
      <c r="X516" s="131"/>
      <c r="Y516" s="131"/>
      <c r="Z516" s="131"/>
    </row>
    <row r="517">
      <c r="A517" s="131"/>
      <c r="B517" s="131"/>
      <c r="C517" s="131"/>
      <c r="D517" s="131"/>
      <c r="E517" s="131"/>
      <c r="F517" s="131"/>
      <c r="G517" s="131"/>
      <c r="H517" s="131"/>
      <c r="I517" s="131"/>
      <c r="J517" s="131"/>
      <c r="K517" s="131"/>
      <c r="L517" s="131"/>
      <c r="M517" s="131"/>
      <c r="N517" s="131"/>
      <c r="O517" s="131"/>
      <c r="P517" s="131"/>
      <c r="Q517" s="131"/>
      <c r="R517" s="131"/>
      <c r="S517" s="131"/>
      <c r="T517" s="131"/>
      <c r="U517" s="131"/>
      <c r="V517" s="131"/>
      <c r="W517" s="131"/>
      <c r="X517" s="131"/>
      <c r="Y517" s="131"/>
      <c r="Z517" s="131"/>
    </row>
    <row r="518">
      <c r="A518" s="131"/>
      <c r="B518" s="131"/>
      <c r="C518" s="131"/>
      <c r="D518" s="131"/>
      <c r="E518" s="131"/>
      <c r="F518" s="131"/>
      <c r="G518" s="131"/>
      <c r="H518" s="131"/>
      <c r="I518" s="131"/>
      <c r="J518" s="131"/>
      <c r="K518" s="131"/>
      <c r="L518" s="131"/>
      <c r="M518" s="131"/>
      <c r="N518" s="131"/>
      <c r="O518" s="131"/>
      <c r="P518" s="131"/>
      <c r="Q518" s="131"/>
      <c r="R518" s="131"/>
      <c r="S518" s="131"/>
      <c r="T518" s="131"/>
      <c r="U518" s="131"/>
      <c r="V518" s="131"/>
      <c r="W518" s="131"/>
      <c r="X518" s="131"/>
      <c r="Y518" s="131"/>
      <c r="Z518" s="131"/>
    </row>
    <row r="519">
      <c r="A519" s="131"/>
      <c r="B519" s="131"/>
      <c r="C519" s="131"/>
      <c r="D519" s="131"/>
      <c r="E519" s="131"/>
      <c r="F519" s="131"/>
      <c r="G519" s="131"/>
      <c r="H519" s="131"/>
      <c r="I519" s="131"/>
      <c r="J519" s="131"/>
      <c r="K519" s="131"/>
      <c r="L519" s="131"/>
      <c r="M519" s="131"/>
      <c r="N519" s="131"/>
      <c r="O519" s="131"/>
      <c r="P519" s="131"/>
      <c r="Q519" s="131"/>
      <c r="R519" s="131"/>
      <c r="S519" s="131"/>
      <c r="T519" s="131"/>
      <c r="U519" s="131"/>
      <c r="V519" s="131"/>
      <c r="W519" s="131"/>
      <c r="X519" s="131"/>
      <c r="Y519" s="131"/>
      <c r="Z519" s="131"/>
    </row>
    <row r="520">
      <c r="A520" s="131"/>
      <c r="B520" s="131"/>
      <c r="C520" s="131"/>
      <c r="D520" s="131"/>
      <c r="E520" s="131"/>
      <c r="F520" s="131"/>
      <c r="G520" s="131"/>
      <c r="H520" s="131"/>
      <c r="I520" s="131"/>
      <c r="J520" s="131"/>
      <c r="K520" s="131"/>
      <c r="L520" s="131"/>
      <c r="M520" s="131"/>
      <c r="N520" s="131"/>
      <c r="O520" s="131"/>
      <c r="P520" s="131"/>
      <c r="Q520" s="131"/>
      <c r="R520" s="131"/>
      <c r="S520" s="131"/>
      <c r="T520" s="131"/>
      <c r="U520" s="131"/>
      <c r="V520" s="131"/>
      <c r="W520" s="131"/>
      <c r="X520" s="131"/>
      <c r="Y520" s="131"/>
      <c r="Z520" s="131"/>
    </row>
    <row r="521">
      <c r="A521" s="131"/>
      <c r="B521" s="131"/>
      <c r="C521" s="131"/>
      <c r="D521" s="131"/>
      <c r="E521" s="131"/>
      <c r="F521" s="131"/>
      <c r="G521" s="131"/>
      <c r="H521" s="131"/>
      <c r="I521" s="131"/>
      <c r="J521" s="131"/>
      <c r="K521" s="131"/>
      <c r="L521" s="131"/>
      <c r="M521" s="131"/>
      <c r="N521" s="131"/>
      <c r="O521" s="131"/>
      <c r="P521" s="131"/>
      <c r="Q521" s="131"/>
      <c r="R521" s="131"/>
      <c r="S521" s="131"/>
      <c r="T521" s="131"/>
      <c r="U521" s="131"/>
      <c r="V521" s="131"/>
      <c r="W521" s="131"/>
      <c r="X521" s="131"/>
      <c r="Y521" s="131"/>
      <c r="Z521" s="131"/>
    </row>
    <row r="522">
      <c r="A522" s="131"/>
      <c r="B522" s="131"/>
      <c r="C522" s="131"/>
      <c r="D522" s="131"/>
      <c r="E522" s="131"/>
      <c r="F522" s="131"/>
      <c r="G522" s="131"/>
      <c r="H522" s="131"/>
      <c r="I522" s="131"/>
      <c r="J522" s="131"/>
      <c r="K522" s="131"/>
      <c r="L522" s="131"/>
      <c r="M522" s="131"/>
      <c r="N522" s="131"/>
      <c r="O522" s="131"/>
      <c r="P522" s="131"/>
      <c r="Q522" s="131"/>
      <c r="R522" s="131"/>
      <c r="S522" s="131"/>
      <c r="T522" s="131"/>
      <c r="U522" s="131"/>
      <c r="V522" s="131"/>
      <c r="W522" s="131"/>
      <c r="X522" s="131"/>
      <c r="Y522" s="131"/>
      <c r="Z522" s="131"/>
    </row>
    <row r="523">
      <c r="A523" s="131"/>
      <c r="B523" s="131"/>
      <c r="C523" s="131"/>
      <c r="D523" s="131"/>
      <c r="E523" s="131"/>
      <c r="F523" s="131"/>
      <c r="G523" s="131"/>
      <c r="H523" s="131"/>
      <c r="I523" s="131"/>
      <c r="J523" s="131"/>
      <c r="K523" s="131"/>
      <c r="L523" s="131"/>
      <c r="M523" s="131"/>
      <c r="N523" s="131"/>
      <c r="O523" s="131"/>
      <c r="P523" s="131"/>
      <c r="Q523" s="131"/>
      <c r="R523" s="131"/>
      <c r="S523" s="131"/>
      <c r="T523" s="131"/>
      <c r="U523" s="131"/>
      <c r="V523" s="131"/>
      <c r="W523" s="131"/>
      <c r="X523" s="131"/>
      <c r="Y523" s="131"/>
      <c r="Z523" s="131"/>
    </row>
    <row r="524">
      <c r="A524" s="131"/>
      <c r="B524" s="131"/>
      <c r="C524" s="131"/>
      <c r="D524" s="131"/>
      <c r="E524" s="131"/>
      <c r="F524" s="131"/>
      <c r="G524" s="131"/>
      <c r="H524" s="131"/>
      <c r="I524" s="131"/>
      <c r="J524" s="131"/>
      <c r="K524" s="131"/>
      <c r="L524" s="131"/>
      <c r="M524" s="131"/>
      <c r="N524" s="131"/>
      <c r="O524" s="131"/>
      <c r="P524" s="131"/>
      <c r="Q524" s="131"/>
      <c r="R524" s="131"/>
      <c r="S524" s="131"/>
      <c r="T524" s="131"/>
      <c r="U524" s="131"/>
      <c r="V524" s="131"/>
      <c r="W524" s="131"/>
      <c r="X524" s="131"/>
      <c r="Y524" s="131"/>
      <c r="Z524" s="131"/>
    </row>
    <row r="525">
      <c r="A525" s="131"/>
      <c r="B525" s="131"/>
      <c r="C525" s="131"/>
      <c r="D525" s="131"/>
      <c r="E525" s="131"/>
      <c r="F525" s="131"/>
      <c r="G525" s="131"/>
      <c r="H525" s="131"/>
      <c r="I525" s="131"/>
      <c r="J525" s="131"/>
      <c r="K525" s="131"/>
      <c r="L525" s="131"/>
      <c r="M525" s="131"/>
      <c r="N525" s="131"/>
      <c r="O525" s="131"/>
      <c r="P525" s="131"/>
      <c r="Q525" s="131"/>
      <c r="R525" s="131"/>
      <c r="S525" s="131"/>
      <c r="T525" s="131"/>
      <c r="U525" s="131"/>
      <c r="V525" s="131"/>
      <c r="W525" s="131"/>
      <c r="X525" s="131"/>
      <c r="Y525" s="131"/>
      <c r="Z525" s="131"/>
    </row>
    <row r="526">
      <c r="A526" s="131"/>
      <c r="B526" s="131"/>
      <c r="C526" s="131"/>
      <c r="D526" s="131"/>
      <c r="E526" s="131"/>
      <c r="F526" s="131"/>
      <c r="G526" s="131"/>
      <c r="H526" s="131"/>
      <c r="I526" s="131"/>
      <c r="J526" s="131"/>
      <c r="K526" s="131"/>
      <c r="L526" s="131"/>
      <c r="M526" s="131"/>
      <c r="N526" s="131"/>
      <c r="O526" s="131"/>
      <c r="P526" s="131"/>
      <c r="Q526" s="131"/>
      <c r="R526" s="131"/>
      <c r="S526" s="131"/>
      <c r="T526" s="131"/>
      <c r="U526" s="131"/>
      <c r="V526" s="131"/>
      <c r="W526" s="131"/>
      <c r="X526" s="131"/>
      <c r="Y526" s="131"/>
      <c r="Z526" s="131"/>
    </row>
    <row r="527">
      <c r="A527" s="131"/>
      <c r="B527" s="131"/>
      <c r="C527" s="131"/>
      <c r="D527" s="131"/>
      <c r="E527" s="131"/>
      <c r="F527" s="131"/>
      <c r="G527" s="131"/>
      <c r="H527" s="131"/>
      <c r="I527" s="131"/>
      <c r="J527" s="131"/>
      <c r="K527" s="131"/>
      <c r="L527" s="131"/>
      <c r="M527" s="131"/>
      <c r="N527" s="131"/>
      <c r="O527" s="131"/>
      <c r="P527" s="131"/>
      <c r="Q527" s="131"/>
      <c r="R527" s="131"/>
      <c r="S527" s="131"/>
      <c r="T527" s="131"/>
      <c r="U527" s="131"/>
      <c r="V527" s="131"/>
      <c r="W527" s="131"/>
      <c r="X527" s="131"/>
      <c r="Y527" s="131"/>
      <c r="Z527" s="131"/>
    </row>
    <row r="528">
      <c r="A528" s="131"/>
      <c r="B528" s="131"/>
      <c r="C528" s="131"/>
      <c r="D528" s="131"/>
      <c r="E528" s="131"/>
      <c r="F528" s="131"/>
      <c r="G528" s="131"/>
      <c r="H528" s="131"/>
      <c r="I528" s="131"/>
      <c r="J528" s="131"/>
      <c r="K528" s="131"/>
      <c r="L528" s="131"/>
      <c r="M528" s="131"/>
      <c r="N528" s="131"/>
      <c r="O528" s="131"/>
      <c r="P528" s="131"/>
      <c r="Q528" s="131"/>
      <c r="R528" s="131"/>
      <c r="S528" s="131"/>
      <c r="T528" s="131"/>
      <c r="U528" s="131"/>
      <c r="V528" s="131"/>
      <c r="W528" s="131"/>
      <c r="X528" s="131"/>
      <c r="Y528" s="131"/>
      <c r="Z528" s="131"/>
    </row>
    <row r="529">
      <c r="A529" s="131"/>
      <c r="B529" s="131"/>
      <c r="C529" s="131"/>
      <c r="D529" s="131"/>
      <c r="E529" s="131"/>
      <c r="F529" s="131"/>
      <c r="G529" s="131"/>
      <c r="H529" s="131"/>
      <c r="I529" s="131"/>
      <c r="J529" s="131"/>
      <c r="K529" s="131"/>
      <c r="L529" s="131"/>
      <c r="M529" s="131"/>
      <c r="N529" s="131"/>
      <c r="O529" s="131"/>
      <c r="P529" s="131"/>
      <c r="Q529" s="131"/>
      <c r="R529" s="131"/>
      <c r="S529" s="131"/>
      <c r="T529" s="131"/>
      <c r="U529" s="131"/>
      <c r="V529" s="131"/>
      <c r="W529" s="131"/>
      <c r="X529" s="131"/>
      <c r="Y529" s="131"/>
      <c r="Z529" s="131"/>
    </row>
    <row r="530">
      <c r="A530" s="131"/>
      <c r="B530" s="131"/>
      <c r="C530" s="131"/>
      <c r="D530" s="131"/>
      <c r="E530" s="131"/>
      <c r="F530" s="131"/>
      <c r="G530" s="131"/>
      <c r="H530" s="131"/>
      <c r="I530" s="131"/>
      <c r="J530" s="131"/>
      <c r="K530" s="131"/>
      <c r="L530" s="131"/>
      <c r="M530" s="131"/>
      <c r="N530" s="131"/>
      <c r="O530" s="131"/>
      <c r="P530" s="131"/>
      <c r="Q530" s="131"/>
      <c r="R530" s="131"/>
      <c r="S530" s="131"/>
      <c r="T530" s="131"/>
      <c r="U530" s="131"/>
      <c r="V530" s="131"/>
      <c r="W530" s="131"/>
      <c r="X530" s="131"/>
      <c r="Y530" s="131"/>
      <c r="Z530" s="131"/>
    </row>
    <row r="531">
      <c r="A531" s="131"/>
      <c r="B531" s="131"/>
      <c r="C531" s="131"/>
      <c r="D531" s="131"/>
      <c r="E531" s="131"/>
      <c r="F531" s="131"/>
      <c r="G531" s="131"/>
      <c r="H531" s="131"/>
      <c r="I531" s="131"/>
      <c r="J531" s="131"/>
      <c r="K531" s="131"/>
      <c r="L531" s="131"/>
      <c r="M531" s="131"/>
      <c r="N531" s="131"/>
      <c r="O531" s="131"/>
      <c r="P531" s="131"/>
      <c r="Q531" s="131"/>
      <c r="R531" s="131"/>
      <c r="S531" s="131"/>
      <c r="T531" s="131"/>
      <c r="U531" s="131"/>
      <c r="V531" s="131"/>
      <c r="W531" s="131"/>
      <c r="X531" s="131"/>
      <c r="Y531" s="131"/>
      <c r="Z531" s="131"/>
    </row>
    <row r="532">
      <c r="A532" s="131"/>
      <c r="B532" s="131"/>
      <c r="C532" s="131"/>
      <c r="D532" s="131"/>
      <c r="E532" s="131"/>
      <c r="F532" s="131"/>
      <c r="G532" s="131"/>
      <c r="H532" s="131"/>
      <c r="I532" s="131"/>
      <c r="J532" s="131"/>
      <c r="K532" s="131"/>
      <c r="L532" s="131"/>
      <c r="M532" s="131"/>
      <c r="N532" s="131"/>
      <c r="O532" s="131"/>
      <c r="P532" s="131"/>
      <c r="Q532" s="131"/>
      <c r="R532" s="131"/>
      <c r="S532" s="131"/>
      <c r="T532" s="131"/>
      <c r="U532" s="131"/>
      <c r="V532" s="131"/>
      <c r="W532" s="131"/>
      <c r="X532" s="131"/>
      <c r="Y532" s="131"/>
      <c r="Z532" s="131"/>
    </row>
    <row r="533">
      <c r="A533" s="131"/>
      <c r="B533" s="131"/>
      <c r="C533" s="131"/>
      <c r="D533" s="131"/>
      <c r="E533" s="131"/>
      <c r="F533" s="131"/>
      <c r="G533" s="131"/>
      <c r="H533" s="131"/>
      <c r="I533" s="131"/>
      <c r="J533" s="131"/>
      <c r="K533" s="131"/>
      <c r="L533" s="131"/>
      <c r="M533" s="131"/>
      <c r="N533" s="131"/>
      <c r="O533" s="131"/>
      <c r="P533" s="131"/>
      <c r="Q533" s="131"/>
      <c r="R533" s="131"/>
      <c r="S533" s="131"/>
      <c r="T533" s="131"/>
      <c r="U533" s="131"/>
      <c r="V533" s="131"/>
      <c r="W533" s="131"/>
      <c r="X533" s="131"/>
      <c r="Y533" s="131"/>
      <c r="Z533" s="131"/>
    </row>
    <row r="534">
      <c r="A534" s="131"/>
      <c r="B534" s="131"/>
      <c r="C534" s="131"/>
      <c r="D534" s="131"/>
      <c r="E534" s="131"/>
      <c r="F534" s="131"/>
      <c r="G534" s="131"/>
      <c r="H534" s="131"/>
      <c r="I534" s="131"/>
      <c r="J534" s="131"/>
      <c r="K534" s="131"/>
      <c r="L534" s="131"/>
      <c r="M534" s="131"/>
      <c r="N534" s="131"/>
      <c r="O534" s="131"/>
      <c r="P534" s="131"/>
      <c r="Q534" s="131"/>
      <c r="R534" s="131"/>
      <c r="S534" s="131"/>
      <c r="T534" s="131"/>
      <c r="U534" s="131"/>
      <c r="V534" s="131"/>
      <c r="W534" s="131"/>
      <c r="X534" s="131"/>
      <c r="Y534" s="131"/>
      <c r="Z534" s="131"/>
    </row>
    <row r="535">
      <c r="A535" s="131"/>
      <c r="B535" s="131"/>
      <c r="C535" s="131"/>
      <c r="D535" s="131"/>
      <c r="E535" s="131"/>
      <c r="F535" s="131"/>
      <c r="G535" s="131"/>
      <c r="H535" s="131"/>
      <c r="I535" s="131"/>
      <c r="J535" s="131"/>
      <c r="K535" s="131"/>
      <c r="L535" s="131"/>
      <c r="M535" s="131"/>
      <c r="N535" s="131"/>
      <c r="O535" s="131"/>
      <c r="P535" s="131"/>
      <c r="Q535" s="131"/>
      <c r="R535" s="131"/>
      <c r="S535" s="131"/>
      <c r="T535" s="131"/>
      <c r="U535" s="131"/>
      <c r="V535" s="131"/>
      <c r="W535" s="131"/>
      <c r="X535" s="131"/>
      <c r="Y535" s="131"/>
      <c r="Z535" s="131"/>
    </row>
    <row r="536">
      <c r="A536" s="131"/>
      <c r="B536" s="131"/>
      <c r="C536" s="131"/>
      <c r="D536" s="131"/>
      <c r="E536" s="131"/>
      <c r="F536" s="131"/>
      <c r="G536" s="131"/>
      <c r="H536" s="131"/>
      <c r="I536" s="131"/>
      <c r="J536" s="131"/>
      <c r="K536" s="131"/>
      <c r="L536" s="131"/>
      <c r="M536" s="131"/>
      <c r="N536" s="131"/>
      <c r="O536" s="131"/>
      <c r="P536" s="131"/>
      <c r="Q536" s="131"/>
      <c r="R536" s="131"/>
      <c r="S536" s="131"/>
      <c r="T536" s="131"/>
      <c r="U536" s="131"/>
      <c r="V536" s="131"/>
      <c r="W536" s="131"/>
      <c r="X536" s="131"/>
      <c r="Y536" s="131"/>
      <c r="Z536" s="131"/>
    </row>
    <row r="537">
      <c r="A537" s="131"/>
      <c r="B537" s="131"/>
      <c r="C537" s="131"/>
      <c r="D537" s="131"/>
      <c r="E537" s="131"/>
      <c r="F537" s="131"/>
      <c r="G537" s="131"/>
      <c r="H537" s="131"/>
      <c r="I537" s="131"/>
      <c r="J537" s="131"/>
      <c r="K537" s="131"/>
      <c r="L537" s="131"/>
      <c r="M537" s="131"/>
      <c r="N537" s="131"/>
      <c r="O537" s="131"/>
      <c r="P537" s="131"/>
      <c r="Q537" s="131"/>
      <c r="R537" s="131"/>
      <c r="S537" s="131"/>
      <c r="T537" s="131"/>
      <c r="U537" s="131"/>
      <c r="V537" s="131"/>
      <c r="W537" s="131"/>
      <c r="X537" s="131"/>
      <c r="Y537" s="131"/>
      <c r="Z537" s="131"/>
    </row>
    <row r="538">
      <c r="A538" s="131"/>
      <c r="B538" s="131"/>
      <c r="C538" s="131"/>
      <c r="D538" s="131"/>
      <c r="E538" s="131"/>
      <c r="F538" s="131"/>
      <c r="G538" s="131"/>
      <c r="H538" s="131"/>
      <c r="I538" s="131"/>
      <c r="J538" s="131"/>
      <c r="K538" s="131"/>
      <c r="L538" s="131"/>
      <c r="M538" s="131"/>
      <c r="N538" s="131"/>
      <c r="O538" s="131"/>
      <c r="P538" s="131"/>
      <c r="Q538" s="131"/>
      <c r="R538" s="131"/>
      <c r="S538" s="131"/>
      <c r="T538" s="131"/>
      <c r="U538" s="131"/>
      <c r="V538" s="131"/>
      <c r="W538" s="131"/>
      <c r="X538" s="131"/>
      <c r="Y538" s="131"/>
      <c r="Z538" s="131"/>
    </row>
    <row r="539">
      <c r="A539" s="131"/>
      <c r="B539" s="131"/>
      <c r="C539" s="131"/>
      <c r="D539" s="131"/>
      <c r="E539" s="131"/>
      <c r="F539" s="131"/>
      <c r="G539" s="131"/>
      <c r="H539" s="131"/>
      <c r="I539" s="131"/>
      <c r="J539" s="131"/>
      <c r="K539" s="131"/>
      <c r="L539" s="131"/>
      <c r="M539" s="131"/>
      <c r="N539" s="131"/>
      <c r="O539" s="131"/>
      <c r="P539" s="131"/>
      <c r="Q539" s="131"/>
      <c r="R539" s="131"/>
      <c r="S539" s="131"/>
      <c r="T539" s="131"/>
      <c r="U539" s="131"/>
      <c r="V539" s="131"/>
      <c r="W539" s="131"/>
      <c r="X539" s="131"/>
      <c r="Y539" s="131"/>
      <c r="Z539" s="131"/>
    </row>
    <row r="540">
      <c r="A540" s="131"/>
      <c r="B540" s="131"/>
      <c r="C540" s="131"/>
      <c r="D540" s="131"/>
      <c r="E540" s="131"/>
      <c r="F540" s="131"/>
      <c r="G540" s="131"/>
      <c r="H540" s="131"/>
      <c r="I540" s="131"/>
      <c r="J540" s="131"/>
      <c r="K540" s="131"/>
      <c r="L540" s="131"/>
      <c r="M540" s="131"/>
      <c r="N540" s="131"/>
      <c r="O540" s="131"/>
      <c r="P540" s="131"/>
      <c r="Q540" s="131"/>
      <c r="R540" s="131"/>
      <c r="S540" s="131"/>
      <c r="T540" s="131"/>
      <c r="U540" s="131"/>
      <c r="V540" s="131"/>
      <c r="W540" s="131"/>
      <c r="X540" s="131"/>
      <c r="Y540" s="131"/>
      <c r="Z540" s="131"/>
    </row>
    <row r="541">
      <c r="A541" s="131"/>
      <c r="B541" s="131"/>
      <c r="C541" s="131"/>
      <c r="D541" s="131"/>
      <c r="E541" s="131"/>
      <c r="F541" s="131"/>
      <c r="G541" s="131"/>
      <c r="H541" s="131"/>
      <c r="I541" s="131"/>
      <c r="J541" s="131"/>
      <c r="K541" s="131"/>
      <c r="L541" s="131"/>
      <c r="M541" s="131"/>
      <c r="N541" s="131"/>
      <c r="O541" s="131"/>
      <c r="P541" s="131"/>
      <c r="Q541" s="131"/>
      <c r="R541" s="131"/>
      <c r="S541" s="131"/>
      <c r="T541" s="131"/>
      <c r="U541" s="131"/>
      <c r="V541" s="131"/>
      <c r="W541" s="131"/>
      <c r="X541" s="131"/>
      <c r="Y541" s="131"/>
      <c r="Z541" s="131"/>
    </row>
    <row r="542">
      <c r="A542" s="131"/>
      <c r="B542" s="131"/>
      <c r="C542" s="131"/>
      <c r="D542" s="131"/>
      <c r="E542" s="131"/>
      <c r="F542" s="131"/>
      <c r="G542" s="131"/>
      <c r="H542" s="131"/>
      <c r="I542" s="131"/>
      <c r="J542" s="131"/>
      <c r="K542" s="131"/>
      <c r="L542" s="131"/>
      <c r="M542" s="131"/>
      <c r="N542" s="131"/>
      <c r="O542" s="131"/>
      <c r="P542" s="131"/>
      <c r="Q542" s="131"/>
      <c r="R542" s="131"/>
      <c r="S542" s="131"/>
      <c r="T542" s="131"/>
      <c r="U542" s="131"/>
      <c r="V542" s="131"/>
      <c r="W542" s="131"/>
      <c r="X542" s="131"/>
      <c r="Y542" s="131"/>
      <c r="Z542" s="131"/>
    </row>
    <row r="543">
      <c r="A543" s="131"/>
      <c r="B543" s="131"/>
      <c r="C543" s="131"/>
      <c r="D543" s="131"/>
      <c r="E543" s="131"/>
      <c r="F543" s="131"/>
      <c r="G543" s="131"/>
      <c r="H543" s="131"/>
      <c r="I543" s="131"/>
      <c r="J543" s="131"/>
      <c r="K543" s="131"/>
      <c r="L543" s="131"/>
      <c r="M543" s="131"/>
      <c r="N543" s="131"/>
      <c r="O543" s="131"/>
      <c r="P543" s="131"/>
      <c r="Q543" s="131"/>
      <c r="R543" s="131"/>
      <c r="S543" s="131"/>
      <c r="T543" s="131"/>
      <c r="U543" s="131"/>
      <c r="V543" s="131"/>
      <c r="W543" s="131"/>
      <c r="X543" s="131"/>
      <c r="Y543" s="131"/>
      <c r="Z543" s="131"/>
    </row>
    <row r="544">
      <c r="A544" s="131"/>
      <c r="B544" s="131"/>
      <c r="C544" s="131"/>
      <c r="D544" s="131"/>
      <c r="E544" s="131"/>
      <c r="F544" s="131"/>
      <c r="G544" s="131"/>
      <c r="H544" s="131"/>
      <c r="I544" s="131"/>
      <c r="J544" s="131"/>
      <c r="K544" s="131"/>
      <c r="L544" s="131"/>
      <c r="M544" s="131"/>
      <c r="N544" s="131"/>
      <c r="O544" s="131"/>
      <c r="P544" s="131"/>
      <c r="Q544" s="131"/>
      <c r="R544" s="131"/>
      <c r="S544" s="131"/>
      <c r="T544" s="131"/>
      <c r="U544" s="131"/>
      <c r="V544" s="131"/>
      <c r="W544" s="131"/>
      <c r="X544" s="131"/>
      <c r="Y544" s="131"/>
      <c r="Z544" s="131"/>
    </row>
    <row r="545">
      <c r="A545" s="131"/>
      <c r="B545" s="131"/>
      <c r="C545" s="131"/>
      <c r="D545" s="131"/>
      <c r="E545" s="131"/>
      <c r="F545" s="131"/>
      <c r="G545" s="131"/>
      <c r="H545" s="131"/>
      <c r="I545" s="131"/>
      <c r="J545" s="131"/>
      <c r="K545" s="131"/>
      <c r="L545" s="131"/>
      <c r="M545" s="131"/>
      <c r="N545" s="131"/>
      <c r="O545" s="131"/>
      <c r="P545" s="131"/>
      <c r="Q545" s="131"/>
      <c r="R545" s="131"/>
      <c r="S545" s="131"/>
      <c r="T545" s="131"/>
      <c r="U545" s="131"/>
      <c r="V545" s="131"/>
      <c r="W545" s="131"/>
      <c r="X545" s="131"/>
      <c r="Y545" s="131"/>
      <c r="Z545" s="131"/>
    </row>
    <row r="546">
      <c r="A546" s="131"/>
      <c r="B546" s="131"/>
      <c r="C546" s="131"/>
      <c r="D546" s="131"/>
      <c r="E546" s="131"/>
      <c r="F546" s="131"/>
      <c r="G546" s="131"/>
      <c r="H546" s="131"/>
      <c r="I546" s="131"/>
      <c r="J546" s="131"/>
      <c r="K546" s="131"/>
      <c r="L546" s="131"/>
      <c r="M546" s="131"/>
      <c r="N546" s="131"/>
      <c r="O546" s="131"/>
      <c r="P546" s="131"/>
      <c r="Q546" s="131"/>
      <c r="R546" s="131"/>
      <c r="S546" s="131"/>
      <c r="T546" s="131"/>
      <c r="U546" s="131"/>
      <c r="V546" s="131"/>
      <c r="W546" s="131"/>
      <c r="X546" s="131"/>
      <c r="Y546" s="131"/>
      <c r="Z546" s="131"/>
    </row>
    <row r="547">
      <c r="A547" s="131"/>
      <c r="B547" s="131"/>
      <c r="C547" s="131"/>
      <c r="D547" s="131"/>
      <c r="E547" s="131"/>
      <c r="F547" s="131"/>
      <c r="G547" s="131"/>
      <c r="H547" s="131"/>
      <c r="I547" s="131"/>
      <c r="J547" s="131"/>
      <c r="K547" s="131"/>
      <c r="L547" s="131"/>
      <c r="M547" s="131"/>
      <c r="N547" s="131"/>
      <c r="O547" s="131"/>
      <c r="P547" s="131"/>
      <c r="Q547" s="131"/>
      <c r="R547" s="131"/>
      <c r="S547" s="131"/>
      <c r="T547" s="131"/>
      <c r="U547" s="131"/>
      <c r="V547" s="131"/>
      <c r="W547" s="131"/>
      <c r="X547" s="131"/>
      <c r="Y547" s="131"/>
      <c r="Z547" s="131"/>
    </row>
    <row r="548">
      <c r="A548" s="131"/>
      <c r="B548" s="131"/>
      <c r="C548" s="131"/>
      <c r="D548" s="131"/>
      <c r="E548" s="131"/>
      <c r="F548" s="131"/>
      <c r="G548" s="131"/>
      <c r="H548" s="131"/>
      <c r="I548" s="131"/>
      <c r="J548" s="131"/>
      <c r="K548" s="131"/>
      <c r="L548" s="131"/>
      <c r="M548" s="131"/>
      <c r="N548" s="131"/>
      <c r="O548" s="131"/>
      <c r="P548" s="131"/>
      <c r="Q548" s="131"/>
      <c r="R548" s="131"/>
      <c r="S548" s="131"/>
      <c r="T548" s="131"/>
      <c r="U548" s="131"/>
      <c r="V548" s="131"/>
      <c r="W548" s="131"/>
      <c r="X548" s="131"/>
      <c r="Y548" s="131"/>
      <c r="Z548" s="131"/>
    </row>
    <row r="549">
      <c r="A549" s="131"/>
      <c r="B549" s="131"/>
      <c r="C549" s="131"/>
      <c r="D549" s="131"/>
      <c r="E549" s="131"/>
      <c r="F549" s="131"/>
      <c r="G549" s="131"/>
      <c r="H549" s="131"/>
      <c r="I549" s="131"/>
      <c r="J549" s="131"/>
      <c r="K549" s="131"/>
      <c r="L549" s="131"/>
      <c r="M549" s="131"/>
      <c r="N549" s="131"/>
      <c r="O549" s="131"/>
      <c r="P549" s="131"/>
      <c r="Q549" s="131"/>
      <c r="R549" s="131"/>
      <c r="S549" s="131"/>
      <c r="T549" s="131"/>
      <c r="U549" s="131"/>
      <c r="V549" s="131"/>
      <c r="W549" s="131"/>
      <c r="X549" s="131"/>
      <c r="Y549" s="131"/>
      <c r="Z549" s="131"/>
    </row>
    <row r="550">
      <c r="A550" s="131"/>
      <c r="B550" s="131"/>
      <c r="C550" s="131"/>
      <c r="D550" s="131"/>
      <c r="E550" s="131"/>
      <c r="F550" s="131"/>
      <c r="G550" s="131"/>
      <c r="H550" s="131"/>
      <c r="I550" s="131"/>
      <c r="J550" s="131"/>
      <c r="K550" s="131"/>
      <c r="L550" s="131"/>
      <c r="M550" s="131"/>
      <c r="N550" s="131"/>
      <c r="O550" s="131"/>
      <c r="P550" s="131"/>
      <c r="Q550" s="131"/>
      <c r="R550" s="131"/>
      <c r="S550" s="131"/>
      <c r="T550" s="131"/>
      <c r="U550" s="131"/>
      <c r="V550" s="131"/>
      <c r="W550" s="131"/>
      <c r="X550" s="131"/>
      <c r="Y550" s="131"/>
      <c r="Z550" s="131"/>
    </row>
    <row r="551">
      <c r="A551" s="131"/>
      <c r="B551" s="131"/>
      <c r="C551" s="131"/>
      <c r="D551" s="131"/>
      <c r="E551" s="131"/>
      <c r="F551" s="131"/>
      <c r="G551" s="131"/>
      <c r="H551" s="131"/>
      <c r="I551" s="131"/>
      <c r="J551" s="131"/>
      <c r="K551" s="131"/>
      <c r="L551" s="131"/>
      <c r="M551" s="131"/>
      <c r="N551" s="131"/>
      <c r="O551" s="131"/>
      <c r="P551" s="131"/>
      <c r="Q551" s="131"/>
      <c r="R551" s="131"/>
      <c r="S551" s="131"/>
      <c r="T551" s="131"/>
      <c r="U551" s="131"/>
      <c r="V551" s="131"/>
      <c r="W551" s="131"/>
      <c r="X551" s="131"/>
      <c r="Y551" s="131"/>
      <c r="Z551" s="131"/>
    </row>
    <row r="552">
      <c r="A552" s="131"/>
      <c r="B552" s="131"/>
      <c r="C552" s="131"/>
      <c r="D552" s="131"/>
      <c r="E552" s="131"/>
      <c r="F552" s="131"/>
      <c r="G552" s="131"/>
      <c r="H552" s="131"/>
      <c r="I552" s="131"/>
      <c r="J552" s="131"/>
      <c r="K552" s="131"/>
      <c r="L552" s="131"/>
      <c r="M552" s="131"/>
      <c r="N552" s="131"/>
      <c r="O552" s="131"/>
      <c r="P552" s="131"/>
      <c r="Q552" s="131"/>
      <c r="R552" s="131"/>
      <c r="S552" s="131"/>
      <c r="T552" s="131"/>
      <c r="U552" s="131"/>
      <c r="V552" s="131"/>
      <c r="W552" s="131"/>
      <c r="X552" s="131"/>
      <c r="Y552" s="131"/>
      <c r="Z552" s="131"/>
    </row>
    <row r="553">
      <c r="A553" s="131"/>
      <c r="B553" s="131"/>
      <c r="C553" s="131"/>
      <c r="D553" s="131"/>
      <c r="E553" s="131"/>
      <c r="F553" s="131"/>
      <c r="G553" s="131"/>
      <c r="H553" s="131"/>
      <c r="I553" s="131"/>
      <c r="J553" s="131"/>
      <c r="K553" s="131"/>
      <c r="L553" s="131"/>
      <c r="M553" s="131"/>
      <c r="N553" s="131"/>
      <c r="O553" s="131"/>
      <c r="P553" s="131"/>
      <c r="Q553" s="131"/>
      <c r="R553" s="131"/>
      <c r="S553" s="131"/>
      <c r="T553" s="131"/>
      <c r="U553" s="131"/>
      <c r="V553" s="131"/>
      <c r="W553" s="131"/>
      <c r="X553" s="131"/>
      <c r="Y553" s="131"/>
      <c r="Z553" s="131"/>
    </row>
    <row r="554">
      <c r="A554" s="131"/>
      <c r="B554" s="131"/>
      <c r="C554" s="131"/>
      <c r="D554" s="131"/>
      <c r="E554" s="131"/>
      <c r="F554" s="131"/>
      <c r="G554" s="131"/>
      <c r="H554" s="131"/>
      <c r="I554" s="131"/>
      <c r="J554" s="131"/>
      <c r="K554" s="131"/>
      <c r="L554" s="131"/>
      <c r="M554" s="131"/>
      <c r="N554" s="131"/>
      <c r="O554" s="131"/>
      <c r="P554" s="131"/>
      <c r="Q554" s="131"/>
      <c r="R554" s="131"/>
      <c r="S554" s="131"/>
      <c r="T554" s="131"/>
      <c r="U554" s="131"/>
      <c r="V554" s="131"/>
      <c r="W554" s="131"/>
      <c r="X554" s="131"/>
      <c r="Y554" s="131"/>
      <c r="Z554" s="131"/>
    </row>
    <row r="555">
      <c r="A555" s="131"/>
      <c r="B555" s="131"/>
      <c r="C555" s="131"/>
      <c r="D555" s="131"/>
      <c r="E555" s="131"/>
      <c r="F555" s="131"/>
      <c r="G555" s="131"/>
      <c r="H555" s="131"/>
      <c r="I555" s="131"/>
      <c r="J555" s="131"/>
      <c r="K555" s="131"/>
      <c r="L555" s="131"/>
      <c r="M555" s="131"/>
      <c r="N555" s="131"/>
      <c r="O555" s="131"/>
      <c r="P555" s="131"/>
      <c r="Q555" s="131"/>
      <c r="R555" s="131"/>
      <c r="S555" s="131"/>
      <c r="T555" s="131"/>
      <c r="U555" s="131"/>
      <c r="V555" s="131"/>
      <c r="W555" s="131"/>
      <c r="X555" s="131"/>
      <c r="Y555" s="131"/>
      <c r="Z555" s="131"/>
    </row>
    <row r="556">
      <c r="A556" s="131"/>
      <c r="B556" s="131"/>
      <c r="C556" s="131"/>
      <c r="D556" s="131"/>
      <c r="E556" s="131"/>
      <c r="F556" s="131"/>
      <c r="G556" s="131"/>
      <c r="H556" s="131"/>
      <c r="I556" s="131"/>
      <c r="J556" s="131"/>
      <c r="K556" s="131"/>
      <c r="L556" s="131"/>
      <c r="M556" s="131"/>
      <c r="N556" s="131"/>
      <c r="O556" s="131"/>
      <c r="P556" s="131"/>
      <c r="Q556" s="131"/>
      <c r="R556" s="131"/>
      <c r="S556" s="131"/>
      <c r="T556" s="131"/>
      <c r="U556" s="131"/>
      <c r="V556" s="131"/>
      <c r="W556" s="131"/>
      <c r="X556" s="131"/>
      <c r="Y556" s="131"/>
      <c r="Z556" s="131"/>
    </row>
    <row r="557">
      <c r="A557" s="131"/>
      <c r="B557" s="131"/>
      <c r="C557" s="131"/>
      <c r="D557" s="131"/>
      <c r="E557" s="131"/>
      <c r="F557" s="131"/>
      <c r="G557" s="131"/>
      <c r="H557" s="131"/>
      <c r="I557" s="131"/>
      <c r="J557" s="131"/>
      <c r="K557" s="131"/>
      <c r="L557" s="131"/>
      <c r="M557" s="131"/>
      <c r="N557" s="131"/>
      <c r="O557" s="131"/>
      <c r="P557" s="131"/>
      <c r="Q557" s="131"/>
      <c r="R557" s="131"/>
      <c r="S557" s="131"/>
      <c r="T557" s="131"/>
      <c r="U557" s="131"/>
      <c r="V557" s="131"/>
      <c r="W557" s="131"/>
      <c r="X557" s="131"/>
      <c r="Y557" s="131"/>
      <c r="Z557" s="131"/>
    </row>
    <row r="558">
      <c r="A558" s="131"/>
      <c r="B558" s="131"/>
      <c r="C558" s="131"/>
      <c r="D558" s="131"/>
      <c r="E558" s="131"/>
      <c r="F558" s="131"/>
      <c r="G558" s="131"/>
      <c r="H558" s="131"/>
      <c r="I558" s="131"/>
      <c r="J558" s="131"/>
      <c r="K558" s="131"/>
      <c r="L558" s="131"/>
      <c r="M558" s="131"/>
      <c r="N558" s="131"/>
      <c r="O558" s="131"/>
      <c r="P558" s="131"/>
      <c r="Q558" s="131"/>
      <c r="R558" s="131"/>
      <c r="S558" s="131"/>
      <c r="T558" s="131"/>
      <c r="U558" s="131"/>
      <c r="V558" s="131"/>
      <c r="W558" s="131"/>
      <c r="X558" s="131"/>
      <c r="Y558" s="131"/>
      <c r="Z558" s="131"/>
    </row>
    <row r="559">
      <c r="A559" s="131"/>
      <c r="B559" s="131"/>
      <c r="C559" s="131"/>
      <c r="D559" s="131"/>
      <c r="E559" s="131"/>
      <c r="F559" s="131"/>
      <c r="G559" s="131"/>
      <c r="H559" s="131"/>
      <c r="I559" s="131"/>
      <c r="J559" s="131"/>
      <c r="K559" s="131"/>
      <c r="L559" s="131"/>
      <c r="M559" s="131"/>
      <c r="N559" s="131"/>
      <c r="O559" s="131"/>
      <c r="P559" s="131"/>
      <c r="Q559" s="131"/>
      <c r="R559" s="131"/>
      <c r="S559" s="131"/>
      <c r="T559" s="131"/>
      <c r="U559" s="131"/>
      <c r="V559" s="131"/>
      <c r="W559" s="131"/>
      <c r="X559" s="131"/>
      <c r="Y559" s="131"/>
      <c r="Z559" s="131"/>
    </row>
    <row r="560">
      <c r="A560" s="131"/>
      <c r="B560" s="131"/>
      <c r="C560" s="131"/>
      <c r="D560" s="131"/>
      <c r="E560" s="131"/>
      <c r="F560" s="131"/>
      <c r="G560" s="131"/>
      <c r="H560" s="131"/>
      <c r="I560" s="131"/>
      <c r="J560" s="131"/>
      <c r="K560" s="131"/>
      <c r="L560" s="131"/>
      <c r="M560" s="131"/>
      <c r="N560" s="131"/>
      <c r="O560" s="131"/>
      <c r="P560" s="131"/>
      <c r="Q560" s="131"/>
      <c r="R560" s="131"/>
      <c r="S560" s="131"/>
      <c r="T560" s="131"/>
      <c r="U560" s="131"/>
      <c r="V560" s="131"/>
      <c r="W560" s="131"/>
      <c r="X560" s="131"/>
      <c r="Y560" s="131"/>
      <c r="Z560" s="131"/>
    </row>
    <row r="561">
      <c r="A561" s="131"/>
      <c r="B561" s="131"/>
      <c r="C561" s="131"/>
      <c r="D561" s="131"/>
      <c r="E561" s="131"/>
      <c r="F561" s="131"/>
      <c r="G561" s="131"/>
      <c r="H561" s="131"/>
      <c r="I561" s="131"/>
      <c r="J561" s="131"/>
      <c r="K561" s="131"/>
      <c r="L561" s="131"/>
      <c r="M561" s="131"/>
      <c r="N561" s="131"/>
      <c r="O561" s="131"/>
      <c r="P561" s="131"/>
      <c r="Q561" s="131"/>
      <c r="R561" s="131"/>
      <c r="S561" s="131"/>
      <c r="T561" s="131"/>
      <c r="U561" s="131"/>
      <c r="V561" s="131"/>
      <c r="W561" s="131"/>
      <c r="X561" s="131"/>
      <c r="Y561" s="131"/>
      <c r="Z561" s="131"/>
    </row>
    <row r="562">
      <c r="A562" s="131"/>
      <c r="B562" s="131"/>
      <c r="C562" s="131"/>
      <c r="D562" s="131"/>
      <c r="E562" s="131"/>
      <c r="F562" s="131"/>
      <c r="G562" s="131"/>
      <c r="H562" s="131"/>
      <c r="I562" s="131"/>
      <c r="J562" s="131"/>
      <c r="K562" s="131"/>
      <c r="L562" s="131"/>
      <c r="M562" s="131"/>
      <c r="N562" s="131"/>
      <c r="O562" s="131"/>
      <c r="P562" s="131"/>
      <c r="Q562" s="131"/>
      <c r="R562" s="131"/>
      <c r="S562" s="131"/>
      <c r="T562" s="131"/>
      <c r="U562" s="131"/>
      <c r="V562" s="131"/>
      <c r="W562" s="131"/>
      <c r="X562" s="131"/>
      <c r="Y562" s="131"/>
      <c r="Z562" s="131"/>
    </row>
    <row r="563">
      <c r="A563" s="131"/>
      <c r="B563" s="131"/>
      <c r="C563" s="131"/>
      <c r="D563" s="131"/>
      <c r="E563" s="131"/>
      <c r="F563" s="131"/>
      <c r="G563" s="131"/>
      <c r="H563" s="131"/>
      <c r="I563" s="131"/>
      <c r="J563" s="131"/>
      <c r="K563" s="131"/>
      <c r="L563" s="131"/>
      <c r="M563" s="131"/>
      <c r="N563" s="131"/>
      <c r="O563" s="131"/>
      <c r="P563" s="131"/>
      <c r="Q563" s="131"/>
      <c r="R563" s="131"/>
      <c r="S563" s="131"/>
      <c r="T563" s="131"/>
      <c r="U563" s="131"/>
      <c r="V563" s="131"/>
      <c r="W563" s="131"/>
      <c r="X563" s="131"/>
      <c r="Y563" s="131"/>
      <c r="Z563" s="131"/>
    </row>
    <row r="564">
      <c r="A564" s="131"/>
      <c r="B564" s="131"/>
      <c r="C564" s="131"/>
      <c r="D564" s="131"/>
      <c r="E564" s="131"/>
      <c r="F564" s="131"/>
      <c r="G564" s="131"/>
      <c r="H564" s="131"/>
      <c r="I564" s="131"/>
      <c r="J564" s="131"/>
      <c r="K564" s="131"/>
      <c r="L564" s="131"/>
      <c r="M564" s="131"/>
      <c r="N564" s="131"/>
      <c r="O564" s="131"/>
      <c r="P564" s="131"/>
      <c r="Q564" s="131"/>
      <c r="R564" s="131"/>
      <c r="S564" s="131"/>
      <c r="T564" s="131"/>
      <c r="U564" s="131"/>
      <c r="V564" s="131"/>
      <c r="W564" s="131"/>
      <c r="X564" s="131"/>
      <c r="Y564" s="131"/>
      <c r="Z564" s="131"/>
    </row>
    <row r="565">
      <c r="A565" s="131"/>
      <c r="B565" s="131"/>
      <c r="C565" s="131"/>
      <c r="D565" s="131"/>
      <c r="E565" s="131"/>
      <c r="F565" s="131"/>
      <c r="G565" s="131"/>
      <c r="H565" s="131"/>
      <c r="I565" s="131"/>
      <c r="J565" s="131"/>
      <c r="K565" s="131"/>
      <c r="L565" s="131"/>
      <c r="M565" s="131"/>
      <c r="N565" s="131"/>
      <c r="O565" s="131"/>
      <c r="P565" s="131"/>
      <c r="Q565" s="131"/>
      <c r="R565" s="131"/>
      <c r="S565" s="131"/>
      <c r="T565" s="131"/>
      <c r="U565" s="131"/>
      <c r="V565" s="131"/>
      <c r="W565" s="131"/>
      <c r="X565" s="131"/>
      <c r="Y565" s="131"/>
      <c r="Z565" s="131"/>
    </row>
    <row r="566">
      <c r="A566" s="131"/>
      <c r="B566" s="131"/>
      <c r="C566" s="131"/>
      <c r="D566" s="131"/>
      <c r="E566" s="131"/>
      <c r="F566" s="131"/>
      <c r="G566" s="131"/>
      <c r="H566" s="131"/>
      <c r="I566" s="131"/>
      <c r="J566" s="131"/>
      <c r="K566" s="131"/>
      <c r="L566" s="131"/>
      <c r="M566" s="131"/>
      <c r="N566" s="131"/>
      <c r="O566" s="131"/>
      <c r="P566" s="131"/>
      <c r="Q566" s="131"/>
      <c r="R566" s="131"/>
      <c r="S566" s="131"/>
      <c r="T566" s="131"/>
      <c r="U566" s="131"/>
      <c r="V566" s="131"/>
      <c r="W566" s="131"/>
      <c r="X566" s="131"/>
      <c r="Y566" s="131"/>
      <c r="Z566" s="131"/>
    </row>
    <row r="567">
      <c r="A567" s="131"/>
      <c r="B567" s="131"/>
      <c r="C567" s="131"/>
      <c r="D567" s="131"/>
      <c r="E567" s="131"/>
      <c r="F567" s="131"/>
      <c r="G567" s="131"/>
      <c r="H567" s="131"/>
      <c r="I567" s="131"/>
      <c r="J567" s="131"/>
      <c r="K567" s="131"/>
      <c r="L567" s="131"/>
      <c r="M567" s="131"/>
      <c r="N567" s="131"/>
      <c r="O567" s="131"/>
      <c r="P567" s="131"/>
      <c r="Q567" s="131"/>
      <c r="R567" s="131"/>
      <c r="S567" s="131"/>
      <c r="T567" s="131"/>
      <c r="U567" s="131"/>
      <c r="V567" s="131"/>
      <c r="W567" s="131"/>
      <c r="X567" s="131"/>
      <c r="Y567" s="131"/>
      <c r="Z567" s="131"/>
    </row>
    <row r="568">
      <c r="A568" s="131"/>
      <c r="B568" s="131"/>
      <c r="C568" s="131"/>
      <c r="D568" s="131"/>
      <c r="E568" s="131"/>
      <c r="F568" s="131"/>
      <c r="G568" s="131"/>
      <c r="H568" s="131"/>
      <c r="I568" s="131"/>
      <c r="J568" s="131"/>
      <c r="K568" s="131"/>
      <c r="L568" s="131"/>
      <c r="M568" s="131"/>
      <c r="N568" s="131"/>
      <c r="O568" s="131"/>
      <c r="P568" s="131"/>
      <c r="Q568" s="131"/>
      <c r="R568" s="131"/>
      <c r="S568" s="131"/>
      <c r="T568" s="131"/>
      <c r="U568" s="131"/>
      <c r="V568" s="131"/>
      <c r="W568" s="131"/>
      <c r="X568" s="131"/>
      <c r="Y568" s="131"/>
      <c r="Z568" s="131"/>
    </row>
    <row r="569">
      <c r="A569" s="131"/>
      <c r="B569" s="131"/>
      <c r="C569" s="131"/>
      <c r="D569" s="131"/>
      <c r="E569" s="131"/>
      <c r="F569" s="131"/>
      <c r="G569" s="131"/>
      <c r="H569" s="131"/>
      <c r="I569" s="131"/>
      <c r="J569" s="131"/>
      <c r="K569" s="131"/>
      <c r="L569" s="131"/>
      <c r="M569" s="131"/>
      <c r="N569" s="131"/>
      <c r="O569" s="131"/>
      <c r="P569" s="131"/>
      <c r="Q569" s="131"/>
      <c r="R569" s="131"/>
      <c r="S569" s="131"/>
      <c r="T569" s="131"/>
      <c r="U569" s="131"/>
      <c r="V569" s="131"/>
      <c r="W569" s="131"/>
      <c r="X569" s="131"/>
      <c r="Y569" s="131"/>
      <c r="Z569" s="131"/>
    </row>
    <row r="570">
      <c r="A570" s="131"/>
      <c r="B570" s="131"/>
      <c r="C570" s="131"/>
      <c r="D570" s="131"/>
      <c r="E570" s="131"/>
      <c r="F570" s="131"/>
      <c r="G570" s="131"/>
      <c r="H570" s="131"/>
      <c r="I570" s="131"/>
      <c r="J570" s="131"/>
      <c r="K570" s="131"/>
      <c r="L570" s="131"/>
      <c r="M570" s="131"/>
      <c r="N570" s="131"/>
      <c r="O570" s="131"/>
      <c r="P570" s="131"/>
      <c r="Q570" s="131"/>
      <c r="R570" s="131"/>
      <c r="S570" s="131"/>
      <c r="T570" s="131"/>
      <c r="U570" s="131"/>
      <c r="V570" s="131"/>
      <c r="W570" s="131"/>
      <c r="X570" s="131"/>
      <c r="Y570" s="131"/>
      <c r="Z570" s="131"/>
    </row>
    <row r="571">
      <c r="A571" s="131"/>
      <c r="B571" s="131"/>
      <c r="C571" s="131"/>
      <c r="D571" s="131"/>
      <c r="E571" s="131"/>
      <c r="F571" s="131"/>
      <c r="G571" s="131"/>
      <c r="H571" s="131"/>
      <c r="I571" s="131"/>
      <c r="J571" s="131"/>
      <c r="K571" s="131"/>
      <c r="L571" s="131"/>
      <c r="M571" s="131"/>
      <c r="N571" s="131"/>
      <c r="O571" s="131"/>
      <c r="P571" s="131"/>
      <c r="Q571" s="131"/>
      <c r="R571" s="131"/>
      <c r="S571" s="131"/>
      <c r="T571" s="131"/>
      <c r="U571" s="131"/>
      <c r="V571" s="131"/>
      <c r="W571" s="131"/>
      <c r="X571" s="131"/>
      <c r="Y571" s="131"/>
      <c r="Z571" s="131"/>
    </row>
    <row r="572">
      <c r="A572" s="131"/>
      <c r="B572" s="131"/>
      <c r="C572" s="131"/>
      <c r="D572" s="131"/>
      <c r="E572" s="131"/>
      <c r="F572" s="131"/>
      <c r="G572" s="131"/>
      <c r="H572" s="131"/>
      <c r="I572" s="131"/>
      <c r="J572" s="131"/>
      <c r="K572" s="131"/>
      <c r="L572" s="131"/>
      <c r="M572" s="131"/>
      <c r="N572" s="131"/>
      <c r="O572" s="131"/>
      <c r="P572" s="131"/>
      <c r="Q572" s="131"/>
      <c r="R572" s="131"/>
      <c r="S572" s="131"/>
      <c r="T572" s="131"/>
      <c r="U572" s="131"/>
      <c r="V572" s="131"/>
      <c r="W572" s="131"/>
      <c r="X572" s="131"/>
      <c r="Y572" s="131"/>
      <c r="Z572" s="131"/>
    </row>
    <row r="573">
      <c r="A573" s="131"/>
      <c r="B573" s="131"/>
      <c r="C573" s="131"/>
      <c r="D573" s="131"/>
      <c r="E573" s="131"/>
      <c r="F573" s="131"/>
      <c r="G573" s="131"/>
      <c r="H573" s="131"/>
      <c r="I573" s="131"/>
      <c r="J573" s="131"/>
      <c r="K573" s="131"/>
      <c r="L573" s="131"/>
      <c r="M573" s="131"/>
      <c r="N573" s="131"/>
      <c r="O573" s="131"/>
      <c r="P573" s="131"/>
      <c r="Q573" s="131"/>
      <c r="R573" s="131"/>
      <c r="S573" s="131"/>
      <c r="T573" s="131"/>
      <c r="U573" s="131"/>
      <c r="V573" s="131"/>
      <c r="W573" s="131"/>
      <c r="X573" s="131"/>
      <c r="Y573" s="131"/>
      <c r="Z573" s="131"/>
    </row>
    <row r="574">
      <c r="A574" s="131"/>
      <c r="B574" s="131"/>
      <c r="C574" s="131"/>
      <c r="D574" s="131"/>
      <c r="E574" s="131"/>
      <c r="F574" s="131"/>
      <c r="G574" s="131"/>
      <c r="H574" s="131"/>
      <c r="I574" s="131"/>
      <c r="J574" s="131"/>
      <c r="K574" s="131"/>
      <c r="L574" s="131"/>
      <c r="M574" s="131"/>
      <c r="N574" s="131"/>
      <c r="O574" s="131"/>
      <c r="P574" s="131"/>
      <c r="Q574" s="131"/>
      <c r="R574" s="131"/>
      <c r="S574" s="131"/>
      <c r="T574" s="131"/>
      <c r="U574" s="131"/>
      <c r="V574" s="131"/>
      <c r="W574" s="131"/>
      <c r="X574" s="131"/>
      <c r="Y574" s="131"/>
      <c r="Z574" s="131"/>
    </row>
    <row r="575">
      <c r="A575" s="131"/>
      <c r="B575" s="131"/>
      <c r="C575" s="131"/>
      <c r="D575" s="131"/>
      <c r="E575" s="131"/>
      <c r="F575" s="131"/>
      <c r="G575" s="131"/>
      <c r="H575" s="131"/>
      <c r="I575" s="131"/>
      <c r="J575" s="131"/>
      <c r="K575" s="131"/>
      <c r="L575" s="131"/>
      <c r="M575" s="131"/>
      <c r="N575" s="131"/>
      <c r="O575" s="131"/>
      <c r="P575" s="131"/>
      <c r="Q575" s="131"/>
      <c r="R575" s="131"/>
      <c r="S575" s="131"/>
      <c r="T575" s="131"/>
      <c r="U575" s="131"/>
      <c r="V575" s="131"/>
      <c r="W575" s="131"/>
      <c r="X575" s="131"/>
      <c r="Y575" s="131"/>
      <c r="Z575" s="131"/>
    </row>
    <row r="576">
      <c r="A576" s="131"/>
      <c r="B576" s="131"/>
      <c r="C576" s="131"/>
      <c r="D576" s="131"/>
      <c r="E576" s="131"/>
      <c r="F576" s="131"/>
      <c r="G576" s="131"/>
      <c r="H576" s="131"/>
      <c r="I576" s="131"/>
      <c r="J576" s="131"/>
      <c r="K576" s="131"/>
      <c r="L576" s="131"/>
      <c r="M576" s="131"/>
      <c r="N576" s="131"/>
      <c r="O576" s="131"/>
      <c r="P576" s="131"/>
      <c r="Q576" s="131"/>
      <c r="R576" s="131"/>
      <c r="S576" s="131"/>
      <c r="T576" s="131"/>
      <c r="U576" s="131"/>
      <c r="V576" s="131"/>
      <c r="W576" s="131"/>
      <c r="X576" s="131"/>
      <c r="Y576" s="131"/>
      <c r="Z576" s="131"/>
    </row>
    <row r="577">
      <c r="A577" s="131"/>
      <c r="B577" s="131"/>
      <c r="C577" s="131"/>
      <c r="D577" s="131"/>
      <c r="E577" s="131"/>
      <c r="F577" s="131"/>
      <c r="G577" s="131"/>
      <c r="H577" s="131"/>
      <c r="I577" s="131"/>
      <c r="J577" s="131"/>
      <c r="K577" s="131"/>
      <c r="L577" s="131"/>
      <c r="M577" s="131"/>
      <c r="N577" s="131"/>
      <c r="O577" s="131"/>
      <c r="P577" s="131"/>
      <c r="Q577" s="131"/>
      <c r="R577" s="131"/>
      <c r="S577" s="131"/>
      <c r="T577" s="131"/>
      <c r="U577" s="131"/>
      <c r="V577" s="131"/>
      <c r="W577" s="131"/>
      <c r="X577" s="131"/>
      <c r="Y577" s="131"/>
      <c r="Z577" s="131"/>
    </row>
    <row r="578">
      <c r="A578" s="131"/>
      <c r="B578" s="131"/>
      <c r="C578" s="131"/>
      <c r="D578" s="131"/>
      <c r="E578" s="131"/>
      <c r="F578" s="131"/>
      <c r="G578" s="131"/>
      <c r="H578" s="131"/>
      <c r="I578" s="131"/>
      <c r="J578" s="131"/>
      <c r="K578" s="131"/>
      <c r="L578" s="131"/>
      <c r="M578" s="131"/>
      <c r="N578" s="131"/>
      <c r="O578" s="131"/>
      <c r="P578" s="131"/>
      <c r="Q578" s="131"/>
      <c r="R578" s="131"/>
      <c r="S578" s="131"/>
      <c r="T578" s="131"/>
      <c r="U578" s="131"/>
      <c r="V578" s="131"/>
      <c r="W578" s="131"/>
      <c r="X578" s="131"/>
      <c r="Y578" s="131"/>
      <c r="Z578" s="131"/>
    </row>
    <row r="579">
      <c r="A579" s="131"/>
      <c r="B579" s="131"/>
      <c r="C579" s="131"/>
      <c r="D579" s="131"/>
      <c r="E579" s="131"/>
      <c r="F579" s="131"/>
      <c r="G579" s="131"/>
      <c r="H579" s="131"/>
      <c r="I579" s="131"/>
      <c r="J579" s="131"/>
      <c r="K579" s="131"/>
      <c r="L579" s="131"/>
      <c r="M579" s="131"/>
      <c r="N579" s="131"/>
      <c r="O579" s="131"/>
      <c r="P579" s="131"/>
      <c r="Q579" s="131"/>
      <c r="R579" s="131"/>
      <c r="S579" s="131"/>
      <c r="T579" s="131"/>
      <c r="U579" s="131"/>
      <c r="V579" s="131"/>
      <c r="W579" s="131"/>
      <c r="X579" s="131"/>
      <c r="Y579" s="131"/>
      <c r="Z579" s="131"/>
    </row>
    <row r="580">
      <c r="A580" s="131"/>
      <c r="B580" s="131"/>
      <c r="C580" s="131"/>
      <c r="D580" s="131"/>
      <c r="E580" s="131"/>
      <c r="F580" s="131"/>
      <c r="G580" s="131"/>
      <c r="H580" s="131"/>
      <c r="I580" s="131"/>
      <c r="J580" s="131"/>
      <c r="K580" s="131"/>
      <c r="L580" s="131"/>
      <c r="M580" s="131"/>
      <c r="N580" s="131"/>
      <c r="O580" s="131"/>
      <c r="P580" s="131"/>
      <c r="Q580" s="131"/>
      <c r="R580" s="131"/>
      <c r="S580" s="131"/>
      <c r="T580" s="131"/>
      <c r="U580" s="131"/>
      <c r="V580" s="131"/>
      <c r="W580" s="131"/>
      <c r="X580" s="131"/>
      <c r="Y580" s="131"/>
      <c r="Z580" s="131"/>
    </row>
    <row r="581">
      <c r="A581" s="131"/>
      <c r="B581" s="131"/>
      <c r="C581" s="131"/>
      <c r="D581" s="131"/>
      <c r="E581" s="131"/>
      <c r="F581" s="131"/>
      <c r="G581" s="131"/>
      <c r="H581" s="131"/>
      <c r="I581" s="131"/>
      <c r="J581" s="131"/>
      <c r="K581" s="131"/>
      <c r="L581" s="131"/>
      <c r="M581" s="131"/>
      <c r="N581" s="131"/>
      <c r="O581" s="131"/>
      <c r="P581" s="131"/>
      <c r="Q581" s="131"/>
      <c r="R581" s="131"/>
      <c r="S581" s="131"/>
      <c r="T581" s="131"/>
      <c r="U581" s="131"/>
      <c r="V581" s="131"/>
      <c r="W581" s="131"/>
      <c r="X581" s="131"/>
      <c r="Y581" s="131"/>
      <c r="Z581" s="131"/>
    </row>
    <row r="582">
      <c r="A582" s="131"/>
      <c r="B582" s="131"/>
      <c r="C582" s="131"/>
      <c r="D582" s="131"/>
      <c r="E582" s="131"/>
      <c r="F582" s="131"/>
      <c r="G582" s="131"/>
      <c r="H582" s="131"/>
      <c r="I582" s="131"/>
      <c r="J582" s="131"/>
      <c r="K582" s="131"/>
      <c r="L582" s="131"/>
      <c r="M582" s="131"/>
      <c r="N582" s="131"/>
      <c r="O582" s="131"/>
      <c r="P582" s="131"/>
      <c r="Q582" s="131"/>
      <c r="R582" s="131"/>
      <c r="S582" s="131"/>
      <c r="T582" s="131"/>
      <c r="U582" s="131"/>
      <c r="V582" s="131"/>
      <c r="W582" s="131"/>
      <c r="X582" s="131"/>
      <c r="Y582" s="131"/>
      <c r="Z582" s="131"/>
    </row>
    <row r="583">
      <c r="A583" s="131"/>
      <c r="B583" s="131"/>
      <c r="C583" s="131"/>
      <c r="D583" s="131"/>
      <c r="E583" s="131"/>
      <c r="F583" s="131"/>
      <c r="G583" s="131"/>
      <c r="H583" s="131"/>
      <c r="I583" s="131"/>
      <c r="J583" s="131"/>
      <c r="K583" s="131"/>
      <c r="L583" s="131"/>
      <c r="M583" s="131"/>
      <c r="N583" s="131"/>
      <c r="O583" s="131"/>
      <c r="P583" s="131"/>
      <c r="Q583" s="131"/>
      <c r="R583" s="131"/>
      <c r="S583" s="131"/>
      <c r="T583" s="131"/>
      <c r="U583" s="131"/>
      <c r="V583" s="131"/>
      <c r="W583" s="131"/>
      <c r="X583" s="131"/>
      <c r="Y583" s="131"/>
      <c r="Z583" s="131"/>
    </row>
    <row r="584">
      <c r="A584" s="131"/>
      <c r="B584" s="131"/>
      <c r="C584" s="131"/>
      <c r="D584" s="131"/>
      <c r="E584" s="131"/>
      <c r="F584" s="131"/>
      <c r="G584" s="131"/>
      <c r="H584" s="131"/>
      <c r="I584" s="131"/>
      <c r="J584" s="131"/>
      <c r="K584" s="131"/>
      <c r="L584" s="131"/>
      <c r="M584" s="131"/>
      <c r="N584" s="131"/>
      <c r="O584" s="131"/>
      <c r="P584" s="131"/>
      <c r="Q584" s="131"/>
      <c r="R584" s="131"/>
      <c r="S584" s="131"/>
      <c r="T584" s="131"/>
      <c r="U584" s="131"/>
      <c r="V584" s="131"/>
      <c r="W584" s="131"/>
      <c r="X584" s="131"/>
      <c r="Y584" s="131"/>
      <c r="Z584" s="131"/>
    </row>
    <row r="585">
      <c r="A585" s="131"/>
      <c r="B585" s="131"/>
      <c r="C585" s="131"/>
      <c r="D585" s="131"/>
      <c r="E585" s="131"/>
      <c r="F585" s="131"/>
      <c r="G585" s="131"/>
      <c r="H585" s="131"/>
      <c r="I585" s="131"/>
      <c r="J585" s="131"/>
      <c r="K585" s="131"/>
      <c r="L585" s="131"/>
      <c r="M585" s="131"/>
      <c r="N585" s="131"/>
      <c r="O585" s="131"/>
      <c r="P585" s="131"/>
      <c r="Q585" s="131"/>
      <c r="R585" s="131"/>
      <c r="S585" s="131"/>
      <c r="T585" s="131"/>
      <c r="U585" s="131"/>
      <c r="V585" s="131"/>
      <c r="W585" s="131"/>
      <c r="X585" s="131"/>
      <c r="Y585" s="131"/>
      <c r="Z585" s="131"/>
    </row>
    <row r="586">
      <c r="A586" s="131"/>
      <c r="B586" s="131"/>
      <c r="C586" s="131"/>
      <c r="D586" s="131"/>
      <c r="E586" s="131"/>
      <c r="F586" s="131"/>
      <c r="G586" s="131"/>
      <c r="H586" s="131"/>
      <c r="I586" s="131"/>
      <c r="J586" s="131"/>
      <c r="K586" s="131"/>
      <c r="L586" s="131"/>
      <c r="M586" s="131"/>
      <c r="N586" s="131"/>
      <c r="O586" s="131"/>
      <c r="P586" s="131"/>
      <c r="Q586" s="131"/>
      <c r="R586" s="131"/>
      <c r="S586" s="131"/>
      <c r="T586" s="131"/>
      <c r="U586" s="131"/>
      <c r="V586" s="131"/>
      <c r="W586" s="131"/>
      <c r="X586" s="131"/>
      <c r="Y586" s="131"/>
      <c r="Z586" s="131"/>
    </row>
    <row r="587">
      <c r="A587" s="131"/>
      <c r="B587" s="131"/>
      <c r="C587" s="131"/>
      <c r="D587" s="131"/>
      <c r="E587" s="131"/>
      <c r="F587" s="131"/>
      <c r="G587" s="131"/>
      <c r="H587" s="131"/>
      <c r="I587" s="131"/>
      <c r="J587" s="131"/>
      <c r="K587" s="131"/>
      <c r="L587" s="131"/>
      <c r="M587" s="131"/>
      <c r="N587" s="131"/>
      <c r="O587" s="131"/>
      <c r="P587" s="131"/>
      <c r="Q587" s="131"/>
      <c r="R587" s="131"/>
      <c r="S587" s="131"/>
      <c r="T587" s="131"/>
      <c r="U587" s="131"/>
      <c r="V587" s="131"/>
      <c r="W587" s="131"/>
      <c r="X587" s="131"/>
      <c r="Y587" s="131"/>
      <c r="Z587" s="131"/>
    </row>
    <row r="588">
      <c r="A588" s="131"/>
      <c r="B588" s="131"/>
      <c r="C588" s="131"/>
      <c r="D588" s="131"/>
      <c r="E588" s="131"/>
      <c r="F588" s="131"/>
      <c r="G588" s="131"/>
      <c r="H588" s="131"/>
      <c r="I588" s="131"/>
      <c r="J588" s="131"/>
      <c r="K588" s="131"/>
      <c r="L588" s="131"/>
      <c r="M588" s="131"/>
      <c r="N588" s="131"/>
      <c r="O588" s="131"/>
      <c r="P588" s="131"/>
      <c r="Q588" s="131"/>
      <c r="R588" s="131"/>
      <c r="S588" s="131"/>
      <c r="T588" s="131"/>
      <c r="U588" s="131"/>
      <c r="V588" s="131"/>
      <c r="W588" s="131"/>
      <c r="X588" s="131"/>
      <c r="Y588" s="131"/>
      <c r="Z588" s="131"/>
    </row>
    <row r="589">
      <c r="A589" s="131"/>
      <c r="B589" s="131"/>
      <c r="C589" s="131"/>
      <c r="D589" s="131"/>
      <c r="E589" s="131"/>
      <c r="F589" s="131"/>
      <c r="G589" s="131"/>
      <c r="H589" s="131"/>
      <c r="I589" s="131"/>
      <c r="J589" s="131"/>
      <c r="K589" s="131"/>
      <c r="L589" s="131"/>
      <c r="M589" s="131"/>
      <c r="N589" s="131"/>
      <c r="O589" s="131"/>
      <c r="P589" s="131"/>
      <c r="Q589" s="131"/>
      <c r="R589" s="131"/>
      <c r="S589" s="131"/>
      <c r="T589" s="131"/>
      <c r="U589" s="131"/>
      <c r="V589" s="131"/>
      <c r="W589" s="131"/>
      <c r="X589" s="131"/>
      <c r="Y589" s="131"/>
      <c r="Z589" s="131"/>
    </row>
    <row r="590">
      <c r="A590" s="131"/>
      <c r="B590" s="131"/>
      <c r="C590" s="131"/>
      <c r="D590" s="131"/>
      <c r="E590" s="131"/>
      <c r="F590" s="131"/>
      <c r="G590" s="131"/>
      <c r="H590" s="131"/>
      <c r="I590" s="131"/>
      <c r="J590" s="131"/>
      <c r="K590" s="131"/>
      <c r="L590" s="131"/>
      <c r="M590" s="131"/>
      <c r="N590" s="131"/>
      <c r="O590" s="131"/>
      <c r="P590" s="131"/>
      <c r="Q590" s="131"/>
      <c r="R590" s="131"/>
      <c r="S590" s="131"/>
      <c r="T590" s="131"/>
      <c r="U590" s="131"/>
      <c r="V590" s="131"/>
      <c r="W590" s="131"/>
      <c r="X590" s="131"/>
      <c r="Y590" s="131"/>
      <c r="Z590" s="131"/>
    </row>
    <row r="591">
      <c r="A591" s="131"/>
      <c r="B591" s="131"/>
      <c r="C591" s="131"/>
      <c r="D591" s="131"/>
      <c r="E591" s="131"/>
      <c r="F591" s="131"/>
      <c r="G591" s="131"/>
      <c r="H591" s="131"/>
      <c r="I591" s="131"/>
      <c r="J591" s="131"/>
      <c r="K591" s="131"/>
      <c r="L591" s="131"/>
      <c r="M591" s="131"/>
      <c r="N591" s="131"/>
      <c r="O591" s="131"/>
      <c r="P591" s="131"/>
      <c r="Q591" s="131"/>
      <c r="R591" s="131"/>
      <c r="S591" s="131"/>
      <c r="T591" s="131"/>
      <c r="U591" s="131"/>
      <c r="V591" s="131"/>
      <c r="W591" s="131"/>
      <c r="X591" s="131"/>
      <c r="Y591" s="131"/>
      <c r="Z591" s="131"/>
    </row>
    <row r="592">
      <c r="A592" s="131"/>
      <c r="B592" s="131"/>
      <c r="C592" s="131"/>
      <c r="D592" s="131"/>
      <c r="E592" s="131"/>
      <c r="F592" s="131"/>
      <c r="G592" s="131"/>
      <c r="H592" s="131"/>
      <c r="I592" s="131"/>
      <c r="J592" s="131"/>
      <c r="K592" s="131"/>
      <c r="L592" s="131"/>
      <c r="M592" s="131"/>
      <c r="N592" s="131"/>
      <c r="O592" s="131"/>
      <c r="P592" s="131"/>
      <c r="Q592" s="131"/>
      <c r="R592" s="131"/>
      <c r="S592" s="131"/>
      <c r="T592" s="131"/>
      <c r="U592" s="131"/>
      <c r="V592" s="131"/>
      <c r="W592" s="131"/>
      <c r="X592" s="131"/>
      <c r="Y592" s="131"/>
      <c r="Z592" s="131"/>
    </row>
    <row r="593">
      <c r="A593" s="131"/>
      <c r="B593" s="131"/>
      <c r="C593" s="131"/>
      <c r="D593" s="131"/>
      <c r="E593" s="131"/>
      <c r="F593" s="131"/>
      <c r="G593" s="131"/>
      <c r="H593" s="131"/>
      <c r="I593" s="131"/>
      <c r="J593" s="131"/>
      <c r="K593" s="131"/>
      <c r="L593" s="131"/>
      <c r="M593" s="131"/>
      <c r="N593" s="131"/>
      <c r="O593" s="131"/>
      <c r="P593" s="131"/>
      <c r="Q593" s="131"/>
      <c r="R593" s="131"/>
      <c r="S593" s="131"/>
      <c r="T593" s="131"/>
      <c r="U593" s="131"/>
      <c r="V593" s="131"/>
      <c r="W593" s="131"/>
      <c r="X593" s="131"/>
      <c r="Y593" s="131"/>
      <c r="Z593" s="131"/>
    </row>
    <row r="594">
      <c r="A594" s="131"/>
      <c r="B594" s="131"/>
      <c r="C594" s="131"/>
      <c r="D594" s="131"/>
      <c r="E594" s="131"/>
      <c r="F594" s="131"/>
      <c r="G594" s="131"/>
      <c r="H594" s="131"/>
      <c r="I594" s="131"/>
      <c r="J594" s="131"/>
      <c r="K594" s="131"/>
      <c r="L594" s="131"/>
      <c r="M594" s="131"/>
      <c r="N594" s="131"/>
      <c r="O594" s="131"/>
      <c r="P594" s="131"/>
      <c r="Q594" s="131"/>
      <c r="R594" s="131"/>
      <c r="S594" s="131"/>
      <c r="T594" s="131"/>
      <c r="U594" s="131"/>
      <c r="V594" s="131"/>
      <c r="W594" s="131"/>
      <c r="X594" s="131"/>
      <c r="Y594" s="131"/>
      <c r="Z594" s="131"/>
    </row>
    <row r="595">
      <c r="A595" s="131"/>
      <c r="B595" s="131"/>
      <c r="C595" s="131"/>
      <c r="D595" s="131"/>
      <c r="E595" s="131"/>
      <c r="F595" s="131"/>
      <c r="G595" s="131"/>
      <c r="H595" s="131"/>
      <c r="I595" s="131"/>
      <c r="J595" s="131"/>
      <c r="K595" s="131"/>
      <c r="L595" s="131"/>
      <c r="M595" s="131"/>
      <c r="N595" s="131"/>
      <c r="O595" s="131"/>
      <c r="P595" s="131"/>
      <c r="Q595" s="131"/>
      <c r="R595" s="131"/>
      <c r="S595" s="131"/>
      <c r="T595" s="131"/>
      <c r="U595" s="131"/>
      <c r="V595" s="131"/>
      <c r="W595" s="131"/>
      <c r="X595" s="131"/>
      <c r="Y595" s="131"/>
      <c r="Z595" s="131"/>
    </row>
    <row r="596">
      <c r="A596" s="131"/>
      <c r="B596" s="131"/>
      <c r="C596" s="131"/>
      <c r="D596" s="131"/>
      <c r="E596" s="131"/>
      <c r="F596" s="131"/>
      <c r="G596" s="131"/>
      <c r="H596" s="131"/>
      <c r="I596" s="131"/>
      <c r="J596" s="131"/>
      <c r="K596" s="131"/>
      <c r="L596" s="131"/>
      <c r="M596" s="131"/>
      <c r="N596" s="131"/>
      <c r="O596" s="131"/>
      <c r="P596" s="131"/>
      <c r="Q596" s="131"/>
      <c r="R596" s="131"/>
      <c r="S596" s="131"/>
      <c r="T596" s="131"/>
      <c r="U596" s="131"/>
      <c r="V596" s="131"/>
      <c r="W596" s="131"/>
      <c r="X596" s="131"/>
      <c r="Y596" s="131"/>
      <c r="Z596" s="131"/>
    </row>
    <row r="597">
      <c r="A597" s="131"/>
      <c r="B597" s="131"/>
      <c r="C597" s="131"/>
      <c r="D597" s="131"/>
      <c r="E597" s="131"/>
      <c r="F597" s="131"/>
      <c r="G597" s="131"/>
      <c r="H597" s="131"/>
      <c r="I597" s="131"/>
      <c r="J597" s="131"/>
      <c r="K597" s="131"/>
      <c r="L597" s="131"/>
      <c r="M597" s="131"/>
      <c r="N597" s="131"/>
      <c r="O597" s="131"/>
      <c r="P597" s="131"/>
      <c r="Q597" s="131"/>
      <c r="R597" s="131"/>
      <c r="S597" s="131"/>
      <c r="T597" s="131"/>
      <c r="U597" s="131"/>
      <c r="V597" s="131"/>
      <c r="W597" s="131"/>
      <c r="X597" s="131"/>
      <c r="Y597" s="131"/>
      <c r="Z597" s="131"/>
    </row>
    <row r="598">
      <c r="A598" s="131"/>
      <c r="B598" s="131"/>
      <c r="C598" s="131"/>
      <c r="D598" s="131"/>
      <c r="E598" s="131"/>
      <c r="F598" s="131"/>
      <c r="G598" s="131"/>
      <c r="H598" s="131"/>
      <c r="I598" s="131"/>
      <c r="J598" s="131"/>
      <c r="K598" s="131"/>
      <c r="L598" s="131"/>
      <c r="M598" s="131"/>
      <c r="N598" s="131"/>
      <c r="O598" s="131"/>
      <c r="P598" s="131"/>
      <c r="Q598" s="131"/>
      <c r="R598" s="131"/>
      <c r="S598" s="131"/>
      <c r="T598" s="131"/>
      <c r="U598" s="131"/>
      <c r="V598" s="131"/>
      <c r="W598" s="131"/>
      <c r="X598" s="131"/>
      <c r="Y598" s="131"/>
      <c r="Z598" s="131"/>
    </row>
    <row r="599">
      <c r="A599" s="131"/>
      <c r="B599" s="131"/>
      <c r="C599" s="131"/>
      <c r="D599" s="131"/>
      <c r="E599" s="131"/>
      <c r="F599" s="131"/>
      <c r="G599" s="131"/>
      <c r="H599" s="131"/>
      <c r="I599" s="131"/>
      <c r="J599" s="131"/>
      <c r="K599" s="131"/>
      <c r="L599" s="131"/>
      <c r="M599" s="131"/>
      <c r="N599" s="131"/>
      <c r="O599" s="131"/>
      <c r="P599" s="131"/>
      <c r="Q599" s="131"/>
      <c r="R599" s="131"/>
      <c r="S599" s="131"/>
      <c r="T599" s="131"/>
      <c r="U599" s="131"/>
      <c r="V599" s="131"/>
      <c r="W599" s="131"/>
      <c r="X599" s="131"/>
      <c r="Y599" s="131"/>
      <c r="Z599" s="131"/>
    </row>
    <row r="600">
      <c r="A600" s="131"/>
      <c r="B600" s="131"/>
      <c r="C600" s="131"/>
      <c r="D600" s="131"/>
      <c r="E600" s="131"/>
      <c r="F600" s="131"/>
      <c r="G600" s="131"/>
      <c r="H600" s="131"/>
      <c r="I600" s="131"/>
      <c r="J600" s="131"/>
      <c r="K600" s="131"/>
      <c r="L600" s="131"/>
      <c r="M600" s="131"/>
      <c r="N600" s="131"/>
      <c r="O600" s="131"/>
      <c r="P600" s="131"/>
      <c r="Q600" s="131"/>
      <c r="R600" s="131"/>
      <c r="S600" s="131"/>
      <c r="T600" s="131"/>
      <c r="U600" s="131"/>
      <c r="V600" s="131"/>
      <c r="W600" s="131"/>
      <c r="X600" s="131"/>
      <c r="Y600" s="131"/>
      <c r="Z600" s="131"/>
    </row>
    <row r="601">
      <c r="A601" s="131"/>
      <c r="B601" s="131"/>
      <c r="C601" s="131"/>
      <c r="D601" s="131"/>
      <c r="E601" s="131"/>
      <c r="F601" s="131"/>
      <c r="G601" s="131"/>
      <c r="H601" s="131"/>
      <c r="I601" s="131"/>
      <c r="J601" s="131"/>
      <c r="K601" s="131"/>
      <c r="L601" s="131"/>
      <c r="M601" s="131"/>
      <c r="N601" s="131"/>
      <c r="O601" s="131"/>
      <c r="P601" s="131"/>
      <c r="Q601" s="131"/>
      <c r="R601" s="131"/>
      <c r="S601" s="131"/>
      <c r="T601" s="131"/>
      <c r="U601" s="131"/>
      <c r="V601" s="131"/>
      <c r="W601" s="131"/>
      <c r="X601" s="131"/>
      <c r="Y601" s="131"/>
      <c r="Z601" s="131"/>
    </row>
    <row r="602">
      <c r="A602" s="131"/>
      <c r="B602" s="131"/>
      <c r="C602" s="131"/>
      <c r="D602" s="131"/>
      <c r="E602" s="131"/>
      <c r="F602" s="131"/>
      <c r="G602" s="131"/>
      <c r="H602" s="131"/>
      <c r="I602" s="131"/>
      <c r="J602" s="131"/>
      <c r="K602" s="131"/>
      <c r="L602" s="131"/>
      <c r="M602" s="131"/>
      <c r="N602" s="131"/>
      <c r="O602" s="131"/>
      <c r="P602" s="131"/>
      <c r="Q602" s="131"/>
      <c r="R602" s="131"/>
      <c r="S602" s="131"/>
      <c r="T602" s="131"/>
      <c r="U602" s="131"/>
      <c r="V602" s="131"/>
      <c r="W602" s="131"/>
      <c r="X602" s="131"/>
      <c r="Y602" s="131"/>
      <c r="Z602" s="131"/>
    </row>
    <row r="603">
      <c r="A603" s="131"/>
      <c r="B603" s="131"/>
      <c r="C603" s="131"/>
      <c r="D603" s="131"/>
      <c r="E603" s="131"/>
      <c r="F603" s="131"/>
      <c r="G603" s="131"/>
      <c r="H603" s="131"/>
      <c r="I603" s="131"/>
      <c r="J603" s="131"/>
      <c r="K603" s="131"/>
      <c r="L603" s="131"/>
      <c r="M603" s="131"/>
      <c r="N603" s="131"/>
      <c r="O603" s="131"/>
      <c r="P603" s="131"/>
      <c r="Q603" s="131"/>
      <c r="R603" s="131"/>
      <c r="S603" s="131"/>
      <c r="T603" s="131"/>
      <c r="U603" s="131"/>
      <c r="V603" s="131"/>
      <c r="W603" s="131"/>
      <c r="X603" s="131"/>
      <c r="Y603" s="131"/>
      <c r="Z603" s="131"/>
    </row>
    <row r="604">
      <c r="A604" s="131"/>
      <c r="B604" s="131"/>
      <c r="C604" s="131"/>
      <c r="D604" s="131"/>
      <c r="E604" s="131"/>
      <c r="F604" s="131"/>
      <c r="G604" s="131"/>
      <c r="H604" s="131"/>
      <c r="I604" s="131"/>
      <c r="J604" s="131"/>
      <c r="K604" s="131"/>
      <c r="L604" s="131"/>
      <c r="M604" s="131"/>
      <c r="N604" s="131"/>
      <c r="O604" s="131"/>
      <c r="P604" s="131"/>
      <c r="Q604" s="131"/>
      <c r="R604" s="131"/>
      <c r="S604" s="131"/>
      <c r="T604" s="131"/>
      <c r="U604" s="131"/>
      <c r="V604" s="131"/>
      <c r="W604" s="131"/>
      <c r="X604" s="131"/>
      <c r="Y604" s="131"/>
      <c r="Z604" s="131"/>
    </row>
    <row r="605">
      <c r="A605" s="131"/>
      <c r="B605" s="131"/>
      <c r="C605" s="131"/>
      <c r="D605" s="131"/>
      <c r="E605" s="131"/>
      <c r="F605" s="131"/>
      <c r="G605" s="131"/>
      <c r="H605" s="131"/>
      <c r="I605" s="131"/>
      <c r="J605" s="131"/>
      <c r="K605" s="131"/>
      <c r="L605" s="131"/>
      <c r="M605" s="131"/>
      <c r="N605" s="131"/>
      <c r="O605" s="131"/>
      <c r="P605" s="131"/>
      <c r="Q605" s="131"/>
      <c r="R605" s="131"/>
      <c r="S605" s="131"/>
      <c r="T605" s="131"/>
      <c r="U605" s="131"/>
      <c r="V605" s="131"/>
      <c r="W605" s="131"/>
      <c r="X605" s="131"/>
      <c r="Y605" s="131"/>
      <c r="Z605" s="131"/>
    </row>
    <row r="606">
      <c r="A606" s="131"/>
      <c r="B606" s="131"/>
      <c r="C606" s="131"/>
      <c r="D606" s="131"/>
      <c r="E606" s="131"/>
      <c r="F606" s="131"/>
      <c r="G606" s="131"/>
      <c r="H606" s="131"/>
      <c r="I606" s="131"/>
      <c r="J606" s="131"/>
      <c r="K606" s="131"/>
      <c r="L606" s="131"/>
      <c r="M606" s="131"/>
      <c r="N606" s="131"/>
      <c r="O606" s="131"/>
      <c r="P606" s="131"/>
      <c r="Q606" s="131"/>
      <c r="R606" s="131"/>
      <c r="S606" s="131"/>
      <c r="T606" s="131"/>
      <c r="U606" s="131"/>
      <c r="V606" s="131"/>
      <c r="W606" s="131"/>
      <c r="X606" s="131"/>
      <c r="Y606" s="131"/>
      <c r="Z606" s="131"/>
    </row>
    <row r="607">
      <c r="A607" s="131"/>
      <c r="B607" s="131"/>
      <c r="C607" s="131"/>
      <c r="D607" s="131"/>
      <c r="E607" s="131"/>
      <c r="F607" s="131"/>
      <c r="G607" s="131"/>
      <c r="H607" s="131"/>
      <c r="I607" s="131"/>
      <c r="J607" s="131"/>
      <c r="K607" s="131"/>
      <c r="L607" s="131"/>
      <c r="M607" s="131"/>
      <c r="N607" s="131"/>
      <c r="O607" s="131"/>
      <c r="P607" s="131"/>
      <c r="Q607" s="131"/>
      <c r="R607" s="131"/>
      <c r="S607" s="131"/>
      <c r="T607" s="131"/>
      <c r="U607" s="131"/>
      <c r="V607" s="131"/>
      <c r="W607" s="131"/>
      <c r="X607" s="131"/>
      <c r="Y607" s="131"/>
      <c r="Z607" s="131"/>
    </row>
    <row r="608">
      <c r="A608" s="131"/>
      <c r="B608" s="131"/>
      <c r="C608" s="131"/>
      <c r="D608" s="131"/>
      <c r="E608" s="131"/>
      <c r="F608" s="131"/>
      <c r="G608" s="131"/>
      <c r="H608" s="131"/>
      <c r="I608" s="131"/>
      <c r="J608" s="131"/>
      <c r="K608" s="131"/>
      <c r="L608" s="131"/>
      <c r="M608" s="131"/>
      <c r="N608" s="131"/>
      <c r="O608" s="131"/>
      <c r="P608" s="131"/>
      <c r="Q608" s="131"/>
      <c r="R608" s="131"/>
      <c r="S608" s="131"/>
      <c r="T608" s="131"/>
      <c r="U608" s="131"/>
      <c r="V608" s="131"/>
      <c r="W608" s="131"/>
      <c r="X608" s="131"/>
      <c r="Y608" s="131"/>
      <c r="Z608" s="131"/>
    </row>
    <row r="609">
      <c r="A609" s="131"/>
      <c r="B609" s="131"/>
      <c r="C609" s="131"/>
      <c r="D609" s="131"/>
      <c r="E609" s="131"/>
      <c r="F609" s="131"/>
      <c r="G609" s="131"/>
      <c r="H609" s="131"/>
      <c r="I609" s="131"/>
      <c r="J609" s="131"/>
      <c r="K609" s="131"/>
      <c r="L609" s="131"/>
      <c r="M609" s="131"/>
      <c r="N609" s="131"/>
      <c r="O609" s="131"/>
      <c r="P609" s="131"/>
      <c r="Q609" s="131"/>
      <c r="R609" s="131"/>
      <c r="S609" s="131"/>
      <c r="T609" s="131"/>
      <c r="U609" s="131"/>
      <c r="V609" s="131"/>
      <c r="W609" s="131"/>
      <c r="X609" s="131"/>
      <c r="Y609" s="131"/>
      <c r="Z609" s="131"/>
    </row>
    <row r="610">
      <c r="A610" s="131"/>
      <c r="B610" s="131"/>
      <c r="C610" s="131"/>
      <c r="D610" s="131"/>
      <c r="E610" s="131"/>
      <c r="F610" s="131"/>
      <c r="G610" s="131"/>
      <c r="H610" s="131"/>
      <c r="I610" s="131"/>
      <c r="J610" s="131"/>
      <c r="K610" s="131"/>
      <c r="L610" s="131"/>
      <c r="M610" s="131"/>
      <c r="N610" s="131"/>
      <c r="O610" s="131"/>
      <c r="P610" s="131"/>
      <c r="Q610" s="131"/>
      <c r="R610" s="131"/>
      <c r="S610" s="131"/>
      <c r="T610" s="131"/>
      <c r="U610" s="131"/>
      <c r="V610" s="131"/>
      <c r="W610" s="131"/>
      <c r="X610" s="131"/>
      <c r="Y610" s="131"/>
      <c r="Z610" s="131"/>
    </row>
    <row r="611">
      <c r="A611" s="131"/>
      <c r="B611" s="131"/>
      <c r="C611" s="131"/>
      <c r="D611" s="131"/>
      <c r="E611" s="131"/>
      <c r="F611" s="131"/>
      <c r="G611" s="131"/>
      <c r="H611" s="131"/>
      <c r="I611" s="131"/>
      <c r="J611" s="131"/>
      <c r="K611" s="131"/>
      <c r="L611" s="131"/>
      <c r="M611" s="131"/>
      <c r="N611" s="131"/>
      <c r="O611" s="131"/>
      <c r="P611" s="131"/>
      <c r="Q611" s="131"/>
      <c r="R611" s="131"/>
      <c r="S611" s="131"/>
      <c r="T611" s="131"/>
      <c r="U611" s="131"/>
      <c r="V611" s="131"/>
      <c r="W611" s="131"/>
      <c r="X611" s="131"/>
      <c r="Y611" s="131"/>
      <c r="Z611" s="131"/>
    </row>
    <row r="612">
      <c r="A612" s="131"/>
      <c r="B612" s="131"/>
      <c r="C612" s="131"/>
      <c r="D612" s="131"/>
      <c r="E612" s="131"/>
      <c r="F612" s="131"/>
      <c r="G612" s="131"/>
      <c r="H612" s="131"/>
      <c r="I612" s="131"/>
      <c r="J612" s="131"/>
      <c r="K612" s="131"/>
      <c r="L612" s="131"/>
      <c r="M612" s="131"/>
      <c r="N612" s="131"/>
      <c r="O612" s="131"/>
      <c r="P612" s="131"/>
      <c r="Q612" s="131"/>
      <c r="R612" s="131"/>
      <c r="S612" s="131"/>
      <c r="T612" s="131"/>
      <c r="U612" s="131"/>
      <c r="V612" s="131"/>
      <c r="W612" s="131"/>
      <c r="X612" s="131"/>
      <c r="Y612" s="131"/>
      <c r="Z612" s="131"/>
    </row>
    <row r="613">
      <c r="A613" s="131"/>
      <c r="B613" s="131"/>
      <c r="C613" s="131"/>
      <c r="D613" s="131"/>
      <c r="E613" s="131"/>
      <c r="F613" s="131"/>
      <c r="G613" s="131"/>
      <c r="H613" s="131"/>
      <c r="I613" s="131"/>
      <c r="J613" s="131"/>
      <c r="K613" s="131"/>
      <c r="L613" s="131"/>
      <c r="M613" s="131"/>
      <c r="N613" s="131"/>
      <c r="O613" s="131"/>
      <c r="P613" s="131"/>
      <c r="Q613" s="131"/>
      <c r="R613" s="131"/>
      <c r="S613" s="131"/>
      <c r="T613" s="131"/>
      <c r="U613" s="131"/>
      <c r="V613" s="131"/>
      <c r="W613" s="131"/>
      <c r="X613" s="131"/>
      <c r="Y613" s="131"/>
      <c r="Z613" s="131"/>
    </row>
    <row r="614">
      <c r="A614" s="131"/>
      <c r="B614" s="131"/>
      <c r="C614" s="131"/>
      <c r="D614" s="131"/>
      <c r="E614" s="131"/>
      <c r="F614" s="131"/>
      <c r="G614" s="131"/>
      <c r="H614" s="131"/>
      <c r="I614" s="131"/>
      <c r="J614" s="131"/>
      <c r="K614" s="131"/>
      <c r="L614" s="131"/>
      <c r="M614" s="131"/>
      <c r="N614" s="131"/>
      <c r="O614" s="131"/>
      <c r="P614" s="131"/>
      <c r="Q614" s="131"/>
      <c r="R614" s="131"/>
      <c r="S614" s="131"/>
      <c r="T614" s="131"/>
      <c r="U614" s="131"/>
      <c r="V614" s="131"/>
      <c r="W614" s="131"/>
      <c r="X614" s="131"/>
      <c r="Y614" s="131"/>
      <c r="Z614" s="131"/>
    </row>
    <row r="615">
      <c r="A615" s="131"/>
      <c r="B615" s="131"/>
      <c r="C615" s="131"/>
      <c r="D615" s="131"/>
      <c r="E615" s="131"/>
      <c r="F615" s="131"/>
      <c r="G615" s="131"/>
      <c r="H615" s="131"/>
      <c r="I615" s="131"/>
      <c r="J615" s="131"/>
      <c r="K615" s="131"/>
      <c r="L615" s="131"/>
      <c r="M615" s="131"/>
      <c r="N615" s="131"/>
      <c r="O615" s="131"/>
      <c r="P615" s="131"/>
      <c r="Q615" s="131"/>
      <c r="R615" s="131"/>
      <c r="S615" s="131"/>
      <c r="T615" s="131"/>
      <c r="U615" s="131"/>
      <c r="V615" s="131"/>
      <c r="W615" s="131"/>
      <c r="X615" s="131"/>
      <c r="Y615" s="131"/>
      <c r="Z615" s="131"/>
    </row>
    <row r="616">
      <c r="A616" s="131"/>
      <c r="B616" s="131"/>
      <c r="C616" s="131"/>
      <c r="D616" s="131"/>
      <c r="E616" s="131"/>
      <c r="F616" s="131"/>
      <c r="G616" s="131"/>
      <c r="H616" s="131"/>
      <c r="I616" s="131"/>
      <c r="J616" s="131"/>
      <c r="K616" s="131"/>
      <c r="L616" s="131"/>
      <c r="M616" s="131"/>
      <c r="N616" s="131"/>
      <c r="O616" s="131"/>
      <c r="P616" s="131"/>
      <c r="Q616" s="131"/>
      <c r="R616" s="131"/>
      <c r="S616" s="131"/>
      <c r="T616" s="131"/>
      <c r="U616" s="131"/>
      <c r="V616" s="131"/>
      <c r="W616" s="131"/>
      <c r="X616" s="131"/>
      <c r="Y616" s="131"/>
      <c r="Z616" s="131"/>
    </row>
    <row r="617">
      <c r="A617" s="131"/>
      <c r="B617" s="131"/>
      <c r="C617" s="131"/>
      <c r="D617" s="131"/>
      <c r="E617" s="131"/>
      <c r="F617" s="131"/>
      <c r="G617" s="131"/>
      <c r="H617" s="131"/>
      <c r="I617" s="131"/>
      <c r="J617" s="131"/>
      <c r="K617" s="131"/>
      <c r="L617" s="131"/>
      <c r="M617" s="131"/>
      <c r="N617" s="131"/>
      <c r="O617" s="131"/>
      <c r="P617" s="131"/>
      <c r="Q617" s="131"/>
      <c r="R617" s="131"/>
      <c r="S617" s="131"/>
      <c r="T617" s="131"/>
      <c r="U617" s="131"/>
      <c r="V617" s="131"/>
      <c r="W617" s="131"/>
      <c r="X617" s="131"/>
      <c r="Y617" s="131"/>
      <c r="Z617" s="131"/>
    </row>
    <row r="618">
      <c r="A618" s="131"/>
      <c r="B618" s="131"/>
      <c r="C618" s="131"/>
      <c r="D618" s="131"/>
      <c r="E618" s="131"/>
      <c r="F618" s="131"/>
      <c r="G618" s="131"/>
      <c r="H618" s="131"/>
      <c r="I618" s="131"/>
      <c r="J618" s="131"/>
      <c r="K618" s="131"/>
      <c r="L618" s="131"/>
      <c r="M618" s="131"/>
      <c r="N618" s="131"/>
      <c r="O618" s="131"/>
      <c r="P618" s="131"/>
      <c r="Q618" s="131"/>
      <c r="R618" s="131"/>
      <c r="S618" s="131"/>
      <c r="T618" s="131"/>
      <c r="U618" s="131"/>
      <c r="V618" s="131"/>
      <c r="W618" s="131"/>
      <c r="X618" s="131"/>
      <c r="Y618" s="131"/>
      <c r="Z618" s="131"/>
    </row>
    <row r="619">
      <c r="A619" s="131"/>
      <c r="B619" s="131"/>
      <c r="C619" s="131"/>
      <c r="D619" s="131"/>
      <c r="E619" s="131"/>
      <c r="F619" s="131"/>
      <c r="G619" s="131"/>
      <c r="H619" s="131"/>
      <c r="I619" s="131"/>
      <c r="J619" s="131"/>
      <c r="K619" s="131"/>
      <c r="L619" s="131"/>
      <c r="M619" s="131"/>
      <c r="N619" s="131"/>
      <c r="O619" s="131"/>
      <c r="P619" s="131"/>
      <c r="Q619" s="131"/>
      <c r="R619" s="131"/>
      <c r="S619" s="131"/>
      <c r="T619" s="131"/>
      <c r="U619" s="131"/>
      <c r="V619" s="131"/>
      <c r="W619" s="131"/>
      <c r="X619" s="131"/>
      <c r="Y619" s="131"/>
      <c r="Z619" s="131"/>
    </row>
    <row r="620">
      <c r="A620" s="131"/>
      <c r="B620" s="131"/>
      <c r="C620" s="131"/>
      <c r="D620" s="131"/>
      <c r="E620" s="131"/>
      <c r="F620" s="131"/>
      <c r="G620" s="131"/>
      <c r="H620" s="131"/>
      <c r="I620" s="131"/>
      <c r="J620" s="131"/>
      <c r="K620" s="131"/>
      <c r="L620" s="131"/>
      <c r="M620" s="131"/>
      <c r="N620" s="131"/>
      <c r="O620" s="131"/>
      <c r="P620" s="131"/>
      <c r="Q620" s="131"/>
      <c r="R620" s="131"/>
      <c r="S620" s="131"/>
      <c r="T620" s="131"/>
      <c r="U620" s="131"/>
      <c r="V620" s="131"/>
      <c r="W620" s="131"/>
      <c r="X620" s="131"/>
      <c r="Y620" s="131"/>
      <c r="Z620" s="131"/>
    </row>
    <row r="621">
      <c r="A621" s="131"/>
      <c r="B621" s="131"/>
      <c r="C621" s="131"/>
      <c r="D621" s="131"/>
      <c r="E621" s="131"/>
      <c r="F621" s="131"/>
      <c r="G621" s="131"/>
      <c r="H621" s="131"/>
      <c r="I621" s="131"/>
      <c r="J621" s="131"/>
      <c r="K621" s="131"/>
      <c r="L621" s="131"/>
      <c r="M621" s="131"/>
      <c r="N621" s="131"/>
      <c r="O621" s="131"/>
      <c r="P621" s="131"/>
      <c r="Q621" s="131"/>
      <c r="R621" s="131"/>
      <c r="S621" s="131"/>
      <c r="T621" s="131"/>
      <c r="U621" s="131"/>
      <c r="V621" s="131"/>
      <c r="W621" s="131"/>
      <c r="X621" s="131"/>
      <c r="Y621" s="131"/>
      <c r="Z621" s="131"/>
    </row>
    <row r="622">
      <c r="A622" s="131"/>
      <c r="B622" s="131"/>
      <c r="C622" s="131"/>
      <c r="D622" s="131"/>
      <c r="E622" s="131"/>
      <c r="F622" s="131"/>
      <c r="G622" s="131"/>
      <c r="H622" s="131"/>
      <c r="I622" s="131"/>
      <c r="J622" s="131"/>
      <c r="K622" s="131"/>
      <c r="L622" s="131"/>
      <c r="M622" s="131"/>
      <c r="N622" s="131"/>
      <c r="O622" s="131"/>
      <c r="P622" s="131"/>
      <c r="Q622" s="131"/>
      <c r="R622" s="131"/>
      <c r="S622" s="131"/>
      <c r="T622" s="131"/>
      <c r="U622" s="131"/>
      <c r="V622" s="131"/>
      <c r="W622" s="131"/>
      <c r="X622" s="131"/>
      <c r="Y622" s="131"/>
      <c r="Z622" s="131"/>
    </row>
    <row r="623">
      <c r="A623" s="131"/>
      <c r="B623" s="131"/>
      <c r="C623" s="131"/>
      <c r="D623" s="131"/>
      <c r="E623" s="131"/>
      <c r="F623" s="131"/>
      <c r="G623" s="131"/>
      <c r="H623" s="131"/>
      <c r="I623" s="131"/>
      <c r="J623" s="131"/>
      <c r="K623" s="131"/>
      <c r="L623" s="131"/>
      <c r="M623" s="131"/>
      <c r="N623" s="131"/>
      <c r="O623" s="131"/>
      <c r="P623" s="131"/>
      <c r="Q623" s="131"/>
      <c r="R623" s="131"/>
      <c r="S623" s="131"/>
      <c r="T623" s="131"/>
      <c r="U623" s="131"/>
      <c r="V623" s="131"/>
      <c r="W623" s="131"/>
      <c r="X623" s="131"/>
      <c r="Y623" s="131"/>
      <c r="Z623" s="131"/>
    </row>
    <row r="624">
      <c r="A624" s="131"/>
      <c r="B624" s="131"/>
      <c r="C624" s="131"/>
      <c r="D624" s="131"/>
      <c r="E624" s="131"/>
      <c r="F624" s="131"/>
      <c r="G624" s="131"/>
      <c r="H624" s="131"/>
      <c r="I624" s="131"/>
      <c r="J624" s="131"/>
      <c r="K624" s="131"/>
      <c r="L624" s="131"/>
      <c r="M624" s="131"/>
      <c r="N624" s="131"/>
      <c r="O624" s="131"/>
      <c r="P624" s="131"/>
      <c r="Q624" s="131"/>
      <c r="R624" s="131"/>
      <c r="S624" s="131"/>
      <c r="T624" s="131"/>
      <c r="U624" s="131"/>
      <c r="V624" s="131"/>
      <c r="W624" s="131"/>
      <c r="X624" s="131"/>
      <c r="Y624" s="131"/>
      <c r="Z624" s="131"/>
    </row>
    <row r="625">
      <c r="A625" s="131"/>
      <c r="B625" s="131"/>
      <c r="C625" s="131"/>
      <c r="D625" s="131"/>
      <c r="E625" s="131"/>
      <c r="F625" s="131"/>
      <c r="G625" s="131"/>
      <c r="H625" s="131"/>
      <c r="I625" s="131"/>
      <c r="J625" s="131"/>
      <c r="K625" s="131"/>
      <c r="L625" s="131"/>
      <c r="M625" s="131"/>
      <c r="N625" s="131"/>
      <c r="O625" s="131"/>
      <c r="P625" s="131"/>
      <c r="Q625" s="131"/>
      <c r="R625" s="131"/>
      <c r="S625" s="131"/>
      <c r="T625" s="131"/>
      <c r="U625" s="131"/>
      <c r="V625" s="131"/>
      <c r="W625" s="131"/>
      <c r="X625" s="131"/>
      <c r="Y625" s="131"/>
      <c r="Z625" s="131"/>
    </row>
    <row r="626">
      <c r="A626" s="131"/>
      <c r="B626" s="131"/>
      <c r="C626" s="131"/>
      <c r="D626" s="131"/>
      <c r="E626" s="131"/>
      <c r="F626" s="131"/>
      <c r="G626" s="131"/>
      <c r="H626" s="131"/>
      <c r="I626" s="131"/>
      <c r="J626" s="131"/>
      <c r="K626" s="131"/>
      <c r="L626" s="131"/>
      <c r="M626" s="131"/>
      <c r="N626" s="131"/>
      <c r="O626" s="131"/>
      <c r="P626" s="131"/>
      <c r="Q626" s="131"/>
      <c r="R626" s="131"/>
      <c r="S626" s="131"/>
      <c r="T626" s="131"/>
      <c r="U626" s="131"/>
      <c r="V626" s="131"/>
      <c r="W626" s="131"/>
      <c r="X626" s="131"/>
      <c r="Y626" s="131"/>
      <c r="Z626" s="131"/>
    </row>
    <row r="627">
      <c r="A627" s="131"/>
      <c r="B627" s="131"/>
      <c r="C627" s="131"/>
      <c r="D627" s="131"/>
      <c r="E627" s="131"/>
      <c r="F627" s="131"/>
      <c r="G627" s="131"/>
      <c r="H627" s="131"/>
      <c r="I627" s="131"/>
      <c r="J627" s="131"/>
      <c r="K627" s="131"/>
      <c r="L627" s="131"/>
      <c r="M627" s="131"/>
      <c r="N627" s="131"/>
      <c r="O627" s="131"/>
      <c r="P627" s="131"/>
      <c r="Q627" s="131"/>
      <c r="R627" s="131"/>
      <c r="S627" s="131"/>
      <c r="T627" s="131"/>
      <c r="U627" s="131"/>
      <c r="V627" s="131"/>
      <c r="W627" s="131"/>
      <c r="X627" s="131"/>
      <c r="Y627" s="131"/>
      <c r="Z627" s="131"/>
    </row>
    <row r="628">
      <c r="A628" s="131"/>
      <c r="B628" s="131"/>
      <c r="C628" s="131"/>
      <c r="D628" s="131"/>
      <c r="E628" s="131"/>
      <c r="F628" s="131"/>
      <c r="G628" s="131"/>
      <c r="H628" s="131"/>
      <c r="I628" s="131"/>
      <c r="J628" s="131"/>
      <c r="K628" s="131"/>
      <c r="L628" s="131"/>
      <c r="M628" s="131"/>
      <c r="N628" s="131"/>
      <c r="O628" s="131"/>
      <c r="P628" s="131"/>
      <c r="Q628" s="131"/>
      <c r="R628" s="131"/>
      <c r="S628" s="131"/>
      <c r="T628" s="131"/>
      <c r="U628" s="131"/>
      <c r="V628" s="131"/>
      <c r="W628" s="131"/>
      <c r="X628" s="131"/>
      <c r="Y628" s="131"/>
      <c r="Z628" s="131"/>
    </row>
    <row r="629">
      <c r="A629" s="131"/>
      <c r="B629" s="131"/>
      <c r="C629" s="131"/>
      <c r="D629" s="131"/>
      <c r="E629" s="131"/>
      <c r="F629" s="131"/>
      <c r="G629" s="131"/>
      <c r="H629" s="131"/>
      <c r="I629" s="131"/>
      <c r="J629" s="131"/>
      <c r="K629" s="131"/>
      <c r="L629" s="131"/>
      <c r="M629" s="131"/>
      <c r="N629" s="131"/>
      <c r="O629" s="131"/>
      <c r="P629" s="131"/>
      <c r="Q629" s="131"/>
      <c r="R629" s="131"/>
      <c r="S629" s="131"/>
      <c r="T629" s="131"/>
      <c r="U629" s="131"/>
      <c r="V629" s="131"/>
      <c r="W629" s="131"/>
      <c r="X629" s="131"/>
      <c r="Y629" s="131"/>
      <c r="Z629" s="131"/>
    </row>
    <row r="630">
      <c r="A630" s="131"/>
      <c r="B630" s="131"/>
      <c r="C630" s="131"/>
      <c r="D630" s="131"/>
      <c r="E630" s="131"/>
      <c r="F630" s="131"/>
      <c r="G630" s="131"/>
      <c r="H630" s="131"/>
      <c r="I630" s="131"/>
      <c r="J630" s="131"/>
      <c r="K630" s="131"/>
      <c r="L630" s="131"/>
      <c r="M630" s="131"/>
      <c r="N630" s="131"/>
      <c r="O630" s="131"/>
      <c r="P630" s="131"/>
      <c r="Q630" s="131"/>
      <c r="R630" s="131"/>
      <c r="S630" s="131"/>
      <c r="T630" s="131"/>
      <c r="U630" s="131"/>
      <c r="V630" s="131"/>
      <c r="W630" s="131"/>
      <c r="X630" s="131"/>
      <c r="Y630" s="131"/>
      <c r="Z630" s="131"/>
    </row>
    <row r="631">
      <c r="A631" s="131"/>
      <c r="B631" s="131"/>
      <c r="C631" s="131"/>
      <c r="D631" s="131"/>
      <c r="E631" s="131"/>
      <c r="F631" s="131"/>
      <c r="G631" s="131"/>
      <c r="H631" s="131"/>
      <c r="I631" s="131"/>
      <c r="J631" s="131"/>
      <c r="K631" s="131"/>
      <c r="L631" s="131"/>
      <c r="M631" s="131"/>
      <c r="N631" s="131"/>
      <c r="O631" s="131"/>
      <c r="P631" s="131"/>
      <c r="Q631" s="131"/>
      <c r="R631" s="131"/>
      <c r="S631" s="131"/>
      <c r="T631" s="131"/>
      <c r="U631" s="131"/>
      <c r="V631" s="131"/>
      <c r="W631" s="131"/>
      <c r="X631" s="131"/>
      <c r="Y631" s="131"/>
      <c r="Z631" s="131"/>
    </row>
    <row r="632">
      <c r="A632" s="131"/>
      <c r="B632" s="131"/>
      <c r="C632" s="131"/>
      <c r="D632" s="131"/>
      <c r="E632" s="131"/>
      <c r="F632" s="131"/>
      <c r="G632" s="131"/>
      <c r="H632" s="131"/>
      <c r="I632" s="131"/>
      <c r="J632" s="131"/>
      <c r="K632" s="131"/>
      <c r="L632" s="131"/>
      <c r="M632" s="131"/>
      <c r="N632" s="131"/>
      <c r="O632" s="131"/>
      <c r="P632" s="131"/>
      <c r="Q632" s="131"/>
      <c r="R632" s="131"/>
      <c r="S632" s="131"/>
      <c r="T632" s="131"/>
      <c r="U632" s="131"/>
      <c r="V632" s="131"/>
      <c r="W632" s="131"/>
      <c r="X632" s="131"/>
      <c r="Y632" s="131"/>
      <c r="Z632" s="131"/>
    </row>
    <row r="633">
      <c r="A633" s="131"/>
      <c r="B633" s="131"/>
      <c r="C633" s="131"/>
      <c r="D633" s="131"/>
      <c r="E633" s="131"/>
      <c r="F633" s="131"/>
      <c r="G633" s="131"/>
      <c r="H633" s="131"/>
      <c r="I633" s="131"/>
      <c r="J633" s="131"/>
      <c r="K633" s="131"/>
      <c r="L633" s="131"/>
      <c r="M633" s="131"/>
      <c r="N633" s="131"/>
      <c r="O633" s="131"/>
      <c r="P633" s="131"/>
      <c r="Q633" s="131"/>
      <c r="R633" s="131"/>
      <c r="S633" s="131"/>
      <c r="T633" s="131"/>
      <c r="U633" s="131"/>
      <c r="V633" s="131"/>
      <c r="W633" s="131"/>
      <c r="X633" s="131"/>
      <c r="Y633" s="131"/>
      <c r="Z633" s="131"/>
    </row>
    <row r="634">
      <c r="A634" s="131"/>
      <c r="B634" s="131"/>
      <c r="C634" s="131"/>
      <c r="D634" s="131"/>
      <c r="E634" s="131"/>
      <c r="F634" s="131"/>
      <c r="G634" s="131"/>
      <c r="H634" s="131"/>
      <c r="I634" s="131"/>
      <c r="J634" s="131"/>
      <c r="K634" s="131"/>
      <c r="L634" s="131"/>
      <c r="M634" s="131"/>
      <c r="N634" s="131"/>
      <c r="O634" s="131"/>
      <c r="P634" s="131"/>
      <c r="Q634" s="131"/>
      <c r="R634" s="131"/>
      <c r="S634" s="131"/>
      <c r="T634" s="131"/>
      <c r="U634" s="131"/>
      <c r="V634" s="131"/>
      <c r="W634" s="131"/>
      <c r="X634" s="131"/>
      <c r="Y634" s="131"/>
      <c r="Z634" s="131"/>
    </row>
    <row r="635">
      <c r="A635" s="131"/>
      <c r="B635" s="131"/>
      <c r="C635" s="131"/>
      <c r="D635" s="131"/>
      <c r="E635" s="131"/>
      <c r="F635" s="131"/>
      <c r="G635" s="131"/>
      <c r="H635" s="131"/>
      <c r="I635" s="131"/>
      <c r="J635" s="131"/>
      <c r="K635" s="131"/>
      <c r="L635" s="131"/>
      <c r="M635" s="131"/>
      <c r="N635" s="131"/>
      <c r="O635" s="131"/>
      <c r="P635" s="131"/>
      <c r="Q635" s="131"/>
      <c r="R635" s="131"/>
      <c r="S635" s="131"/>
      <c r="T635" s="131"/>
      <c r="U635" s="131"/>
      <c r="V635" s="131"/>
      <c r="W635" s="131"/>
      <c r="X635" s="131"/>
      <c r="Y635" s="131"/>
      <c r="Z635" s="131"/>
    </row>
    <row r="636">
      <c r="A636" s="131"/>
      <c r="B636" s="131"/>
      <c r="C636" s="131"/>
      <c r="D636" s="131"/>
      <c r="E636" s="131"/>
      <c r="F636" s="131"/>
      <c r="G636" s="131"/>
      <c r="H636" s="131"/>
      <c r="I636" s="131"/>
      <c r="J636" s="131"/>
      <c r="K636" s="131"/>
      <c r="L636" s="131"/>
      <c r="M636" s="131"/>
      <c r="N636" s="131"/>
      <c r="O636" s="131"/>
      <c r="P636" s="131"/>
      <c r="Q636" s="131"/>
      <c r="R636" s="131"/>
      <c r="S636" s="131"/>
      <c r="T636" s="131"/>
      <c r="U636" s="131"/>
      <c r="V636" s="131"/>
      <c r="W636" s="131"/>
      <c r="X636" s="131"/>
      <c r="Y636" s="131"/>
      <c r="Z636" s="131"/>
    </row>
    <row r="637">
      <c r="A637" s="131"/>
      <c r="B637" s="131"/>
      <c r="C637" s="131"/>
      <c r="D637" s="131"/>
      <c r="E637" s="131"/>
      <c r="F637" s="131"/>
      <c r="G637" s="131"/>
      <c r="H637" s="131"/>
      <c r="I637" s="131"/>
      <c r="J637" s="131"/>
      <c r="K637" s="131"/>
      <c r="L637" s="131"/>
      <c r="M637" s="131"/>
      <c r="N637" s="131"/>
      <c r="O637" s="131"/>
      <c r="P637" s="131"/>
      <c r="Q637" s="131"/>
      <c r="R637" s="131"/>
      <c r="S637" s="131"/>
      <c r="T637" s="131"/>
      <c r="U637" s="131"/>
      <c r="V637" s="131"/>
      <c r="W637" s="131"/>
      <c r="X637" s="131"/>
      <c r="Y637" s="131"/>
      <c r="Z637" s="131"/>
    </row>
    <row r="638">
      <c r="A638" s="131"/>
      <c r="B638" s="131"/>
      <c r="C638" s="131"/>
      <c r="D638" s="131"/>
      <c r="E638" s="131"/>
      <c r="F638" s="131"/>
      <c r="G638" s="131"/>
      <c r="H638" s="131"/>
      <c r="I638" s="131"/>
      <c r="J638" s="131"/>
      <c r="K638" s="131"/>
      <c r="L638" s="131"/>
      <c r="M638" s="131"/>
      <c r="N638" s="131"/>
      <c r="O638" s="131"/>
      <c r="P638" s="131"/>
      <c r="Q638" s="131"/>
      <c r="R638" s="131"/>
      <c r="S638" s="131"/>
      <c r="T638" s="131"/>
      <c r="U638" s="131"/>
      <c r="V638" s="131"/>
      <c r="W638" s="131"/>
      <c r="X638" s="131"/>
      <c r="Y638" s="131"/>
      <c r="Z638" s="131"/>
    </row>
    <row r="639">
      <c r="A639" s="131"/>
      <c r="B639" s="131"/>
      <c r="C639" s="131"/>
      <c r="D639" s="131"/>
      <c r="E639" s="131"/>
      <c r="F639" s="131"/>
      <c r="G639" s="131"/>
      <c r="H639" s="131"/>
      <c r="I639" s="131"/>
      <c r="J639" s="131"/>
      <c r="K639" s="131"/>
      <c r="L639" s="131"/>
      <c r="M639" s="131"/>
      <c r="N639" s="131"/>
      <c r="O639" s="131"/>
      <c r="P639" s="131"/>
      <c r="Q639" s="131"/>
      <c r="R639" s="131"/>
      <c r="S639" s="131"/>
      <c r="T639" s="131"/>
      <c r="U639" s="131"/>
      <c r="V639" s="131"/>
      <c r="W639" s="131"/>
      <c r="X639" s="131"/>
      <c r="Y639" s="131"/>
      <c r="Z639" s="131"/>
    </row>
    <row r="640">
      <c r="A640" s="131"/>
      <c r="B640" s="131"/>
      <c r="C640" s="131"/>
      <c r="D640" s="131"/>
      <c r="E640" s="131"/>
      <c r="F640" s="131"/>
      <c r="G640" s="131"/>
      <c r="H640" s="131"/>
      <c r="I640" s="131"/>
      <c r="J640" s="131"/>
      <c r="K640" s="131"/>
      <c r="L640" s="131"/>
      <c r="M640" s="131"/>
      <c r="N640" s="131"/>
      <c r="O640" s="131"/>
      <c r="P640" s="131"/>
      <c r="Q640" s="131"/>
      <c r="R640" s="131"/>
      <c r="S640" s="131"/>
      <c r="T640" s="131"/>
      <c r="U640" s="131"/>
      <c r="V640" s="131"/>
      <c r="W640" s="131"/>
      <c r="X640" s="131"/>
      <c r="Y640" s="131"/>
      <c r="Z640" s="131"/>
    </row>
    <row r="641">
      <c r="A641" s="131"/>
      <c r="B641" s="131"/>
      <c r="C641" s="131"/>
      <c r="D641" s="131"/>
      <c r="E641" s="131"/>
      <c r="F641" s="131"/>
      <c r="G641" s="131"/>
      <c r="H641" s="131"/>
      <c r="I641" s="131"/>
      <c r="J641" s="131"/>
      <c r="K641" s="131"/>
      <c r="L641" s="131"/>
      <c r="M641" s="131"/>
      <c r="N641" s="131"/>
      <c r="O641" s="131"/>
      <c r="P641" s="131"/>
      <c r="Q641" s="131"/>
      <c r="R641" s="131"/>
      <c r="S641" s="131"/>
      <c r="T641" s="131"/>
      <c r="U641" s="131"/>
      <c r="V641" s="131"/>
      <c r="W641" s="131"/>
      <c r="X641" s="131"/>
      <c r="Y641" s="131"/>
      <c r="Z641" s="131"/>
    </row>
    <row r="642">
      <c r="A642" s="131"/>
      <c r="B642" s="131"/>
      <c r="C642" s="131"/>
      <c r="D642" s="131"/>
      <c r="E642" s="131"/>
      <c r="F642" s="131"/>
      <c r="G642" s="131"/>
      <c r="H642" s="131"/>
      <c r="I642" s="131"/>
      <c r="J642" s="131"/>
      <c r="K642" s="131"/>
      <c r="L642" s="131"/>
      <c r="M642" s="131"/>
      <c r="N642" s="131"/>
      <c r="O642" s="131"/>
      <c r="P642" s="131"/>
      <c r="Q642" s="131"/>
      <c r="R642" s="131"/>
      <c r="S642" s="131"/>
      <c r="T642" s="131"/>
      <c r="U642" s="131"/>
      <c r="V642" s="131"/>
      <c r="W642" s="131"/>
      <c r="X642" s="131"/>
      <c r="Y642" s="131"/>
      <c r="Z642" s="131"/>
    </row>
    <row r="643">
      <c r="A643" s="131"/>
      <c r="B643" s="131"/>
      <c r="C643" s="131"/>
      <c r="D643" s="131"/>
      <c r="E643" s="131"/>
      <c r="F643" s="131"/>
      <c r="G643" s="131"/>
      <c r="H643" s="131"/>
      <c r="I643" s="131"/>
      <c r="J643" s="131"/>
      <c r="K643" s="131"/>
      <c r="L643" s="131"/>
      <c r="M643" s="131"/>
      <c r="N643" s="131"/>
      <c r="O643" s="131"/>
      <c r="P643" s="131"/>
      <c r="Q643" s="131"/>
      <c r="R643" s="131"/>
      <c r="S643" s="131"/>
      <c r="T643" s="131"/>
      <c r="U643" s="131"/>
      <c r="V643" s="131"/>
      <c r="W643" s="131"/>
      <c r="X643" s="131"/>
      <c r="Y643" s="131"/>
      <c r="Z643" s="131"/>
    </row>
    <row r="644">
      <c r="A644" s="131"/>
      <c r="B644" s="131"/>
      <c r="C644" s="131"/>
      <c r="D644" s="131"/>
      <c r="E644" s="131"/>
      <c r="F644" s="131"/>
      <c r="G644" s="131"/>
      <c r="H644" s="131"/>
      <c r="I644" s="131"/>
      <c r="J644" s="131"/>
      <c r="K644" s="131"/>
      <c r="L644" s="131"/>
      <c r="M644" s="131"/>
      <c r="N644" s="131"/>
      <c r="O644" s="131"/>
      <c r="P644" s="131"/>
      <c r="Q644" s="131"/>
      <c r="R644" s="131"/>
      <c r="S644" s="131"/>
      <c r="T644" s="131"/>
      <c r="U644" s="131"/>
      <c r="V644" s="131"/>
      <c r="W644" s="131"/>
      <c r="X644" s="131"/>
      <c r="Y644" s="131"/>
      <c r="Z644" s="131"/>
    </row>
    <row r="645">
      <c r="A645" s="131"/>
      <c r="B645" s="131"/>
      <c r="C645" s="131"/>
      <c r="D645" s="131"/>
      <c r="E645" s="131"/>
      <c r="F645" s="131"/>
      <c r="G645" s="131"/>
      <c r="H645" s="131"/>
      <c r="I645" s="131"/>
      <c r="J645" s="131"/>
      <c r="K645" s="131"/>
      <c r="L645" s="131"/>
      <c r="M645" s="131"/>
      <c r="N645" s="131"/>
      <c r="O645" s="131"/>
      <c r="P645" s="131"/>
      <c r="Q645" s="131"/>
      <c r="R645" s="131"/>
      <c r="S645" s="131"/>
      <c r="T645" s="131"/>
      <c r="U645" s="131"/>
      <c r="V645" s="131"/>
      <c r="W645" s="131"/>
      <c r="X645" s="131"/>
      <c r="Y645" s="131"/>
      <c r="Z645" s="131"/>
    </row>
    <row r="646">
      <c r="A646" s="131"/>
      <c r="B646" s="131"/>
      <c r="C646" s="131"/>
      <c r="D646" s="131"/>
      <c r="E646" s="131"/>
      <c r="F646" s="131"/>
      <c r="G646" s="131"/>
      <c r="H646" s="131"/>
      <c r="I646" s="131"/>
      <c r="J646" s="131"/>
      <c r="K646" s="131"/>
      <c r="L646" s="131"/>
      <c r="M646" s="131"/>
      <c r="N646" s="131"/>
      <c r="O646" s="131"/>
      <c r="P646" s="131"/>
      <c r="Q646" s="131"/>
      <c r="R646" s="131"/>
      <c r="S646" s="131"/>
      <c r="T646" s="131"/>
      <c r="U646" s="131"/>
      <c r="V646" s="131"/>
      <c r="W646" s="131"/>
      <c r="X646" s="131"/>
      <c r="Y646" s="131"/>
      <c r="Z646" s="131"/>
    </row>
    <row r="647">
      <c r="A647" s="131"/>
      <c r="B647" s="131"/>
      <c r="C647" s="131"/>
      <c r="D647" s="131"/>
      <c r="E647" s="131"/>
      <c r="F647" s="131"/>
      <c r="G647" s="131"/>
      <c r="H647" s="131"/>
      <c r="I647" s="131"/>
      <c r="J647" s="131"/>
      <c r="K647" s="131"/>
      <c r="L647" s="131"/>
      <c r="M647" s="131"/>
      <c r="N647" s="131"/>
      <c r="O647" s="131"/>
      <c r="P647" s="131"/>
      <c r="Q647" s="131"/>
      <c r="R647" s="131"/>
      <c r="S647" s="131"/>
      <c r="T647" s="131"/>
      <c r="U647" s="131"/>
      <c r="V647" s="131"/>
      <c r="W647" s="131"/>
      <c r="X647" s="131"/>
      <c r="Y647" s="131"/>
      <c r="Z647" s="131"/>
    </row>
    <row r="648">
      <c r="A648" s="131"/>
      <c r="B648" s="131"/>
      <c r="C648" s="131"/>
      <c r="D648" s="131"/>
      <c r="E648" s="131"/>
      <c r="F648" s="131"/>
      <c r="G648" s="131"/>
      <c r="H648" s="131"/>
      <c r="I648" s="131"/>
      <c r="J648" s="131"/>
      <c r="K648" s="131"/>
      <c r="L648" s="131"/>
      <c r="M648" s="131"/>
      <c r="N648" s="131"/>
      <c r="O648" s="131"/>
      <c r="P648" s="131"/>
      <c r="Q648" s="131"/>
      <c r="R648" s="131"/>
      <c r="S648" s="131"/>
      <c r="T648" s="131"/>
      <c r="U648" s="131"/>
      <c r="V648" s="131"/>
      <c r="W648" s="131"/>
      <c r="X648" s="131"/>
      <c r="Y648" s="131"/>
      <c r="Z648" s="131"/>
    </row>
    <row r="649">
      <c r="A649" s="131"/>
      <c r="B649" s="131"/>
      <c r="C649" s="131"/>
      <c r="D649" s="131"/>
      <c r="E649" s="131"/>
      <c r="F649" s="131"/>
      <c r="G649" s="131"/>
      <c r="H649" s="131"/>
      <c r="I649" s="131"/>
      <c r="J649" s="131"/>
      <c r="K649" s="131"/>
      <c r="L649" s="131"/>
      <c r="M649" s="131"/>
      <c r="N649" s="131"/>
      <c r="O649" s="131"/>
      <c r="P649" s="131"/>
      <c r="Q649" s="131"/>
      <c r="R649" s="131"/>
      <c r="S649" s="131"/>
      <c r="T649" s="131"/>
      <c r="U649" s="131"/>
      <c r="V649" s="131"/>
      <c r="W649" s="131"/>
      <c r="X649" s="131"/>
      <c r="Y649" s="131"/>
      <c r="Z649" s="131"/>
    </row>
    <row r="650">
      <c r="A650" s="131"/>
      <c r="B650" s="131"/>
      <c r="C650" s="131"/>
      <c r="D650" s="131"/>
      <c r="E650" s="131"/>
      <c r="F650" s="131"/>
      <c r="G650" s="131"/>
      <c r="H650" s="131"/>
      <c r="I650" s="131"/>
      <c r="J650" s="131"/>
      <c r="K650" s="131"/>
      <c r="L650" s="131"/>
      <c r="M650" s="131"/>
      <c r="N650" s="131"/>
      <c r="O650" s="131"/>
      <c r="P650" s="131"/>
      <c r="Q650" s="131"/>
      <c r="R650" s="131"/>
      <c r="S650" s="131"/>
      <c r="T650" s="131"/>
      <c r="U650" s="131"/>
      <c r="V650" s="131"/>
      <c r="W650" s="131"/>
      <c r="X650" s="131"/>
      <c r="Y650" s="131"/>
      <c r="Z650" s="131"/>
    </row>
    <row r="651">
      <c r="A651" s="131"/>
      <c r="B651" s="131"/>
      <c r="C651" s="131"/>
      <c r="D651" s="131"/>
      <c r="E651" s="131"/>
      <c r="F651" s="131"/>
      <c r="G651" s="131"/>
      <c r="H651" s="131"/>
      <c r="I651" s="131"/>
      <c r="J651" s="131"/>
      <c r="K651" s="131"/>
      <c r="L651" s="131"/>
      <c r="M651" s="131"/>
      <c r="N651" s="131"/>
      <c r="O651" s="131"/>
      <c r="P651" s="131"/>
      <c r="Q651" s="131"/>
      <c r="R651" s="131"/>
      <c r="S651" s="131"/>
      <c r="T651" s="131"/>
      <c r="U651" s="131"/>
      <c r="V651" s="131"/>
      <c r="W651" s="131"/>
      <c r="X651" s="131"/>
      <c r="Y651" s="131"/>
      <c r="Z651" s="131"/>
    </row>
    <row r="652">
      <c r="A652" s="131"/>
      <c r="B652" s="131"/>
      <c r="C652" s="131"/>
      <c r="D652" s="131"/>
      <c r="E652" s="131"/>
      <c r="F652" s="131"/>
      <c r="G652" s="131"/>
      <c r="H652" s="131"/>
      <c r="I652" s="131"/>
      <c r="J652" s="131"/>
      <c r="K652" s="131"/>
      <c r="L652" s="131"/>
      <c r="M652" s="131"/>
      <c r="N652" s="131"/>
      <c r="O652" s="131"/>
      <c r="P652" s="131"/>
      <c r="Q652" s="131"/>
      <c r="R652" s="131"/>
      <c r="S652" s="131"/>
      <c r="T652" s="131"/>
      <c r="U652" s="131"/>
      <c r="V652" s="131"/>
      <c r="W652" s="131"/>
      <c r="X652" s="131"/>
      <c r="Y652" s="131"/>
      <c r="Z652" s="131"/>
    </row>
    <row r="653">
      <c r="A653" s="131"/>
      <c r="B653" s="131"/>
      <c r="C653" s="131"/>
      <c r="D653" s="131"/>
      <c r="E653" s="131"/>
      <c r="F653" s="131"/>
      <c r="G653" s="131"/>
      <c r="H653" s="131"/>
      <c r="I653" s="131"/>
      <c r="J653" s="131"/>
      <c r="K653" s="131"/>
      <c r="L653" s="131"/>
      <c r="M653" s="131"/>
      <c r="N653" s="131"/>
      <c r="O653" s="131"/>
      <c r="P653" s="131"/>
      <c r="Q653" s="131"/>
      <c r="R653" s="131"/>
      <c r="S653" s="131"/>
      <c r="T653" s="131"/>
      <c r="U653" s="131"/>
      <c r="V653" s="131"/>
      <c r="W653" s="131"/>
      <c r="X653" s="131"/>
      <c r="Y653" s="131"/>
      <c r="Z653" s="131"/>
    </row>
    <row r="654">
      <c r="A654" s="131"/>
      <c r="B654" s="131"/>
      <c r="C654" s="131"/>
      <c r="D654" s="131"/>
      <c r="E654" s="131"/>
      <c r="F654" s="131"/>
      <c r="G654" s="131"/>
      <c r="H654" s="131"/>
      <c r="I654" s="131"/>
      <c r="J654" s="131"/>
      <c r="K654" s="131"/>
      <c r="L654" s="131"/>
      <c r="M654" s="131"/>
      <c r="N654" s="131"/>
      <c r="O654" s="131"/>
      <c r="P654" s="131"/>
      <c r="Q654" s="131"/>
      <c r="R654" s="131"/>
      <c r="S654" s="131"/>
      <c r="T654" s="131"/>
      <c r="U654" s="131"/>
      <c r="V654" s="131"/>
      <c r="W654" s="131"/>
      <c r="X654" s="131"/>
      <c r="Y654" s="131"/>
      <c r="Z654" s="131"/>
    </row>
    <row r="655">
      <c r="A655" s="131"/>
      <c r="B655" s="131"/>
      <c r="C655" s="131"/>
      <c r="D655" s="131"/>
      <c r="E655" s="131"/>
      <c r="F655" s="131"/>
      <c r="G655" s="131"/>
      <c r="H655" s="131"/>
      <c r="I655" s="131"/>
      <c r="J655" s="131"/>
      <c r="K655" s="131"/>
      <c r="L655" s="131"/>
      <c r="M655" s="131"/>
      <c r="N655" s="131"/>
      <c r="O655" s="131"/>
      <c r="P655" s="131"/>
      <c r="Q655" s="131"/>
      <c r="R655" s="131"/>
      <c r="S655" s="131"/>
      <c r="T655" s="131"/>
      <c r="U655" s="131"/>
      <c r="V655" s="131"/>
      <c r="W655" s="131"/>
      <c r="X655" s="131"/>
      <c r="Y655" s="131"/>
      <c r="Z655" s="131"/>
    </row>
    <row r="656">
      <c r="A656" s="131"/>
      <c r="B656" s="131"/>
      <c r="C656" s="131"/>
      <c r="D656" s="131"/>
      <c r="E656" s="131"/>
      <c r="F656" s="131"/>
      <c r="G656" s="131"/>
      <c r="H656" s="131"/>
      <c r="I656" s="131"/>
      <c r="J656" s="131"/>
      <c r="K656" s="131"/>
      <c r="L656" s="131"/>
      <c r="M656" s="131"/>
      <c r="N656" s="131"/>
      <c r="O656" s="131"/>
      <c r="P656" s="131"/>
      <c r="Q656" s="131"/>
      <c r="R656" s="131"/>
      <c r="S656" s="131"/>
      <c r="T656" s="131"/>
      <c r="U656" s="131"/>
      <c r="V656" s="131"/>
      <c r="W656" s="131"/>
      <c r="X656" s="131"/>
      <c r="Y656" s="131"/>
      <c r="Z656" s="131"/>
    </row>
    <row r="657">
      <c r="A657" s="131"/>
      <c r="B657" s="131"/>
      <c r="C657" s="131"/>
      <c r="D657" s="131"/>
      <c r="E657" s="131"/>
      <c r="F657" s="131"/>
      <c r="G657" s="131"/>
      <c r="H657" s="131"/>
      <c r="I657" s="131"/>
      <c r="J657" s="131"/>
      <c r="K657" s="131"/>
      <c r="L657" s="131"/>
      <c r="M657" s="131"/>
      <c r="N657" s="131"/>
      <c r="O657" s="131"/>
      <c r="P657" s="131"/>
      <c r="Q657" s="131"/>
      <c r="R657" s="131"/>
      <c r="S657" s="131"/>
      <c r="T657" s="131"/>
      <c r="U657" s="131"/>
      <c r="V657" s="131"/>
      <c r="W657" s="131"/>
      <c r="X657" s="131"/>
      <c r="Y657" s="131"/>
      <c r="Z657" s="131"/>
    </row>
    <row r="658">
      <c r="A658" s="131"/>
      <c r="B658" s="131"/>
      <c r="C658" s="131"/>
      <c r="D658" s="131"/>
      <c r="E658" s="131"/>
      <c r="F658" s="131"/>
      <c r="G658" s="131"/>
      <c r="H658" s="131"/>
      <c r="I658" s="131"/>
      <c r="J658" s="131"/>
      <c r="K658" s="131"/>
      <c r="L658" s="131"/>
      <c r="M658" s="131"/>
      <c r="N658" s="131"/>
      <c r="O658" s="131"/>
      <c r="P658" s="131"/>
      <c r="Q658" s="131"/>
      <c r="R658" s="131"/>
      <c r="S658" s="131"/>
      <c r="T658" s="131"/>
      <c r="U658" s="131"/>
      <c r="V658" s="131"/>
      <c r="W658" s="131"/>
      <c r="X658" s="131"/>
      <c r="Y658" s="131"/>
      <c r="Z658" s="131"/>
    </row>
    <row r="659">
      <c r="A659" s="131"/>
      <c r="B659" s="131"/>
      <c r="C659" s="131"/>
      <c r="D659" s="131"/>
      <c r="E659" s="131"/>
      <c r="F659" s="131"/>
      <c r="G659" s="131"/>
      <c r="H659" s="131"/>
      <c r="I659" s="131"/>
      <c r="J659" s="131"/>
      <c r="K659" s="131"/>
      <c r="L659" s="131"/>
      <c r="M659" s="131"/>
      <c r="N659" s="131"/>
      <c r="O659" s="131"/>
      <c r="P659" s="131"/>
      <c r="Q659" s="131"/>
      <c r="R659" s="131"/>
      <c r="S659" s="131"/>
      <c r="T659" s="131"/>
      <c r="U659" s="131"/>
      <c r="V659" s="131"/>
      <c r="W659" s="131"/>
      <c r="X659" s="131"/>
      <c r="Y659" s="131"/>
      <c r="Z659" s="131"/>
    </row>
    <row r="660">
      <c r="A660" s="131"/>
      <c r="B660" s="131"/>
      <c r="C660" s="131"/>
      <c r="D660" s="131"/>
      <c r="E660" s="131"/>
      <c r="F660" s="131"/>
      <c r="G660" s="131"/>
      <c r="H660" s="131"/>
      <c r="I660" s="131"/>
      <c r="J660" s="131"/>
      <c r="K660" s="131"/>
      <c r="L660" s="131"/>
      <c r="M660" s="131"/>
      <c r="N660" s="131"/>
      <c r="O660" s="131"/>
      <c r="P660" s="131"/>
      <c r="Q660" s="131"/>
      <c r="R660" s="131"/>
      <c r="S660" s="131"/>
      <c r="T660" s="131"/>
      <c r="U660" s="131"/>
      <c r="V660" s="131"/>
      <c r="W660" s="131"/>
      <c r="X660" s="131"/>
      <c r="Y660" s="131"/>
      <c r="Z660" s="131"/>
    </row>
    <row r="661">
      <c r="A661" s="131"/>
      <c r="B661" s="131"/>
      <c r="C661" s="131"/>
      <c r="D661" s="131"/>
      <c r="E661" s="131"/>
      <c r="F661" s="131"/>
      <c r="G661" s="131"/>
      <c r="H661" s="131"/>
      <c r="I661" s="131"/>
      <c r="J661" s="131"/>
      <c r="K661" s="131"/>
      <c r="L661" s="131"/>
      <c r="M661" s="131"/>
      <c r="N661" s="131"/>
      <c r="O661" s="131"/>
      <c r="P661" s="131"/>
      <c r="Q661" s="131"/>
      <c r="R661" s="131"/>
      <c r="S661" s="131"/>
      <c r="T661" s="131"/>
      <c r="U661" s="131"/>
      <c r="V661" s="131"/>
      <c r="W661" s="131"/>
      <c r="X661" s="131"/>
      <c r="Y661" s="131"/>
      <c r="Z661" s="131"/>
    </row>
    <row r="662">
      <c r="A662" s="131"/>
      <c r="B662" s="131"/>
      <c r="C662" s="131"/>
      <c r="D662" s="131"/>
      <c r="E662" s="131"/>
      <c r="F662" s="131"/>
      <c r="G662" s="131"/>
      <c r="H662" s="131"/>
      <c r="I662" s="131"/>
      <c r="J662" s="131"/>
      <c r="K662" s="131"/>
      <c r="L662" s="131"/>
      <c r="M662" s="131"/>
      <c r="N662" s="131"/>
      <c r="O662" s="131"/>
      <c r="P662" s="131"/>
      <c r="Q662" s="131"/>
      <c r="R662" s="131"/>
      <c r="S662" s="131"/>
      <c r="T662" s="131"/>
      <c r="U662" s="131"/>
      <c r="V662" s="131"/>
      <c r="W662" s="131"/>
      <c r="X662" s="131"/>
      <c r="Y662" s="131"/>
      <c r="Z662" s="131"/>
    </row>
    <row r="663">
      <c r="A663" s="131"/>
      <c r="B663" s="131"/>
      <c r="C663" s="131"/>
      <c r="D663" s="131"/>
      <c r="E663" s="131"/>
      <c r="F663" s="131"/>
      <c r="G663" s="131"/>
      <c r="H663" s="131"/>
      <c r="I663" s="131"/>
      <c r="J663" s="131"/>
      <c r="K663" s="131"/>
      <c r="L663" s="131"/>
      <c r="M663" s="131"/>
      <c r="N663" s="131"/>
      <c r="O663" s="131"/>
      <c r="P663" s="131"/>
      <c r="Q663" s="131"/>
      <c r="R663" s="131"/>
      <c r="S663" s="131"/>
      <c r="T663" s="131"/>
      <c r="U663" s="131"/>
      <c r="V663" s="131"/>
      <c r="W663" s="131"/>
      <c r="X663" s="131"/>
      <c r="Y663" s="131"/>
      <c r="Z663" s="131"/>
    </row>
    <row r="664">
      <c r="A664" s="131"/>
      <c r="B664" s="131"/>
      <c r="C664" s="131"/>
      <c r="D664" s="131"/>
      <c r="E664" s="131"/>
      <c r="F664" s="131"/>
      <c r="G664" s="131"/>
      <c r="H664" s="131"/>
      <c r="I664" s="131"/>
      <c r="J664" s="131"/>
      <c r="K664" s="131"/>
      <c r="L664" s="131"/>
      <c r="M664" s="131"/>
      <c r="N664" s="131"/>
      <c r="O664" s="131"/>
      <c r="P664" s="131"/>
      <c r="Q664" s="131"/>
      <c r="R664" s="131"/>
      <c r="S664" s="131"/>
      <c r="T664" s="131"/>
      <c r="U664" s="131"/>
      <c r="V664" s="131"/>
      <c r="W664" s="131"/>
      <c r="X664" s="131"/>
      <c r="Y664" s="131"/>
      <c r="Z664" s="131"/>
    </row>
    <row r="665">
      <c r="A665" s="131"/>
      <c r="B665" s="131"/>
      <c r="C665" s="131"/>
      <c r="D665" s="131"/>
      <c r="E665" s="131"/>
      <c r="F665" s="131"/>
      <c r="G665" s="131"/>
      <c r="H665" s="131"/>
      <c r="I665" s="131"/>
      <c r="J665" s="131"/>
      <c r="K665" s="131"/>
      <c r="L665" s="131"/>
      <c r="M665" s="131"/>
      <c r="N665" s="131"/>
      <c r="O665" s="131"/>
      <c r="P665" s="131"/>
      <c r="Q665" s="131"/>
      <c r="R665" s="131"/>
      <c r="S665" s="131"/>
      <c r="T665" s="131"/>
      <c r="U665" s="131"/>
      <c r="V665" s="131"/>
      <c r="W665" s="131"/>
      <c r="X665" s="131"/>
      <c r="Y665" s="131"/>
      <c r="Z665" s="131"/>
    </row>
    <row r="666">
      <c r="A666" s="131"/>
      <c r="B666" s="131"/>
      <c r="C666" s="131"/>
      <c r="D666" s="131"/>
      <c r="E666" s="131"/>
      <c r="F666" s="131"/>
      <c r="G666" s="131"/>
      <c r="H666" s="131"/>
      <c r="I666" s="131"/>
      <c r="J666" s="131"/>
      <c r="K666" s="131"/>
      <c r="L666" s="131"/>
      <c r="M666" s="131"/>
      <c r="N666" s="131"/>
      <c r="O666" s="131"/>
      <c r="P666" s="131"/>
      <c r="Q666" s="131"/>
      <c r="R666" s="131"/>
      <c r="S666" s="131"/>
      <c r="T666" s="131"/>
      <c r="U666" s="131"/>
      <c r="V666" s="131"/>
      <c r="W666" s="131"/>
      <c r="X666" s="131"/>
      <c r="Y666" s="131"/>
      <c r="Z666" s="131"/>
    </row>
    <row r="667">
      <c r="A667" s="131"/>
      <c r="B667" s="131"/>
      <c r="C667" s="131"/>
      <c r="D667" s="131"/>
      <c r="E667" s="131"/>
      <c r="F667" s="131"/>
      <c r="G667" s="131"/>
      <c r="H667" s="131"/>
      <c r="I667" s="131"/>
      <c r="J667" s="131"/>
      <c r="K667" s="131"/>
      <c r="L667" s="131"/>
      <c r="M667" s="131"/>
      <c r="N667" s="131"/>
      <c r="O667" s="131"/>
      <c r="P667" s="131"/>
      <c r="Q667" s="131"/>
      <c r="R667" s="131"/>
      <c r="S667" s="131"/>
      <c r="T667" s="131"/>
      <c r="U667" s="131"/>
      <c r="V667" s="131"/>
      <c r="W667" s="131"/>
      <c r="X667" s="131"/>
      <c r="Y667" s="131"/>
      <c r="Z667" s="131"/>
    </row>
    <row r="668">
      <c r="A668" s="131"/>
      <c r="B668" s="131"/>
      <c r="C668" s="131"/>
      <c r="D668" s="131"/>
      <c r="E668" s="131"/>
      <c r="F668" s="131"/>
      <c r="G668" s="131"/>
      <c r="H668" s="131"/>
      <c r="I668" s="131"/>
      <c r="J668" s="131"/>
      <c r="K668" s="131"/>
      <c r="L668" s="131"/>
      <c r="M668" s="131"/>
      <c r="N668" s="131"/>
      <c r="O668" s="131"/>
      <c r="P668" s="131"/>
      <c r="Q668" s="131"/>
      <c r="R668" s="131"/>
      <c r="S668" s="131"/>
      <c r="T668" s="131"/>
      <c r="U668" s="131"/>
      <c r="V668" s="131"/>
      <c r="W668" s="131"/>
      <c r="X668" s="131"/>
      <c r="Y668" s="131"/>
      <c r="Z668" s="131"/>
    </row>
    <row r="669">
      <c r="A669" s="131"/>
      <c r="B669" s="131"/>
      <c r="C669" s="131"/>
      <c r="D669" s="131"/>
      <c r="E669" s="131"/>
      <c r="F669" s="131"/>
      <c r="G669" s="131"/>
      <c r="H669" s="131"/>
      <c r="I669" s="131"/>
      <c r="J669" s="131"/>
      <c r="K669" s="131"/>
      <c r="L669" s="131"/>
      <c r="M669" s="131"/>
      <c r="N669" s="131"/>
      <c r="O669" s="131"/>
      <c r="P669" s="131"/>
      <c r="Q669" s="131"/>
      <c r="R669" s="131"/>
      <c r="S669" s="131"/>
      <c r="T669" s="131"/>
      <c r="U669" s="131"/>
      <c r="V669" s="131"/>
      <c r="W669" s="131"/>
      <c r="X669" s="131"/>
      <c r="Y669" s="131"/>
      <c r="Z669" s="131"/>
    </row>
    <row r="670">
      <c r="A670" s="131"/>
      <c r="B670" s="131"/>
      <c r="C670" s="131"/>
      <c r="D670" s="131"/>
      <c r="E670" s="131"/>
      <c r="F670" s="131"/>
      <c r="G670" s="131"/>
      <c r="H670" s="131"/>
      <c r="I670" s="131"/>
      <c r="J670" s="131"/>
      <c r="K670" s="131"/>
      <c r="L670" s="131"/>
      <c r="M670" s="131"/>
      <c r="N670" s="131"/>
      <c r="O670" s="131"/>
      <c r="P670" s="131"/>
      <c r="Q670" s="131"/>
      <c r="R670" s="131"/>
      <c r="S670" s="131"/>
      <c r="T670" s="131"/>
      <c r="U670" s="131"/>
      <c r="V670" s="131"/>
      <c r="W670" s="131"/>
      <c r="X670" s="131"/>
      <c r="Y670" s="131"/>
      <c r="Z670" s="131"/>
    </row>
    <row r="671">
      <c r="A671" s="131"/>
      <c r="B671" s="131"/>
      <c r="C671" s="131"/>
      <c r="D671" s="131"/>
      <c r="E671" s="131"/>
      <c r="F671" s="131"/>
      <c r="G671" s="131"/>
      <c r="H671" s="131"/>
      <c r="I671" s="131"/>
      <c r="J671" s="131"/>
      <c r="K671" s="131"/>
      <c r="L671" s="131"/>
      <c r="M671" s="131"/>
      <c r="N671" s="131"/>
      <c r="O671" s="131"/>
      <c r="P671" s="131"/>
      <c r="Q671" s="131"/>
      <c r="R671" s="131"/>
      <c r="S671" s="131"/>
      <c r="T671" s="131"/>
      <c r="U671" s="131"/>
      <c r="V671" s="131"/>
      <c r="W671" s="131"/>
      <c r="X671" s="131"/>
      <c r="Y671" s="131"/>
      <c r="Z671" s="131"/>
    </row>
    <row r="672">
      <c r="A672" s="131"/>
      <c r="B672" s="131"/>
      <c r="C672" s="131"/>
      <c r="D672" s="131"/>
      <c r="E672" s="131"/>
      <c r="F672" s="131"/>
      <c r="G672" s="131"/>
      <c r="H672" s="131"/>
      <c r="I672" s="131"/>
      <c r="J672" s="131"/>
      <c r="K672" s="131"/>
      <c r="L672" s="131"/>
      <c r="M672" s="131"/>
      <c r="N672" s="131"/>
      <c r="O672" s="131"/>
      <c r="P672" s="131"/>
      <c r="Q672" s="131"/>
      <c r="R672" s="131"/>
      <c r="S672" s="131"/>
      <c r="T672" s="131"/>
      <c r="U672" s="131"/>
      <c r="V672" s="131"/>
      <c r="W672" s="131"/>
      <c r="X672" s="131"/>
      <c r="Y672" s="131"/>
      <c r="Z672" s="131"/>
    </row>
    <row r="673">
      <c r="A673" s="131"/>
      <c r="B673" s="131"/>
      <c r="C673" s="131"/>
      <c r="D673" s="131"/>
      <c r="E673" s="131"/>
      <c r="F673" s="131"/>
      <c r="G673" s="131"/>
      <c r="H673" s="131"/>
      <c r="I673" s="131"/>
      <c r="J673" s="131"/>
      <c r="K673" s="131"/>
      <c r="L673" s="131"/>
      <c r="M673" s="131"/>
      <c r="N673" s="131"/>
      <c r="O673" s="131"/>
      <c r="P673" s="131"/>
      <c r="Q673" s="131"/>
      <c r="R673" s="131"/>
      <c r="S673" s="131"/>
      <c r="T673" s="131"/>
      <c r="U673" s="131"/>
      <c r="V673" s="131"/>
      <c r="W673" s="131"/>
      <c r="X673" s="131"/>
      <c r="Y673" s="131"/>
      <c r="Z673" s="131"/>
    </row>
    <row r="674">
      <c r="A674" s="131"/>
      <c r="B674" s="131"/>
      <c r="C674" s="131"/>
      <c r="D674" s="131"/>
      <c r="E674" s="131"/>
      <c r="F674" s="131"/>
      <c r="G674" s="131"/>
      <c r="H674" s="131"/>
      <c r="I674" s="131"/>
      <c r="J674" s="131"/>
      <c r="K674" s="131"/>
      <c r="L674" s="131"/>
      <c r="M674" s="131"/>
      <c r="N674" s="131"/>
      <c r="O674" s="131"/>
      <c r="P674" s="131"/>
      <c r="Q674" s="131"/>
      <c r="R674" s="131"/>
      <c r="S674" s="131"/>
      <c r="T674" s="131"/>
      <c r="U674" s="131"/>
      <c r="V674" s="131"/>
      <c r="W674" s="131"/>
      <c r="X674" s="131"/>
      <c r="Y674" s="131"/>
      <c r="Z674" s="131"/>
    </row>
    <row r="675">
      <c r="A675" s="131"/>
      <c r="B675" s="131"/>
      <c r="C675" s="131"/>
      <c r="D675" s="131"/>
      <c r="E675" s="131"/>
      <c r="F675" s="131"/>
      <c r="G675" s="131"/>
      <c r="H675" s="131"/>
      <c r="I675" s="131"/>
      <c r="J675" s="131"/>
      <c r="K675" s="131"/>
      <c r="L675" s="131"/>
      <c r="M675" s="131"/>
      <c r="N675" s="131"/>
      <c r="O675" s="131"/>
      <c r="P675" s="131"/>
      <c r="Q675" s="131"/>
      <c r="R675" s="131"/>
      <c r="S675" s="131"/>
      <c r="T675" s="131"/>
      <c r="U675" s="131"/>
      <c r="V675" s="131"/>
      <c r="W675" s="131"/>
      <c r="X675" s="131"/>
      <c r="Y675" s="131"/>
      <c r="Z675" s="131"/>
    </row>
    <row r="676">
      <c r="A676" s="131"/>
      <c r="B676" s="131"/>
      <c r="C676" s="131"/>
      <c r="D676" s="131"/>
      <c r="E676" s="131"/>
      <c r="F676" s="131"/>
      <c r="G676" s="131"/>
      <c r="H676" s="131"/>
      <c r="I676" s="131"/>
      <c r="J676" s="131"/>
      <c r="K676" s="131"/>
      <c r="L676" s="131"/>
      <c r="M676" s="131"/>
      <c r="N676" s="131"/>
      <c r="O676" s="131"/>
      <c r="P676" s="131"/>
      <c r="Q676" s="131"/>
      <c r="R676" s="131"/>
      <c r="S676" s="131"/>
      <c r="T676" s="131"/>
      <c r="U676" s="131"/>
      <c r="V676" s="131"/>
      <c r="W676" s="131"/>
      <c r="X676" s="131"/>
      <c r="Y676" s="131"/>
      <c r="Z676" s="131"/>
    </row>
    <row r="677">
      <c r="A677" s="131"/>
      <c r="B677" s="131"/>
      <c r="C677" s="131"/>
      <c r="D677" s="131"/>
      <c r="E677" s="131"/>
      <c r="F677" s="131"/>
      <c r="G677" s="131"/>
      <c r="H677" s="131"/>
      <c r="I677" s="131"/>
      <c r="J677" s="131"/>
      <c r="K677" s="131"/>
      <c r="L677" s="131"/>
      <c r="M677" s="131"/>
      <c r="N677" s="131"/>
      <c r="O677" s="131"/>
      <c r="P677" s="131"/>
      <c r="Q677" s="131"/>
      <c r="R677" s="131"/>
      <c r="S677" s="131"/>
      <c r="T677" s="131"/>
      <c r="U677" s="131"/>
      <c r="V677" s="131"/>
      <c r="W677" s="131"/>
      <c r="X677" s="131"/>
      <c r="Y677" s="131"/>
      <c r="Z677" s="131"/>
    </row>
    <row r="678">
      <c r="A678" s="131"/>
      <c r="B678" s="131"/>
      <c r="C678" s="131"/>
      <c r="D678" s="131"/>
      <c r="E678" s="131"/>
      <c r="F678" s="131"/>
      <c r="G678" s="131"/>
      <c r="H678" s="131"/>
      <c r="I678" s="131"/>
      <c r="J678" s="131"/>
      <c r="K678" s="131"/>
      <c r="L678" s="131"/>
      <c r="M678" s="131"/>
      <c r="N678" s="131"/>
      <c r="O678" s="131"/>
      <c r="P678" s="131"/>
      <c r="Q678" s="131"/>
      <c r="R678" s="131"/>
      <c r="S678" s="131"/>
      <c r="T678" s="131"/>
      <c r="U678" s="131"/>
      <c r="V678" s="131"/>
      <c r="W678" s="131"/>
      <c r="X678" s="131"/>
      <c r="Y678" s="131"/>
      <c r="Z678" s="131"/>
    </row>
    <row r="679">
      <c r="A679" s="131"/>
      <c r="B679" s="131"/>
      <c r="C679" s="131"/>
      <c r="D679" s="131"/>
      <c r="E679" s="131"/>
      <c r="F679" s="131"/>
      <c r="G679" s="131"/>
      <c r="H679" s="131"/>
      <c r="I679" s="131"/>
      <c r="J679" s="131"/>
      <c r="K679" s="131"/>
      <c r="L679" s="131"/>
      <c r="M679" s="131"/>
      <c r="N679" s="131"/>
      <c r="O679" s="131"/>
      <c r="P679" s="131"/>
      <c r="Q679" s="131"/>
      <c r="R679" s="131"/>
      <c r="S679" s="131"/>
      <c r="T679" s="131"/>
      <c r="U679" s="131"/>
      <c r="V679" s="131"/>
      <c r="W679" s="131"/>
      <c r="X679" s="131"/>
      <c r="Y679" s="131"/>
      <c r="Z679" s="131"/>
    </row>
    <row r="680">
      <c r="A680" s="131"/>
      <c r="B680" s="131"/>
      <c r="C680" s="131"/>
      <c r="D680" s="131"/>
      <c r="E680" s="131"/>
      <c r="F680" s="131"/>
      <c r="G680" s="131"/>
      <c r="H680" s="131"/>
      <c r="I680" s="131"/>
      <c r="J680" s="131"/>
      <c r="K680" s="131"/>
      <c r="L680" s="131"/>
      <c r="M680" s="131"/>
      <c r="N680" s="131"/>
      <c r="O680" s="131"/>
      <c r="P680" s="131"/>
      <c r="Q680" s="131"/>
      <c r="R680" s="131"/>
      <c r="S680" s="131"/>
      <c r="T680" s="131"/>
      <c r="U680" s="131"/>
      <c r="V680" s="131"/>
      <c r="W680" s="131"/>
      <c r="X680" s="131"/>
      <c r="Y680" s="131"/>
      <c r="Z680" s="131"/>
    </row>
    <row r="681">
      <c r="A681" s="131"/>
      <c r="B681" s="131"/>
      <c r="C681" s="131"/>
      <c r="D681" s="131"/>
      <c r="E681" s="131"/>
      <c r="F681" s="131"/>
      <c r="G681" s="131"/>
      <c r="H681" s="131"/>
      <c r="I681" s="131"/>
      <c r="J681" s="131"/>
      <c r="K681" s="131"/>
      <c r="L681" s="131"/>
      <c r="M681" s="131"/>
      <c r="N681" s="131"/>
      <c r="O681" s="131"/>
      <c r="P681" s="131"/>
      <c r="Q681" s="131"/>
      <c r="R681" s="131"/>
      <c r="S681" s="131"/>
      <c r="T681" s="131"/>
      <c r="U681" s="131"/>
      <c r="V681" s="131"/>
      <c r="W681" s="131"/>
      <c r="X681" s="131"/>
      <c r="Y681" s="131"/>
      <c r="Z681" s="131"/>
    </row>
    <row r="682">
      <c r="A682" s="131"/>
      <c r="B682" s="131"/>
      <c r="C682" s="131"/>
      <c r="D682" s="131"/>
      <c r="E682" s="131"/>
      <c r="F682" s="131"/>
      <c r="G682" s="131"/>
      <c r="H682" s="131"/>
      <c r="I682" s="131"/>
      <c r="J682" s="131"/>
      <c r="K682" s="131"/>
      <c r="L682" s="131"/>
      <c r="M682" s="131"/>
      <c r="N682" s="131"/>
      <c r="O682" s="131"/>
      <c r="P682" s="131"/>
      <c r="Q682" s="131"/>
      <c r="R682" s="131"/>
      <c r="S682" s="131"/>
      <c r="T682" s="131"/>
      <c r="U682" s="131"/>
      <c r="V682" s="131"/>
      <c r="W682" s="131"/>
      <c r="X682" s="131"/>
      <c r="Y682" s="131"/>
      <c r="Z682" s="131"/>
    </row>
    <row r="683">
      <c r="A683" s="131"/>
      <c r="B683" s="131"/>
      <c r="C683" s="131"/>
      <c r="D683" s="131"/>
      <c r="E683" s="131"/>
      <c r="F683" s="131"/>
      <c r="G683" s="131"/>
      <c r="H683" s="131"/>
      <c r="I683" s="131"/>
      <c r="J683" s="131"/>
      <c r="K683" s="131"/>
      <c r="L683" s="131"/>
      <c r="M683" s="131"/>
      <c r="N683" s="131"/>
      <c r="O683" s="131"/>
      <c r="P683" s="131"/>
      <c r="Q683" s="131"/>
      <c r="R683" s="131"/>
      <c r="S683" s="131"/>
      <c r="T683" s="131"/>
      <c r="U683" s="131"/>
      <c r="V683" s="131"/>
      <c r="W683" s="131"/>
      <c r="X683" s="131"/>
      <c r="Y683" s="131"/>
      <c r="Z683" s="131"/>
    </row>
    <row r="684">
      <c r="A684" s="131"/>
      <c r="B684" s="131"/>
      <c r="C684" s="131"/>
      <c r="D684" s="131"/>
      <c r="E684" s="131"/>
      <c r="F684" s="131"/>
      <c r="G684" s="131"/>
      <c r="H684" s="131"/>
      <c r="I684" s="131"/>
      <c r="J684" s="131"/>
      <c r="K684" s="131"/>
      <c r="L684" s="131"/>
      <c r="M684" s="131"/>
      <c r="N684" s="131"/>
      <c r="O684" s="131"/>
      <c r="P684" s="131"/>
      <c r="Q684" s="131"/>
      <c r="R684" s="131"/>
      <c r="S684" s="131"/>
      <c r="T684" s="131"/>
      <c r="U684" s="131"/>
      <c r="V684" s="131"/>
      <c r="W684" s="131"/>
      <c r="X684" s="131"/>
      <c r="Y684" s="131"/>
      <c r="Z684" s="131"/>
    </row>
    <row r="685">
      <c r="A685" s="131"/>
      <c r="B685" s="131"/>
      <c r="C685" s="131"/>
      <c r="D685" s="131"/>
      <c r="E685" s="131"/>
      <c r="F685" s="131"/>
      <c r="G685" s="131"/>
      <c r="H685" s="131"/>
      <c r="I685" s="131"/>
      <c r="J685" s="131"/>
      <c r="K685" s="131"/>
      <c r="L685" s="131"/>
      <c r="M685" s="131"/>
      <c r="N685" s="131"/>
      <c r="O685" s="131"/>
      <c r="P685" s="131"/>
      <c r="Q685" s="131"/>
      <c r="R685" s="131"/>
      <c r="S685" s="131"/>
      <c r="T685" s="131"/>
      <c r="U685" s="131"/>
      <c r="V685" s="131"/>
      <c r="W685" s="131"/>
      <c r="X685" s="131"/>
      <c r="Y685" s="131"/>
      <c r="Z685" s="131"/>
    </row>
    <row r="686">
      <c r="A686" s="131"/>
      <c r="B686" s="131"/>
      <c r="C686" s="131"/>
      <c r="D686" s="131"/>
      <c r="E686" s="131"/>
      <c r="F686" s="131"/>
      <c r="G686" s="131"/>
      <c r="H686" s="131"/>
      <c r="I686" s="131"/>
      <c r="J686" s="131"/>
      <c r="K686" s="131"/>
      <c r="L686" s="131"/>
      <c r="M686" s="131"/>
      <c r="N686" s="131"/>
      <c r="O686" s="131"/>
      <c r="P686" s="131"/>
      <c r="Q686" s="131"/>
      <c r="R686" s="131"/>
      <c r="S686" s="131"/>
      <c r="T686" s="131"/>
      <c r="U686" s="131"/>
      <c r="V686" s="131"/>
      <c r="W686" s="131"/>
      <c r="X686" s="131"/>
      <c r="Y686" s="131"/>
      <c r="Z686" s="131"/>
    </row>
    <row r="687">
      <c r="A687" s="131"/>
      <c r="B687" s="131"/>
      <c r="C687" s="131"/>
      <c r="D687" s="131"/>
      <c r="E687" s="131"/>
      <c r="F687" s="131"/>
      <c r="G687" s="131"/>
      <c r="H687" s="131"/>
      <c r="I687" s="131"/>
      <c r="J687" s="131"/>
      <c r="K687" s="131"/>
      <c r="L687" s="131"/>
      <c r="M687" s="131"/>
      <c r="N687" s="131"/>
      <c r="O687" s="131"/>
      <c r="P687" s="131"/>
      <c r="Q687" s="131"/>
      <c r="R687" s="131"/>
      <c r="S687" s="131"/>
      <c r="T687" s="131"/>
      <c r="U687" s="131"/>
      <c r="V687" s="131"/>
      <c r="W687" s="131"/>
      <c r="X687" s="131"/>
      <c r="Y687" s="131"/>
      <c r="Z687" s="131"/>
    </row>
    <row r="688">
      <c r="A688" s="131"/>
      <c r="B688" s="131"/>
      <c r="C688" s="131"/>
      <c r="D688" s="131"/>
      <c r="E688" s="131"/>
      <c r="F688" s="131"/>
      <c r="G688" s="131"/>
      <c r="H688" s="131"/>
      <c r="I688" s="131"/>
      <c r="J688" s="131"/>
      <c r="K688" s="131"/>
      <c r="L688" s="131"/>
      <c r="M688" s="131"/>
      <c r="N688" s="131"/>
      <c r="O688" s="131"/>
      <c r="P688" s="131"/>
      <c r="Q688" s="131"/>
      <c r="R688" s="131"/>
      <c r="S688" s="131"/>
      <c r="T688" s="131"/>
      <c r="U688" s="131"/>
      <c r="V688" s="131"/>
      <c r="W688" s="131"/>
      <c r="X688" s="131"/>
      <c r="Y688" s="131"/>
      <c r="Z688" s="131"/>
    </row>
    <row r="689">
      <c r="A689" s="131"/>
      <c r="B689" s="131"/>
      <c r="C689" s="131"/>
      <c r="D689" s="131"/>
      <c r="E689" s="131"/>
      <c r="F689" s="131"/>
      <c r="G689" s="131"/>
      <c r="H689" s="131"/>
      <c r="I689" s="131"/>
      <c r="J689" s="131"/>
      <c r="K689" s="131"/>
      <c r="L689" s="131"/>
      <c r="M689" s="131"/>
      <c r="N689" s="131"/>
      <c r="O689" s="131"/>
      <c r="P689" s="131"/>
      <c r="Q689" s="131"/>
      <c r="R689" s="131"/>
      <c r="S689" s="131"/>
      <c r="T689" s="131"/>
      <c r="U689" s="131"/>
      <c r="V689" s="131"/>
      <c r="W689" s="131"/>
      <c r="X689" s="131"/>
      <c r="Y689" s="131"/>
      <c r="Z689" s="131"/>
    </row>
    <row r="690">
      <c r="A690" s="131"/>
      <c r="B690" s="131"/>
      <c r="C690" s="131"/>
      <c r="D690" s="131"/>
      <c r="E690" s="131"/>
      <c r="F690" s="131"/>
      <c r="G690" s="131"/>
      <c r="H690" s="131"/>
      <c r="I690" s="131"/>
      <c r="J690" s="131"/>
      <c r="K690" s="131"/>
      <c r="L690" s="131"/>
      <c r="M690" s="131"/>
      <c r="N690" s="131"/>
      <c r="O690" s="131"/>
      <c r="P690" s="131"/>
      <c r="Q690" s="131"/>
      <c r="R690" s="131"/>
      <c r="S690" s="131"/>
      <c r="T690" s="131"/>
      <c r="U690" s="131"/>
      <c r="V690" s="131"/>
      <c r="W690" s="131"/>
      <c r="X690" s="131"/>
      <c r="Y690" s="131"/>
      <c r="Z690" s="131"/>
    </row>
    <row r="691">
      <c r="A691" s="131"/>
      <c r="B691" s="131"/>
      <c r="C691" s="131"/>
      <c r="D691" s="131"/>
      <c r="E691" s="131"/>
      <c r="F691" s="131"/>
      <c r="G691" s="131"/>
      <c r="H691" s="131"/>
      <c r="I691" s="131"/>
      <c r="J691" s="131"/>
      <c r="K691" s="131"/>
      <c r="L691" s="131"/>
      <c r="M691" s="131"/>
      <c r="N691" s="131"/>
      <c r="O691" s="131"/>
      <c r="P691" s="131"/>
      <c r="Q691" s="131"/>
      <c r="R691" s="131"/>
      <c r="S691" s="131"/>
      <c r="T691" s="131"/>
      <c r="U691" s="131"/>
      <c r="V691" s="131"/>
      <c r="W691" s="131"/>
      <c r="X691" s="131"/>
      <c r="Y691" s="131"/>
      <c r="Z691" s="131"/>
    </row>
    <row r="692">
      <c r="A692" s="131"/>
      <c r="B692" s="131"/>
      <c r="C692" s="131"/>
      <c r="D692" s="131"/>
      <c r="E692" s="131"/>
      <c r="F692" s="131"/>
      <c r="G692" s="131"/>
      <c r="H692" s="131"/>
      <c r="I692" s="131"/>
      <c r="J692" s="131"/>
      <c r="K692" s="131"/>
      <c r="L692" s="131"/>
      <c r="M692" s="131"/>
      <c r="N692" s="131"/>
      <c r="O692" s="131"/>
      <c r="P692" s="131"/>
      <c r="Q692" s="131"/>
      <c r="R692" s="131"/>
      <c r="S692" s="131"/>
      <c r="T692" s="131"/>
      <c r="U692" s="131"/>
      <c r="V692" s="131"/>
      <c r="W692" s="131"/>
      <c r="X692" s="131"/>
      <c r="Y692" s="131"/>
      <c r="Z692" s="131"/>
    </row>
    <row r="693">
      <c r="A693" s="131"/>
      <c r="B693" s="131"/>
      <c r="C693" s="131"/>
      <c r="D693" s="131"/>
      <c r="E693" s="131"/>
      <c r="F693" s="131"/>
      <c r="G693" s="131"/>
      <c r="H693" s="131"/>
      <c r="I693" s="131"/>
      <c r="J693" s="131"/>
      <c r="K693" s="131"/>
      <c r="L693" s="131"/>
      <c r="M693" s="131"/>
      <c r="N693" s="131"/>
      <c r="O693" s="131"/>
      <c r="P693" s="131"/>
      <c r="Q693" s="131"/>
      <c r="R693" s="131"/>
      <c r="S693" s="131"/>
      <c r="T693" s="131"/>
      <c r="U693" s="131"/>
      <c r="V693" s="131"/>
      <c r="W693" s="131"/>
      <c r="X693" s="131"/>
      <c r="Y693" s="131"/>
      <c r="Z693" s="131"/>
    </row>
    <row r="694">
      <c r="A694" s="131"/>
      <c r="B694" s="131"/>
      <c r="C694" s="131"/>
      <c r="D694" s="131"/>
      <c r="E694" s="131"/>
      <c r="F694" s="131"/>
      <c r="G694" s="131"/>
      <c r="H694" s="131"/>
      <c r="I694" s="131"/>
      <c r="J694" s="131"/>
      <c r="K694" s="131"/>
      <c r="L694" s="131"/>
      <c r="M694" s="131"/>
      <c r="N694" s="131"/>
      <c r="O694" s="131"/>
      <c r="P694" s="131"/>
      <c r="Q694" s="131"/>
      <c r="R694" s="131"/>
      <c r="S694" s="131"/>
      <c r="T694" s="131"/>
      <c r="U694" s="131"/>
      <c r="V694" s="131"/>
      <c r="W694" s="131"/>
      <c r="X694" s="131"/>
      <c r="Y694" s="131"/>
      <c r="Z694" s="131"/>
    </row>
    <row r="695">
      <c r="A695" s="131"/>
      <c r="B695" s="131"/>
      <c r="C695" s="131"/>
      <c r="D695" s="131"/>
      <c r="E695" s="131"/>
      <c r="F695" s="131"/>
      <c r="G695" s="131"/>
      <c r="H695" s="131"/>
      <c r="I695" s="131"/>
      <c r="J695" s="131"/>
      <c r="K695" s="131"/>
      <c r="L695" s="131"/>
      <c r="M695" s="131"/>
      <c r="N695" s="131"/>
      <c r="O695" s="131"/>
      <c r="P695" s="131"/>
      <c r="Q695" s="131"/>
      <c r="R695" s="131"/>
      <c r="S695" s="131"/>
      <c r="T695" s="131"/>
      <c r="U695" s="131"/>
      <c r="V695" s="131"/>
      <c r="W695" s="131"/>
      <c r="X695" s="131"/>
      <c r="Y695" s="131"/>
      <c r="Z695" s="131"/>
    </row>
    <row r="696">
      <c r="A696" s="131"/>
      <c r="B696" s="131"/>
      <c r="C696" s="131"/>
      <c r="D696" s="131"/>
      <c r="E696" s="131"/>
      <c r="F696" s="131"/>
      <c r="G696" s="131"/>
      <c r="H696" s="131"/>
      <c r="I696" s="131"/>
      <c r="J696" s="131"/>
      <c r="K696" s="131"/>
      <c r="L696" s="131"/>
      <c r="M696" s="131"/>
      <c r="N696" s="131"/>
      <c r="O696" s="131"/>
      <c r="P696" s="131"/>
      <c r="Q696" s="131"/>
      <c r="R696" s="131"/>
      <c r="S696" s="131"/>
      <c r="T696" s="131"/>
      <c r="U696" s="131"/>
      <c r="V696" s="131"/>
      <c r="W696" s="131"/>
      <c r="X696" s="131"/>
      <c r="Y696" s="131"/>
      <c r="Z696" s="131"/>
    </row>
    <row r="697">
      <c r="A697" s="131"/>
      <c r="B697" s="131"/>
      <c r="C697" s="131"/>
      <c r="D697" s="131"/>
      <c r="E697" s="131"/>
      <c r="F697" s="131"/>
      <c r="G697" s="131"/>
      <c r="H697" s="131"/>
      <c r="I697" s="131"/>
      <c r="J697" s="131"/>
      <c r="K697" s="131"/>
      <c r="L697" s="131"/>
      <c r="M697" s="131"/>
      <c r="N697" s="131"/>
      <c r="O697" s="131"/>
      <c r="P697" s="131"/>
      <c r="Q697" s="131"/>
      <c r="R697" s="131"/>
      <c r="S697" s="131"/>
      <c r="T697" s="131"/>
      <c r="U697" s="131"/>
      <c r="V697" s="131"/>
      <c r="W697" s="131"/>
      <c r="X697" s="131"/>
      <c r="Y697" s="131"/>
      <c r="Z697" s="131"/>
    </row>
    <row r="698">
      <c r="A698" s="131"/>
      <c r="B698" s="131"/>
      <c r="C698" s="131"/>
      <c r="D698" s="131"/>
      <c r="E698" s="131"/>
      <c r="F698" s="131"/>
      <c r="G698" s="131"/>
      <c r="H698" s="131"/>
      <c r="I698" s="131"/>
      <c r="J698" s="131"/>
      <c r="K698" s="131"/>
      <c r="L698" s="131"/>
      <c r="M698" s="131"/>
      <c r="N698" s="131"/>
      <c r="O698" s="131"/>
      <c r="P698" s="131"/>
      <c r="Q698" s="131"/>
      <c r="R698" s="131"/>
      <c r="S698" s="131"/>
      <c r="T698" s="131"/>
      <c r="U698" s="131"/>
      <c r="V698" s="131"/>
      <c r="W698" s="131"/>
      <c r="X698" s="131"/>
      <c r="Y698" s="131"/>
      <c r="Z698" s="131"/>
    </row>
    <row r="699">
      <c r="A699" s="131"/>
      <c r="B699" s="131"/>
      <c r="C699" s="131"/>
      <c r="D699" s="131"/>
      <c r="E699" s="131"/>
      <c r="F699" s="131"/>
      <c r="G699" s="131"/>
      <c r="H699" s="131"/>
      <c r="I699" s="131"/>
      <c r="J699" s="131"/>
      <c r="K699" s="131"/>
      <c r="L699" s="131"/>
      <c r="M699" s="131"/>
      <c r="N699" s="131"/>
      <c r="O699" s="131"/>
      <c r="P699" s="131"/>
      <c r="Q699" s="131"/>
      <c r="R699" s="131"/>
      <c r="S699" s="131"/>
      <c r="T699" s="131"/>
      <c r="U699" s="131"/>
      <c r="V699" s="131"/>
      <c r="W699" s="131"/>
      <c r="X699" s="131"/>
      <c r="Y699" s="131"/>
      <c r="Z699" s="131"/>
    </row>
    <row r="700">
      <c r="A700" s="131"/>
      <c r="B700" s="131"/>
      <c r="C700" s="131"/>
      <c r="D700" s="131"/>
      <c r="E700" s="131"/>
      <c r="F700" s="131"/>
      <c r="G700" s="131"/>
      <c r="H700" s="131"/>
      <c r="I700" s="131"/>
      <c r="J700" s="131"/>
      <c r="K700" s="131"/>
      <c r="L700" s="131"/>
      <c r="M700" s="131"/>
      <c r="N700" s="131"/>
      <c r="O700" s="131"/>
      <c r="P700" s="131"/>
      <c r="Q700" s="131"/>
      <c r="R700" s="131"/>
      <c r="S700" s="131"/>
      <c r="T700" s="131"/>
      <c r="U700" s="131"/>
      <c r="V700" s="131"/>
      <c r="W700" s="131"/>
      <c r="X700" s="131"/>
      <c r="Y700" s="131"/>
      <c r="Z700" s="131"/>
    </row>
    <row r="701">
      <c r="A701" s="131"/>
      <c r="B701" s="131"/>
      <c r="C701" s="131"/>
      <c r="D701" s="131"/>
      <c r="E701" s="131"/>
      <c r="F701" s="131"/>
      <c r="G701" s="131"/>
      <c r="H701" s="131"/>
      <c r="I701" s="131"/>
      <c r="J701" s="131"/>
      <c r="K701" s="131"/>
      <c r="L701" s="131"/>
      <c r="M701" s="131"/>
      <c r="N701" s="131"/>
      <c r="O701" s="131"/>
      <c r="P701" s="131"/>
      <c r="Q701" s="131"/>
      <c r="R701" s="131"/>
      <c r="S701" s="131"/>
      <c r="T701" s="131"/>
      <c r="U701" s="131"/>
      <c r="V701" s="131"/>
      <c r="W701" s="131"/>
      <c r="X701" s="131"/>
      <c r="Y701" s="131"/>
      <c r="Z701" s="131"/>
    </row>
    <row r="702">
      <c r="A702" s="131"/>
      <c r="B702" s="131"/>
      <c r="C702" s="131"/>
      <c r="D702" s="131"/>
      <c r="E702" s="131"/>
      <c r="F702" s="131"/>
      <c r="G702" s="131"/>
      <c r="H702" s="131"/>
      <c r="I702" s="131"/>
      <c r="J702" s="131"/>
      <c r="K702" s="131"/>
      <c r="L702" s="131"/>
      <c r="M702" s="131"/>
      <c r="N702" s="131"/>
      <c r="O702" s="131"/>
      <c r="P702" s="131"/>
      <c r="Q702" s="131"/>
      <c r="R702" s="131"/>
      <c r="S702" s="131"/>
      <c r="T702" s="131"/>
      <c r="U702" s="131"/>
      <c r="V702" s="131"/>
      <c r="W702" s="131"/>
      <c r="X702" s="131"/>
      <c r="Y702" s="131"/>
      <c r="Z702" s="131"/>
    </row>
    <row r="703">
      <c r="A703" s="131"/>
      <c r="B703" s="131"/>
      <c r="C703" s="131"/>
      <c r="D703" s="131"/>
      <c r="E703" s="131"/>
      <c r="F703" s="131"/>
      <c r="G703" s="131"/>
      <c r="H703" s="131"/>
      <c r="I703" s="131"/>
      <c r="J703" s="131"/>
      <c r="K703" s="131"/>
      <c r="L703" s="131"/>
      <c r="M703" s="131"/>
      <c r="N703" s="131"/>
      <c r="O703" s="131"/>
      <c r="P703" s="131"/>
      <c r="Q703" s="131"/>
      <c r="R703" s="131"/>
      <c r="S703" s="131"/>
      <c r="T703" s="131"/>
      <c r="U703" s="131"/>
      <c r="V703" s="131"/>
      <c r="W703" s="131"/>
      <c r="X703" s="131"/>
      <c r="Y703" s="131"/>
      <c r="Z703" s="131"/>
    </row>
    <row r="704">
      <c r="A704" s="131"/>
      <c r="B704" s="131"/>
      <c r="C704" s="131"/>
      <c r="D704" s="131"/>
      <c r="E704" s="131"/>
      <c r="F704" s="131"/>
      <c r="G704" s="131"/>
      <c r="H704" s="131"/>
      <c r="I704" s="131"/>
      <c r="J704" s="131"/>
      <c r="K704" s="131"/>
      <c r="L704" s="131"/>
      <c r="M704" s="131"/>
      <c r="N704" s="131"/>
      <c r="O704" s="131"/>
      <c r="P704" s="131"/>
      <c r="Q704" s="131"/>
      <c r="R704" s="131"/>
      <c r="S704" s="131"/>
      <c r="T704" s="131"/>
      <c r="U704" s="131"/>
      <c r="V704" s="131"/>
      <c r="W704" s="131"/>
      <c r="X704" s="131"/>
      <c r="Y704" s="131"/>
      <c r="Z704" s="131"/>
    </row>
    <row r="705">
      <c r="A705" s="131"/>
      <c r="B705" s="131"/>
      <c r="C705" s="131"/>
      <c r="D705" s="131"/>
      <c r="E705" s="131"/>
      <c r="F705" s="131"/>
      <c r="G705" s="131"/>
      <c r="H705" s="131"/>
      <c r="I705" s="131"/>
      <c r="J705" s="131"/>
      <c r="K705" s="131"/>
      <c r="L705" s="131"/>
      <c r="M705" s="131"/>
      <c r="N705" s="131"/>
      <c r="O705" s="131"/>
      <c r="P705" s="131"/>
      <c r="Q705" s="131"/>
      <c r="R705" s="131"/>
      <c r="S705" s="131"/>
      <c r="T705" s="131"/>
      <c r="U705" s="131"/>
      <c r="V705" s="131"/>
      <c r="W705" s="131"/>
      <c r="X705" s="131"/>
      <c r="Y705" s="131"/>
      <c r="Z705" s="131"/>
    </row>
    <row r="706">
      <c r="A706" s="131"/>
      <c r="B706" s="131"/>
      <c r="C706" s="131"/>
      <c r="D706" s="131"/>
      <c r="E706" s="131"/>
      <c r="F706" s="131"/>
      <c r="G706" s="131"/>
      <c r="H706" s="131"/>
      <c r="I706" s="131"/>
      <c r="J706" s="131"/>
      <c r="K706" s="131"/>
      <c r="L706" s="131"/>
      <c r="M706" s="131"/>
      <c r="N706" s="131"/>
      <c r="O706" s="131"/>
      <c r="P706" s="131"/>
      <c r="Q706" s="131"/>
      <c r="R706" s="131"/>
      <c r="S706" s="131"/>
      <c r="T706" s="131"/>
      <c r="U706" s="131"/>
      <c r="V706" s="131"/>
      <c r="W706" s="131"/>
      <c r="X706" s="131"/>
      <c r="Y706" s="131"/>
      <c r="Z706" s="131"/>
    </row>
    <row r="707">
      <c r="A707" s="131"/>
      <c r="B707" s="131"/>
      <c r="C707" s="131"/>
      <c r="D707" s="131"/>
      <c r="E707" s="131"/>
      <c r="F707" s="131"/>
      <c r="G707" s="131"/>
      <c r="H707" s="131"/>
      <c r="I707" s="131"/>
      <c r="J707" s="131"/>
      <c r="K707" s="131"/>
      <c r="L707" s="131"/>
      <c r="M707" s="131"/>
      <c r="N707" s="131"/>
      <c r="O707" s="131"/>
      <c r="P707" s="131"/>
      <c r="Q707" s="131"/>
      <c r="R707" s="131"/>
      <c r="S707" s="131"/>
      <c r="T707" s="131"/>
      <c r="U707" s="131"/>
      <c r="V707" s="131"/>
      <c r="W707" s="131"/>
      <c r="X707" s="131"/>
      <c r="Y707" s="131"/>
      <c r="Z707" s="131"/>
    </row>
    <row r="708">
      <c r="A708" s="131"/>
      <c r="B708" s="131"/>
      <c r="C708" s="131"/>
      <c r="D708" s="131"/>
      <c r="E708" s="131"/>
      <c r="F708" s="131"/>
      <c r="G708" s="131"/>
      <c r="H708" s="131"/>
      <c r="I708" s="131"/>
      <c r="J708" s="131"/>
      <c r="K708" s="131"/>
      <c r="L708" s="131"/>
      <c r="M708" s="131"/>
      <c r="N708" s="131"/>
      <c r="O708" s="131"/>
      <c r="P708" s="131"/>
      <c r="Q708" s="131"/>
      <c r="R708" s="131"/>
      <c r="S708" s="131"/>
      <c r="T708" s="131"/>
      <c r="U708" s="131"/>
      <c r="V708" s="131"/>
      <c r="W708" s="131"/>
      <c r="X708" s="131"/>
      <c r="Y708" s="131"/>
      <c r="Z708" s="131"/>
    </row>
    <row r="709">
      <c r="A709" s="131"/>
      <c r="B709" s="131"/>
      <c r="C709" s="131"/>
      <c r="D709" s="131"/>
      <c r="E709" s="131"/>
      <c r="F709" s="131"/>
      <c r="G709" s="131"/>
      <c r="H709" s="131"/>
      <c r="I709" s="131"/>
      <c r="J709" s="131"/>
      <c r="K709" s="131"/>
      <c r="L709" s="131"/>
      <c r="M709" s="131"/>
      <c r="N709" s="131"/>
      <c r="O709" s="131"/>
      <c r="P709" s="131"/>
      <c r="Q709" s="131"/>
      <c r="R709" s="131"/>
      <c r="S709" s="131"/>
      <c r="T709" s="131"/>
      <c r="U709" s="131"/>
      <c r="V709" s="131"/>
      <c r="W709" s="131"/>
      <c r="X709" s="131"/>
      <c r="Y709" s="131"/>
      <c r="Z709" s="131"/>
    </row>
    <row r="710">
      <c r="A710" s="131"/>
      <c r="B710" s="131"/>
      <c r="C710" s="131"/>
      <c r="D710" s="131"/>
      <c r="E710" s="131"/>
      <c r="F710" s="131"/>
      <c r="G710" s="131"/>
      <c r="H710" s="131"/>
      <c r="I710" s="131"/>
      <c r="J710" s="131"/>
      <c r="K710" s="131"/>
      <c r="L710" s="131"/>
      <c r="M710" s="131"/>
      <c r="N710" s="131"/>
      <c r="O710" s="131"/>
      <c r="P710" s="131"/>
      <c r="Q710" s="131"/>
      <c r="R710" s="131"/>
      <c r="S710" s="131"/>
      <c r="T710" s="131"/>
      <c r="U710" s="131"/>
      <c r="V710" s="131"/>
      <c r="W710" s="131"/>
      <c r="X710" s="131"/>
      <c r="Y710" s="131"/>
      <c r="Z710" s="131"/>
    </row>
    <row r="711">
      <c r="A711" s="131"/>
      <c r="B711" s="131"/>
      <c r="C711" s="131"/>
      <c r="D711" s="131"/>
      <c r="E711" s="131"/>
      <c r="F711" s="131"/>
      <c r="G711" s="131"/>
      <c r="H711" s="131"/>
      <c r="I711" s="131"/>
      <c r="J711" s="131"/>
      <c r="K711" s="131"/>
      <c r="L711" s="131"/>
      <c r="M711" s="131"/>
      <c r="N711" s="131"/>
      <c r="O711" s="131"/>
      <c r="P711" s="131"/>
      <c r="Q711" s="131"/>
      <c r="R711" s="131"/>
      <c r="S711" s="131"/>
      <c r="T711" s="131"/>
      <c r="U711" s="131"/>
      <c r="V711" s="131"/>
      <c r="W711" s="131"/>
      <c r="X711" s="131"/>
      <c r="Y711" s="131"/>
      <c r="Z711" s="131"/>
    </row>
    <row r="712">
      <c r="A712" s="13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row>
    <row r="713">
      <c r="A713" s="131"/>
      <c r="B713" s="131"/>
      <c r="C713" s="131"/>
      <c r="D713" s="131"/>
      <c r="E713" s="131"/>
      <c r="F713" s="131"/>
      <c r="G713" s="131"/>
      <c r="H713" s="131"/>
      <c r="I713" s="131"/>
      <c r="J713" s="131"/>
      <c r="K713" s="131"/>
      <c r="L713" s="131"/>
      <c r="M713" s="131"/>
      <c r="N713" s="131"/>
      <c r="O713" s="131"/>
      <c r="P713" s="131"/>
      <c r="Q713" s="131"/>
      <c r="R713" s="131"/>
      <c r="S713" s="131"/>
      <c r="T713" s="131"/>
      <c r="U713" s="131"/>
      <c r="V713" s="131"/>
      <c r="W713" s="131"/>
      <c r="X713" s="131"/>
      <c r="Y713" s="131"/>
      <c r="Z713" s="131"/>
    </row>
    <row r="714">
      <c r="A714" s="131"/>
      <c r="B714" s="131"/>
      <c r="C714" s="131"/>
      <c r="D714" s="131"/>
      <c r="E714" s="131"/>
      <c r="F714" s="131"/>
      <c r="G714" s="131"/>
      <c r="H714" s="131"/>
      <c r="I714" s="131"/>
      <c r="J714" s="131"/>
      <c r="K714" s="131"/>
      <c r="L714" s="131"/>
      <c r="M714" s="131"/>
      <c r="N714" s="131"/>
      <c r="O714" s="131"/>
      <c r="P714" s="131"/>
      <c r="Q714" s="131"/>
      <c r="R714" s="131"/>
      <c r="S714" s="131"/>
      <c r="T714" s="131"/>
      <c r="U714" s="131"/>
      <c r="V714" s="131"/>
      <c r="W714" s="131"/>
      <c r="X714" s="131"/>
      <c r="Y714" s="131"/>
      <c r="Z714" s="131"/>
    </row>
    <row r="715">
      <c r="A715" s="131"/>
      <c r="B715" s="131"/>
      <c r="C715" s="131"/>
      <c r="D715" s="131"/>
      <c r="E715" s="131"/>
      <c r="F715" s="131"/>
      <c r="G715" s="131"/>
      <c r="H715" s="131"/>
      <c r="I715" s="131"/>
      <c r="J715" s="131"/>
      <c r="K715" s="131"/>
      <c r="L715" s="131"/>
      <c r="M715" s="131"/>
      <c r="N715" s="131"/>
      <c r="O715" s="131"/>
      <c r="P715" s="131"/>
      <c r="Q715" s="131"/>
      <c r="R715" s="131"/>
      <c r="S715" s="131"/>
      <c r="T715" s="131"/>
      <c r="U715" s="131"/>
      <c r="V715" s="131"/>
      <c r="W715" s="131"/>
      <c r="X715" s="131"/>
      <c r="Y715" s="131"/>
      <c r="Z715" s="131"/>
    </row>
    <row r="716">
      <c r="A716" s="131"/>
      <c r="B716" s="131"/>
      <c r="C716" s="131"/>
      <c r="D716" s="131"/>
      <c r="E716" s="131"/>
      <c r="F716" s="131"/>
      <c r="G716" s="131"/>
      <c r="H716" s="131"/>
      <c r="I716" s="131"/>
      <c r="J716" s="131"/>
      <c r="K716" s="131"/>
      <c r="L716" s="131"/>
      <c r="M716" s="131"/>
      <c r="N716" s="131"/>
      <c r="O716" s="131"/>
      <c r="P716" s="131"/>
      <c r="Q716" s="131"/>
      <c r="R716" s="131"/>
      <c r="S716" s="131"/>
      <c r="T716" s="131"/>
      <c r="U716" s="131"/>
      <c r="V716" s="131"/>
      <c r="W716" s="131"/>
      <c r="X716" s="131"/>
      <c r="Y716" s="131"/>
      <c r="Z716" s="131"/>
    </row>
    <row r="717">
      <c r="A717" s="131"/>
      <c r="B717" s="131"/>
      <c r="C717" s="131"/>
      <c r="D717" s="131"/>
      <c r="E717" s="131"/>
      <c r="F717" s="131"/>
      <c r="G717" s="131"/>
      <c r="H717" s="131"/>
      <c r="I717" s="131"/>
      <c r="J717" s="131"/>
      <c r="K717" s="131"/>
      <c r="L717" s="131"/>
      <c r="M717" s="131"/>
      <c r="N717" s="131"/>
      <c r="O717" s="131"/>
      <c r="P717" s="131"/>
      <c r="Q717" s="131"/>
      <c r="R717" s="131"/>
      <c r="S717" s="131"/>
      <c r="T717" s="131"/>
      <c r="U717" s="131"/>
      <c r="V717" s="131"/>
      <c r="W717" s="131"/>
      <c r="X717" s="131"/>
      <c r="Y717" s="131"/>
      <c r="Z717" s="131"/>
    </row>
    <row r="718">
      <c r="A718" s="131"/>
      <c r="B718" s="131"/>
      <c r="C718" s="131"/>
      <c r="D718" s="131"/>
      <c r="E718" s="131"/>
      <c r="F718" s="131"/>
      <c r="G718" s="131"/>
      <c r="H718" s="131"/>
      <c r="I718" s="131"/>
      <c r="J718" s="131"/>
      <c r="K718" s="131"/>
      <c r="L718" s="131"/>
      <c r="M718" s="131"/>
      <c r="N718" s="131"/>
      <c r="O718" s="131"/>
      <c r="P718" s="131"/>
      <c r="Q718" s="131"/>
      <c r="R718" s="131"/>
      <c r="S718" s="131"/>
      <c r="T718" s="131"/>
      <c r="U718" s="131"/>
      <c r="V718" s="131"/>
      <c r="W718" s="131"/>
      <c r="X718" s="131"/>
      <c r="Y718" s="131"/>
      <c r="Z718" s="131"/>
    </row>
    <row r="719">
      <c r="A719" s="131"/>
      <c r="B719" s="131"/>
      <c r="C719" s="131"/>
      <c r="D719" s="131"/>
      <c r="E719" s="131"/>
      <c r="F719" s="131"/>
      <c r="G719" s="131"/>
      <c r="H719" s="131"/>
      <c r="I719" s="131"/>
      <c r="J719" s="131"/>
      <c r="K719" s="131"/>
      <c r="L719" s="131"/>
      <c r="M719" s="131"/>
      <c r="N719" s="131"/>
      <c r="O719" s="131"/>
      <c r="P719" s="131"/>
      <c r="Q719" s="131"/>
      <c r="R719" s="131"/>
      <c r="S719" s="131"/>
      <c r="T719" s="131"/>
      <c r="U719" s="131"/>
      <c r="V719" s="131"/>
      <c r="W719" s="131"/>
      <c r="X719" s="131"/>
      <c r="Y719" s="131"/>
      <c r="Z719" s="131"/>
    </row>
    <row r="720">
      <c r="A720" s="131"/>
      <c r="B720" s="131"/>
      <c r="C720" s="131"/>
      <c r="D720" s="131"/>
      <c r="E720" s="131"/>
      <c r="F720" s="131"/>
      <c r="G720" s="131"/>
      <c r="H720" s="131"/>
      <c r="I720" s="131"/>
      <c r="J720" s="131"/>
      <c r="K720" s="131"/>
      <c r="L720" s="131"/>
      <c r="M720" s="131"/>
      <c r="N720" s="131"/>
      <c r="O720" s="131"/>
      <c r="P720" s="131"/>
      <c r="Q720" s="131"/>
      <c r="R720" s="131"/>
      <c r="S720" s="131"/>
      <c r="T720" s="131"/>
      <c r="U720" s="131"/>
      <c r="V720" s="131"/>
      <c r="W720" s="131"/>
      <c r="X720" s="131"/>
      <c r="Y720" s="131"/>
      <c r="Z720" s="131"/>
    </row>
    <row r="721">
      <c r="A721" s="131"/>
      <c r="B721" s="131"/>
      <c r="C721" s="131"/>
      <c r="D721" s="131"/>
      <c r="E721" s="131"/>
      <c r="F721" s="131"/>
      <c r="G721" s="131"/>
      <c r="H721" s="131"/>
      <c r="I721" s="131"/>
      <c r="J721" s="131"/>
      <c r="K721" s="131"/>
      <c r="L721" s="131"/>
      <c r="M721" s="131"/>
      <c r="N721" s="131"/>
      <c r="O721" s="131"/>
      <c r="P721" s="131"/>
      <c r="Q721" s="131"/>
      <c r="R721" s="131"/>
      <c r="S721" s="131"/>
      <c r="T721" s="131"/>
      <c r="U721" s="131"/>
      <c r="V721" s="131"/>
      <c r="W721" s="131"/>
      <c r="X721" s="131"/>
      <c r="Y721" s="131"/>
      <c r="Z721" s="131"/>
    </row>
    <row r="722">
      <c r="A722" s="131"/>
      <c r="B722" s="131"/>
      <c r="C722" s="131"/>
      <c r="D722" s="131"/>
      <c r="E722" s="131"/>
      <c r="F722" s="131"/>
      <c r="G722" s="131"/>
      <c r="H722" s="131"/>
      <c r="I722" s="131"/>
      <c r="J722" s="131"/>
      <c r="K722" s="131"/>
      <c r="L722" s="131"/>
      <c r="M722" s="131"/>
      <c r="N722" s="131"/>
      <c r="O722" s="131"/>
      <c r="P722" s="131"/>
      <c r="Q722" s="131"/>
      <c r="R722" s="131"/>
      <c r="S722" s="131"/>
      <c r="T722" s="131"/>
      <c r="U722" s="131"/>
      <c r="V722" s="131"/>
      <c r="W722" s="131"/>
      <c r="X722" s="131"/>
      <c r="Y722" s="131"/>
      <c r="Z722" s="131"/>
    </row>
    <row r="723">
      <c r="A723" s="131"/>
      <c r="B723" s="131"/>
      <c r="C723" s="131"/>
      <c r="D723" s="131"/>
      <c r="E723" s="131"/>
      <c r="F723" s="131"/>
      <c r="G723" s="131"/>
      <c r="H723" s="131"/>
      <c r="I723" s="131"/>
      <c r="J723" s="131"/>
      <c r="K723" s="131"/>
      <c r="L723" s="131"/>
      <c r="M723" s="131"/>
      <c r="N723" s="131"/>
      <c r="O723" s="131"/>
      <c r="P723" s="131"/>
      <c r="Q723" s="131"/>
      <c r="R723" s="131"/>
      <c r="S723" s="131"/>
      <c r="T723" s="131"/>
      <c r="U723" s="131"/>
      <c r="V723" s="131"/>
      <c r="W723" s="131"/>
      <c r="X723" s="131"/>
      <c r="Y723" s="131"/>
      <c r="Z723" s="131"/>
    </row>
    <row r="724">
      <c r="A724" s="131"/>
      <c r="B724" s="131"/>
      <c r="C724" s="131"/>
      <c r="D724" s="131"/>
      <c r="E724" s="131"/>
      <c r="F724" s="131"/>
      <c r="G724" s="131"/>
      <c r="H724" s="131"/>
      <c r="I724" s="131"/>
      <c r="J724" s="131"/>
      <c r="K724" s="131"/>
      <c r="L724" s="131"/>
      <c r="M724" s="131"/>
      <c r="N724" s="131"/>
      <c r="O724" s="131"/>
      <c r="P724" s="131"/>
      <c r="Q724" s="131"/>
      <c r="R724" s="131"/>
      <c r="S724" s="131"/>
      <c r="T724" s="131"/>
      <c r="U724" s="131"/>
      <c r="V724" s="131"/>
      <c r="W724" s="131"/>
      <c r="X724" s="131"/>
      <c r="Y724" s="131"/>
      <c r="Z724" s="131"/>
    </row>
    <row r="725">
      <c r="A725" s="131"/>
      <c r="B725" s="131"/>
      <c r="C725" s="131"/>
      <c r="D725" s="131"/>
      <c r="E725" s="131"/>
      <c r="F725" s="131"/>
      <c r="G725" s="131"/>
      <c r="H725" s="131"/>
      <c r="I725" s="131"/>
      <c r="J725" s="131"/>
      <c r="K725" s="131"/>
      <c r="L725" s="131"/>
      <c r="M725" s="131"/>
      <c r="N725" s="131"/>
      <c r="O725" s="131"/>
      <c r="P725" s="131"/>
      <c r="Q725" s="131"/>
      <c r="R725" s="131"/>
      <c r="S725" s="131"/>
      <c r="T725" s="131"/>
      <c r="U725" s="131"/>
      <c r="V725" s="131"/>
      <c r="W725" s="131"/>
      <c r="X725" s="131"/>
      <c r="Y725" s="131"/>
      <c r="Z725" s="131"/>
    </row>
    <row r="726">
      <c r="A726" s="131"/>
      <c r="B726" s="131"/>
      <c r="C726" s="131"/>
      <c r="D726" s="131"/>
      <c r="E726" s="131"/>
      <c r="F726" s="131"/>
      <c r="G726" s="131"/>
      <c r="H726" s="131"/>
      <c r="I726" s="131"/>
      <c r="J726" s="131"/>
      <c r="K726" s="131"/>
      <c r="L726" s="131"/>
      <c r="M726" s="131"/>
      <c r="N726" s="131"/>
      <c r="O726" s="131"/>
      <c r="P726" s="131"/>
      <c r="Q726" s="131"/>
      <c r="R726" s="131"/>
      <c r="S726" s="131"/>
      <c r="T726" s="131"/>
      <c r="U726" s="131"/>
      <c r="V726" s="131"/>
      <c r="W726" s="131"/>
      <c r="X726" s="131"/>
      <c r="Y726" s="131"/>
      <c r="Z726" s="131"/>
    </row>
    <row r="727">
      <c r="A727" s="131"/>
      <c r="B727" s="131"/>
      <c r="C727" s="131"/>
      <c r="D727" s="131"/>
      <c r="E727" s="131"/>
      <c r="F727" s="131"/>
      <c r="G727" s="131"/>
      <c r="H727" s="131"/>
      <c r="I727" s="131"/>
      <c r="J727" s="131"/>
      <c r="K727" s="131"/>
      <c r="L727" s="131"/>
      <c r="M727" s="131"/>
      <c r="N727" s="131"/>
      <c r="O727" s="131"/>
      <c r="P727" s="131"/>
      <c r="Q727" s="131"/>
      <c r="R727" s="131"/>
      <c r="S727" s="131"/>
      <c r="T727" s="131"/>
      <c r="U727" s="131"/>
      <c r="V727" s="131"/>
      <c r="W727" s="131"/>
      <c r="X727" s="131"/>
      <c r="Y727" s="131"/>
      <c r="Z727" s="131"/>
    </row>
    <row r="728">
      <c r="A728" s="131"/>
      <c r="B728" s="131"/>
      <c r="C728" s="131"/>
      <c r="D728" s="131"/>
      <c r="E728" s="131"/>
      <c r="F728" s="131"/>
      <c r="G728" s="131"/>
      <c r="H728" s="131"/>
      <c r="I728" s="131"/>
      <c r="J728" s="131"/>
      <c r="K728" s="131"/>
      <c r="L728" s="131"/>
      <c r="M728" s="131"/>
      <c r="N728" s="131"/>
      <c r="O728" s="131"/>
      <c r="P728" s="131"/>
      <c r="Q728" s="131"/>
      <c r="R728" s="131"/>
      <c r="S728" s="131"/>
      <c r="T728" s="131"/>
      <c r="U728" s="131"/>
      <c r="V728" s="131"/>
      <c r="W728" s="131"/>
      <c r="X728" s="131"/>
      <c r="Y728" s="131"/>
      <c r="Z728" s="131"/>
    </row>
    <row r="729">
      <c r="A729" s="131"/>
      <c r="B729" s="131"/>
      <c r="C729" s="131"/>
      <c r="D729" s="131"/>
      <c r="E729" s="131"/>
      <c r="F729" s="131"/>
      <c r="G729" s="131"/>
      <c r="H729" s="131"/>
      <c r="I729" s="131"/>
      <c r="J729" s="131"/>
      <c r="K729" s="131"/>
      <c r="L729" s="131"/>
      <c r="M729" s="131"/>
      <c r="N729" s="131"/>
      <c r="O729" s="131"/>
      <c r="P729" s="131"/>
      <c r="Q729" s="131"/>
      <c r="R729" s="131"/>
      <c r="S729" s="131"/>
      <c r="T729" s="131"/>
      <c r="U729" s="131"/>
      <c r="V729" s="131"/>
      <c r="W729" s="131"/>
      <c r="X729" s="131"/>
      <c r="Y729" s="131"/>
      <c r="Z729" s="131"/>
    </row>
    <row r="730">
      <c r="A730" s="131"/>
      <c r="B730" s="131"/>
      <c r="C730" s="131"/>
      <c r="D730" s="131"/>
      <c r="E730" s="131"/>
      <c r="F730" s="131"/>
      <c r="G730" s="131"/>
      <c r="H730" s="131"/>
      <c r="I730" s="131"/>
      <c r="J730" s="131"/>
      <c r="K730" s="131"/>
      <c r="L730" s="131"/>
      <c r="M730" s="131"/>
      <c r="N730" s="131"/>
      <c r="O730" s="131"/>
      <c r="P730" s="131"/>
      <c r="Q730" s="131"/>
      <c r="R730" s="131"/>
      <c r="S730" s="131"/>
      <c r="T730" s="131"/>
      <c r="U730" s="131"/>
      <c r="V730" s="131"/>
      <c r="W730" s="131"/>
      <c r="X730" s="131"/>
      <c r="Y730" s="131"/>
      <c r="Z730" s="131"/>
    </row>
    <row r="731">
      <c r="A731" s="131"/>
      <c r="B731" s="131"/>
      <c r="C731" s="131"/>
      <c r="D731" s="131"/>
      <c r="E731" s="131"/>
      <c r="F731" s="131"/>
      <c r="G731" s="131"/>
      <c r="H731" s="131"/>
      <c r="I731" s="131"/>
      <c r="J731" s="131"/>
      <c r="K731" s="131"/>
      <c r="L731" s="131"/>
      <c r="M731" s="131"/>
      <c r="N731" s="131"/>
      <c r="O731" s="131"/>
      <c r="P731" s="131"/>
      <c r="Q731" s="131"/>
      <c r="R731" s="131"/>
      <c r="S731" s="131"/>
      <c r="T731" s="131"/>
      <c r="U731" s="131"/>
      <c r="V731" s="131"/>
      <c r="W731" s="131"/>
      <c r="X731" s="131"/>
      <c r="Y731" s="131"/>
      <c r="Z731" s="131"/>
    </row>
    <row r="732">
      <c r="A732" s="131"/>
      <c r="B732" s="131"/>
      <c r="C732" s="131"/>
      <c r="D732" s="131"/>
      <c r="E732" s="131"/>
      <c r="F732" s="131"/>
      <c r="G732" s="131"/>
      <c r="H732" s="131"/>
      <c r="I732" s="131"/>
      <c r="J732" s="131"/>
      <c r="K732" s="131"/>
      <c r="L732" s="131"/>
      <c r="M732" s="131"/>
      <c r="N732" s="131"/>
      <c r="O732" s="131"/>
      <c r="P732" s="131"/>
      <c r="Q732" s="131"/>
      <c r="R732" s="131"/>
      <c r="S732" s="131"/>
      <c r="T732" s="131"/>
      <c r="U732" s="131"/>
      <c r="V732" s="131"/>
      <c r="W732" s="131"/>
      <c r="X732" s="131"/>
      <c r="Y732" s="131"/>
      <c r="Z732" s="131"/>
    </row>
    <row r="733">
      <c r="A733" s="131"/>
      <c r="B733" s="131"/>
      <c r="C733" s="131"/>
      <c r="D733" s="131"/>
      <c r="E733" s="131"/>
      <c r="F733" s="131"/>
      <c r="G733" s="131"/>
      <c r="H733" s="131"/>
      <c r="I733" s="131"/>
      <c r="J733" s="131"/>
      <c r="K733" s="131"/>
      <c r="L733" s="131"/>
      <c r="M733" s="131"/>
      <c r="N733" s="131"/>
      <c r="O733" s="131"/>
      <c r="P733" s="131"/>
      <c r="Q733" s="131"/>
      <c r="R733" s="131"/>
      <c r="S733" s="131"/>
      <c r="T733" s="131"/>
      <c r="U733" s="131"/>
      <c r="V733" s="131"/>
      <c r="W733" s="131"/>
      <c r="X733" s="131"/>
      <c r="Y733" s="131"/>
      <c r="Z733" s="131"/>
    </row>
    <row r="734">
      <c r="A734" s="131"/>
      <c r="B734" s="131"/>
      <c r="C734" s="131"/>
      <c r="D734" s="131"/>
      <c r="E734" s="131"/>
      <c r="F734" s="131"/>
      <c r="G734" s="131"/>
      <c r="H734" s="131"/>
      <c r="I734" s="131"/>
      <c r="J734" s="131"/>
      <c r="K734" s="131"/>
      <c r="L734" s="131"/>
      <c r="M734" s="131"/>
      <c r="N734" s="131"/>
      <c r="O734" s="131"/>
      <c r="P734" s="131"/>
      <c r="Q734" s="131"/>
      <c r="R734" s="131"/>
      <c r="S734" s="131"/>
      <c r="T734" s="131"/>
      <c r="U734" s="131"/>
      <c r="V734" s="131"/>
      <c r="W734" s="131"/>
      <c r="X734" s="131"/>
      <c r="Y734" s="131"/>
      <c r="Z734" s="131"/>
    </row>
    <row r="735">
      <c r="A735" s="131"/>
      <c r="B735" s="131"/>
      <c r="C735" s="131"/>
      <c r="D735" s="131"/>
      <c r="E735" s="131"/>
      <c r="F735" s="131"/>
      <c r="G735" s="131"/>
      <c r="H735" s="131"/>
      <c r="I735" s="131"/>
      <c r="J735" s="131"/>
      <c r="K735" s="131"/>
      <c r="L735" s="131"/>
      <c r="M735" s="131"/>
      <c r="N735" s="131"/>
      <c r="O735" s="131"/>
      <c r="P735" s="131"/>
      <c r="Q735" s="131"/>
      <c r="R735" s="131"/>
      <c r="S735" s="131"/>
      <c r="T735" s="131"/>
      <c r="U735" s="131"/>
      <c r="V735" s="131"/>
      <c r="W735" s="131"/>
      <c r="X735" s="131"/>
      <c r="Y735" s="131"/>
      <c r="Z735" s="131"/>
    </row>
    <row r="736">
      <c r="A736" s="131"/>
      <c r="B736" s="131"/>
      <c r="C736" s="131"/>
      <c r="D736" s="131"/>
      <c r="E736" s="131"/>
      <c r="F736" s="131"/>
      <c r="G736" s="131"/>
      <c r="H736" s="131"/>
      <c r="I736" s="131"/>
      <c r="J736" s="131"/>
      <c r="K736" s="131"/>
      <c r="L736" s="131"/>
      <c r="M736" s="131"/>
      <c r="N736" s="131"/>
      <c r="O736" s="131"/>
      <c r="P736" s="131"/>
      <c r="Q736" s="131"/>
      <c r="R736" s="131"/>
      <c r="S736" s="131"/>
      <c r="T736" s="131"/>
      <c r="U736" s="131"/>
      <c r="V736" s="131"/>
      <c r="W736" s="131"/>
      <c r="X736" s="131"/>
      <c r="Y736" s="131"/>
      <c r="Z736" s="131"/>
    </row>
    <row r="737">
      <c r="A737" s="131"/>
      <c r="B737" s="131"/>
      <c r="C737" s="131"/>
      <c r="D737" s="131"/>
      <c r="E737" s="131"/>
      <c r="F737" s="131"/>
      <c r="G737" s="131"/>
      <c r="H737" s="131"/>
      <c r="I737" s="131"/>
      <c r="J737" s="131"/>
      <c r="K737" s="131"/>
      <c r="L737" s="131"/>
      <c r="M737" s="131"/>
      <c r="N737" s="131"/>
      <c r="O737" s="131"/>
      <c r="P737" s="131"/>
      <c r="Q737" s="131"/>
      <c r="R737" s="131"/>
      <c r="S737" s="131"/>
      <c r="T737" s="131"/>
      <c r="U737" s="131"/>
      <c r="V737" s="131"/>
      <c r="W737" s="131"/>
      <c r="X737" s="131"/>
      <c r="Y737" s="131"/>
      <c r="Z737" s="131"/>
    </row>
    <row r="738">
      <c r="A738" s="131"/>
      <c r="B738" s="131"/>
      <c r="C738" s="131"/>
      <c r="D738" s="131"/>
      <c r="E738" s="131"/>
      <c r="F738" s="131"/>
      <c r="G738" s="131"/>
      <c r="H738" s="131"/>
      <c r="I738" s="131"/>
      <c r="J738" s="131"/>
      <c r="K738" s="131"/>
      <c r="L738" s="131"/>
      <c r="M738" s="131"/>
      <c r="N738" s="131"/>
      <c r="O738" s="131"/>
      <c r="P738" s="131"/>
      <c r="Q738" s="131"/>
      <c r="R738" s="131"/>
      <c r="S738" s="131"/>
      <c r="T738" s="131"/>
      <c r="U738" s="131"/>
      <c r="V738" s="131"/>
      <c r="W738" s="131"/>
      <c r="X738" s="131"/>
      <c r="Y738" s="131"/>
      <c r="Z738" s="131"/>
    </row>
    <row r="739">
      <c r="A739" s="131"/>
      <c r="B739" s="131"/>
      <c r="C739" s="131"/>
      <c r="D739" s="131"/>
      <c r="E739" s="131"/>
      <c r="F739" s="131"/>
      <c r="G739" s="131"/>
      <c r="H739" s="131"/>
      <c r="I739" s="131"/>
      <c r="J739" s="131"/>
      <c r="K739" s="131"/>
      <c r="L739" s="131"/>
      <c r="M739" s="131"/>
      <c r="N739" s="131"/>
      <c r="O739" s="131"/>
      <c r="P739" s="131"/>
      <c r="Q739" s="131"/>
      <c r="R739" s="131"/>
      <c r="S739" s="131"/>
      <c r="T739" s="131"/>
      <c r="U739" s="131"/>
      <c r="V739" s="131"/>
      <c r="W739" s="131"/>
      <c r="X739" s="131"/>
      <c r="Y739" s="131"/>
      <c r="Z739" s="131"/>
    </row>
    <row r="740">
      <c r="A740" s="131"/>
      <c r="B740" s="131"/>
      <c r="C740" s="131"/>
      <c r="D740" s="131"/>
      <c r="E740" s="131"/>
      <c r="F740" s="131"/>
      <c r="G740" s="131"/>
      <c r="H740" s="131"/>
      <c r="I740" s="131"/>
      <c r="J740" s="131"/>
      <c r="K740" s="131"/>
      <c r="L740" s="131"/>
      <c r="M740" s="131"/>
      <c r="N740" s="131"/>
      <c r="O740" s="131"/>
      <c r="P740" s="131"/>
      <c r="Q740" s="131"/>
      <c r="R740" s="131"/>
      <c r="S740" s="131"/>
      <c r="T740" s="131"/>
      <c r="U740" s="131"/>
      <c r="V740" s="131"/>
      <c r="W740" s="131"/>
      <c r="X740" s="131"/>
      <c r="Y740" s="131"/>
      <c r="Z740" s="131"/>
    </row>
    <row r="741">
      <c r="A741" s="131"/>
      <c r="B741" s="131"/>
      <c r="C741" s="131"/>
      <c r="D741" s="131"/>
      <c r="E741" s="131"/>
      <c r="F741" s="131"/>
      <c r="G741" s="131"/>
      <c r="H741" s="131"/>
      <c r="I741" s="131"/>
      <c r="J741" s="131"/>
      <c r="K741" s="131"/>
      <c r="L741" s="131"/>
      <c r="M741" s="131"/>
      <c r="N741" s="131"/>
      <c r="O741" s="131"/>
      <c r="P741" s="131"/>
      <c r="Q741" s="131"/>
      <c r="R741" s="131"/>
      <c r="S741" s="131"/>
      <c r="T741" s="131"/>
      <c r="U741" s="131"/>
      <c r="V741" s="131"/>
      <c r="W741" s="131"/>
      <c r="X741" s="131"/>
      <c r="Y741" s="131"/>
      <c r="Z741" s="131"/>
    </row>
    <row r="742">
      <c r="A742" s="131"/>
      <c r="B742" s="131"/>
      <c r="C742" s="131"/>
      <c r="D742" s="131"/>
      <c r="E742" s="131"/>
      <c r="F742" s="131"/>
      <c r="G742" s="131"/>
      <c r="H742" s="131"/>
      <c r="I742" s="131"/>
      <c r="J742" s="131"/>
      <c r="K742" s="131"/>
      <c r="L742" s="131"/>
      <c r="M742" s="131"/>
      <c r="N742" s="131"/>
      <c r="O742" s="131"/>
      <c r="P742" s="131"/>
      <c r="Q742" s="131"/>
      <c r="R742" s="131"/>
      <c r="S742" s="131"/>
      <c r="T742" s="131"/>
      <c r="U742" s="131"/>
      <c r="V742" s="131"/>
      <c r="W742" s="131"/>
      <c r="X742" s="131"/>
      <c r="Y742" s="131"/>
      <c r="Z742" s="131"/>
    </row>
    <row r="743">
      <c r="A743" s="131"/>
      <c r="B743" s="131"/>
      <c r="C743" s="131"/>
      <c r="D743" s="131"/>
      <c r="E743" s="131"/>
      <c r="F743" s="131"/>
      <c r="G743" s="131"/>
      <c r="H743" s="131"/>
      <c r="I743" s="131"/>
      <c r="J743" s="131"/>
      <c r="K743" s="131"/>
      <c r="L743" s="131"/>
      <c r="M743" s="131"/>
      <c r="N743" s="131"/>
      <c r="O743" s="131"/>
      <c r="P743" s="131"/>
      <c r="Q743" s="131"/>
      <c r="R743" s="131"/>
      <c r="S743" s="131"/>
      <c r="T743" s="131"/>
      <c r="U743" s="131"/>
      <c r="V743" s="131"/>
      <c r="W743" s="131"/>
      <c r="X743" s="131"/>
      <c r="Y743" s="131"/>
      <c r="Z743" s="131"/>
    </row>
    <row r="744">
      <c r="A744" s="131"/>
      <c r="B744" s="131"/>
      <c r="C744" s="131"/>
      <c r="D744" s="131"/>
      <c r="E744" s="131"/>
      <c r="F744" s="131"/>
      <c r="G744" s="131"/>
      <c r="H744" s="131"/>
      <c r="I744" s="131"/>
      <c r="J744" s="131"/>
      <c r="K744" s="131"/>
      <c r="L744" s="131"/>
      <c r="M744" s="131"/>
      <c r="N744" s="131"/>
      <c r="O744" s="131"/>
      <c r="P744" s="131"/>
      <c r="Q744" s="131"/>
      <c r="R744" s="131"/>
      <c r="S744" s="131"/>
      <c r="T744" s="131"/>
      <c r="U744" s="131"/>
      <c r="V744" s="131"/>
      <c r="W744" s="131"/>
      <c r="X744" s="131"/>
      <c r="Y744" s="131"/>
      <c r="Z744" s="131"/>
    </row>
    <row r="745">
      <c r="A745" s="131"/>
      <c r="B745" s="131"/>
      <c r="C745" s="131"/>
      <c r="D745" s="131"/>
      <c r="E745" s="131"/>
      <c r="F745" s="131"/>
      <c r="G745" s="131"/>
      <c r="H745" s="131"/>
      <c r="I745" s="131"/>
      <c r="J745" s="131"/>
      <c r="K745" s="131"/>
      <c r="L745" s="131"/>
      <c r="M745" s="131"/>
      <c r="N745" s="131"/>
      <c r="O745" s="131"/>
      <c r="P745" s="131"/>
      <c r="Q745" s="131"/>
      <c r="R745" s="131"/>
      <c r="S745" s="131"/>
      <c r="T745" s="131"/>
      <c r="U745" s="131"/>
      <c r="V745" s="131"/>
      <c r="W745" s="131"/>
      <c r="X745" s="131"/>
      <c r="Y745" s="131"/>
      <c r="Z745" s="131"/>
    </row>
    <row r="746">
      <c r="A746" s="131"/>
      <c r="B746" s="131"/>
      <c r="C746" s="131"/>
      <c r="D746" s="131"/>
      <c r="E746" s="131"/>
      <c r="F746" s="131"/>
      <c r="G746" s="131"/>
      <c r="H746" s="131"/>
      <c r="I746" s="131"/>
      <c r="J746" s="131"/>
      <c r="K746" s="131"/>
      <c r="L746" s="131"/>
      <c r="M746" s="131"/>
      <c r="N746" s="131"/>
      <c r="O746" s="131"/>
      <c r="P746" s="131"/>
      <c r="Q746" s="131"/>
      <c r="R746" s="131"/>
      <c r="S746" s="131"/>
      <c r="T746" s="131"/>
      <c r="U746" s="131"/>
      <c r="V746" s="131"/>
      <c r="W746" s="131"/>
      <c r="X746" s="131"/>
      <c r="Y746" s="131"/>
      <c r="Z746" s="131"/>
    </row>
    <row r="747">
      <c r="A747" s="131"/>
      <c r="B747" s="131"/>
      <c r="C747" s="131"/>
      <c r="D747" s="131"/>
      <c r="E747" s="131"/>
      <c r="F747" s="131"/>
      <c r="G747" s="131"/>
      <c r="H747" s="131"/>
      <c r="I747" s="131"/>
      <c r="J747" s="131"/>
      <c r="K747" s="131"/>
      <c r="L747" s="131"/>
      <c r="M747" s="131"/>
      <c r="N747" s="131"/>
      <c r="O747" s="131"/>
      <c r="P747" s="131"/>
      <c r="Q747" s="131"/>
      <c r="R747" s="131"/>
      <c r="S747" s="131"/>
      <c r="T747" s="131"/>
      <c r="U747" s="131"/>
      <c r="V747" s="131"/>
      <c r="W747" s="131"/>
      <c r="X747" s="131"/>
      <c r="Y747" s="131"/>
      <c r="Z747" s="131"/>
    </row>
    <row r="748">
      <c r="A748" s="131"/>
      <c r="B748" s="131"/>
      <c r="C748" s="131"/>
      <c r="D748" s="131"/>
      <c r="E748" s="131"/>
      <c r="F748" s="131"/>
      <c r="G748" s="131"/>
      <c r="H748" s="131"/>
      <c r="I748" s="131"/>
      <c r="J748" s="131"/>
      <c r="K748" s="131"/>
      <c r="L748" s="131"/>
      <c r="M748" s="131"/>
      <c r="N748" s="131"/>
      <c r="O748" s="131"/>
      <c r="P748" s="131"/>
      <c r="Q748" s="131"/>
      <c r="R748" s="131"/>
      <c r="S748" s="131"/>
      <c r="T748" s="131"/>
      <c r="U748" s="131"/>
      <c r="V748" s="131"/>
      <c r="W748" s="131"/>
      <c r="X748" s="131"/>
      <c r="Y748" s="131"/>
      <c r="Z748" s="131"/>
    </row>
    <row r="749">
      <c r="A749" s="131"/>
      <c r="B749" s="131"/>
      <c r="C749" s="131"/>
      <c r="D749" s="131"/>
      <c r="E749" s="131"/>
      <c r="F749" s="131"/>
      <c r="G749" s="131"/>
      <c r="H749" s="131"/>
      <c r="I749" s="131"/>
      <c r="J749" s="131"/>
      <c r="K749" s="131"/>
      <c r="L749" s="131"/>
      <c r="M749" s="131"/>
      <c r="N749" s="131"/>
      <c r="O749" s="131"/>
      <c r="P749" s="131"/>
      <c r="Q749" s="131"/>
      <c r="R749" s="131"/>
      <c r="S749" s="131"/>
      <c r="T749" s="131"/>
      <c r="U749" s="131"/>
      <c r="V749" s="131"/>
      <c r="W749" s="131"/>
      <c r="X749" s="131"/>
      <c r="Y749" s="131"/>
      <c r="Z749" s="131"/>
    </row>
    <row r="750">
      <c r="A750" s="131"/>
      <c r="B750" s="131"/>
      <c r="C750" s="131"/>
      <c r="D750" s="131"/>
      <c r="E750" s="131"/>
      <c r="F750" s="131"/>
      <c r="G750" s="131"/>
      <c r="H750" s="131"/>
      <c r="I750" s="131"/>
      <c r="J750" s="131"/>
      <c r="K750" s="131"/>
      <c r="L750" s="131"/>
      <c r="M750" s="131"/>
      <c r="N750" s="131"/>
      <c r="O750" s="131"/>
      <c r="P750" s="131"/>
      <c r="Q750" s="131"/>
      <c r="R750" s="131"/>
      <c r="S750" s="131"/>
      <c r="T750" s="131"/>
      <c r="U750" s="131"/>
      <c r="V750" s="131"/>
      <c r="W750" s="131"/>
      <c r="X750" s="131"/>
      <c r="Y750" s="131"/>
      <c r="Z750" s="131"/>
    </row>
    <row r="751">
      <c r="A751" s="131"/>
      <c r="B751" s="131"/>
      <c r="C751" s="131"/>
      <c r="D751" s="131"/>
      <c r="E751" s="131"/>
      <c r="F751" s="131"/>
      <c r="G751" s="131"/>
      <c r="H751" s="131"/>
      <c r="I751" s="131"/>
      <c r="J751" s="131"/>
      <c r="K751" s="131"/>
      <c r="L751" s="131"/>
      <c r="M751" s="131"/>
      <c r="N751" s="131"/>
      <c r="O751" s="131"/>
      <c r="P751" s="131"/>
      <c r="Q751" s="131"/>
      <c r="R751" s="131"/>
      <c r="S751" s="131"/>
      <c r="T751" s="131"/>
      <c r="U751" s="131"/>
      <c r="V751" s="131"/>
      <c r="W751" s="131"/>
      <c r="X751" s="131"/>
      <c r="Y751" s="131"/>
      <c r="Z751" s="131"/>
    </row>
    <row r="752">
      <c r="A752" s="131"/>
      <c r="B752" s="131"/>
      <c r="C752" s="131"/>
      <c r="D752" s="131"/>
      <c r="E752" s="131"/>
      <c r="F752" s="131"/>
      <c r="G752" s="131"/>
      <c r="H752" s="131"/>
      <c r="I752" s="131"/>
      <c r="J752" s="131"/>
      <c r="K752" s="131"/>
      <c r="L752" s="131"/>
      <c r="M752" s="131"/>
      <c r="N752" s="131"/>
      <c r="O752" s="131"/>
      <c r="P752" s="131"/>
      <c r="Q752" s="131"/>
      <c r="R752" s="131"/>
      <c r="S752" s="131"/>
      <c r="T752" s="131"/>
      <c r="U752" s="131"/>
      <c r="V752" s="131"/>
      <c r="W752" s="131"/>
      <c r="X752" s="131"/>
      <c r="Y752" s="131"/>
      <c r="Z752" s="131"/>
    </row>
    <row r="753">
      <c r="A753" s="131"/>
      <c r="B753" s="131"/>
      <c r="C753" s="131"/>
      <c r="D753" s="131"/>
      <c r="E753" s="131"/>
      <c r="F753" s="131"/>
      <c r="G753" s="131"/>
      <c r="H753" s="131"/>
      <c r="I753" s="131"/>
      <c r="J753" s="131"/>
      <c r="K753" s="131"/>
      <c r="L753" s="131"/>
      <c r="M753" s="131"/>
      <c r="N753" s="131"/>
      <c r="O753" s="131"/>
      <c r="P753" s="131"/>
      <c r="Q753" s="131"/>
      <c r="R753" s="131"/>
      <c r="S753" s="131"/>
      <c r="T753" s="131"/>
      <c r="U753" s="131"/>
      <c r="V753" s="131"/>
      <c r="W753" s="131"/>
      <c r="X753" s="131"/>
      <c r="Y753" s="131"/>
      <c r="Z753" s="131"/>
    </row>
    <row r="754">
      <c r="A754" s="131"/>
      <c r="B754" s="131"/>
      <c r="C754" s="131"/>
      <c r="D754" s="131"/>
      <c r="E754" s="131"/>
      <c r="F754" s="131"/>
      <c r="G754" s="131"/>
      <c r="H754" s="131"/>
      <c r="I754" s="131"/>
      <c r="J754" s="131"/>
      <c r="K754" s="131"/>
      <c r="L754" s="131"/>
      <c r="M754" s="131"/>
      <c r="N754" s="131"/>
      <c r="O754" s="131"/>
      <c r="P754" s="131"/>
      <c r="Q754" s="131"/>
      <c r="R754" s="131"/>
      <c r="S754" s="131"/>
      <c r="T754" s="131"/>
      <c r="U754" s="131"/>
      <c r="V754" s="131"/>
      <c r="W754" s="131"/>
      <c r="X754" s="131"/>
      <c r="Y754" s="131"/>
      <c r="Z754" s="131"/>
    </row>
    <row r="755">
      <c r="A755" s="131"/>
      <c r="B755" s="131"/>
      <c r="C755" s="131"/>
      <c r="D755" s="131"/>
      <c r="E755" s="131"/>
      <c r="F755" s="131"/>
      <c r="G755" s="131"/>
      <c r="H755" s="131"/>
      <c r="I755" s="131"/>
      <c r="J755" s="131"/>
      <c r="K755" s="131"/>
      <c r="L755" s="131"/>
      <c r="M755" s="131"/>
      <c r="N755" s="131"/>
      <c r="O755" s="131"/>
      <c r="P755" s="131"/>
      <c r="Q755" s="131"/>
      <c r="R755" s="131"/>
      <c r="S755" s="131"/>
      <c r="T755" s="131"/>
      <c r="U755" s="131"/>
      <c r="V755" s="131"/>
      <c r="W755" s="131"/>
      <c r="X755" s="131"/>
      <c r="Y755" s="131"/>
      <c r="Z755" s="131"/>
    </row>
    <row r="756">
      <c r="A756" s="131"/>
      <c r="B756" s="131"/>
      <c r="C756" s="131"/>
      <c r="D756" s="131"/>
      <c r="E756" s="131"/>
      <c r="F756" s="131"/>
      <c r="G756" s="131"/>
      <c r="H756" s="131"/>
      <c r="I756" s="131"/>
      <c r="J756" s="131"/>
      <c r="K756" s="131"/>
      <c r="L756" s="131"/>
      <c r="M756" s="131"/>
      <c r="N756" s="131"/>
      <c r="O756" s="131"/>
      <c r="P756" s="131"/>
      <c r="Q756" s="131"/>
      <c r="R756" s="131"/>
      <c r="S756" s="131"/>
      <c r="T756" s="131"/>
      <c r="U756" s="131"/>
      <c r="V756" s="131"/>
      <c r="W756" s="131"/>
      <c r="X756" s="131"/>
      <c r="Y756" s="131"/>
      <c r="Z756" s="131"/>
    </row>
    <row r="757">
      <c r="A757" s="131"/>
      <c r="B757" s="131"/>
      <c r="C757" s="131"/>
      <c r="D757" s="131"/>
      <c r="E757" s="131"/>
      <c r="F757" s="131"/>
      <c r="G757" s="131"/>
      <c r="H757" s="131"/>
      <c r="I757" s="131"/>
      <c r="J757" s="131"/>
      <c r="K757" s="131"/>
      <c r="L757" s="131"/>
      <c r="M757" s="131"/>
      <c r="N757" s="131"/>
      <c r="O757" s="131"/>
      <c r="P757" s="131"/>
      <c r="Q757" s="131"/>
      <c r="R757" s="131"/>
      <c r="S757" s="131"/>
      <c r="T757" s="131"/>
      <c r="U757" s="131"/>
      <c r="V757" s="131"/>
      <c r="W757" s="131"/>
      <c r="X757" s="131"/>
      <c r="Y757" s="131"/>
      <c r="Z757" s="131"/>
    </row>
    <row r="758">
      <c r="A758" s="131"/>
      <c r="B758" s="131"/>
      <c r="C758" s="131"/>
      <c r="D758" s="131"/>
      <c r="E758" s="131"/>
      <c r="F758" s="131"/>
      <c r="G758" s="131"/>
      <c r="H758" s="131"/>
      <c r="I758" s="131"/>
      <c r="J758" s="131"/>
      <c r="K758" s="131"/>
      <c r="L758" s="131"/>
      <c r="M758" s="131"/>
      <c r="N758" s="131"/>
      <c r="O758" s="131"/>
      <c r="P758" s="131"/>
      <c r="Q758" s="131"/>
      <c r="R758" s="131"/>
      <c r="S758" s="131"/>
      <c r="T758" s="131"/>
      <c r="U758" s="131"/>
      <c r="V758" s="131"/>
      <c r="W758" s="131"/>
      <c r="X758" s="131"/>
      <c r="Y758" s="131"/>
      <c r="Z758" s="131"/>
    </row>
    <row r="759">
      <c r="A759" s="131"/>
      <c r="B759" s="131"/>
      <c r="C759" s="131"/>
      <c r="D759" s="131"/>
      <c r="E759" s="131"/>
      <c r="F759" s="131"/>
      <c r="G759" s="131"/>
      <c r="H759" s="131"/>
      <c r="I759" s="131"/>
      <c r="J759" s="131"/>
      <c r="K759" s="131"/>
      <c r="L759" s="131"/>
      <c r="M759" s="131"/>
      <c r="N759" s="131"/>
      <c r="O759" s="131"/>
      <c r="P759" s="131"/>
      <c r="Q759" s="131"/>
      <c r="R759" s="131"/>
      <c r="S759" s="131"/>
      <c r="T759" s="131"/>
      <c r="U759" s="131"/>
      <c r="V759" s="131"/>
      <c r="W759" s="131"/>
      <c r="X759" s="131"/>
      <c r="Y759" s="131"/>
      <c r="Z759" s="131"/>
    </row>
    <row r="760">
      <c r="A760" s="131"/>
      <c r="B760" s="131"/>
      <c r="C760" s="131"/>
      <c r="D760" s="131"/>
      <c r="E760" s="131"/>
      <c r="F760" s="131"/>
      <c r="G760" s="131"/>
      <c r="H760" s="131"/>
      <c r="I760" s="131"/>
      <c r="J760" s="131"/>
      <c r="K760" s="131"/>
      <c r="L760" s="131"/>
      <c r="M760" s="131"/>
      <c r="N760" s="131"/>
      <c r="O760" s="131"/>
      <c r="P760" s="131"/>
      <c r="Q760" s="131"/>
      <c r="R760" s="131"/>
      <c r="S760" s="131"/>
      <c r="T760" s="131"/>
      <c r="U760" s="131"/>
      <c r="V760" s="131"/>
      <c r="W760" s="131"/>
      <c r="X760" s="131"/>
      <c r="Y760" s="131"/>
      <c r="Z760" s="131"/>
    </row>
    <row r="761">
      <c r="A761" s="131"/>
      <c r="B761" s="131"/>
      <c r="C761" s="131"/>
      <c r="D761" s="131"/>
      <c r="E761" s="131"/>
      <c r="F761" s="131"/>
      <c r="G761" s="131"/>
      <c r="H761" s="131"/>
      <c r="I761" s="131"/>
      <c r="J761" s="131"/>
      <c r="K761" s="131"/>
      <c r="L761" s="131"/>
      <c r="M761" s="131"/>
      <c r="N761" s="131"/>
      <c r="O761" s="131"/>
      <c r="P761" s="131"/>
      <c r="Q761" s="131"/>
      <c r="R761" s="131"/>
      <c r="S761" s="131"/>
      <c r="T761" s="131"/>
      <c r="U761" s="131"/>
      <c r="V761" s="131"/>
      <c r="W761" s="131"/>
      <c r="X761" s="131"/>
      <c r="Y761" s="131"/>
      <c r="Z761" s="131"/>
    </row>
    <row r="762">
      <c r="A762" s="131"/>
      <c r="B762" s="131"/>
      <c r="C762" s="131"/>
      <c r="D762" s="131"/>
      <c r="E762" s="131"/>
      <c r="F762" s="131"/>
      <c r="G762" s="131"/>
      <c r="H762" s="131"/>
      <c r="I762" s="131"/>
      <c r="J762" s="131"/>
      <c r="K762" s="131"/>
      <c r="L762" s="131"/>
      <c r="M762" s="131"/>
      <c r="N762" s="131"/>
      <c r="O762" s="131"/>
      <c r="P762" s="131"/>
      <c r="Q762" s="131"/>
      <c r="R762" s="131"/>
      <c r="S762" s="131"/>
      <c r="T762" s="131"/>
      <c r="U762" s="131"/>
      <c r="V762" s="131"/>
      <c r="W762" s="131"/>
      <c r="X762" s="131"/>
      <c r="Y762" s="131"/>
      <c r="Z762" s="131"/>
    </row>
    <row r="763">
      <c r="A763" s="131"/>
      <c r="B763" s="131"/>
      <c r="C763" s="131"/>
      <c r="D763" s="131"/>
      <c r="E763" s="131"/>
      <c r="F763" s="131"/>
      <c r="G763" s="131"/>
      <c r="H763" s="131"/>
      <c r="I763" s="131"/>
      <c r="J763" s="131"/>
      <c r="K763" s="131"/>
      <c r="L763" s="131"/>
      <c r="M763" s="131"/>
      <c r="N763" s="131"/>
      <c r="O763" s="131"/>
      <c r="P763" s="131"/>
      <c r="Q763" s="131"/>
      <c r="R763" s="131"/>
      <c r="S763" s="131"/>
      <c r="T763" s="131"/>
      <c r="U763" s="131"/>
      <c r="V763" s="131"/>
      <c r="W763" s="131"/>
      <c r="X763" s="131"/>
      <c r="Y763" s="131"/>
      <c r="Z763" s="131"/>
    </row>
    <row r="764">
      <c r="A764" s="131"/>
      <c r="B764" s="131"/>
      <c r="C764" s="131"/>
      <c r="D764" s="131"/>
      <c r="E764" s="131"/>
      <c r="F764" s="131"/>
      <c r="G764" s="131"/>
      <c r="H764" s="131"/>
      <c r="I764" s="131"/>
      <c r="J764" s="131"/>
      <c r="K764" s="131"/>
      <c r="L764" s="131"/>
      <c r="M764" s="131"/>
      <c r="N764" s="131"/>
      <c r="O764" s="131"/>
      <c r="P764" s="131"/>
      <c r="Q764" s="131"/>
      <c r="R764" s="131"/>
      <c r="S764" s="131"/>
      <c r="T764" s="131"/>
      <c r="U764" s="131"/>
      <c r="V764" s="131"/>
      <c r="W764" s="131"/>
      <c r="X764" s="131"/>
      <c r="Y764" s="131"/>
      <c r="Z764" s="131"/>
    </row>
    <row r="765">
      <c r="A765" s="131"/>
      <c r="B765" s="131"/>
      <c r="C765" s="131"/>
      <c r="D765" s="131"/>
      <c r="E765" s="131"/>
      <c r="F765" s="131"/>
      <c r="G765" s="131"/>
      <c r="H765" s="131"/>
      <c r="I765" s="131"/>
      <c r="J765" s="131"/>
      <c r="K765" s="131"/>
      <c r="L765" s="131"/>
      <c r="M765" s="131"/>
      <c r="N765" s="131"/>
      <c r="O765" s="131"/>
      <c r="P765" s="131"/>
      <c r="Q765" s="131"/>
      <c r="R765" s="131"/>
      <c r="S765" s="131"/>
      <c r="T765" s="131"/>
      <c r="U765" s="131"/>
      <c r="V765" s="131"/>
      <c r="W765" s="131"/>
      <c r="X765" s="131"/>
      <c r="Y765" s="131"/>
      <c r="Z765" s="131"/>
    </row>
    <row r="766">
      <c r="A766" s="131"/>
      <c r="B766" s="131"/>
      <c r="C766" s="131"/>
      <c r="D766" s="131"/>
      <c r="E766" s="131"/>
      <c r="F766" s="131"/>
      <c r="G766" s="131"/>
      <c r="H766" s="131"/>
      <c r="I766" s="131"/>
      <c r="J766" s="131"/>
      <c r="K766" s="131"/>
      <c r="L766" s="131"/>
      <c r="M766" s="131"/>
      <c r="N766" s="131"/>
      <c r="O766" s="131"/>
      <c r="P766" s="131"/>
      <c r="Q766" s="131"/>
      <c r="R766" s="131"/>
      <c r="S766" s="131"/>
      <c r="T766" s="131"/>
      <c r="U766" s="131"/>
      <c r="V766" s="131"/>
      <c r="W766" s="131"/>
      <c r="X766" s="131"/>
      <c r="Y766" s="131"/>
      <c r="Z766" s="131"/>
    </row>
    <row r="767">
      <c r="A767" s="131"/>
      <c r="B767" s="131"/>
      <c r="C767" s="131"/>
      <c r="D767" s="131"/>
      <c r="E767" s="131"/>
      <c r="F767" s="131"/>
      <c r="G767" s="131"/>
      <c r="H767" s="131"/>
      <c r="I767" s="131"/>
      <c r="J767" s="131"/>
      <c r="K767" s="131"/>
      <c r="L767" s="131"/>
      <c r="M767" s="131"/>
      <c r="N767" s="131"/>
      <c r="O767" s="131"/>
      <c r="P767" s="131"/>
      <c r="Q767" s="131"/>
      <c r="R767" s="131"/>
      <c r="S767" s="131"/>
      <c r="T767" s="131"/>
      <c r="U767" s="131"/>
      <c r="V767" s="131"/>
      <c r="W767" s="131"/>
      <c r="X767" s="131"/>
      <c r="Y767" s="131"/>
      <c r="Z767" s="131"/>
    </row>
    <row r="768">
      <c r="A768" s="131"/>
      <c r="B768" s="131"/>
      <c r="C768" s="131"/>
      <c r="D768" s="131"/>
      <c r="E768" s="131"/>
      <c r="F768" s="131"/>
      <c r="G768" s="131"/>
      <c r="H768" s="131"/>
      <c r="I768" s="131"/>
      <c r="J768" s="131"/>
      <c r="K768" s="131"/>
      <c r="L768" s="131"/>
      <c r="M768" s="131"/>
      <c r="N768" s="131"/>
      <c r="O768" s="131"/>
      <c r="P768" s="131"/>
      <c r="Q768" s="131"/>
      <c r="R768" s="131"/>
      <c r="S768" s="131"/>
      <c r="T768" s="131"/>
      <c r="U768" s="131"/>
      <c r="V768" s="131"/>
      <c r="W768" s="131"/>
      <c r="X768" s="131"/>
      <c r="Y768" s="131"/>
      <c r="Z768" s="131"/>
    </row>
    <row r="769">
      <c r="A769" s="131"/>
      <c r="B769" s="131"/>
      <c r="C769" s="131"/>
      <c r="D769" s="131"/>
      <c r="E769" s="131"/>
      <c r="F769" s="131"/>
      <c r="G769" s="131"/>
      <c r="H769" s="131"/>
      <c r="I769" s="131"/>
      <c r="J769" s="131"/>
      <c r="K769" s="131"/>
      <c r="L769" s="131"/>
      <c r="M769" s="131"/>
      <c r="N769" s="131"/>
      <c r="O769" s="131"/>
      <c r="P769" s="131"/>
      <c r="Q769" s="131"/>
      <c r="R769" s="131"/>
      <c r="S769" s="131"/>
      <c r="T769" s="131"/>
      <c r="U769" s="131"/>
      <c r="V769" s="131"/>
      <c r="W769" s="131"/>
      <c r="X769" s="131"/>
      <c r="Y769" s="131"/>
      <c r="Z769" s="131"/>
    </row>
    <row r="770">
      <c r="A770" s="131"/>
      <c r="B770" s="131"/>
      <c r="C770" s="131"/>
      <c r="D770" s="131"/>
      <c r="E770" s="131"/>
      <c r="F770" s="131"/>
      <c r="G770" s="131"/>
      <c r="H770" s="131"/>
      <c r="I770" s="131"/>
      <c r="J770" s="131"/>
      <c r="K770" s="131"/>
      <c r="L770" s="131"/>
      <c r="M770" s="131"/>
      <c r="N770" s="131"/>
      <c r="O770" s="131"/>
      <c r="P770" s="131"/>
      <c r="Q770" s="131"/>
      <c r="R770" s="131"/>
      <c r="S770" s="131"/>
      <c r="T770" s="131"/>
      <c r="U770" s="131"/>
      <c r="V770" s="131"/>
      <c r="W770" s="131"/>
      <c r="X770" s="131"/>
      <c r="Y770" s="131"/>
      <c r="Z770" s="131"/>
    </row>
    <row r="771">
      <c r="A771" s="131"/>
      <c r="B771" s="131"/>
      <c r="C771" s="131"/>
      <c r="D771" s="131"/>
      <c r="E771" s="131"/>
      <c r="F771" s="131"/>
      <c r="G771" s="131"/>
      <c r="H771" s="131"/>
      <c r="I771" s="131"/>
      <c r="J771" s="131"/>
      <c r="K771" s="131"/>
      <c r="L771" s="131"/>
      <c r="M771" s="131"/>
      <c r="N771" s="131"/>
      <c r="O771" s="131"/>
      <c r="P771" s="131"/>
      <c r="Q771" s="131"/>
      <c r="R771" s="131"/>
      <c r="S771" s="131"/>
      <c r="T771" s="131"/>
      <c r="U771" s="131"/>
      <c r="V771" s="131"/>
      <c r="W771" s="131"/>
      <c r="X771" s="131"/>
      <c r="Y771" s="131"/>
      <c r="Z771" s="131"/>
    </row>
    <row r="772">
      <c r="A772" s="131"/>
      <c r="B772" s="131"/>
      <c r="C772" s="131"/>
      <c r="D772" s="131"/>
      <c r="E772" s="131"/>
      <c r="F772" s="131"/>
      <c r="G772" s="131"/>
      <c r="H772" s="131"/>
      <c r="I772" s="131"/>
      <c r="J772" s="131"/>
      <c r="K772" s="131"/>
      <c r="L772" s="131"/>
      <c r="M772" s="131"/>
      <c r="N772" s="131"/>
      <c r="O772" s="131"/>
      <c r="P772" s="131"/>
      <c r="Q772" s="131"/>
      <c r="R772" s="131"/>
      <c r="S772" s="131"/>
      <c r="T772" s="131"/>
      <c r="U772" s="131"/>
      <c r="V772" s="131"/>
      <c r="W772" s="131"/>
      <c r="X772" s="131"/>
      <c r="Y772" s="131"/>
      <c r="Z772" s="131"/>
    </row>
    <row r="773">
      <c r="A773" s="131"/>
      <c r="B773" s="131"/>
      <c r="C773" s="131"/>
      <c r="D773" s="131"/>
      <c r="E773" s="131"/>
      <c r="F773" s="131"/>
      <c r="G773" s="131"/>
      <c r="H773" s="131"/>
      <c r="I773" s="131"/>
      <c r="J773" s="131"/>
      <c r="K773" s="131"/>
      <c r="L773" s="131"/>
      <c r="M773" s="131"/>
      <c r="N773" s="131"/>
      <c r="O773" s="131"/>
      <c r="P773" s="131"/>
      <c r="Q773" s="131"/>
      <c r="R773" s="131"/>
      <c r="S773" s="131"/>
      <c r="T773" s="131"/>
      <c r="U773" s="131"/>
      <c r="V773" s="131"/>
      <c r="W773" s="131"/>
      <c r="X773" s="131"/>
      <c r="Y773" s="131"/>
      <c r="Z773" s="131"/>
    </row>
    <row r="774">
      <c r="A774" s="131"/>
      <c r="B774" s="131"/>
      <c r="C774" s="131"/>
      <c r="D774" s="131"/>
      <c r="E774" s="131"/>
      <c r="F774" s="131"/>
      <c r="G774" s="131"/>
      <c r="H774" s="131"/>
      <c r="I774" s="131"/>
      <c r="J774" s="131"/>
      <c r="K774" s="131"/>
      <c r="L774" s="131"/>
      <c r="M774" s="131"/>
      <c r="N774" s="131"/>
      <c r="O774" s="131"/>
      <c r="P774" s="131"/>
      <c r="Q774" s="131"/>
      <c r="R774" s="131"/>
      <c r="S774" s="131"/>
      <c r="T774" s="131"/>
      <c r="U774" s="131"/>
      <c r="V774" s="131"/>
      <c r="W774" s="131"/>
      <c r="X774" s="131"/>
      <c r="Y774" s="131"/>
      <c r="Z774" s="131"/>
    </row>
    <row r="775">
      <c r="A775" s="131"/>
      <c r="B775" s="131"/>
      <c r="C775" s="131"/>
      <c r="D775" s="131"/>
      <c r="E775" s="131"/>
      <c r="F775" s="131"/>
      <c r="G775" s="131"/>
      <c r="H775" s="131"/>
      <c r="I775" s="131"/>
      <c r="J775" s="131"/>
      <c r="K775" s="131"/>
      <c r="L775" s="131"/>
      <c r="M775" s="131"/>
      <c r="N775" s="131"/>
      <c r="O775" s="131"/>
      <c r="P775" s="131"/>
      <c r="Q775" s="131"/>
      <c r="R775" s="131"/>
      <c r="S775" s="131"/>
      <c r="T775" s="131"/>
      <c r="U775" s="131"/>
      <c r="V775" s="131"/>
      <c r="W775" s="131"/>
      <c r="X775" s="131"/>
      <c r="Y775" s="131"/>
      <c r="Z775" s="131"/>
    </row>
    <row r="776">
      <c r="A776" s="131"/>
      <c r="B776" s="131"/>
      <c r="C776" s="131"/>
      <c r="D776" s="131"/>
      <c r="E776" s="131"/>
      <c r="F776" s="131"/>
      <c r="G776" s="131"/>
      <c r="H776" s="131"/>
      <c r="I776" s="131"/>
      <c r="J776" s="131"/>
      <c r="K776" s="131"/>
      <c r="L776" s="131"/>
      <c r="M776" s="131"/>
      <c r="N776" s="131"/>
      <c r="O776" s="131"/>
      <c r="P776" s="131"/>
      <c r="Q776" s="131"/>
      <c r="R776" s="131"/>
      <c r="S776" s="131"/>
      <c r="T776" s="131"/>
      <c r="U776" s="131"/>
      <c r="V776" s="131"/>
      <c r="W776" s="131"/>
      <c r="X776" s="131"/>
      <c r="Y776" s="131"/>
      <c r="Z776" s="131"/>
    </row>
    <row r="777">
      <c r="A777" s="131"/>
      <c r="B777" s="131"/>
      <c r="C777" s="131"/>
      <c r="D777" s="131"/>
      <c r="E777" s="131"/>
      <c r="F777" s="131"/>
      <c r="G777" s="131"/>
      <c r="H777" s="131"/>
      <c r="I777" s="131"/>
      <c r="J777" s="131"/>
      <c r="K777" s="131"/>
      <c r="L777" s="131"/>
      <c r="M777" s="131"/>
      <c r="N777" s="131"/>
      <c r="O777" s="131"/>
      <c r="P777" s="131"/>
      <c r="Q777" s="131"/>
      <c r="R777" s="131"/>
      <c r="S777" s="131"/>
      <c r="T777" s="131"/>
      <c r="U777" s="131"/>
      <c r="V777" s="131"/>
      <c r="W777" s="131"/>
      <c r="X777" s="131"/>
      <c r="Y777" s="131"/>
      <c r="Z777" s="131"/>
    </row>
    <row r="778">
      <c r="A778" s="131"/>
      <c r="B778" s="131"/>
      <c r="C778" s="131"/>
      <c r="D778" s="131"/>
      <c r="E778" s="131"/>
      <c r="F778" s="131"/>
      <c r="G778" s="131"/>
      <c r="H778" s="131"/>
      <c r="I778" s="131"/>
      <c r="J778" s="131"/>
      <c r="K778" s="131"/>
      <c r="L778" s="131"/>
      <c r="M778" s="131"/>
      <c r="N778" s="131"/>
      <c r="O778" s="131"/>
      <c r="P778" s="131"/>
      <c r="Q778" s="131"/>
      <c r="R778" s="131"/>
      <c r="S778" s="131"/>
      <c r="T778" s="131"/>
      <c r="U778" s="131"/>
      <c r="V778" s="131"/>
      <c r="W778" s="131"/>
      <c r="X778" s="131"/>
      <c r="Y778" s="131"/>
      <c r="Z778" s="131"/>
    </row>
    <row r="779">
      <c r="A779" s="131"/>
      <c r="B779" s="131"/>
      <c r="C779" s="131"/>
      <c r="D779" s="131"/>
      <c r="E779" s="131"/>
      <c r="F779" s="131"/>
      <c r="G779" s="131"/>
      <c r="H779" s="131"/>
      <c r="I779" s="131"/>
      <c r="J779" s="131"/>
      <c r="K779" s="131"/>
      <c r="L779" s="131"/>
      <c r="M779" s="131"/>
      <c r="N779" s="131"/>
      <c r="O779" s="131"/>
      <c r="P779" s="131"/>
      <c r="Q779" s="131"/>
      <c r="R779" s="131"/>
      <c r="S779" s="131"/>
      <c r="T779" s="131"/>
      <c r="U779" s="131"/>
      <c r="V779" s="131"/>
      <c r="W779" s="131"/>
      <c r="X779" s="131"/>
      <c r="Y779" s="131"/>
      <c r="Z779" s="131"/>
    </row>
    <row r="780">
      <c r="A780" s="131"/>
      <c r="B780" s="131"/>
      <c r="C780" s="131"/>
      <c r="D780" s="131"/>
      <c r="E780" s="131"/>
      <c r="F780" s="131"/>
      <c r="G780" s="131"/>
      <c r="H780" s="131"/>
      <c r="I780" s="131"/>
      <c r="J780" s="131"/>
      <c r="K780" s="131"/>
      <c r="L780" s="131"/>
      <c r="M780" s="131"/>
      <c r="N780" s="131"/>
      <c r="O780" s="131"/>
      <c r="P780" s="131"/>
      <c r="Q780" s="131"/>
      <c r="R780" s="131"/>
      <c r="S780" s="131"/>
      <c r="T780" s="131"/>
      <c r="U780" s="131"/>
      <c r="V780" s="131"/>
      <c r="W780" s="131"/>
      <c r="X780" s="131"/>
      <c r="Y780" s="131"/>
      <c r="Z780" s="131"/>
    </row>
    <row r="781">
      <c r="A781" s="131"/>
      <c r="B781" s="131"/>
      <c r="C781" s="131"/>
      <c r="D781" s="131"/>
      <c r="E781" s="131"/>
      <c r="F781" s="131"/>
      <c r="G781" s="131"/>
      <c r="H781" s="131"/>
      <c r="I781" s="131"/>
      <c r="J781" s="131"/>
      <c r="K781" s="131"/>
      <c r="L781" s="131"/>
      <c r="M781" s="131"/>
      <c r="N781" s="131"/>
      <c r="O781" s="131"/>
      <c r="P781" s="131"/>
      <c r="Q781" s="131"/>
      <c r="R781" s="131"/>
      <c r="S781" s="131"/>
      <c r="T781" s="131"/>
      <c r="U781" s="131"/>
      <c r="V781" s="131"/>
      <c r="W781" s="131"/>
      <c r="X781" s="131"/>
      <c r="Y781" s="131"/>
      <c r="Z781" s="131"/>
    </row>
    <row r="782">
      <c r="A782" s="131"/>
      <c r="B782" s="131"/>
      <c r="C782" s="131"/>
      <c r="D782" s="131"/>
      <c r="E782" s="131"/>
      <c r="F782" s="131"/>
      <c r="G782" s="131"/>
      <c r="H782" s="131"/>
      <c r="I782" s="131"/>
      <c r="J782" s="131"/>
      <c r="K782" s="131"/>
      <c r="L782" s="131"/>
      <c r="M782" s="131"/>
      <c r="N782" s="131"/>
      <c r="O782" s="131"/>
      <c r="P782" s="131"/>
      <c r="Q782" s="131"/>
      <c r="R782" s="131"/>
      <c r="S782" s="131"/>
      <c r="T782" s="131"/>
      <c r="U782" s="131"/>
      <c r="V782" s="131"/>
      <c r="W782" s="131"/>
      <c r="X782" s="131"/>
      <c r="Y782" s="131"/>
      <c r="Z782" s="131"/>
    </row>
    <row r="783">
      <c r="A783" s="131"/>
      <c r="B783" s="131"/>
      <c r="C783" s="131"/>
      <c r="D783" s="131"/>
      <c r="E783" s="131"/>
      <c r="F783" s="131"/>
      <c r="G783" s="131"/>
      <c r="H783" s="131"/>
      <c r="I783" s="131"/>
      <c r="J783" s="131"/>
      <c r="K783" s="131"/>
      <c r="L783" s="131"/>
      <c r="M783" s="131"/>
      <c r="N783" s="131"/>
      <c r="O783" s="131"/>
      <c r="P783" s="131"/>
      <c r="Q783" s="131"/>
      <c r="R783" s="131"/>
      <c r="S783" s="131"/>
      <c r="T783" s="131"/>
      <c r="U783" s="131"/>
      <c r="V783" s="131"/>
      <c r="W783" s="131"/>
      <c r="X783" s="131"/>
      <c r="Y783" s="131"/>
      <c r="Z783" s="131"/>
    </row>
    <row r="784">
      <c r="A784" s="131"/>
      <c r="B784" s="131"/>
      <c r="C784" s="131"/>
      <c r="D784" s="131"/>
      <c r="E784" s="131"/>
      <c r="F784" s="131"/>
      <c r="G784" s="131"/>
      <c r="H784" s="131"/>
      <c r="I784" s="131"/>
      <c r="J784" s="131"/>
      <c r="K784" s="131"/>
      <c r="L784" s="131"/>
      <c r="M784" s="131"/>
      <c r="N784" s="131"/>
      <c r="O784" s="131"/>
      <c r="P784" s="131"/>
      <c r="Q784" s="131"/>
      <c r="R784" s="131"/>
      <c r="S784" s="131"/>
      <c r="T784" s="131"/>
      <c r="U784" s="131"/>
      <c r="V784" s="131"/>
      <c r="W784" s="131"/>
      <c r="X784" s="131"/>
      <c r="Y784" s="131"/>
      <c r="Z784" s="131"/>
    </row>
    <row r="785">
      <c r="A785" s="131"/>
      <c r="B785" s="131"/>
      <c r="C785" s="131"/>
      <c r="D785" s="131"/>
      <c r="E785" s="131"/>
      <c r="F785" s="131"/>
      <c r="G785" s="131"/>
      <c r="H785" s="131"/>
      <c r="I785" s="131"/>
      <c r="J785" s="131"/>
      <c r="K785" s="131"/>
      <c r="L785" s="131"/>
      <c r="M785" s="131"/>
      <c r="N785" s="131"/>
      <c r="O785" s="131"/>
      <c r="P785" s="131"/>
      <c r="Q785" s="131"/>
      <c r="R785" s="131"/>
      <c r="S785" s="131"/>
      <c r="T785" s="131"/>
      <c r="U785" s="131"/>
      <c r="V785" s="131"/>
      <c r="W785" s="131"/>
      <c r="X785" s="131"/>
      <c r="Y785" s="131"/>
      <c r="Z785" s="131"/>
    </row>
    <row r="786">
      <c r="A786" s="131"/>
      <c r="B786" s="131"/>
      <c r="C786" s="131"/>
      <c r="D786" s="131"/>
      <c r="E786" s="131"/>
      <c r="F786" s="131"/>
      <c r="G786" s="131"/>
      <c r="H786" s="131"/>
      <c r="I786" s="131"/>
      <c r="J786" s="131"/>
      <c r="K786" s="131"/>
      <c r="L786" s="131"/>
      <c r="M786" s="131"/>
      <c r="N786" s="131"/>
      <c r="O786" s="131"/>
      <c r="P786" s="131"/>
      <c r="Q786" s="131"/>
      <c r="R786" s="131"/>
      <c r="S786" s="131"/>
      <c r="T786" s="131"/>
      <c r="U786" s="131"/>
      <c r="V786" s="131"/>
      <c r="W786" s="131"/>
      <c r="X786" s="131"/>
      <c r="Y786" s="131"/>
      <c r="Z786" s="131"/>
    </row>
    <row r="787">
      <c r="A787" s="131"/>
      <c r="B787" s="131"/>
      <c r="C787" s="131"/>
      <c r="D787" s="131"/>
      <c r="E787" s="131"/>
      <c r="F787" s="131"/>
      <c r="G787" s="131"/>
      <c r="H787" s="131"/>
      <c r="I787" s="131"/>
      <c r="J787" s="131"/>
      <c r="K787" s="131"/>
      <c r="L787" s="131"/>
      <c r="M787" s="131"/>
      <c r="N787" s="131"/>
      <c r="O787" s="131"/>
      <c r="P787" s="131"/>
      <c r="Q787" s="131"/>
      <c r="R787" s="131"/>
      <c r="S787" s="131"/>
      <c r="T787" s="131"/>
      <c r="U787" s="131"/>
      <c r="V787" s="131"/>
      <c r="W787" s="131"/>
      <c r="X787" s="131"/>
      <c r="Y787" s="131"/>
      <c r="Z787" s="131"/>
    </row>
    <row r="788">
      <c r="A788" s="131"/>
      <c r="B788" s="131"/>
      <c r="C788" s="131"/>
      <c r="D788" s="131"/>
      <c r="E788" s="131"/>
      <c r="F788" s="131"/>
      <c r="G788" s="131"/>
      <c r="H788" s="131"/>
      <c r="I788" s="131"/>
      <c r="J788" s="131"/>
      <c r="K788" s="131"/>
      <c r="L788" s="131"/>
      <c r="M788" s="131"/>
      <c r="N788" s="131"/>
      <c r="O788" s="131"/>
      <c r="P788" s="131"/>
      <c r="Q788" s="131"/>
      <c r="R788" s="131"/>
      <c r="S788" s="131"/>
      <c r="T788" s="131"/>
      <c r="U788" s="131"/>
      <c r="V788" s="131"/>
      <c r="W788" s="131"/>
      <c r="X788" s="131"/>
      <c r="Y788" s="131"/>
      <c r="Z788" s="131"/>
    </row>
    <row r="789">
      <c r="A789" s="131"/>
      <c r="B789" s="131"/>
      <c r="C789" s="131"/>
      <c r="D789" s="131"/>
      <c r="E789" s="131"/>
      <c r="F789" s="131"/>
      <c r="G789" s="131"/>
      <c r="H789" s="131"/>
      <c r="I789" s="131"/>
      <c r="J789" s="131"/>
      <c r="K789" s="131"/>
      <c r="L789" s="131"/>
      <c r="M789" s="131"/>
      <c r="N789" s="131"/>
      <c r="O789" s="131"/>
      <c r="P789" s="131"/>
      <c r="Q789" s="131"/>
      <c r="R789" s="131"/>
      <c r="S789" s="131"/>
      <c r="T789" s="131"/>
      <c r="U789" s="131"/>
      <c r="V789" s="131"/>
      <c r="W789" s="131"/>
      <c r="X789" s="131"/>
      <c r="Y789" s="131"/>
      <c r="Z789" s="131"/>
    </row>
    <row r="790">
      <c r="A790" s="131"/>
      <c r="B790" s="131"/>
      <c r="C790" s="131"/>
      <c r="D790" s="131"/>
      <c r="E790" s="131"/>
      <c r="F790" s="131"/>
      <c r="G790" s="131"/>
      <c r="H790" s="131"/>
      <c r="I790" s="131"/>
      <c r="J790" s="131"/>
      <c r="K790" s="131"/>
      <c r="L790" s="131"/>
      <c r="M790" s="131"/>
      <c r="N790" s="131"/>
      <c r="O790" s="131"/>
      <c r="P790" s="131"/>
      <c r="Q790" s="131"/>
      <c r="R790" s="131"/>
      <c r="S790" s="131"/>
      <c r="T790" s="131"/>
      <c r="U790" s="131"/>
      <c r="V790" s="131"/>
      <c r="W790" s="131"/>
      <c r="X790" s="131"/>
      <c r="Y790" s="131"/>
      <c r="Z790" s="131"/>
    </row>
    <row r="791">
      <c r="A791" s="131"/>
      <c r="B791" s="131"/>
      <c r="C791" s="131"/>
      <c r="D791" s="131"/>
      <c r="E791" s="131"/>
      <c r="F791" s="131"/>
      <c r="G791" s="131"/>
      <c r="H791" s="131"/>
      <c r="I791" s="131"/>
      <c r="J791" s="131"/>
      <c r="K791" s="131"/>
      <c r="L791" s="131"/>
      <c r="M791" s="131"/>
      <c r="N791" s="131"/>
      <c r="O791" s="131"/>
      <c r="P791" s="131"/>
      <c r="Q791" s="131"/>
      <c r="R791" s="131"/>
      <c r="S791" s="131"/>
      <c r="T791" s="131"/>
      <c r="U791" s="131"/>
      <c r="V791" s="131"/>
      <c r="W791" s="131"/>
      <c r="X791" s="131"/>
      <c r="Y791" s="131"/>
      <c r="Z791" s="131"/>
    </row>
    <row r="792">
      <c r="A792" s="131"/>
      <c r="B792" s="131"/>
      <c r="C792" s="131"/>
      <c r="D792" s="131"/>
      <c r="E792" s="131"/>
      <c r="F792" s="131"/>
      <c r="G792" s="131"/>
      <c r="H792" s="131"/>
      <c r="I792" s="131"/>
      <c r="J792" s="131"/>
      <c r="K792" s="131"/>
      <c r="L792" s="131"/>
      <c r="M792" s="131"/>
      <c r="N792" s="131"/>
      <c r="O792" s="131"/>
      <c r="P792" s="131"/>
      <c r="Q792" s="131"/>
      <c r="R792" s="131"/>
      <c r="S792" s="131"/>
      <c r="T792" s="131"/>
      <c r="U792" s="131"/>
      <c r="V792" s="131"/>
      <c r="W792" s="131"/>
      <c r="X792" s="131"/>
      <c r="Y792" s="131"/>
      <c r="Z792" s="131"/>
    </row>
    <row r="793">
      <c r="A793" s="131"/>
      <c r="B793" s="131"/>
      <c r="C793" s="131"/>
      <c r="D793" s="131"/>
      <c r="E793" s="131"/>
      <c r="F793" s="131"/>
      <c r="G793" s="131"/>
      <c r="H793" s="131"/>
      <c r="I793" s="131"/>
      <c r="J793" s="131"/>
      <c r="K793" s="131"/>
      <c r="L793" s="131"/>
      <c r="M793" s="131"/>
      <c r="N793" s="131"/>
      <c r="O793" s="131"/>
      <c r="P793" s="131"/>
      <c r="Q793" s="131"/>
      <c r="R793" s="131"/>
      <c r="S793" s="131"/>
      <c r="T793" s="131"/>
      <c r="U793" s="131"/>
      <c r="V793" s="131"/>
      <c r="W793" s="131"/>
      <c r="X793" s="131"/>
      <c r="Y793" s="131"/>
      <c r="Z793" s="131"/>
    </row>
    <row r="794">
      <c r="A794" s="131"/>
      <c r="B794" s="131"/>
      <c r="C794" s="131"/>
      <c r="D794" s="131"/>
      <c r="E794" s="131"/>
      <c r="F794" s="131"/>
      <c r="G794" s="131"/>
      <c r="H794" s="131"/>
      <c r="I794" s="131"/>
      <c r="J794" s="131"/>
      <c r="K794" s="131"/>
      <c r="L794" s="131"/>
      <c r="M794" s="131"/>
      <c r="N794" s="131"/>
      <c r="O794" s="131"/>
      <c r="P794" s="131"/>
      <c r="Q794" s="131"/>
      <c r="R794" s="131"/>
      <c r="S794" s="131"/>
      <c r="T794" s="131"/>
      <c r="U794" s="131"/>
      <c r="V794" s="131"/>
      <c r="W794" s="131"/>
      <c r="X794" s="131"/>
      <c r="Y794" s="131"/>
      <c r="Z794" s="131"/>
    </row>
    <row r="795">
      <c r="A795" s="131"/>
      <c r="B795" s="131"/>
      <c r="C795" s="131"/>
      <c r="D795" s="131"/>
      <c r="E795" s="131"/>
      <c r="F795" s="131"/>
      <c r="G795" s="131"/>
      <c r="H795" s="131"/>
      <c r="I795" s="131"/>
      <c r="J795" s="131"/>
      <c r="K795" s="131"/>
      <c r="L795" s="131"/>
      <c r="M795" s="131"/>
      <c r="N795" s="131"/>
      <c r="O795" s="131"/>
      <c r="P795" s="131"/>
      <c r="Q795" s="131"/>
      <c r="R795" s="131"/>
      <c r="S795" s="131"/>
      <c r="T795" s="131"/>
      <c r="U795" s="131"/>
      <c r="V795" s="131"/>
      <c r="W795" s="131"/>
      <c r="X795" s="131"/>
      <c r="Y795" s="131"/>
      <c r="Z795" s="131"/>
    </row>
    <row r="796">
      <c r="A796" s="131"/>
      <c r="B796" s="131"/>
      <c r="C796" s="131"/>
      <c r="D796" s="131"/>
      <c r="E796" s="131"/>
      <c r="F796" s="131"/>
      <c r="G796" s="131"/>
      <c r="H796" s="131"/>
      <c r="I796" s="131"/>
      <c r="J796" s="131"/>
      <c r="K796" s="131"/>
      <c r="L796" s="131"/>
      <c r="M796" s="131"/>
      <c r="N796" s="131"/>
      <c r="O796" s="131"/>
      <c r="P796" s="131"/>
      <c r="Q796" s="131"/>
      <c r="R796" s="131"/>
      <c r="S796" s="131"/>
      <c r="T796" s="131"/>
      <c r="U796" s="131"/>
      <c r="V796" s="131"/>
      <c r="W796" s="131"/>
      <c r="X796" s="131"/>
      <c r="Y796" s="131"/>
      <c r="Z796" s="131"/>
    </row>
    <row r="797">
      <c r="A797" s="131"/>
      <c r="B797" s="131"/>
      <c r="C797" s="131"/>
      <c r="D797" s="131"/>
      <c r="E797" s="131"/>
      <c r="F797" s="131"/>
      <c r="G797" s="131"/>
      <c r="H797" s="131"/>
      <c r="I797" s="131"/>
      <c r="J797" s="131"/>
      <c r="K797" s="131"/>
      <c r="L797" s="131"/>
      <c r="M797" s="131"/>
      <c r="N797" s="131"/>
      <c r="O797" s="131"/>
      <c r="P797" s="131"/>
      <c r="Q797" s="131"/>
      <c r="R797" s="131"/>
      <c r="S797" s="131"/>
      <c r="T797" s="131"/>
      <c r="U797" s="131"/>
      <c r="V797" s="131"/>
      <c r="W797" s="131"/>
      <c r="X797" s="131"/>
      <c r="Y797" s="131"/>
      <c r="Z797" s="131"/>
    </row>
    <row r="798">
      <c r="A798" s="131"/>
      <c r="B798" s="131"/>
      <c r="C798" s="131"/>
      <c r="D798" s="131"/>
      <c r="E798" s="131"/>
      <c r="F798" s="131"/>
      <c r="G798" s="131"/>
      <c r="H798" s="131"/>
      <c r="I798" s="131"/>
      <c r="J798" s="131"/>
      <c r="K798" s="131"/>
      <c r="L798" s="131"/>
      <c r="M798" s="131"/>
      <c r="N798" s="131"/>
      <c r="O798" s="131"/>
      <c r="P798" s="131"/>
      <c r="Q798" s="131"/>
      <c r="R798" s="131"/>
      <c r="S798" s="131"/>
      <c r="T798" s="131"/>
      <c r="U798" s="131"/>
      <c r="V798" s="131"/>
      <c r="W798" s="131"/>
      <c r="X798" s="131"/>
      <c r="Y798" s="131"/>
      <c r="Z798" s="131"/>
    </row>
    <row r="799">
      <c r="A799" s="131"/>
      <c r="B799" s="131"/>
      <c r="C799" s="131"/>
      <c r="D799" s="131"/>
      <c r="E799" s="131"/>
      <c r="F799" s="131"/>
      <c r="G799" s="131"/>
      <c r="H799" s="131"/>
      <c r="I799" s="131"/>
      <c r="J799" s="131"/>
      <c r="K799" s="131"/>
      <c r="L799" s="131"/>
      <c r="M799" s="131"/>
      <c r="N799" s="131"/>
      <c r="O799" s="131"/>
      <c r="P799" s="131"/>
      <c r="Q799" s="131"/>
      <c r="R799" s="131"/>
      <c r="S799" s="131"/>
      <c r="T799" s="131"/>
      <c r="U799" s="131"/>
      <c r="V799" s="131"/>
      <c r="W799" s="131"/>
      <c r="X799" s="131"/>
      <c r="Y799" s="131"/>
      <c r="Z799" s="131"/>
    </row>
    <row r="800">
      <c r="A800" s="131"/>
      <c r="B800" s="131"/>
      <c r="C800" s="131"/>
      <c r="D800" s="131"/>
      <c r="E800" s="131"/>
      <c r="F800" s="131"/>
      <c r="G800" s="131"/>
      <c r="H800" s="131"/>
      <c r="I800" s="131"/>
      <c r="J800" s="131"/>
      <c r="K800" s="131"/>
      <c r="L800" s="131"/>
      <c r="M800" s="131"/>
      <c r="N800" s="131"/>
      <c r="O800" s="131"/>
      <c r="P800" s="131"/>
      <c r="Q800" s="131"/>
      <c r="R800" s="131"/>
      <c r="S800" s="131"/>
      <c r="T800" s="131"/>
      <c r="U800" s="131"/>
      <c r="V800" s="131"/>
      <c r="W800" s="131"/>
      <c r="X800" s="131"/>
      <c r="Y800" s="131"/>
      <c r="Z800" s="131"/>
    </row>
    <row r="801">
      <c r="A801" s="131"/>
      <c r="B801" s="131"/>
      <c r="C801" s="131"/>
      <c r="D801" s="131"/>
      <c r="E801" s="131"/>
      <c r="F801" s="131"/>
      <c r="G801" s="131"/>
      <c r="H801" s="131"/>
      <c r="I801" s="131"/>
      <c r="J801" s="131"/>
      <c r="K801" s="131"/>
      <c r="L801" s="131"/>
      <c r="M801" s="131"/>
      <c r="N801" s="131"/>
      <c r="O801" s="131"/>
      <c r="P801" s="131"/>
      <c r="Q801" s="131"/>
      <c r="R801" s="131"/>
      <c r="S801" s="131"/>
      <c r="T801" s="131"/>
      <c r="U801" s="131"/>
      <c r="V801" s="131"/>
      <c r="W801" s="131"/>
      <c r="X801" s="131"/>
      <c r="Y801" s="131"/>
      <c r="Z801" s="131"/>
    </row>
    <row r="802">
      <c r="A802" s="131"/>
      <c r="B802" s="131"/>
      <c r="C802" s="131"/>
      <c r="D802" s="131"/>
      <c r="E802" s="131"/>
      <c r="F802" s="131"/>
      <c r="G802" s="131"/>
      <c r="H802" s="131"/>
      <c r="I802" s="131"/>
      <c r="J802" s="131"/>
      <c r="K802" s="131"/>
      <c r="L802" s="131"/>
      <c r="M802" s="131"/>
      <c r="N802" s="131"/>
      <c r="O802" s="131"/>
      <c r="P802" s="131"/>
      <c r="Q802" s="131"/>
      <c r="R802" s="131"/>
      <c r="S802" s="131"/>
      <c r="T802" s="131"/>
      <c r="U802" s="131"/>
      <c r="V802" s="131"/>
      <c r="W802" s="131"/>
      <c r="X802" s="131"/>
      <c r="Y802" s="131"/>
      <c r="Z802" s="131"/>
    </row>
    <row r="803">
      <c r="A803" s="131"/>
      <c r="B803" s="131"/>
      <c r="C803" s="131"/>
      <c r="D803" s="131"/>
      <c r="E803" s="131"/>
      <c r="F803" s="131"/>
      <c r="G803" s="131"/>
      <c r="H803" s="131"/>
      <c r="I803" s="131"/>
      <c r="J803" s="131"/>
      <c r="K803" s="131"/>
      <c r="L803" s="131"/>
      <c r="M803" s="131"/>
      <c r="N803" s="131"/>
      <c r="O803" s="131"/>
      <c r="P803" s="131"/>
      <c r="Q803" s="131"/>
      <c r="R803" s="131"/>
      <c r="S803" s="131"/>
      <c r="T803" s="131"/>
      <c r="U803" s="131"/>
      <c r="V803" s="131"/>
      <c r="W803" s="131"/>
      <c r="X803" s="131"/>
      <c r="Y803" s="131"/>
      <c r="Z803" s="131"/>
    </row>
    <row r="804">
      <c r="A804" s="131"/>
      <c r="B804" s="131"/>
      <c r="C804" s="131"/>
      <c r="D804" s="131"/>
      <c r="E804" s="131"/>
      <c r="F804" s="131"/>
      <c r="G804" s="131"/>
      <c r="H804" s="131"/>
      <c r="I804" s="131"/>
      <c r="J804" s="131"/>
      <c r="K804" s="131"/>
      <c r="L804" s="131"/>
      <c r="M804" s="131"/>
      <c r="N804" s="131"/>
      <c r="O804" s="131"/>
      <c r="P804" s="131"/>
      <c r="Q804" s="131"/>
      <c r="R804" s="131"/>
      <c r="S804" s="131"/>
      <c r="T804" s="131"/>
      <c r="U804" s="131"/>
      <c r="V804" s="131"/>
      <c r="W804" s="131"/>
      <c r="X804" s="131"/>
      <c r="Y804" s="131"/>
      <c r="Z804" s="131"/>
    </row>
    <row r="805">
      <c r="A805" s="131"/>
      <c r="B805" s="131"/>
      <c r="C805" s="131"/>
      <c r="D805" s="131"/>
      <c r="E805" s="131"/>
      <c r="F805" s="131"/>
      <c r="G805" s="131"/>
      <c r="H805" s="131"/>
      <c r="I805" s="131"/>
      <c r="J805" s="131"/>
      <c r="K805" s="131"/>
      <c r="L805" s="131"/>
      <c r="M805" s="131"/>
      <c r="N805" s="131"/>
      <c r="O805" s="131"/>
      <c r="P805" s="131"/>
      <c r="Q805" s="131"/>
      <c r="R805" s="131"/>
      <c r="S805" s="131"/>
      <c r="T805" s="131"/>
      <c r="U805" s="131"/>
      <c r="V805" s="131"/>
      <c r="W805" s="131"/>
      <c r="X805" s="131"/>
      <c r="Y805" s="131"/>
      <c r="Z805" s="131"/>
    </row>
    <row r="806">
      <c r="A806" s="131"/>
      <c r="B806" s="131"/>
      <c r="C806" s="131"/>
      <c r="D806" s="131"/>
      <c r="E806" s="131"/>
      <c r="F806" s="131"/>
      <c r="G806" s="131"/>
      <c r="H806" s="131"/>
      <c r="I806" s="131"/>
      <c r="J806" s="131"/>
      <c r="K806" s="131"/>
      <c r="L806" s="131"/>
      <c r="M806" s="131"/>
      <c r="N806" s="131"/>
      <c r="O806" s="131"/>
      <c r="P806" s="131"/>
      <c r="Q806" s="131"/>
      <c r="R806" s="131"/>
      <c r="S806" s="131"/>
      <c r="T806" s="131"/>
      <c r="U806" s="131"/>
      <c r="V806" s="131"/>
      <c r="W806" s="131"/>
      <c r="X806" s="131"/>
      <c r="Y806" s="131"/>
      <c r="Z806" s="131"/>
    </row>
    <row r="807">
      <c r="A807" s="131"/>
      <c r="B807" s="131"/>
      <c r="C807" s="131"/>
      <c r="D807" s="131"/>
      <c r="E807" s="131"/>
      <c r="F807" s="131"/>
      <c r="G807" s="131"/>
      <c r="H807" s="131"/>
      <c r="I807" s="131"/>
      <c r="J807" s="131"/>
      <c r="K807" s="131"/>
      <c r="L807" s="131"/>
      <c r="M807" s="131"/>
      <c r="N807" s="131"/>
      <c r="O807" s="131"/>
      <c r="P807" s="131"/>
      <c r="Q807" s="131"/>
      <c r="R807" s="131"/>
      <c r="S807" s="131"/>
      <c r="T807" s="131"/>
      <c r="U807" s="131"/>
      <c r="V807" s="131"/>
      <c r="W807" s="131"/>
      <c r="X807" s="131"/>
      <c r="Y807" s="131"/>
      <c r="Z807" s="131"/>
    </row>
    <row r="808">
      <c r="A808" s="131"/>
      <c r="B808" s="131"/>
      <c r="C808" s="131"/>
      <c r="D808" s="131"/>
      <c r="E808" s="131"/>
      <c r="F808" s="131"/>
      <c r="G808" s="131"/>
      <c r="H808" s="131"/>
      <c r="I808" s="131"/>
      <c r="J808" s="131"/>
      <c r="K808" s="131"/>
      <c r="L808" s="131"/>
      <c r="M808" s="131"/>
      <c r="N808" s="131"/>
      <c r="O808" s="131"/>
      <c r="P808" s="131"/>
      <c r="Q808" s="131"/>
      <c r="R808" s="131"/>
      <c r="S808" s="131"/>
      <c r="T808" s="131"/>
      <c r="U808" s="131"/>
      <c r="V808" s="131"/>
      <c r="W808" s="131"/>
      <c r="X808" s="131"/>
      <c r="Y808" s="131"/>
      <c r="Z808" s="131"/>
    </row>
    <row r="809">
      <c r="A809" s="131"/>
      <c r="B809" s="131"/>
      <c r="C809" s="131"/>
      <c r="D809" s="131"/>
      <c r="E809" s="131"/>
      <c r="F809" s="131"/>
      <c r="G809" s="131"/>
      <c r="H809" s="131"/>
      <c r="I809" s="131"/>
      <c r="J809" s="131"/>
      <c r="K809" s="131"/>
      <c r="L809" s="131"/>
      <c r="M809" s="131"/>
      <c r="N809" s="131"/>
      <c r="O809" s="131"/>
      <c r="P809" s="131"/>
      <c r="Q809" s="131"/>
      <c r="R809" s="131"/>
      <c r="S809" s="131"/>
      <c r="T809" s="131"/>
      <c r="U809" s="131"/>
      <c r="V809" s="131"/>
      <c r="W809" s="131"/>
      <c r="X809" s="131"/>
      <c r="Y809" s="131"/>
      <c r="Z809" s="131"/>
    </row>
    <row r="810">
      <c r="A810" s="131"/>
      <c r="B810" s="131"/>
      <c r="C810" s="131"/>
      <c r="D810" s="131"/>
      <c r="E810" s="131"/>
      <c r="F810" s="131"/>
      <c r="G810" s="131"/>
      <c r="H810" s="131"/>
      <c r="I810" s="131"/>
      <c r="J810" s="131"/>
      <c r="K810" s="131"/>
      <c r="L810" s="131"/>
      <c r="M810" s="131"/>
      <c r="N810" s="131"/>
      <c r="O810" s="131"/>
      <c r="P810" s="131"/>
      <c r="Q810" s="131"/>
      <c r="R810" s="131"/>
      <c r="S810" s="131"/>
      <c r="T810" s="131"/>
      <c r="U810" s="131"/>
      <c r="V810" s="131"/>
      <c r="W810" s="131"/>
      <c r="X810" s="131"/>
      <c r="Y810" s="131"/>
      <c r="Z810" s="131"/>
    </row>
    <row r="811">
      <c r="A811" s="131"/>
      <c r="B811" s="131"/>
      <c r="C811" s="131"/>
      <c r="D811" s="131"/>
      <c r="E811" s="131"/>
      <c r="F811" s="131"/>
      <c r="G811" s="131"/>
      <c r="H811" s="131"/>
      <c r="I811" s="131"/>
      <c r="J811" s="131"/>
      <c r="K811" s="131"/>
      <c r="L811" s="131"/>
      <c r="M811" s="131"/>
      <c r="N811" s="131"/>
      <c r="O811" s="131"/>
      <c r="P811" s="131"/>
      <c r="Q811" s="131"/>
      <c r="R811" s="131"/>
      <c r="S811" s="131"/>
      <c r="T811" s="131"/>
      <c r="U811" s="131"/>
      <c r="V811" s="131"/>
      <c r="W811" s="131"/>
      <c r="X811" s="131"/>
      <c r="Y811" s="131"/>
      <c r="Z811" s="131"/>
    </row>
    <row r="812">
      <c r="A812" s="131"/>
      <c r="B812" s="131"/>
      <c r="C812" s="131"/>
      <c r="D812" s="131"/>
      <c r="E812" s="131"/>
      <c r="F812" s="131"/>
      <c r="G812" s="131"/>
      <c r="H812" s="131"/>
      <c r="I812" s="131"/>
      <c r="J812" s="131"/>
      <c r="K812" s="131"/>
      <c r="L812" s="131"/>
      <c r="M812" s="131"/>
      <c r="N812" s="131"/>
      <c r="O812" s="131"/>
      <c r="P812" s="131"/>
      <c r="Q812" s="131"/>
      <c r="R812" s="131"/>
      <c r="S812" s="131"/>
      <c r="T812" s="131"/>
      <c r="U812" s="131"/>
      <c r="V812" s="131"/>
      <c r="W812" s="131"/>
      <c r="X812" s="131"/>
      <c r="Y812" s="131"/>
      <c r="Z812" s="131"/>
    </row>
    <row r="813">
      <c r="A813" s="131"/>
      <c r="B813" s="131"/>
      <c r="C813" s="131"/>
      <c r="D813" s="131"/>
      <c r="E813" s="131"/>
      <c r="F813" s="131"/>
      <c r="G813" s="131"/>
      <c r="H813" s="131"/>
      <c r="I813" s="131"/>
      <c r="J813" s="131"/>
      <c r="K813" s="131"/>
      <c r="L813" s="131"/>
      <c r="M813" s="131"/>
      <c r="N813" s="131"/>
      <c r="O813" s="131"/>
      <c r="P813" s="131"/>
      <c r="Q813" s="131"/>
      <c r="R813" s="131"/>
      <c r="S813" s="131"/>
      <c r="T813" s="131"/>
      <c r="U813" s="131"/>
      <c r="V813" s="131"/>
      <c r="W813" s="131"/>
      <c r="X813" s="131"/>
      <c r="Y813" s="131"/>
      <c r="Z813" s="131"/>
    </row>
    <row r="814">
      <c r="A814" s="131"/>
      <c r="B814" s="131"/>
      <c r="C814" s="131"/>
      <c r="D814" s="131"/>
      <c r="E814" s="131"/>
      <c r="F814" s="131"/>
      <c r="G814" s="131"/>
      <c r="H814" s="131"/>
      <c r="I814" s="131"/>
      <c r="J814" s="131"/>
      <c r="K814" s="131"/>
      <c r="L814" s="131"/>
      <c r="M814" s="131"/>
      <c r="N814" s="131"/>
      <c r="O814" s="131"/>
      <c r="P814" s="131"/>
      <c r="Q814" s="131"/>
      <c r="R814" s="131"/>
      <c r="S814" s="131"/>
      <c r="T814" s="131"/>
      <c r="U814" s="131"/>
      <c r="V814" s="131"/>
      <c r="W814" s="131"/>
      <c r="X814" s="131"/>
      <c r="Y814" s="131"/>
      <c r="Z814" s="131"/>
    </row>
    <row r="815">
      <c r="A815" s="131"/>
      <c r="B815" s="131"/>
      <c r="C815" s="131"/>
      <c r="D815" s="131"/>
      <c r="E815" s="131"/>
      <c r="F815" s="131"/>
      <c r="G815" s="131"/>
      <c r="H815" s="131"/>
      <c r="I815" s="131"/>
      <c r="J815" s="131"/>
      <c r="K815" s="131"/>
      <c r="L815" s="131"/>
      <c r="M815" s="131"/>
      <c r="N815" s="131"/>
      <c r="O815" s="131"/>
      <c r="P815" s="131"/>
      <c r="Q815" s="131"/>
      <c r="R815" s="131"/>
      <c r="S815" s="131"/>
      <c r="T815" s="131"/>
      <c r="U815" s="131"/>
      <c r="V815" s="131"/>
      <c r="W815" s="131"/>
      <c r="X815" s="131"/>
      <c r="Y815" s="131"/>
      <c r="Z815" s="131"/>
    </row>
    <row r="816">
      <c r="A816" s="131"/>
      <c r="B816" s="131"/>
      <c r="C816" s="131"/>
      <c r="D816" s="131"/>
      <c r="E816" s="131"/>
      <c r="F816" s="131"/>
      <c r="G816" s="131"/>
      <c r="H816" s="131"/>
      <c r="I816" s="131"/>
      <c r="J816" s="131"/>
      <c r="K816" s="131"/>
      <c r="L816" s="131"/>
      <c r="M816" s="131"/>
      <c r="N816" s="131"/>
      <c r="O816" s="131"/>
      <c r="P816" s="131"/>
      <c r="Q816" s="131"/>
      <c r="R816" s="131"/>
      <c r="S816" s="131"/>
      <c r="T816" s="131"/>
      <c r="U816" s="131"/>
      <c r="V816" s="131"/>
      <c r="W816" s="131"/>
      <c r="X816" s="131"/>
      <c r="Y816" s="131"/>
      <c r="Z816" s="131"/>
    </row>
    <row r="817">
      <c r="A817" s="131"/>
      <c r="B817" s="131"/>
      <c r="C817" s="131"/>
      <c r="D817" s="131"/>
      <c r="E817" s="131"/>
      <c r="F817" s="131"/>
      <c r="G817" s="131"/>
      <c r="H817" s="131"/>
      <c r="I817" s="131"/>
      <c r="J817" s="131"/>
      <c r="K817" s="131"/>
      <c r="L817" s="131"/>
      <c r="M817" s="131"/>
      <c r="N817" s="131"/>
      <c r="O817" s="131"/>
      <c r="P817" s="131"/>
      <c r="Q817" s="131"/>
      <c r="R817" s="131"/>
      <c r="S817" s="131"/>
      <c r="T817" s="131"/>
      <c r="U817" s="131"/>
      <c r="V817" s="131"/>
      <c r="W817" s="131"/>
      <c r="X817" s="131"/>
      <c r="Y817" s="131"/>
      <c r="Z817" s="131"/>
    </row>
    <row r="818">
      <c r="A818" s="131"/>
      <c r="B818" s="131"/>
      <c r="C818" s="131"/>
      <c r="D818" s="131"/>
      <c r="E818" s="131"/>
      <c r="F818" s="131"/>
      <c r="G818" s="131"/>
      <c r="H818" s="131"/>
      <c r="I818" s="131"/>
      <c r="J818" s="131"/>
      <c r="K818" s="131"/>
      <c r="L818" s="131"/>
      <c r="M818" s="131"/>
      <c r="N818" s="131"/>
      <c r="O818" s="131"/>
      <c r="P818" s="131"/>
      <c r="Q818" s="131"/>
      <c r="R818" s="131"/>
      <c r="S818" s="131"/>
      <c r="T818" s="131"/>
      <c r="U818" s="131"/>
      <c r="V818" s="131"/>
      <c r="W818" s="131"/>
      <c r="X818" s="131"/>
      <c r="Y818" s="131"/>
      <c r="Z818" s="131"/>
    </row>
    <row r="819">
      <c r="A819" s="131"/>
      <c r="B819" s="131"/>
      <c r="C819" s="131"/>
      <c r="D819" s="131"/>
      <c r="E819" s="131"/>
      <c r="F819" s="131"/>
      <c r="G819" s="131"/>
      <c r="H819" s="131"/>
      <c r="I819" s="131"/>
      <c r="J819" s="131"/>
      <c r="K819" s="131"/>
      <c r="L819" s="131"/>
      <c r="M819" s="131"/>
      <c r="N819" s="131"/>
      <c r="O819" s="131"/>
      <c r="P819" s="131"/>
      <c r="Q819" s="131"/>
      <c r="R819" s="131"/>
      <c r="S819" s="131"/>
      <c r="T819" s="131"/>
      <c r="U819" s="131"/>
      <c r="V819" s="131"/>
      <c r="W819" s="131"/>
      <c r="X819" s="131"/>
      <c r="Y819" s="131"/>
      <c r="Z819" s="131"/>
    </row>
    <row r="820">
      <c r="A820" s="131"/>
      <c r="B820" s="131"/>
      <c r="C820" s="131"/>
      <c r="D820" s="131"/>
      <c r="E820" s="131"/>
      <c r="F820" s="131"/>
      <c r="G820" s="131"/>
      <c r="H820" s="131"/>
      <c r="I820" s="131"/>
      <c r="J820" s="131"/>
      <c r="K820" s="131"/>
      <c r="L820" s="131"/>
      <c r="M820" s="131"/>
      <c r="N820" s="131"/>
      <c r="O820" s="131"/>
      <c r="P820" s="131"/>
      <c r="Q820" s="131"/>
      <c r="R820" s="131"/>
      <c r="S820" s="131"/>
      <c r="T820" s="131"/>
      <c r="U820" s="131"/>
      <c r="V820" s="131"/>
      <c r="W820" s="131"/>
      <c r="X820" s="131"/>
      <c r="Y820" s="131"/>
      <c r="Z820" s="131"/>
    </row>
    <row r="821">
      <c r="A821" s="131"/>
      <c r="B821" s="131"/>
      <c r="C821" s="131"/>
      <c r="D821" s="131"/>
      <c r="E821" s="131"/>
      <c r="F821" s="131"/>
      <c r="G821" s="131"/>
      <c r="H821" s="131"/>
      <c r="I821" s="131"/>
      <c r="J821" s="131"/>
      <c r="K821" s="131"/>
      <c r="L821" s="131"/>
      <c r="M821" s="131"/>
      <c r="N821" s="131"/>
      <c r="O821" s="131"/>
      <c r="P821" s="131"/>
      <c r="Q821" s="131"/>
      <c r="R821" s="131"/>
      <c r="S821" s="131"/>
      <c r="T821" s="131"/>
      <c r="U821" s="131"/>
      <c r="V821" s="131"/>
      <c r="W821" s="131"/>
      <c r="X821" s="131"/>
      <c r="Y821" s="131"/>
      <c r="Z821" s="131"/>
    </row>
    <row r="822">
      <c r="A822" s="131"/>
      <c r="B822" s="131"/>
      <c r="C822" s="131"/>
      <c r="D822" s="131"/>
      <c r="E822" s="131"/>
      <c r="F822" s="131"/>
      <c r="G822" s="131"/>
      <c r="H822" s="131"/>
      <c r="I822" s="131"/>
      <c r="J822" s="131"/>
      <c r="K822" s="131"/>
      <c r="L822" s="131"/>
      <c r="M822" s="131"/>
      <c r="N822" s="131"/>
      <c r="O822" s="131"/>
      <c r="P822" s="131"/>
      <c r="Q822" s="131"/>
      <c r="R822" s="131"/>
      <c r="S822" s="131"/>
      <c r="T822" s="131"/>
      <c r="U822" s="131"/>
      <c r="V822" s="131"/>
      <c r="W822" s="131"/>
      <c r="X822" s="131"/>
      <c r="Y822" s="131"/>
      <c r="Z822" s="131"/>
    </row>
    <row r="823">
      <c r="A823" s="131"/>
      <c r="B823" s="131"/>
      <c r="C823" s="131"/>
      <c r="D823" s="131"/>
      <c r="E823" s="131"/>
      <c r="F823" s="131"/>
      <c r="G823" s="131"/>
      <c r="H823" s="131"/>
      <c r="I823" s="131"/>
      <c r="J823" s="131"/>
      <c r="K823" s="131"/>
      <c r="L823" s="131"/>
      <c r="M823" s="131"/>
      <c r="N823" s="131"/>
      <c r="O823" s="131"/>
      <c r="P823" s="131"/>
      <c r="Q823" s="131"/>
      <c r="R823" s="131"/>
      <c r="S823" s="131"/>
      <c r="T823" s="131"/>
      <c r="U823" s="131"/>
      <c r="V823" s="131"/>
      <c r="W823" s="131"/>
      <c r="X823" s="131"/>
      <c r="Y823" s="131"/>
      <c r="Z823" s="131"/>
    </row>
    <row r="824">
      <c r="A824" s="131"/>
      <c r="B824" s="131"/>
      <c r="C824" s="131"/>
      <c r="D824" s="131"/>
      <c r="E824" s="131"/>
      <c r="F824" s="131"/>
      <c r="G824" s="131"/>
      <c r="H824" s="131"/>
      <c r="I824" s="131"/>
      <c r="J824" s="131"/>
      <c r="K824" s="131"/>
      <c r="L824" s="131"/>
      <c r="M824" s="131"/>
      <c r="N824" s="131"/>
      <c r="O824" s="131"/>
      <c r="P824" s="131"/>
      <c r="Q824" s="131"/>
      <c r="R824" s="131"/>
      <c r="S824" s="131"/>
      <c r="T824" s="131"/>
      <c r="U824" s="131"/>
      <c r="V824" s="131"/>
      <c r="W824" s="131"/>
      <c r="X824" s="131"/>
      <c r="Y824" s="131"/>
      <c r="Z824" s="131"/>
    </row>
    <row r="825">
      <c r="A825" s="131"/>
      <c r="B825" s="131"/>
      <c r="C825" s="131"/>
      <c r="D825" s="131"/>
      <c r="E825" s="131"/>
      <c r="F825" s="131"/>
      <c r="G825" s="131"/>
      <c r="H825" s="131"/>
      <c r="I825" s="131"/>
      <c r="J825" s="131"/>
      <c r="K825" s="131"/>
      <c r="L825" s="131"/>
      <c r="M825" s="131"/>
      <c r="N825" s="131"/>
      <c r="O825" s="131"/>
      <c r="P825" s="131"/>
      <c r="Q825" s="131"/>
      <c r="R825" s="131"/>
      <c r="S825" s="131"/>
      <c r="T825" s="131"/>
      <c r="U825" s="131"/>
      <c r="V825" s="131"/>
      <c r="W825" s="131"/>
      <c r="X825" s="131"/>
      <c r="Y825" s="131"/>
      <c r="Z825" s="131"/>
    </row>
    <row r="826">
      <c r="A826" s="131"/>
      <c r="B826" s="131"/>
      <c r="C826" s="131"/>
      <c r="D826" s="131"/>
      <c r="E826" s="131"/>
      <c r="F826" s="131"/>
      <c r="G826" s="131"/>
      <c r="H826" s="131"/>
      <c r="I826" s="131"/>
      <c r="J826" s="131"/>
      <c r="K826" s="131"/>
      <c r="L826" s="131"/>
      <c r="M826" s="131"/>
      <c r="N826" s="131"/>
      <c r="O826" s="131"/>
      <c r="P826" s="131"/>
      <c r="Q826" s="131"/>
      <c r="R826" s="131"/>
      <c r="S826" s="131"/>
      <c r="T826" s="131"/>
      <c r="U826" s="131"/>
      <c r="V826" s="131"/>
      <c r="W826" s="131"/>
      <c r="X826" s="131"/>
      <c r="Y826" s="131"/>
      <c r="Z826" s="131"/>
    </row>
    <row r="827">
      <c r="A827" s="131"/>
      <c r="B827" s="131"/>
      <c r="C827" s="131"/>
      <c r="D827" s="131"/>
      <c r="E827" s="131"/>
      <c r="F827" s="131"/>
      <c r="G827" s="131"/>
      <c r="H827" s="131"/>
      <c r="I827" s="131"/>
      <c r="J827" s="131"/>
      <c r="K827" s="131"/>
      <c r="L827" s="131"/>
      <c r="M827" s="131"/>
      <c r="N827" s="131"/>
      <c r="O827" s="131"/>
      <c r="P827" s="131"/>
      <c r="Q827" s="131"/>
      <c r="R827" s="131"/>
      <c r="S827" s="131"/>
      <c r="T827" s="131"/>
      <c r="U827" s="131"/>
      <c r="V827" s="131"/>
      <c r="W827" s="131"/>
      <c r="X827" s="131"/>
      <c r="Y827" s="131"/>
      <c r="Z827" s="131"/>
    </row>
    <row r="828">
      <c r="A828" s="131"/>
      <c r="B828" s="131"/>
      <c r="C828" s="131"/>
      <c r="D828" s="131"/>
      <c r="E828" s="131"/>
      <c r="F828" s="131"/>
      <c r="G828" s="131"/>
      <c r="H828" s="131"/>
      <c r="I828" s="131"/>
      <c r="J828" s="131"/>
      <c r="K828" s="131"/>
      <c r="L828" s="131"/>
      <c r="M828" s="131"/>
      <c r="N828" s="131"/>
      <c r="O828" s="131"/>
      <c r="P828" s="131"/>
      <c r="Q828" s="131"/>
      <c r="R828" s="131"/>
      <c r="S828" s="131"/>
      <c r="T828" s="131"/>
      <c r="U828" s="131"/>
      <c r="V828" s="131"/>
      <c r="W828" s="131"/>
      <c r="X828" s="131"/>
      <c r="Y828" s="131"/>
      <c r="Z828" s="131"/>
    </row>
    <row r="829">
      <c r="A829" s="131"/>
      <c r="B829" s="131"/>
      <c r="C829" s="131"/>
      <c r="D829" s="131"/>
      <c r="E829" s="131"/>
      <c r="F829" s="131"/>
      <c r="G829" s="131"/>
      <c r="H829" s="131"/>
      <c r="I829" s="131"/>
      <c r="J829" s="131"/>
      <c r="K829" s="131"/>
      <c r="L829" s="131"/>
      <c r="M829" s="131"/>
      <c r="N829" s="131"/>
      <c r="O829" s="131"/>
      <c r="P829" s="131"/>
      <c r="Q829" s="131"/>
      <c r="R829" s="131"/>
      <c r="S829" s="131"/>
      <c r="T829" s="131"/>
      <c r="U829" s="131"/>
      <c r="V829" s="131"/>
      <c r="W829" s="131"/>
      <c r="X829" s="131"/>
      <c r="Y829" s="131"/>
      <c r="Z829" s="131"/>
    </row>
    <row r="830">
      <c r="A830" s="131"/>
      <c r="B830" s="131"/>
      <c r="C830" s="131"/>
      <c r="D830" s="131"/>
      <c r="E830" s="131"/>
      <c r="F830" s="131"/>
      <c r="G830" s="131"/>
      <c r="H830" s="131"/>
      <c r="I830" s="131"/>
      <c r="J830" s="131"/>
      <c r="K830" s="131"/>
      <c r="L830" s="131"/>
      <c r="M830" s="131"/>
      <c r="N830" s="131"/>
      <c r="O830" s="131"/>
      <c r="P830" s="131"/>
      <c r="Q830" s="131"/>
      <c r="R830" s="131"/>
      <c r="S830" s="131"/>
      <c r="T830" s="131"/>
      <c r="U830" s="131"/>
      <c r="V830" s="131"/>
      <c r="W830" s="131"/>
      <c r="X830" s="131"/>
      <c r="Y830" s="131"/>
      <c r="Z830" s="131"/>
    </row>
    <row r="831">
      <c r="A831" s="131"/>
      <c r="B831" s="131"/>
      <c r="C831" s="131"/>
      <c r="D831" s="131"/>
      <c r="E831" s="131"/>
      <c r="F831" s="131"/>
      <c r="G831" s="131"/>
      <c r="H831" s="131"/>
      <c r="I831" s="131"/>
      <c r="J831" s="131"/>
      <c r="K831" s="131"/>
      <c r="L831" s="131"/>
      <c r="M831" s="131"/>
      <c r="N831" s="131"/>
      <c r="O831" s="131"/>
      <c r="P831" s="131"/>
      <c r="Q831" s="131"/>
      <c r="R831" s="131"/>
      <c r="S831" s="131"/>
      <c r="T831" s="131"/>
      <c r="U831" s="131"/>
      <c r="V831" s="131"/>
      <c r="W831" s="131"/>
      <c r="X831" s="131"/>
      <c r="Y831" s="131"/>
      <c r="Z831" s="131"/>
    </row>
    <row r="832">
      <c r="A832" s="131"/>
      <c r="B832" s="131"/>
      <c r="C832" s="131"/>
      <c r="D832" s="131"/>
      <c r="E832" s="131"/>
      <c r="F832" s="131"/>
      <c r="G832" s="131"/>
      <c r="H832" s="131"/>
      <c r="I832" s="131"/>
      <c r="J832" s="131"/>
      <c r="K832" s="131"/>
      <c r="L832" s="131"/>
      <c r="M832" s="131"/>
      <c r="N832" s="131"/>
      <c r="O832" s="131"/>
      <c r="P832" s="131"/>
      <c r="Q832" s="131"/>
      <c r="R832" s="131"/>
      <c r="S832" s="131"/>
      <c r="T832" s="131"/>
      <c r="U832" s="131"/>
      <c r="V832" s="131"/>
      <c r="W832" s="131"/>
      <c r="X832" s="131"/>
      <c r="Y832" s="131"/>
      <c r="Z832" s="131"/>
    </row>
    <row r="833">
      <c r="A833" s="131"/>
      <c r="B833" s="131"/>
      <c r="C833" s="131"/>
      <c r="D833" s="131"/>
      <c r="E833" s="131"/>
      <c r="F833" s="131"/>
      <c r="G833" s="131"/>
      <c r="H833" s="131"/>
      <c r="I833" s="131"/>
      <c r="J833" s="131"/>
      <c r="K833" s="131"/>
      <c r="L833" s="131"/>
      <c r="M833" s="131"/>
      <c r="N833" s="131"/>
      <c r="O833" s="131"/>
      <c r="P833" s="131"/>
      <c r="Q833" s="131"/>
      <c r="R833" s="131"/>
      <c r="S833" s="131"/>
      <c r="T833" s="131"/>
      <c r="U833" s="131"/>
      <c r="V833" s="131"/>
      <c r="W833" s="131"/>
      <c r="X833" s="131"/>
      <c r="Y833" s="131"/>
      <c r="Z833" s="131"/>
    </row>
    <row r="834">
      <c r="A834" s="131"/>
      <c r="B834" s="131"/>
      <c r="C834" s="131"/>
      <c r="D834" s="131"/>
      <c r="E834" s="131"/>
      <c r="F834" s="131"/>
      <c r="G834" s="131"/>
      <c r="H834" s="131"/>
      <c r="I834" s="131"/>
      <c r="J834" s="131"/>
      <c r="K834" s="131"/>
      <c r="L834" s="131"/>
      <c r="M834" s="131"/>
      <c r="N834" s="131"/>
      <c r="O834" s="131"/>
      <c r="P834" s="131"/>
      <c r="Q834" s="131"/>
      <c r="R834" s="131"/>
      <c r="S834" s="131"/>
      <c r="T834" s="131"/>
      <c r="U834" s="131"/>
      <c r="V834" s="131"/>
      <c r="W834" s="131"/>
      <c r="X834" s="131"/>
      <c r="Y834" s="131"/>
      <c r="Z834" s="131"/>
    </row>
    <row r="835">
      <c r="A835" s="131"/>
      <c r="B835" s="131"/>
      <c r="C835" s="131"/>
      <c r="D835" s="131"/>
      <c r="E835" s="131"/>
      <c r="F835" s="131"/>
      <c r="G835" s="131"/>
      <c r="H835" s="131"/>
      <c r="I835" s="131"/>
      <c r="J835" s="131"/>
      <c r="K835" s="131"/>
      <c r="L835" s="131"/>
      <c r="M835" s="131"/>
      <c r="N835" s="131"/>
      <c r="O835" s="131"/>
      <c r="P835" s="131"/>
      <c r="Q835" s="131"/>
      <c r="R835" s="131"/>
      <c r="S835" s="131"/>
      <c r="T835" s="131"/>
      <c r="U835" s="131"/>
      <c r="V835" s="131"/>
      <c r="W835" s="131"/>
      <c r="X835" s="131"/>
      <c r="Y835" s="131"/>
      <c r="Z835" s="131"/>
    </row>
    <row r="836">
      <c r="A836" s="131"/>
      <c r="B836" s="131"/>
      <c r="C836" s="131"/>
      <c r="D836" s="131"/>
      <c r="E836" s="131"/>
      <c r="F836" s="131"/>
      <c r="G836" s="131"/>
      <c r="H836" s="131"/>
      <c r="I836" s="131"/>
      <c r="J836" s="131"/>
      <c r="K836" s="131"/>
      <c r="L836" s="131"/>
      <c r="M836" s="131"/>
      <c r="N836" s="131"/>
      <c r="O836" s="131"/>
      <c r="P836" s="131"/>
      <c r="Q836" s="131"/>
      <c r="R836" s="131"/>
      <c r="S836" s="131"/>
      <c r="T836" s="131"/>
      <c r="U836" s="131"/>
      <c r="V836" s="131"/>
      <c r="W836" s="131"/>
      <c r="X836" s="131"/>
      <c r="Y836" s="131"/>
      <c r="Z836" s="131"/>
    </row>
    <row r="837">
      <c r="A837" s="131"/>
      <c r="B837" s="131"/>
      <c r="C837" s="131"/>
      <c r="D837" s="131"/>
      <c r="E837" s="131"/>
      <c r="F837" s="131"/>
      <c r="G837" s="131"/>
      <c r="H837" s="131"/>
      <c r="I837" s="131"/>
      <c r="J837" s="131"/>
      <c r="K837" s="131"/>
      <c r="L837" s="131"/>
      <c r="M837" s="131"/>
      <c r="N837" s="131"/>
      <c r="O837" s="131"/>
      <c r="P837" s="131"/>
      <c r="Q837" s="131"/>
      <c r="R837" s="131"/>
      <c r="S837" s="131"/>
      <c r="T837" s="131"/>
      <c r="U837" s="131"/>
      <c r="V837" s="131"/>
      <c r="W837" s="131"/>
      <c r="X837" s="131"/>
      <c r="Y837" s="131"/>
      <c r="Z837" s="131"/>
    </row>
    <row r="838">
      <c r="A838" s="131"/>
      <c r="B838" s="131"/>
      <c r="C838" s="131"/>
      <c r="D838" s="131"/>
      <c r="E838" s="131"/>
      <c r="F838" s="131"/>
      <c r="G838" s="131"/>
      <c r="H838" s="131"/>
      <c r="I838" s="131"/>
      <c r="J838" s="131"/>
      <c r="K838" s="131"/>
      <c r="L838" s="131"/>
      <c r="M838" s="131"/>
      <c r="N838" s="131"/>
      <c r="O838" s="131"/>
      <c r="P838" s="131"/>
      <c r="Q838" s="131"/>
      <c r="R838" s="131"/>
      <c r="S838" s="131"/>
      <c r="T838" s="131"/>
      <c r="U838" s="131"/>
      <c r="V838" s="131"/>
      <c r="W838" s="131"/>
      <c r="X838" s="131"/>
      <c r="Y838" s="131"/>
      <c r="Z838" s="131"/>
    </row>
    <row r="839">
      <c r="A839" s="131"/>
      <c r="B839" s="131"/>
      <c r="C839" s="131"/>
      <c r="D839" s="131"/>
      <c r="E839" s="131"/>
      <c r="F839" s="131"/>
      <c r="G839" s="131"/>
      <c r="H839" s="131"/>
      <c r="I839" s="131"/>
      <c r="J839" s="131"/>
      <c r="K839" s="131"/>
      <c r="L839" s="131"/>
      <c r="M839" s="131"/>
      <c r="N839" s="131"/>
      <c r="O839" s="131"/>
      <c r="P839" s="131"/>
      <c r="Q839" s="131"/>
      <c r="R839" s="131"/>
      <c r="S839" s="131"/>
      <c r="T839" s="131"/>
      <c r="U839" s="131"/>
      <c r="V839" s="131"/>
      <c r="W839" s="131"/>
      <c r="X839" s="131"/>
      <c r="Y839" s="131"/>
      <c r="Z839" s="131"/>
    </row>
    <row r="840">
      <c r="A840" s="131"/>
      <c r="B840" s="131"/>
      <c r="C840" s="131"/>
      <c r="D840" s="131"/>
      <c r="E840" s="131"/>
      <c r="F840" s="131"/>
      <c r="G840" s="131"/>
      <c r="H840" s="131"/>
      <c r="I840" s="131"/>
      <c r="J840" s="131"/>
      <c r="K840" s="131"/>
      <c r="L840" s="131"/>
      <c r="M840" s="131"/>
      <c r="N840" s="131"/>
      <c r="O840" s="131"/>
      <c r="P840" s="131"/>
      <c r="Q840" s="131"/>
      <c r="R840" s="131"/>
      <c r="S840" s="131"/>
      <c r="T840" s="131"/>
      <c r="U840" s="131"/>
      <c r="V840" s="131"/>
      <c r="W840" s="131"/>
      <c r="X840" s="131"/>
      <c r="Y840" s="131"/>
      <c r="Z840" s="131"/>
    </row>
    <row r="841">
      <c r="A841" s="131"/>
      <c r="B841" s="131"/>
      <c r="C841" s="131"/>
      <c r="D841" s="131"/>
      <c r="E841" s="131"/>
      <c r="F841" s="131"/>
      <c r="G841" s="131"/>
      <c r="H841" s="131"/>
      <c r="I841" s="131"/>
      <c r="J841" s="131"/>
      <c r="K841" s="131"/>
      <c r="L841" s="131"/>
      <c r="M841" s="131"/>
      <c r="N841" s="131"/>
      <c r="O841" s="131"/>
      <c r="P841" s="131"/>
      <c r="Q841" s="131"/>
      <c r="R841" s="131"/>
      <c r="S841" s="131"/>
      <c r="T841" s="131"/>
      <c r="U841" s="131"/>
      <c r="V841" s="131"/>
      <c r="W841" s="131"/>
      <c r="X841" s="131"/>
      <c r="Y841" s="131"/>
      <c r="Z841" s="131"/>
    </row>
    <row r="842">
      <c r="A842" s="131"/>
      <c r="B842" s="131"/>
      <c r="C842" s="131"/>
      <c r="D842" s="131"/>
      <c r="E842" s="131"/>
      <c r="F842" s="131"/>
      <c r="G842" s="131"/>
      <c r="H842" s="131"/>
      <c r="I842" s="131"/>
      <c r="J842" s="131"/>
      <c r="K842" s="131"/>
      <c r="L842" s="131"/>
      <c r="M842" s="131"/>
      <c r="N842" s="131"/>
      <c r="O842" s="131"/>
      <c r="P842" s="131"/>
      <c r="Q842" s="131"/>
      <c r="R842" s="131"/>
      <c r="S842" s="131"/>
      <c r="T842" s="131"/>
      <c r="U842" s="131"/>
      <c r="V842" s="131"/>
      <c r="W842" s="131"/>
      <c r="X842" s="131"/>
      <c r="Y842" s="131"/>
      <c r="Z842" s="131"/>
    </row>
    <row r="843">
      <c r="A843" s="131"/>
      <c r="B843" s="131"/>
      <c r="C843" s="131"/>
      <c r="D843" s="131"/>
      <c r="E843" s="131"/>
      <c r="F843" s="131"/>
      <c r="G843" s="131"/>
      <c r="H843" s="131"/>
      <c r="I843" s="131"/>
      <c r="J843" s="131"/>
      <c r="K843" s="131"/>
      <c r="L843" s="131"/>
      <c r="M843" s="131"/>
      <c r="N843" s="131"/>
      <c r="O843" s="131"/>
      <c r="P843" s="131"/>
      <c r="Q843" s="131"/>
      <c r="R843" s="131"/>
      <c r="S843" s="131"/>
      <c r="T843" s="131"/>
      <c r="U843" s="131"/>
      <c r="V843" s="131"/>
      <c r="W843" s="131"/>
      <c r="X843" s="131"/>
      <c r="Y843" s="131"/>
      <c r="Z843" s="131"/>
    </row>
    <row r="844">
      <c r="A844" s="131"/>
      <c r="B844" s="131"/>
      <c r="C844" s="131"/>
      <c r="D844" s="131"/>
      <c r="E844" s="131"/>
      <c r="F844" s="131"/>
      <c r="G844" s="131"/>
      <c r="H844" s="131"/>
      <c r="I844" s="131"/>
      <c r="J844" s="131"/>
      <c r="K844" s="131"/>
      <c r="L844" s="131"/>
      <c r="M844" s="131"/>
      <c r="N844" s="131"/>
      <c r="O844" s="131"/>
      <c r="P844" s="131"/>
      <c r="Q844" s="131"/>
      <c r="R844" s="131"/>
      <c r="S844" s="131"/>
      <c r="T844" s="131"/>
      <c r="U844" s="131"/>
      <c r="V844" s="131"/>
      <c r="W844" s="131"/>
      <c r="X844" s="131"/>
      <c r="Y844" s="131"/>
      <c r="Z844" s="131"/>
    </row>
    <row r="845">
      <c r="A845" s="131"/>
      <c r="B845" s="131"/>
      <c r="C845" s="131"/>
      <c r="D845" s="131"/>
      <c r="E845" s="131"/>
      <c r="F845" s="131"/>
      <c r="G845" s="131"/>
      <c r="H845" s="131"/>
      <c r="I845" s="131"/>
      <c r="J845" s="131"/>
      <c r="K845" s="131"/>
      <c r="L845" s="131"/>
      <c r="M845" s="131"/>
      <c r="N845" s="131"/>
      <c r="O845" s="131"/>
      <c r="P845" s="131"/>
      <c r="Q845" s="131"/>
      <c r="R845" s="131"/>
      <c r="S845" s="131"/>
      <c r="T845" s="131"/>
      <c r="U845" s="131"/>
      <c r="V845" s="131"/>
      <c r="W845" s="131"/>
      <c r="X845" s="131"/>
      <c r="Y845" s="131"/>
      <c r="Z845" s="131"/>
    </row>
    <row r="846">
      <c r="A846" s="131"/>
      <c r="B846" s="131"/>
      <c r="C846" s="131"/>
      <c r="D846" s="131"/>
      <c r="E846" s="131"/>
      <c r="F846" s="131"/>
      <c r="G846" s="131"/>
      <c r="H846" s="131"/>
      <c r="I846" s="131"/>
      <c r="J846" s="131"/>
      <c r="K846" s="131"/>
      <c r="L846" s="131"/>
      <c r="M846" s="131"/>
      <c r="N846" s="131"/>
      <c r="O846" s="131"/>
      <c r="P846" s="131"/>
      <c r="Q846" s="131"/>
      <c r="R846" s="131"/>
      <c r="S846" s="131"/>
      <c r="T846" s="131"/>
      <c r="U846" s="131"/>
      <c r="V846" s="131"/>
      <c r="W846" s="131"/>
      <c r="X846" s="131"/>
      <c r="Y846" s="131"/>
      <c r="Z846" s="131"/>
    </row>
    <row r="847">
      <c r="A847" s="131"/>
      <c r="B847" s="131"/>
      <c r="C847" s="131"/>
      <c r="D847" s="131"/>
      <c r="E847" s="131"/>
      <c r="F847" s="131"/>
      <c r="G847" s="131"/>
      <c r="H847" s="131"/>
      <c r="I847" s="131"/>
      <c r="J847" s="131"/>
      <c r="K847" s="131"/>
      <c r="L847" s="131"/>
      <c r="M847" s="131"/>
      <c r="N847" s="131"/>
      <c r="O847" s="131"/>
      <c r="P847" s="131"/>
      <c r="Q847" s="131"/>
      <c r="R847" s="131"/>
      <c r="S847" s="131"/>
      <c r="T847" s="131"/>
      <c r="U847" s="131"/>
      <c r="V847" s="131"/>
      <c r="W847" s="131"/>
      <c r="X847" s="131"/>
      <c r="Y847" s="131"/>
      <c r="Z847" s="131"/>
    </row>
    <row r="848">
      <c r="A848" s="131"/>
      <c r="B848" s="131"/>
      <c r="C848" s="131"/>
      <c r="D848" s="131"/>
      <c r="E848" s="131"/>
      <c r="F848" s="131"/>
      <c r="G848" s="131"/>
      <c r="H848" s="131"/>
      <c r="I848" s="131"/>
      <c r="J848" s="131"/>
      <c r="K848" s="131"/>
      <c r="L848" s="131"/>
      <c r="M848" s="131"/>
      <c r="N848" s="131"/>
      <c r="O848" s="131"/>
      <c r="P848" s="131"/>
      <c r="Q848" s="131"/>
      <c r="R848" s="131"/>
      <c r="S848" s="131"/>
      <c r="T848" s="131"/>
      <c r="U848" s="131"/>
      <c r="V848" s="131"/>
      <c r="W848" s="131"/>
      <c r="X848" s="131"/>
      <c r="Y848" s="131"/>
      <c r="Z848" s="131"/>
    </row>
    <row r="849">
      <c r="A849" s="131"/>
      <c r="B849" s="131"/>
      <c r="C849" s="131"/>
      <c r="D849" s="131"/>
      <c r="E849" s="131"/>
      <c r="F849" s="131"/>
      <c r="G849" s="131"/>
      <c r="H849" s="131"/>
      <c r="I849" s="131"/>
      <c r="J849" s="131"/>
      <c r="K849" s="131"/>
      <c r="L849" s="131"/>
      <c r="M849" s="131"/>
      <c r="N849" s="131"/>
      <c r="O849" s="131"/>
      <c r="P849" s="131"/>
      <c r="Q849" s="131"/>
      <c r="R849" s="131"/>
      <c r="S849" s="131"/>
      <c r="T849" s="131"/>
      <c r="U849" s="131"/>
      <c r="V849" s="131"/>
      <c r="W849" s="131"/>
      <c r="X849" s="131"/>
      <c r="Y849" s="131"/>
      <c r="Z849" s="131"/>
    </row>
    <row r="850">
      <c r="A850" s="131"/>
      <c r="B850" s="131"/>
      <c r="C850" s="131"/>
      <c r="D850" s="131"/>
      <c r="E850" s="131"/>
      <c r="F850" s="131"/>
      <c r="G850" s="131"/>
      <c r="H850" s="131"/>
      <c r="I850" s="131"/>
      <c r="J850" s="131"/>
      <c r="K850" s="131"/>
      <c r="L850" s="131"/>
      <c r="M850" s="131"/>
      <c r="N850" s="131"/>
      <c r="O850" s="131"/>
      <c r="P850" s="131"/>
      <c r="Q850" s="131"/>
      <c r="R850" s="131"/>
      <c r="S850" s="131"/>
      <c r="T850" s="131"/>
      <c r="U850" s="131"/>
      <c r="V850" s="131"/>
      <c r="W850" s="131"/>
      <c r="X850" s="131"/>
      <c r="Y850" s="131"/>
      <c r="Z850" s="131"/>
    </row>
    <row r="851">
      <c r="A851" s="131"/>
      <c r="B851" s="131"/>
      <c r="C851" s="131"/>
      <c r="D851" s="131"/>
      <c r="E851" s="131"/>
      <c r="F851" s="131"/>
      <c r="G851" s="131"/>
      <c r="H851" s="131"/>
      <c r="I851" s="131"/>
      <c r="J851" s="131"/>
      <c r="K851" s="131"/>
      <c r="L851" s="131"/>
      <c r="M851" s="131"/>
      <c r="N851" s="131"/>
      <c r="O851" s="131"/>
      <c r="P851" s="131"/>
      <c r="Q851" s="131"/>
      <c r="R851" s="131"/>
      <c r="S851" s="131"/>
      <c r="T851" s="131"/>
      <c r="U851" s="131"/>
      <c r="V851" s="131"/>
      <c r="W851" s="131"/>
      <c r="X851" s="131"/>
      <c r="Y851" s="131"/>
      <c r="Z851" s="131"/>
    </row>
    <row r="852">
      <c r="A852" s="131"/>
      <c r="B852" s="131"/>
      <c r="C852" s="131"/>
      <c r="D852" s="131"/>
      <c r="E852" s="131"/>
      <c r="F852" s="131"/>
      <c r="G852" s="131"/>
      <c r="H852" s="131"/>
      <c r="I852" s="131"/>
      <c r="J852" s="131"/>
      <c r="K852" s="131"/>
      <c r="L852" s="131"/>
      <c r="M852" s="131"/>
      <c r="N852" s="131"/>
      <c r="O852" s="131"/>
      <c r="P852" s="131"/>
      <c r="Q852" s="131"/>
      <c r="R852" s="131"/>
      <c r="S852" s="131"/>
      <c r="T852" s="131"/>
      <c r="U852" s="131"/>
      <c r="V852" s="131"/>
      <c r="W852" s="131"/>
      <c r="X852" s="131"/>
      <c r="Y852" s="131"/>
      <c r="Z852" s="131"/>
    </row>
    <row r="853">
      <c r="A853" s="131"/>
      <c r="B853" s="131"/>
      <c r="C853" s="131"/>
      <c r="D853" s="131"/>
      <c r="E853" s="131"/>
      <c r="F853" s="131"/>
      <c r="G853" s="131"/>
      <c r="H853" s="131"/>
      <c r="I853" s="131"/>
      <c r="J853" s="131"/>
      <c r="K853" s="131"/>
      <c r="L853" s="131"/>
      <c r="M853" s="131"/>
      <c r="N853" s="131"/>
      <c r="O853" s="131"/>
      <c r="P853" s="131"/>
      <c r="Q853" s="131"/>
      <c r="R853" s="131"/>
      <c r="S853" s="131"/>
      <c r="T853" s="131"/>
      <c r="U853" s="131"/>
      <c r="V853" s="131"/>
      <c r="W853" s="131"/>
      <c r="X853" s="131"/>
      <c r="Y853" s="131"/>
      <c r="Z853" s="131"/>
    </row>
    <row r="854">
      <c r="A854" s="131"/>
      <c r="B854" s="131"/>
      <c r="C854" s="131"/>
      <c r="D854" s="131"/>
      <c r="E854" s="131"/>
      <c r="F854" s="131"/>
      <c r="G854" s="131"/>
      <c r="H854" s="131"/>
      <c r="I854" s="131"/>
      <c r="J854" s="131"/>
      <c r="K854" s="131"/>
      <c r="L854" s="131"/>
      <c r="M854" s="131"/>
      <c r="N854" s="131"/>
      <c r="O854" s="131"/>
      <c r="P854" s="131"/>
      <c r="Q854" s="131"/>
      <c r="R854" s="131"/>
      <c r="S854" s="131"/>
      <c r="T854" s="131"/>
      <c r="U854" s="131"/>
      <c r="V854" s="131"/>
      <c r="W854" s="131"/>
      <c r="X854" s="131"/>
      <c r="Y854" s="131"/>
      <c r="Z854" s="131"/>
    </row>
    <row r="855">
      <c r="A855" s="131"/>
      <c r="B855" s="131"/>
      <c r="C855" s="131"/>
      <c r="D855" s="131"/>
      <c r="E855" s="131"/>
      <c r="F855" s="131"/>
      <c r="G855" s="131"/>
      <c r="H855" s="131"/>
      <c r="I855" s="131"/>
      <c r="J855" s="131"/>
      <c r="K855" s="131"/>
      <c r="L855" s="131"/>
      <c r="M855" s="131"/>
      <c r="N855" s="131"/>
      <c r="O855" s="131"/>
      <c r="P855" s="131"/>
      <c r="Q855" s="131"/>
      <c r="R855" s="131"/>
      <c r="S855" s="131"/>
      <c r="T855" s="131"/>
      <c r="U855" s="131"/>
      <c r="V855" s="131"/>
      <c r="W855" s="131"/>
      <c r="X855" s="131"/>
      <c r="Y855" s="131"/>
      <c r="Z855" s="131"/>
    </row>
    <row r="856">
      <c r="A856" s="131"/>
      <c r="B856" s="131"/>
      <c r="C856" s="131"/>
      <c r="D856" s="131"/>
      <c r="E856" s="131"/>
      <c r="F856" s="131"/>
      <c r="G856" s="131"/>
      <c r="H856" s="131"/>
      <c r="I856" s="131"/>
      <c r="J856" s="131"/>
      <c r="K856" s="131"/>
      <c r="L856" s="131"/>
      <c r="M856" s="131"/>
      <c r="N856" s="131"/>
      <c r="O856" s="131"/>
      <c r="P856" s="131"/>
      <c r="Q856" s="131"/>
      <c r="R856" s="131"/>
      <c r="S856" s="131"/>
      <c r="T856" s="131"/>
      <c r="U856" s="131"/>
      <c r="V856" s="131"/>
      <c r="W856" s="131"/>
      <c r="X856" s="131"/>
      <c r="Y856" s="131"/>
      <c r="Z856" s="131"/>
    </row>
    <row r="857">
      <c r="A857" s="131"/>
      <c r="B857" s="131"/>
      <c r="C857" s="131"/>
      <c r="D857" s="131"/>
      <c r="E857" s="131"/>
      <c r="F857" s="131"/>
      <c r="G857" s="131"/>
      <c r="H857" s="131"/>
      <c r="I857" s="131"/>
      <c r="J857" s="131"/>
      <c r="K857" s="131"/>
      <c r="L857" s="131"/>
      <c r="M857" s="131"/>
      <c r="N857" s="131"/>
      <c r="O857" s="131"/>
      <c r="P857" s="131"/>
      <c r="Q857" s="131"/>
      <c r="R857" s="131"/>
      <c r="S857" s="131"/>
      <c r="T857" s="131"/>
      <c r="U857" s="131"/>
      <c r="V857" s="131"/>
      <c r="W857" s="131"/>
      <c r="X857" s="131"/>
      <c r="Y857" s="131"/>
      <c r="Z857" s="131"/>
    </row>
    <row r="858">
      <c r="A858" s="131"/>
      <c r="B858" s="131"/>
      <c r="C858" s="131"/>
      <c r="D858" s="131"/>
      <c r="E858" s="131"/>
      <c r="F858" s="131"/>
      <c r="G858" s="131"/>
      <c r="H858" s="131"/>
      <c r="I858" s="131"/>
      <c r="J858" s="131"/>
      <c r="K858" s="131"/>
      <c r="L858" s="131"/>
      <c r="M858" s="131"/>
      <c r="N858" s="131"/>
      <c r="O858" s="131"/>
      <c r="P858" s="131"/>
      <c r="Q858" s="131"/>
      <c r="R858" s="131"/>
      <c r="S858" s="131"/>
      <c r="T858" s="131"/>
      <c r="U858" s="131"/>
      <c r="V858" s="131"/>
      <c r="W858" s="131"/>
      <c r="X858" s="131"/>
      <c r="Y858" s="131"/>
      <c r="Z858" s="131"/>
    </row>
    <row r="859">
      <c r="A859" s="131"/>
      <c r="B859" s="131"/>
      <c r="C859" s="131"/>
      <c r="D859" s="131"/>
      <c r="E859" s="131"/>
      <c r="F859" s="131"/>
      <c r="G859" s="131"/>
      <c r="H859" s="131"/>
      <c r="I859" s="131"/>
      <c r="J859" s="131"/>
      <c r="K859" s="131"/>
      <c r="L859" s="131"/>
      <c r="M859" s="131"/>
      <c r="N859" s="131"/>
      <c r="O859" s="131"/>
      <c r="P859" s="131"/>
      <c r="Q859" s="131"/>
      <c r="R859" s="131"/>
      <c r="S859" s="131"/>
      <c r="T859" s="131"/>
      <c r="U859" s="131"/>
      <c r="V859" s="131"/>
      <c r="W859" s="131"/>
      <c r="X859" s="131"/>
      <c r="Y859" s="131"/>
      <c r="Z859" s="131"/>
    </row>
    <row r="860">
      <c r="A860" s="131"/>
      <c r="B860" s="131"/>
      <c r="C860" s="131"/>
      <c r="D860" s="131"/>
      <c r="E860" s="131"/>
      <c r="F860" s="131"/>
      <c r="G860" s="131"/>
      <c r="H860" s="131"/>
      <c r="I860" s="131"/>
      <c r="J860" s="131"/>
      <c r="K860" s="131"/>
      <c r="L860" s="131"/>
      <c r="M860" s="131"/>
      <c r="N860" s="131"/>
      <c r="O860" s="131"/>
      <c r="P860" s="131"/>
      <c r="Q860" s="131"/>
      <c r="R860" s="131"/>
      <c r="S860" s="131"/>
      <c r="T860" s="131"/>
      <c r="U860" s="131"/>
      <c r="V860" s="131"/>
      <c r="W860" s="131"/>
      <c r="X860" s="131"/>
      <c r="Y860" s="131"/>
      <c r="Z860" s="131"/>
    </row>
    <row r="861">
      <c r="A861" s="131"/>
      <c r="B861" s="131"/>
      <c r="C861" s="131"/>
      <c r="D861" s="131"/>
      <c r="E861" s="131"/>
      <c r="F861" s="131"/>
      <c r="G861" s="131"/>
      <c r="H861" s="131"/>
      <c r="I861" s="131"/>
      <c r="J861" s="131"/>
      <c r="K861" s="131"/>
      <c r="L861" s="131"/>
      <c r="M861" s="131"/>
      <c r="N861" s="131"/>
      <c r="O861" s="131"/>
      <c r="P861" s="131"/>
      <c r="Q861" s="131"/>
      <c r="R861" s="131"/>
      <c r="S861" s="131"/>
      <c r="T861" s="131"/>
      <c r="U861" s="131"/>
      <c r="V861" s="131"/>
      <c r="W861" s="131"/>
      <c r="X861" s="131"/>
      <c r="Y861" s="131"/>
      <c r="Z861" s="131"/>
    </row>
    <row r="862">
      <c r="A862" s="131"/>
      <c r="B862" s="131"/>
      <c r="C862" s="131"/>
      <c r="D862" s="131"/>
      <c r="E862" s="131"/>
      <c r="F862" s="131"/>
      <c r="G862" s="131"/>
      <c r="H862" s="131"/>
      <c r="I862" s="131"/>
      <c r="J862" s="131"/>
      <c r="K862" s="131"/>
      <c r="L862" s="131"/>
      <c r="M862" s="131"/>
      <c r="N862" s="131"/>
      <c r="O862" s="131"/>
      <c r="P862" s="131"/>
      <c r="Q862" s="131"/>
      <c r="R862" s="131"/>
      <c r="S862" s="131"/>
      <c r="T862" s="131"/>
      <c r="U862" s="131"/>
      <c r="V862" s="131"/>
      <c r="W862" s="131"/>
      <c r="X862" s="131"/>
      <c r="Y862" s="131"/>
      <c r="Z862" s="131"/>
    </row>
    <row r="863">
      <c r="A863" s="131"/>
      <c r="B863" s="131"/>
      <c r="C863" s="131"/>
      <c r="D863" s="131"/>
      <c r="E863" s="131"/>
      <c r="F863" s="131"/>
      <c r="G863" s="131"/>
      <c r="H863" s="131"/>
      <c r="I863" s="131"/>
      <c r="J863" s="131"/>
      <c r="K863" s="131"/>
      <c r="L863" s="131"/>
      <c r="M863" s="131"/>
      <c r="N863" s="131"/>
      <c r="O863" s="131"/>
      <c r="P863" s="131"/>
      <c r="Q863" s="131"/>
      <c r="R863" s="131"/>
      <c r="S863" s="131"/>
      <c r="T863" s="131"/>
      <c r="U863" s="131"/>
      <c r="V863" s="131"/>
      <c r="W863" s="131"/>
      <c r="X863" s="131"/>
      <c r="Y863" s="131"/>
      <c r="Z863" s="131"/>
    </row>
    <row r="864">
      <c r="A864" s="131"/>
      <c r="B864" s="131"/>
      <c r="C864" s="131"/>
      <c r="D864" s="131"/>
      <c r="E864" s="131"/>
      <c r="F864" s="131"/>
      <c r="G864" s="131"/>
      <c r="H864" s="131"/>
      <c r="I864" s="131"/>
      <c r="J864" s="131"/>
      <c r="K864" s="131"/>
      <c r="L864" s="131"/>
      <c r="M864" s="131"/>
      <c r="N864" s="131"/>
      <c r="O864" s="131"/>
      <c r="P864" s="131"/>
      <c r="Q864" s="131"/>
      <c r="R864" s="131"/>
      <c r="S864" s="131"/>
      <c r="T864" s="131"/>
      <c r="U864" s="131"/>
      <c r="V864" s="131"/>
      <c r="W864" s="131"/>
      <c r="X864" s="131"/>
      <c r="Y864" s="131"/>
      <c r="Z864" s="131"/>
    </row>
    <row r="865">
      <c r="A865" s="131"/>
      <c r="B865" s="131"/>
      <c r="C865" s="131"/>
      <c r="D865" s="131"/>
      <c r="E865" s="131"/>
      <c r="F865" s="131"/>
      <c r="G865" s="131"/>
      <c r="H865" s="131"/>
      <c r="I865" s="131"/>
      <c r="J865" s="131"/>
      <c r="K865" s="131"/>
      <c r="L865" s="131"/>
      <c r="M865" s="131"/>
      <c r="N865" s="131"/>
      <c r="O865" s="131"/>
      <c r="P865" s="131"/>
      <c r="Q865" s="131"/>
      <c r="R865" s="131"/>
      <c r="S865" s="131"/>
      <c r="T865" s="131"/>
      <c r="U865" s="131"/>
      <c r="V865" s="131"/>
      <c r="W865" s="131"/>
      <c r="X865" s="131"/>
      <c r="Y865" s="131"/>
      <c r="Z865" s="131"/>
    </row>
    <row r="866">
      <c r="A866" s="131"/>
      <c r="B866" s="131"/>
      <c r="C866" s="131"/>
      <c r="D866" s="131"/>
      <c r="E866" s="131"/>
      <c r="F866" s="131"/>
      <c r="G866" s="131"/>
      <c r="H866" s="131"/>
      <c r="I866" s="131"/>
      <c r="J866" s="131"/>
      <c r="K866" s="131"/>
      <c r="L866" s="131"/>
      <c r="M866" s="131"/>
      <c r="N866" s="131"/>
      <c r="O866" s="131"/>
      <c r="P866" s="131"/>
      <c r="Q866" s="131"/>
      <c r="R866" s="131"/>
      <c r="S866" s="131"/>
      <c r="T866" s="131"/>
      <c r="U866" s="131"/>
      <c r="V866" s="131"/>
      <c r="W866" s="131"/>
      <c r="X866" s="131"/>
      <c r="Y866" s="131"/>
      <c r="Z866" s="131"/>
    </row>
    <row r="867">
      <c r="A867" s="131"/>
      <c r="B867" s="131"/>
      <c r="C867" s="131"/>
      <c r="D867" s="131"/>
      <c r="E867" s="131"/>
      <c r="F867" s="131"/>
      <c r="G867" s="131"/>
      <c r="H867" s="131"/>
      <c r="I867" s="131"/>
      <c r="J867" s="131"/>
      <c r="K867" s="131"/>
      <c r="L867" s="131"/>
      <c r="M867" s="131"/>
      <c r="N867" s="131"/>
      <c r="O867" s="131"/>
      <c r="P867" s="131"/>
      <c r="Q867" s="131"/>
      <c r="R867" s="131"/>
      <c r="S867" s="131"/>
      <c r="T867" s="131"/>
      <c r="U867" s="131"/>
      <c r="V867" s="131"/>
      <c r="W867" s="131"/>
      <c r="X867" s="131"/>
      <c r="Y867" s="131"/>
      <c r="Z867" s="131"/>
    </row>
    <row r="868">
      <c r="A868" s="131"/>
      <c r="B868" s="131"/>
      <c r="C868" s="131"/>
      <c r="D868" s="131"/>
      <c r="E868" s="131"/>
      <c r="F868" s="131"/>
      <c r="G868" s="131"/>
      <c r="H868" s="131"/>
      <c r="I868" s="131"/>
      <c r="J868" s="131"/>
      <c r="K868" s="131"/>
      <c r="L868" s="131"/>
      <c r="M868" s="131"/>
      <c r="N868" s="131"/>
      <c r="O868" s="131"/>
      <c r="P868" s="131"/>
      <c r="Q868" s="131"/>
      <c r="R868" s="131"/>
      <c r="S868" s="131"/>
      <c r="T868" s="131"/>
      <c r="U868" s="131"/>
      <c r="V868" s="131"/>
      <c r="W868" s="131"/>
      <c r="X868" s="131"/>
      <c r="Y868" s="131"/>
      <c r="Z868" s="131"/>
    </row>
    <row r="869">
      <c r="A869" s="131"/>
      <c r="B869" s="131"/>
      <c r="C869" s="131"/>
      <c r="D869" s="131"/>
      <c r="E869" s="131"/>
      <c r="F869" s="131"/>
      <c r="G869" s="131"/>
      <c r="H869" s="131"/>
      <c r="I869" s="131"/>
      <c r="J869" s="131"/>
      <c r="K869" s="131"/>
      <c r="L869" s="131"/>
      <c r="M869" s="131"/>
      <c r="N869" s="131"/>
      <c r="O869" s="131"/>
      <c r="P869" s="131"/>
      <c r="Q869" s="131"/>
      <c r="R869" s="131"/>
      <c r="S869" s="131"/>
      <c r="T869" s="131"/>
      <c r="U869" s="131"/>
      <c r="V869" s="131"/>
      <c r="W869" s="131"/>
      <c r="X869" s="131"/>
      <c r="Y869" s="131"/>
      <c r="Z869" s="131"/>
    </row>
    <row r="870">
      <c r="A870" s="131"/>
      <c r="B870" s="131"/>
      <c r="C870" s="131"/>
      <c r="D870" s="131"/>
      <c r="E870" s="131"/>
      <c r="F870" s="131"/>
      <c r="G870" s="131"/>
      <c r="H870" s="131"/>
      <c r="I870" s="131"/>
      <c r="J870" s="131"/>
      <c r="K870" s="131"/>
      <c r="L870" s="131"/>
      <c r="M870" s="131"/>
      <c r="N870" s="131"/>
      <c r="O870" s="131"/>
      <c r="P870" s="131"/>
      <c r="Q870" s="131"/>
      <c r="R870" s="131"/>
      <c r="S870" s="131"/>
      <c r="T870" s="131"/>
      <c r="U870" s="131"/>
      <c r="V870" s="131"/>
      <c r="W870" s="131"/>
      <c r="X870" s="131"/>
      <c r="Y870" s="131"/>
      <c r="Z870" s="131"/>
    </row>
    <row r="871">
      <c r="A871" s="131"/>
      <c r="B871" s="131"/>
      <c r="C871" s="131"/>
      <c r="D871" s="131"/>
      <c r="E871" s="131"/>
      <c r="F871" s="131"/>
      <c r="G871" s="131"/>
      <c r="H871" s="131"/>
      <c r="I871" s="131"/>
      <c r="J871" s="131"/>
      <c r="K871" s="131"/>
      <c r="L871" s="131"/>
      <c r="M871" s="131"/>
      <c r="N871" s="131"/>
      <c r="O871" s="131"/>
      <c r="P871" s="131"/>
      <c r="Q871" s="131"/>
      <c r="R871" s="131"/>
      <c r="S871" s="131"/>
      <c r="T871" s="131"/>
      <c r="U871" s="131"/>
      <c r="V871" s="131"/>
      <c r="W871" s="131"/>
      <c r="X871" s="131"/>
      <c r="Y871" s="131"/>
      <c r="Z871" s="131"/>
    </row>
    <row r="872">
      <c r="A872" s="131"/>
      <c r="B872" s="131"/>
      <c r="C872" s="131"/>
      <c r="D872" s="131"/>
      <c r="E872" s="131"/>
      <c r="F872" s="131"/>
      <c r="G872" s="131"/>
      <c r="H872" s="131"/>
      <c r="I872" s="131"/>
      <c r="J872" s="131"/>
      <c r="K872" s="131"/>
      <c r="L872" s="131"/>
      <c r="M872" s="131"/>
      <c r="N872" s="131"/>
      <c r="O872" s="131"/>
      <c r="P872" s="131"/>
      <c r="Q872" s="131"/>
      <c r="R872" s="131"/>
      <c r="S872" s="131"/>
      <c r="T872" s="131"/>
      <c r="U872" s="131"/>
      <c r="V872" s="131"/>
      <c r="W872" s="131"/>
      <c r="X872" s="131"/>
      <c r="Y872" s="131"/>
      <c r="Z872" s="131"/>
    </row>
    <row r="873">
      <c r="A873" s="131"/>
      <c r="B873" s="131"/>
      <c r="C873" s="131"/>
      <c r="D873" s="131"/>
      <c r="E873" s="131"/>
      <c r="F873" s="131"/>
      <c r="G873" s="131"/>
      <c r="H873" s="131"/>
      <c r="I873" s="131"/>
      <c r="J873" s="131"/>
      <c r="K873" s="131"/>
      <c r="L873" s="131"/>
      <c r="M873" s="131"/>
      <c r="N873" s="131"/>
      <c r="O873" s="131"/>
      <c r="P873" s="131"/>
      <c r="Q873" s="131"/>
      <c r="R873" s="131"/>
      <c r="S873" s="131"/>
      <c r="T873" s="131"/>
      <c r="U873" s="131"/>
      <c r="V873" s="131"/>
      <c r="W873" s="131"/>
      <c r="X873" s="131"/>
      <c r="Y873" s="131"/>
      <c r="Z873" s="131"/>
    </row>
    <row r="874">
      <c r="A874" s="131"/>
      <c r="B874" s="131"/>
      <c r="C874" s="131"/>
      <c r="D874" s="131"/>
      <c r="E874" s="131"/>
      <c r="F874" s="131"/>
      <c r="G874" s="131"/>
      <c r="H874" s="131"/>
      <c r="I874" s="131"/>
      <c r="J874" s="131"/>
      <c r="K874" s="131"/>
      <c r="L874" s="131"/>
      <c r="M874" s="131"/>
      <c r="N874" s="131"/>
      <c r="O874" s="131"/>
      <c r="P874" s="131"/>
      <c r="Q874" s="131"/>
      <c r="R874" s="131"/>
      <c r="S874" s="131"/>
      <c r="T874" s="131"/>
      <c r="U874" s="131"/>
      <c r="V874" s="131"/>
      <c r="W874" s="131"/>
      <c r="X874" s="131"/>
      <c r="Y874" s="131"/>
      <c r="Z874" s="131"/>
    </row>
    <row r="875">
      <c r="A875" s="131"/>
      <c r="B875" s="131"/>
      <c r="C875" s="131"/>
      <c r="D875" s="131"/>
      <c r="E875" s="131"/>
      <c r="F875" s="131"/>
      <c r="G875" s="131"/>
      <c r="H875" s="131"/>
      <c r="I875" s="131"/>
      <c r="J875" s="131"/>
      <c r="K875" s="131"/>
      <c r="L875" s="131"/>
      <c r="M875" s="131"/>
      <c r="N875" s="131"/>
      <c r="O875" s="131"/>
      <c r="P875" s="131"/>
      <c r="Q875" s="131"/>
      <c r="R875" s="131"/>
      <c r="S875" s="131"/>
      <c r="T875" s="131"/>
      <c r="U875" s="131"/>
      <c r="V875" s="131"/>
      <c r="W875" s="131"/>
      <c r="X875" s="131"/>
      <c r="Y875" s="131"/>
      <c r="Z875" s="131"/>
    </row>
    <row r="876">
      <c r="A876" s="131"/>
      <c r="B876" s="131"/>
      <c r="C876" s="131"/>
      <c r="D876" s="131"/>
      <c r="E876" s="131"/>
      <c r="F876" s="131"/>
      <c r="G876" s="131"/>
      <c r="H876" s="131"/>
      <c r="I876" s="131"/>
      <c r="J876" s="131"/>
      <c r="K876" s="131"/>
      <c r="L876" s="131"/>
      <c r="M876" s="131"/>
      <c r="N876" s="131"/>
      <c r="O876" s="131"/>
      <c r="P876" s="131"/>
      <c r="Q876" s="131"/>
      <c r="R876" s="131"/>
      <c r="S876" s="131"/>
      <c r="T876" s="131"/>
      <c r="U876" s="131"/>
      <c r="V876" s="131"/>
      <c r="W876" s="131"/>
      <c r="X876" s="131"/>
      <c r="Y876" s="131"/>
      <c r="Z876" s="131"/>
    </row>
    <row r="877">
      <c r="A877" s="131"/>
      <c r="B877" s="131"/>
      <c r="C877" s="131"/>
      <c r="D877" s="131"/>
      <c r="E877" s="131"/>
      <c r="F877" s="131"/>
      <c r="G877" s="131"/>
      <c r="H877" s="131"/>
      <c r="I877" s="131"/>
      <c r="J877" s="131"/>
      <c r="K877" s="131"/>
      <c r="L877" s="131"/>
      <c r="M877" s="131"/>
      <c r="N877" s="131"/>
      <c r="O877" s="131"/>
      <c r="P877" s="131"/>
      <c r="Q877" s="131"/>
      <c r="R877" s="131"/>
      <c r="S877" s="131"/>
      <c r="T877" s="131"/>
      <c r="U877" s="131"/>
      <c r="V877" s="131"/>
      <c r="W877" s="131"/>
      <c r="X877" s="131"/>
      <c r="Y877" s="131"/>
      <c r="Z877" s="131"/>
    </row>
    <row r="878">
      <c r="A878" s="131"/>
      <c r="B878" s="131"/>
      <c r="C878" s="131"/>
      <c r="D878" s="131"/>
      <c r="E878" s="131"/>
      <c r="F878" s="131"/>
      <c r="G878" s="131"/>
      <c r="H878" s="131"/>
      <c r="I878" s="131"/>
      <c r="J878" s="131"/>
      <c r="K878" s="131"/>
      <c r="L878" s="131"/>
      <c r="M878" s="131"/>
      <c r="N878" s="131"/>
      <c r="O878" s="131"/>
      <c r="P878" s="131"/>
      <c r="Q878" s="131"/>
      <c r="R878" s="131"/>
      <c r="S878" s="131"/>
      <c r="T878" s="131"/>
      <c r="U878" s="131"/>
      <c r="V878" s="131"/>
      <c r="W878" s="131"/>
      <c r="X878" s="131"/>
      <c r="Y878" s="131"/>
      <c r="Z878" s="131"/>
    </row>
    <row r="879">
      <c r="A879" s="131"/>
      <c r="B879" s="131"/>
      <c r="C879" s="131"/>
      <c r="D879" s="131"/>
      <c r="E879" s="131"/>
      <c r="F879" s="131"/>
      <c r="G879" s="131"/>
      <c r="H879" s="131"/>
      <c r="I879" s="131"/>
      <c r="J879" s="131"/>
      <c r="K879" s="131"/>
      <c r="L879" s="131"/>
      <c r="M879" s="131"/>
      <c r="N879" s="131"/>
      <c r="O879" s="131"/>
      <c r="P879" s="131"/>
      <c r="Q879" s="131"/>
      <c r="R879" s="131"/>
      <c r="S879" s="131"/>
      <c r="T879" s="131"/>
      <c r="U879" s="131"/>
      <c r="V879" s="131"/>
      <c r="W879" s="131"/>
      <c r="X879" s="131"/>
      <c r="Y879" s="131"/>
      <c r="Z879" s="131"/>
    </row>
    <row r="880">
      <c r="A880" s="131"/>
      <c r="B880" s="131"/>
      <c r="C880" s="131"/>
      <c r="D880" s="131"/>
      <c r="E880" s="131"/>
      <c r="F880" s="131"/>
      <c r="G880" s="131"/>
      <c r="H880" s="131"/>
      <c r="I880" s="131"/>
      <c r="J880" s="131"/>
      <c r="K880" s="131"/>
      <c r="L880" s="131"/>
      <c r="M880" s="131"/>
      <c r="N880" s="131"/>
      <c r="O880" s="131"/>
      <c r="P880" s="131"/>
      <c r="Q880" s="131"/>
      <c r="R880" s="131"/>
      <c r="S880" s="131"/>
      <c r="T880" s="131"/>
      <c r="U880" s="131"/>
      <c r="V880" s="131"/>
      <c r="W880" s="131"/>
      <c r="X880" s="131"/>
      <c r="Y880" s="131"/>
      <c r="Z880" s="131"/>
    </row>
    <row r="881">
      <c r="A881" s="131"/>
      <c r="B881" s="131"/>
      <c r="C881" s="131"/>
      <c r="D881" s="131"/>
      <c r="E881" s="131"/>
      <c r="F881" s="131"/>
      <c r="G881" s="131"/>
      <c r="H881" s="131"/>
      <c r="I881" s="131"/>
      <c r="J881" s="131"/>
      <c r="K881" s="131"/>
      <c r="L881" s="131"/>
      <c r="M881" s="131"/>
      <c r="N881" s="131"/>
      <c r="O881" s="131"/>
      <c r="P881" s="131"/>
      <c r="Q881" s="131"/>
      <c r="R881" s="131"/>
      <c r="S881" s="131"/>
      <c r="T881" s="131"/>
      <c r="U881" s="131"/>
      <c r="V881" s="131"/>
      <c r="W881" s="131"/>
      <c r="X881" s="131"/>
      <c r="Y881" s="131"/>
      <c r="Z881" s="131"/>
    </row>
    <row r="882">
      <c r="A882" s="131"/>
      <c r="B882" s="131"/>
      <c r="C882" s="131"/>
      <c r="D882" s="131"/>
      <c r="E882" s="131"/>
      <c r="F882" s="131"/>
      <c r="G882" s="131"/>
      <c r="H882" s="131"/>
      <c r="I882" s="131"/>
      <c r="J882" s="131"/>
      <c r="K882" s="131"/>
      <c r="L882" s="131"/>
      <c r="M882" s="131"/>
      <c r="N882" s="131"/>
      <c r="O882" s="131"/>
      <c r="P882" s="131"/>
      <c r="Q882" s="131"/>
      <c r="R882" s="131"/>
      <c r="S882" s="131"/>
      <c r="T882" s="131"/>
      <c r="U882" s="131"/>
      <c r="V882" s="131"/>
      <c r="W882" s="131"/>
      <c r="X882" s="131"/>
      <c r="Y882" s="131"/>
      <c r="Z882" s="131"/>
    </row>
    <row r="883">
      <c r="A883" s="131"/>
      <c r="B883" s="131"/>
      <c r="C883" s="131"/>
      <c r="D883" s="131"/>
      <c r="E883" s="131"/>
      <c r="F883" s="131"/>
      <c r="G883" s="131"/>
      <c r="H883" s="131"/>
      <c r="I883" s="131"/>
      <c r="J883" s="131"/>
      <c r="K883" s="131"/>
      <c r="L883" s="131"/>
      <c r="M883" s="131"/>
      <c r="N883" s="131"/>
      <c r="O883" s="131"/>
      <c r="P883" s="131"/>
      <c r="Q883" s="131"/>
      <c r="R883" s="131"/>
      <c r="S883" s="131"/>
      <c r="T883" s="131"/>
      <c r="U883" s="131"/>
      <c r="V883" s="131"/>
      <c r="W883" s="131"/>
      <c r="X883" s="131"/>
      <c r="Y883" s="131"/>
      <c r="Z883" s="131"/>
    </row>
    <row r="884">
      <c r="A884" s="131"/>
      <c r="B884" s="131"/>
      <c r="C884" s="131"/>
      <c r="D884" s="131"/>
      <c r="E884" s="131"/>
      <c r="F884" s="131"/>
      <c r="G884" s="131"/>
      <c r="H884" s="131"/>
      <c r="I884" s="131"/>
      <c r="J884" s="131"/>
      <c r="K884" s="131"/>
      <c r="L884" s="131"/>
      <c r="M884" s="131"/>
      <c r="N884" s="131"/>
      <c r="O884" s="131"/>
      <c r="P884" s="131"/>
      <c r="Q884" s="131"/>
      <c r="R884" s="131"/>
      <c r="S884" s="131"/>
      <c r="T884" s="131"/>
      <c r="U884" s="131"/>
      <c r="V884" s="131"/>
      <c r="W884" s="131"/>
      <c r="X884" s="131"/>
      <c r="Y884" s="131"/>
      <c r="Z884" s="131"/>
    </row>
    <row r="885">
      <c r="A885" s="131"/>
      <c r="B885" s="131"/>
      <c r="C885" s="131"/>
      <c r="D885" s="131"/>
      <c r="E885" s="131"/>
      <c r="F885" s="131"/>
      <c r="G885" s="131"/>
      <c r="H885" s="131"/>
      <c r="I885" s="131"/>
      <c r="J885" s="131"/>
      <c r="K885" s="131"/>
      <c r="L885" s="131"/>
      <c r="M885" s="131"/>
      <c r="N885" s="131"/>
      <c r="O885" s="131"/>
      <c r="P885" s="131"/>
      <c r="Q885" s="131"/>
      <c r="R885" s="131"/>
      <c r="S885" s="131"/>
      <c r="T885" s="131"/>
      <c r="U885" s="131"/>
      <c r="V885" s="131"/>
      <c r="W885" s="131"/>
      <c r="X885" s="131"/>
      <c r="Y885" s="131"/>
      <c r="Z885" s="131"/>
    </row>
    <row r="886">
      <c r="A886" s="131"/>
      <c r="B886" s="131"/>
      <c r="C886" s="131"/>
      <c r="D886" s="131"/>
      <c r="E886" s="131"/>
      <c r="F886" s="131"/>
      <c r="G886" s="131"/>
      <c r="H886" s="131"/>
      <c r="I886" s="131"/>
      <c r="J886" s="131"/>
      <c r="K886" s="131"/>
      <c r="L886" s="131"/>
      <c r="M886" s="131"/>
      <c r="N886" s="131"/>
      <c r="O886" s="131"/>
      <c r="P886" s="131"/>
      <c r="Q886" s="131"/>
      <c r="R886" s="131"/>
      <c r="S886" s="131"/>
      <c r="T886" s="131"/>
      <c r="U886" s="131"/>
      <c r="V886" s="131"/>
      <c r="W886" s="131"/>
      <c r="X886" s="131"/>
      <c r="Y886" s="131"/>
      <c r="Z886" s="131"/>
    </row>
    <row r="887">
      <c r="A887" s="13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row>
    <row r="888">
      <c r="A888" s="131"/>
      <c r="B888" s="131"/>
      <c r="C888" s="131"/>
      <c r="D888" s="131"/>
      <c r="E888" s="131"/>
      <c r="F888" s="131"/>
      <c r="G888" s="131"/>
      <c r="H888" s="131"/>
      <c r="I888" s="131"/>
      <c r="J888" s="131"/>
      <c r="K888" s="131"/>
      <c r="L888" s="131"/>
      <c r="M888" s="131"/>
      <c r="N888" s="131"/>
      <c r="O888" s="131"/>
      <c r="P888" s="131"/>
      <c r="Q888" s="131"/>
      <c r="R888" s="131"/>
      <c r="S888" s="131"/>
      <c r="T888" s="131"/>
      <c r="U888" s="131"/>
      <c r="V888" s="131"/>
      <c r="W888" s="131"/>
      <c r="X888" s="131"/>
      <c r="Y888" s="131"/>
      <c r="Z888" s="131"/>
    </row>
    <row r="889">
      <c r="A889" s="131"/>
      <c r="B889" s="131"/>
      <c r="C889" s="131"/>
      <c r="D889" s="131"/>
      <c r="E889" s="131"/>
      <c r="F889" s="131"/>
      <c r="G889" s="131"/>
      <c r="H889" s="131"/>
      <c r="I889" s="131"/>
      <c r="J889" s="131"/>
      <c r="K889" s="131"/>
      <c r="L889" s="131"/>
      <c r="M889" s="131"/>
      <c r="N889" s="131"/>
      <c r="O889" s="131"/>
      <c r="P889" s="131"/>
      <c r="Q889" s="131"/>
      <c r="R889" s="131"/>
      <c r="S889" s="131"/>
      <c r="T889" s="131"/>
      <c r="U889" s="131"/>
      <c r="V889" s="131"/>
      <c r="W889" s="131"/>
      <c r="X889" s="131"/>
      <c r="Y889" s="131"/>
      <c r="Z889" s="131"/>
    </row>
    <row r="890">
      <c r="A890" s="131"/>
      <c r="B890" s="131"/>
      <c r="C890" s="131"/>
      <c r="D890" s="131"/>
      <c r="E890" s="131"/>
      <c r="F890" s="131"/>
      <c r="G890" s="131"/>
      <c r="H890" s="131"/>
      <c r="I890" s="131"/>
      <c r="J890" s="131"/>
      <c r="K890" s="131"/>
      <c r="L890" s="131"/>
      <c r="M890" s="131"/>
      <c r="N890" s="131"/>
      <c r="O890" s="131"/>
      <c r="P890" s="131"/>
      <c r="Q890" s="131"/>
      <c r="R890" s="131"/>
      <c r="S890" s="131"/>
      <c r="T890" s="131"/>
      <c r="U890" s="131"/>
      <c r="V890" s="131"/>
      <c r="W890" s="131"/>
      <c r="X890" s="131"/>
      <c r="Y890" s="131"/>
      <c r="Z890" s="131"/>
    </row>
    <row r="891">
      <c r="A891" s="131"/>
      <c r="B891" s="131"/>
      <c r="C891" s="131"/>
      <c r="D891" s="131"/>
      <c r="E891" s="131"/>
      <c r="F891" s="131"/>
      <c r="G891" s="131"/>
      <c r="H891" s="131"/>
      <c r="I891" s="131"/>
      <c r="J891" s="131"/>
      <c r="K891" s="131"/>
      <c r="L891" s="131"/>
      <c r="M891" s="131"/>
      <c r="N891" s="131"/>
      <c r="O891" s="131"/>
      <c r="P891" s="131"/>
      <c r="Q891" s="131"/>
      <c r="R891" s="131"/>
      <c r="S891" s="131"/>
      <c r="T891" s="131"/>
      <c r="U891" s="131"/>
      <c r="V891" s="131"/>
      <c r="W891" s="131"/>
      <c r="X891" s="131"/>
      <c r="Y891" s="131"/>
      <c r="Z891" s="131"/>
    </row>
    <row r="892">
      <c r="A892" s="131"/>
      <c r="B892" s="131"/>
      <c r="C892" s="131"/>
      <c r="D892" s="131"/>
      <c r="E892" s="131"/>
      <c r="F892" s="131"/>
      <c r="G892" s="131"/>
      <c r="H892" s="131"/>
      <c r="I892" s="131"/>
      <c r="J892" s="131"/>
      <c r="K892" s="131"/>
      <c r="L892" s="131"/>
      <c r="M892" s="131"/>
      <c r="N892" s="131"/>
      <c r="O892" s="131"/>
      <c r="P892" s="131"/>
      <c r="Q892" s="131"/>
      <c r="R892" s="131"/>
      <c r="S892" s="131"/>
      <c r="T892" s="131"/>
      <c r="U892" s="131"/>
      <c r="V892" s="131"/>
      <c r="W892" s="131"/>
      <c r="X892" s="131"/>
      <c r="Y892" s="131"/>
      <c r="Z892" s="131"/>
    </row>
    <row r="893">
      <c r="A893" s="131"/>
      <c r="B893" s="131"/>
      <c r="C893" s="131"/>
      <c r="D893" s="131"/>
      <c r="E893" s="131"/>
      <c r="F893" s="131"/>
      <c r="G893" s="131"/>
      <c r="H893" s="131"/>
      <c r="I893" s="131"/>
      <c r="J893" s="131"/>
      <c r="K893" s="131"/>
      <c r="L893" s="131"/>
      <c r="M893" s="131"/>
      <c r="N893" s="131"/>
      <c r="O893" s="131"/>
      <c r="P893" s="131"/>
      <c r="Q893" s="131"/>
      <c r="R893" s="131"/>
      <c r="S893" s="131"/>
      <c r="T893" s="131"/>
      <c r="U893" s="131"/>
      <c r="V893" s="131"/>
      <c r="W893" s="131"/>
      <c r="X893" s="131"/>
      <c r="Y893" s="131"/>
      <c r="Z893" s="131"/>
    </row>
    <row r="894">
      <c r="A894" s="131"/>
      <c r="B894" s="131"/>
      <c r="C894" s="131"/>
      <c r="D894" s="131"/>
      <c r="E894" s="131"/>
      <c r="F894" s="131"/>
      <c r="G894" s="131"/>
      <c r="H894" s="131"/>
      <c r="I894" s="131"/>
      <c r="J894" s="131"/>
      <c r="K894" s="131"/>
      <c r="L894" s="131"/>
      <c r="M894" s="131"/>
      <c r="N894" s="131"/>
      <c r="O894" s="131"/>
      <c r="P894" s="131"/>
      <c r="Q894" s="131"/>
      <c r="R894" s="131"/>
      <c r="S894" s="131"/>
      <c r="T894" s="131"/>
      <c r="U894" s="131"/>
      <c r="V894" s="131"/>
      <c r="W894" s="131"/>
      <c r="X894" s="131"/>
      <c r="Y894" s="131"/>
      <c r="Z894" s="131"/>
    </row>
    <row r="895">
      <c r="A895" s="131"/>
      <c r="B895" s="131"/>
      <c r="C895" s="131"/>
      <c r="D895" s="131"/>
      <c r="E895" s="131"/>
      <c r="F895" s="131"/>
      <c r="G895" s="131"/>
      <c r="H895" s="131"/>
      <c r="I895" s="131"/>
      <c r="J895" s="131"/>
      <c r="K895" s="131"/>
      <c r="L895" s="131"/>
      <c r="M895" s="131"/>
      <c r="N895" s="131"/>
      <c r="O895" s="131"/>
      <c r="P895" s="131"/>
      <c r="Q895" s="131"/>
      <c r="R895" s="131"/>
      <c r="S895" s="131"/>
      <c r="T895" s="131"/>
      <c r="U895" s="131"/>
      <c r="V895" s="131"/>
      <c r="W895" s="131"/>
      <c r="X895" s="131"/>
      <c r="Y895" s="131"/>
      <c r="Z895" s="131"/>
    </row>
    <row r="896">
      <c r="A896" s="131"/>
      <c r="B896" s="131"/>
      <c r="C896" s="131"/>
      <c r="D896" s="131"/>
      <c r="E896" s="131"/>
      <c r="F896" s="131"/>
      <c r="G896" s="131"/>
      <c r="H896" s="131"/>
      <c r="I896" s="131"/>
      <c r="J896" s="131"/>
      <c r="K896" s="131"/>
      <c r="L896" s="131"/>
      <c r="M896" s="131"/>
      <c r="N896" s="131"/>
      <c r="O896" s="131"/>
      <c r="P896" s="131"/>
      <c r="Q896" s="131"/>
      <c r="R896" s="131"/>
      <c r="S896" s="131"/>
      <c r="T896" s="131"/>
      <c r="U896" s="131"/>
      <c r="V896" s="131"/>
      <c r="W896" s="131"/>
      <c r="X896" s="131"/>
      <c r="Y896" s="131"/>
      <c r="Z896" s="131"/>
    </row>
    <row r="897">
      <c r="A897" s="131"/>
      <c r="B897" s="131"/>
      <c r="C897" s="131"/>
      <c r="D897" s="131"/>
      <c r="E897" s="131"/>
      <c r="F897" s="131"/>
      <c r="G897" s="131"/>
      <c r="H897" s="131"/>
      <c r="I897" s="131"/>
      <c r="J897" s="131"/>
      <c r="K897" s="131"/>
      <c r="L897" s="131"/>
      <c r="M897" s="131"/>
      <c r="N897" s="131"/>
      <c r="O897" s="131"/>
      <c r="P897" s="131"/>
      <c r="Q897" s="131"/>
      <c r="R897" s="131"/>
      <c r="S897" s="131"/>
      <c r="T897" s="131"/>
      <c r="U897" s="131"/>
      <c r="V897" s="131"/>
      <c r="W897" s="131"/>
      <c r="X897" s="131"/>
      <c r="Y897" s="131"/>
      <c r="Z897" s="131"/>
    </row>
    <row r="898">
      <c r="A898" s="131"/>
      <c r="B898" s="131"/>
      <c r="C898" s="131"/>
      <c r="D898" s="131"/>
      <c r="E898" s="131"/>
      <c r="F898" s="131"/>
      <c r="G898" s="131"/>
      <c r="H898" s="131"/>
      <c r="I898" s="131"/>
      <c r="J898" s="131"/>
      <c r="K898" s="131"/>
      <c r="L898" s="131"/>
      <c r="M898" s="131"/>
      <c r="N898" s="131"/>
      <c r="O898" s="131"/>
      <c r="P898" s="131"/>
      <c r="Q898" s="131"/>
      <c r="R898" s="131"/>
      <c r="S898" s="131"/>
      <c r="T898" s="131"/>
      <c r="U898" s="131"/>
      <c r="V898" s="131"/>
      <c r="W898" s="131"/>
      <c r="X898" s="131"/>
      <c r="Y898" s="131"/>
      <c r="Z898" s="131"/>
    </row>
    <row r="899">
      <c r="A899" s="131"/>
      <c r="B899" s="131"/>
      <c r="C899" s="131"/>
      <c r="D899" s="131"/>
      <c r="E899" s="131"/>
      <c r="F899" s="131"/>
      <c r="G899" s="131"/>
      <c r="H899" s="131"/>
      <c r="I899" s="131"/>
      <c r="J899" s="131"/>
      <c r="K899" s="131"/>
      <c r="L899" s="131"/>
      <c r="M899" s="131"/>
      <c r="N899" s="131"/>
      <c r="O899" s="131"/>
      <c r="P899" s="131"/>
      <c r="Q899" s="131"/>
      <c r="R899" s="131"/>
      <c r="S899" s="131"/>
      <c r="T899" s="131"/>
      <c r="U899" s="131"/>
      <c r="V899" s="131"/>
      <c r="W899" s="131"/>
      <c r="X899" s="131"/>
      <c r="Y899" s="131"/>
      <c r="Z899" s="131"/>
    </row>
    <row r="900">
      <c r="A900" s="131"/>
      <c r="B900" s="131"/>
      <c r="C900" s="131"/>
      <c r="D900" s="131"/>
      <c r="E900" s="131"/>
      <c r="F900" s="131"/>
      <c r="G900" s="131"/>
      <c r="H900" s="131"/>
      <c r="I900" s="131"/>
      <c r="J900" s="131"/>
      <c r="K900" s="131"/>
      <c r="L900" s="131"/>
      <c r="M900" s="131"/>
      <c r="N900" s="131"/>
      <c r="O900" s="131"/>
      <c r="P900" s="131"/>
      <c r="Q900" s="131"/>
      <c r="R900" s="131"/>
      <c r="S900" s="131"/>
      <c r="T900" s="131"/>
      <c r="U900" s="131"/>
      <c r="V900" s="131"/>
      <c r="W900" s="131"/>
      <c r="X900" s="131"/>
      <c r="Y900" s="131"/>
      <c r="Z900" s="131"/>
    </row>
    <row r="901">
      <c r="A901" s="131"/>
      <c r="B901" s="131"/>
      <c r="C901" s="131"/>
      <c r="D901" s="131"/>
      <c r="E901" s="131"/>
      <c r="F901" s="131"/>
      <c r="G901" s="131"/>
      <c r="H901" s="131"/>
      <c r="I901" s="131"/>
      <c r="J901" s="131"/>
      <c r="K901" s="131"/>
      <c r="L901" s="131"/>
      <c r="M901" s="131"/>
      <c r="N901" s="131"/>
      <c r="O901" s="131"/>
      <c r="P901" s="131"/>
      <c r="Q901" s="131"/>
      <c r="R901" s="131"/>
      <c r="S901" s="131"/>
      <c r="T901" s="131"/>
      <c r="U901" s="131"/>
      <c r="V901" s="131"/>
      <c r="W901" s="131"/>
      <c r="X901" s="131"/>
      <c r="Y901" s="131"/>
      <c r="Z901" s="131"/>
    </row>
    <row r="902">
      <c r="A902" s="131"/>
      <c r="B902" s="131"/>
      <c r="C902" s="131"/>
      <c r="D902" s="131"/>
      <c r="E902" s="131"/>
      <c r="F902" s="131"/>
      <c r="G902" s="131"/>
      <c r="H902" s="131"/>
      <c r="I902" s="131"/>
      <c r="J902" s="131"/>
      <c r="K902" s="131"/>
      <c r="L902" s="131"/>
      <c r="M902" s="131"/>
      <c r="N902" s="131"/>
      <c r="O902" s="131"/>
      <c r="P902" s="131"/>
      <c r="Q902" s="131"/>
      <c r="R902" s="131"/>
      <c r="S902" s="131"/>
      <c r="T902" s="131"/>
      <c r="U902" s="131"/>
      <c r="V902" s="131"/>
      <c r="W902" s="131"/>
      <c r="X902" s="131"/>
      <c r="Y902" s="131"/>
      <c r="Z902" s="131"/>
    </row>
    <row r="903">
      <c r="A903" s="131"/>
      <c r="B903" s="131"/>
      <c r="C903" s="131"/>
      <c r="D903" s="131"/>
      <c r="E903" s="131"/>
      <c r="F903" s="131"/>
      <c r="G903" s="131"/>
      <c r="H903" s="131"/>
      <c r="I903" s="131"/>
      <c r="J903" s="131"/>
      <c r="K903" s="131"/>
      <c r="L903" s="131"/>
      <c r="M903" s="131"/>
      <c r="N903" s="131"/>
      <c r="O903" s="131"/>
      <c r="P903" s="131"/>
      <c r="Q903" s="131"/>
      <c r="R903" s="131"/>
      <c r="S903" s="131"/>
      <c r="T903" s="131"/>
      <c r="U903" s="131"/>
      <c r="V903" s="131"/>
      <c r="W903" s="131"/>
      <c r="X903" s="131"/>
      <c r="Y903" s="131"/>
      <c r="Z903" s="131"/>
    </row>
    <row r="904">
      <c r="A904" s="131"/>
      <c r="B904" s="131"/>
      <c r="C904" s="131"/>
      <c r="D904" s="131"/>
      <c r="E904" s="131"/>
      <c r="F904" s="131"/>
      <c r="G904" s="131"/>
      <c r="H904" s="131"/>
      <c r="I904" s="131"/>
      <c r="J904" s="131"/>
      <c r="K904" s="131"/>
      <c r="L904" s="131"/>
      <c r="M904" s="131"/>
      <c r="N904" s="131"/>
      <c r="O904" s="131"/>
      <c r="P904" s="131"/>
      <c r="Q904" s="131"/>
      <c r="R904" s="131"/>
      <c r="S904" s="131"/>
      <c r="T904" s="131"/>
      <c r="U904" s="131"/>
      <c r="V904" s="131"/>
      <c r="W904" s="131"/>
      <c r="X904" s="131"/>
      <c r="Y904" s="131"/>
      <c r="Z904" s="131"/>
    </row>
    <row r="905">
      <c r="A905" s="131"/>
      <c r="B905" s="131"/>
      <c r="C905" s="131"/>
      <c r="D905" s="131"/>
      <c r="E905" s="131"/>
      <c r="F905" s="131"/>
      <c r="G905" s="131"/>
      <c r="H905" s="131"/>
      <c r="I905" s="131"/>
      <c r="J905" s="131"/>
      <c r="K905" s="131"/>
      <c r="L905" s="131"/>
      <c r="M905" s="131"/>
      <c r="N905" s="131"/>
      <c r="O905" s="131"/>
      <c r="P905" s="131"/>
      <c r="Q905" s="131"/>
      <c r="R905" s="131"/>
      <c r="S905" s="131"/>
      <c r="T905" s="131"/>
      <c r="U905" s="131"/>
      <c r="V905" s="131"/>
      <c r="W905" s="131"/>
      <c r="X905" s="131"/>
      <c r="Y905" s="131"/>
      <c r="Z905" s="131"/>
    </row>
    <row r="906">
      <c r="A906" s="131"/>
      <c r="B906" s="131"/>
      <c r="C906" s="131"/>
      <c r="D906" s="131"/>
      <c r="E906" s="131"/>
      <c r="F906" s="131"/>
      <c r="G906" s="131"/>
      <c r="H906" s="131"/>
      <c r="I906" s="131"/>
      <c r="J906" s="131"/>
      <c r="K906" s="131"/>
      <c r="L906" s="131"/>
      <c r="M906" s="131"/>
      <c r="N906" s="131"/>
      <c r="O906" s="131"/>
      <c r="P906" s="131"/>
      <c r="Q906" s="131"/>
      <c r="R906" s="131"/>
      <c r="S906" s="131"/>
      <c r="T906" s="131"/>
      <c r="U906" s="131"/>
      <c r="V906" s="131"/>
      <c r="W906" s="131"/>
      <c r="X906" s="131"/>
      <c r="Y906" s="131"/>
      <c r="Z906" s="131"/>
    </row>
    <row r="907">
      <c r="A907" s="131"/>
      <c r="B907" s="131"/>
      <c r="C907" s="131"/>
      <c r="D907" s="131"/>
      <c r="E907" s="131"/>
      <c r="F907" s="131"/>
      <c r="G907" s="131"/>
      <c r="H907" s="131"/>
      <c r="I907" s="131"/>
      <c r="J907" s="131"/>
      <c r="K907" s="131"/>
      <c r="L907" s="131"/>
      <c r="M907" s="131"/>
      <c r="N907" s="131"/>
      <c r="O907" s="131"/>
      <c r="P907" s="131"/>
      <c r="Q907" s="131"/>
      <c r="R907" s="131"/>
      <c r="S907" s="131"/>
      <c r="T907" s="131"/>
      <c r="U907" s="131"/>
      <c r="V907" s="131"/>
      <c r="W907" s="131"/>
      <c r="X907" s="131"/>
      <c r="Y907" s="131"/>
      <c r="Z907" s="131"/>
    </row>
    <row r="908">
      <c r="A908" s="131"/>
      <c r="B908" s="131"/>
      <c r="C908" s="131"/>
      <c r="D908" s="131"/>
      <c r="E908" s="131"/>
      <c r="F908" s="131"/>
      <c r="G908" s="131"/>
      <c r="H908" s="131"/>
      <c r="I908" s="131"/>
      <c r="J908" s="131"/>
      <c r="K908" s="131"/>
      <c r="L908" s="131"/>
      <c r="M908" s="131"/>
      <c r="N908" s="131"/>
      <c r="O908" s="131"/>
      <c r="P908" s="131"/>
      <c r="Q908" s="131"/>
      <c r="R908" s="131"/>
      <c r="S908" s="131"/>
      <c r="T908" s="131"/>
      <c r="U908" s="131"/>
      <c r="V908" s="131"/>
      <c r="W908" s="131"/>
      <c r="X908" s="131"/>
      <c r="Y908" s="131"/>
      <c r="Z908" s="131"/>
    </row>
    <row r="909">
      <c r="A909" s="131"/>
      <c r="B909" s="131"/>
      <c r="C909" s="131"/>
      <c r="D909" s="131"/>
      <c r="E909" s="131"/>
      <c r="F909" s="131"/>
      <c r="G909" s="131"/>
      <c r="H909" s="131"/>
      <c r="I909" s="131"/>
      <c r="J909" s="131"/>
      <c r="K909" s="131"/>
      <c r="L909" s="131"/>
      <c r="M909" s="131"/>
      <c r="N909" s="131"/>
      <c r="O909" s="131"/>
      <c r="P909" s="131"/>
      <c r="Q909" s="131"/>
      <c r="R909" s="131"/>
      <c r="S909" s="131"/>
      <c r="T909" s="131"/>
      <c r="U909" s="131"/>
      <c r="V909" s="131"/>
      <c r="W909" s="131"/>
      <c r="X909" s="131"/>
      <c r="Y909" s="131"/>
      <c r="Z909" s="131"/>
    </row>
    <row r="910">
      <c r="A910" s="131"/>
      <c r="B910" s="131"/>
      <c r="C910" s="131"/>
      <c r="D910" s="131"/>
      <c r="E910" s="131"/>
      <c r="F910" s="131"/>
      <c r="G910" s="131"/>
      <c r="H910" s="131"/>
      <c r="I910" s="131"/>
      <c r="J910" s="131"/>
      <c r="K910" s="131"/>
      <c r="L910" s="131"/>
      <c r="M910" s="131"/>
      <c r="N910" s="131"/>
      <c r="O910" s="131"/>
      <c r="P910" s="131"/>
      <c r="Q910" s="131"/>
      <c r="R910" s="131"/>
      <c r="S910" s="131"/>
      <c r="T910" s="131"/>
      <c r="U910" s="131"/>
      <c r="V910" s="131"/>
      <c r="W910" s="131"/>
      <c r="X910" s="131"/>
      <c r="Y910" s="131"/>
      <c r="Z910" s="131"/>
    </row>
    <row r="911">
      <c r="A911" s="131"/>
      <c r="B911" s="131"/>
      <c r="C911" s="131"/>
      <c r="D911" s="131"/>
      <c r="E911" s="131"/>
      <c r="F911" s="131"/>
      <c r="G911" s="131"/>
      <c r="H911" s="131"/>
      <c r="I911" s="131"/>
      <c r="J911" s="131"/>
      <c r="K911" s="131"/>
      <c r="L911" s="131"/>
      <c r="M911" s="131"/>
      <c r="N911" s="131"/>
      <c r="O911" s="131"/>
      <c r="P911" s="131"/>
      <c r="Q911" s="131"/>
      <c r="R911" s="131"/>
      <c r="S911" s="131"/>
      <c r="T911" s="131"/>
      <c r="U911" s="131"/>
      <c r="V911" s="131"/>
      <c r="W911" s="131"/>
      <c r="X911" s="131"/>
      <c r="Y911" s="131"/>
      <c r="Z911" s="131"/>
    </row>
    <row r="912">
      <c r="A912" s="131"/>
      <c r="B912" s="131"/>
      <c r="C912" s="131"/>
      <c r="D912" s="131"/>
      <c r="E912" s="131"/>
      <c r="F912" s="131"/>
      <c r="G912" s="131"/>
      <c r="H912" s="131"/>
      <c r="I912" s="131"/>
      <c r="J912" s="131"/>
      <c r="K912" s="131"/>
      <c r="L912" s="131"/>
      <c r="M912" s="131"/>
      <c r="N912" s="131"/>
      <c r="O912" s="131"/>
      <c r="P912" s="131"/>
      <c r="Q912" s="131"/>
      <c r="R912" s="131"/>
      <c r="S912" s="131"/>
      <c r="T912" s="131"/>
      <c r="U912" s="131"/>
      <c r="V912" s="131"/>
      <c r="W912" s="131"/>
      <c r="X912" s="131"/>
      <c r="Y912" s="131"/>
      <c r="Z912" s="131"/>
    </row>
    <row r="913">
      <c r="A913" s="131"/>
      <c r="B913" s="131"/>
      <c r="C913" s="131"/>
      <c r="D913" s="131"/>
      <c r="E913" s="131"/>
      <c r="F913" s="131"/>
      <c r="G913" s="131"/>
      <c r="H913" s="131"/>
      <c r="I913" s="131"/>
      <c r="J913" s="131"/>
      <c r="K913" s="131"/>
      <c r="L913" s="131"/>
      <c r="M913" s="131"/>
      <c r="N913" s="131"/>
      <c r="O913" s="131"/>
      <c r="P913" s="131"/>
      <c r="Q913" s="131"/>
      <c r="R913" s="131"/>
      <c r="S913" s="131"/>
      <c r="T913" s="131"/>
      <c r="U913" s="131"/>
      <c r="V913" s="131"/>
      <c r="W913" s="131"/>
      <c r="X913" s="131"/>
      <c r="Y913" s="131"/>
      <c r="Z913" s="131"/>
    </row>
    <row r="914">
      <c r="A914" s="131"/>
      <c r="B914" s="131"/>
      <c r="C914" s="131"/>
      <c r="D914" s="131"/>
      <c r="E914" s="131"/>
      <c r="F914" s="131"/>
      <c r="G914" s="131"/>
      <c r="H914" s="131"/>
      <c r="I914" s="131"/>
      <c r="J914" s="131"/>
      <c r="K914" s="131"/>
      <c r="L914" s="131"/>
      <c r="M914" s="131"/>
      <c r="N914" s="131"/>
      <c r="O914" s="131"/>
      <c r="P914" s="131"/>
      <c r="Q914" s="131"/>
      <c r="R914" s="131"/>
      <c r="S914" s="131"/>
      <c r="T914" s="131"/>
      <c r="U914" s="131"/>
      <c r="V914" s="131"/>
      <c r="W914" s="131"/>
      <c r="X914" s="131"/>
      <c r="Y914" s="131"/>
      <c r="Z914" s="131"/>
    </row>
    <row r="915">
      <c r="A915" s="131"/>
      <c r="B915" s="131"/>
      <c r="C915" s="131"/>
      <c r="D915" s="131"/>
      <c r="E915" s="131"/>
      <c r="F915" s="131"/>
      <c r="G915" s="131"/>
      <c r="H915" s="131"/>
      <c r="I915" s="131"/>
      <c r="J915" s="131"/>
      <c r="K915" s="131"/>
      <c r="L915" s="131"/>
      <c r="M915" s="131"/>
      <c r="N915" s="131"/>
      <c r="O915" s="131"/>
      <c r="P915" s="131"/>
      <c r="Q915" s="131"/>
      <c r="R915" s="131"/>
      <c r="S915" s="131"/>
      <c r="T915" s="131"/>
      <c r="U915" s="131"/>
      <c r="V915" s="131"/>
      <c r="W915" s="131"/>
      <c r="X915" s="131"/>
      <c r="Y915" s="131"/>
      <c r="Z915" s="131"/>
    </row>
    <row r="916">
      <c r="A916" s="131"/>
      <c r="B916" s="131"/>
      <c r="C916" s="131"/>
      <c r="D916" s="131"/>
      <c r="E916" s="131"/>
      <c r="F916" s="131"/>
      <c r="G916" s="131"/>
      <c r="H916" s="131"/>
      <c r="I916" s="131"/>
      <c r="J916" s="131"/>
      <c r="K916" s="131"/>
      <c r="L916" s="131"/>
      <c r="M916" s="131"/>
      <c r="N916" s="131"/>
      <c r="O916" s="131"/>
      <c r="P916" s="131"/>
      <c r="Q916" s="131"/>
      <c r="R916" s="131"/>
      <c r="S916" s="131"/>
      <c r="T916" s="131"/>
      <c r="U916" s="131"/>
      <c r="V916" s="131"/>
      <c r="W916" s="131"/>
      <c r="X916" s="131"/>
      <c r="Y916" s="131"/>
      <c r="Z916" s="131"/>
    </row>
    <row r="917">
      <c r="A917" s="131"/>
      <c r="B917" s="131"/>
      <c r="C917" s="131"/>
      <c r="D917" s="131"/>
      <c r="E917" s="131"/>
      <c r="F917" s="131"/>
      <c r="G917" s="131"/>
      <c r="H917" s="131"/>
      <c r="I917" s="131"/>
      <c r="J917" s="131"/>
      <c r="K917" s="131"/>
      <c r="L917" s="131"/>
      <c r="M917" s="131"/>
      <c r="N917" s="131"/>
      <c r="O917" s="131"/>
      <c r="P917" s="131"/>
      <c r="Q917" s="131"/>
      <c r="R917" s="131"/>
      <c r="S917" s="131"/>
      <c r="T917" s="131"/>
      <c r="U917" s="131"/>
      <c r="V917" s="131"/>
      <c r="W917" s="131"/>
      <c r="X917" s="131"/>
      <c r="Y917" s="131"/>
      <c r="Z917" s="131"/>
    </row>
    <row r="918">
      <c r="A918" s="131"/>
      <c r="B918" s="131"/>
      <c r="C918" s="131"/>
      <c r="D918" s="131"/>
      <c r="E918" s="131"/>
      <c r="F918" s="131"/>
      <c r="G918" s="131"/>
      <c r="H918" s="131"/>
      <c r="I918" s="131"/>
      <c r="J918" s="131"/>
      <c r="K918" s="131"/>
      <c r="L918" s="131"/>
      <c r="M918" s="131"/>
      <c r="N918" s="131"/>
      <c r="O918" s="131"/>
      <c r="P918" s="131"/>
      <c r="Q918" s="131"/>
      <c r="R918" s="131"/>
      <c r="S918" s="131"/>
      <c r="T918" s="131"/>
      <c r="U918" s="131"/>
      <c r="V918" s="131"/>
      <c r="W918" s="131"/>
      <c r="X918" s="131"/>
      <c r="Y918" s="131"/>
      <c r="Z918" s="131"/>
    </row>
    <row r="919">
      <c r="A919" s="131"/>
      <c r="B919" s="131"/>
      <c r="C919" s="131"/>
      <c r="D919" s="131"/>
      <c r="E919" s="131"/>
      <c r="F919" s="131"/>
      <c r="G919" s="131"/>
      <c r="H919" s="131"/>
      <c r="I919" s="131"/>
      <c r="J919" s="131"/>
      <c r="K919" s="131"/>
      <c r="L919" s="131"/>
      <c r="M919" s="131"/>
      <c r="N919" s="131"/>
      <c r="O919" s="131"/>
      <c r="P919" s="131"/>
      <c r="Q919" s="131"/>
      <c r="R919" s="131"/>
      <c r="S919" s="131"/>
      <c r="T919" s="131"/>
      <c r="U919" s="131"/>
      <c r="V919" s="131"/>
      <c r="W919" s="131"/>
      <c r="X919" s="131"/>
      <c r="Y919" s="131"/>
      <c r="Z919" s="131"/>
    </row>
    <row r="920">
      <c r="A920" s="131"/>
      <c r="B920" s="131"/>
      <c r="C920" s="131"/>
      <c r="D920" s="131"/>
      <c r="E920" s="131"/>
      <c r="F920" s="131"/>
      <c r="G920" s="131"/>
      <c r="H920" s="131"/>
      <c r="I920" s="131"/>
      <c r="J920" s="131"/>
      <c r="K920" s="131"/>
      <c r="L920" s="131"/>
      <c r="M920" s="131"/>
      <c r="N920" s="131"/>
      <c r="O920" s="131"/>
      <c r="P920" s="131"/>
      <c r="Q920" s="131"/>
      <c r="R920" s="131"/>
      <c r="S920" s="131"/>
      <c r="T920" s="131"/>
      <c r="U920" s="131"/>
      <c r="V920" s="131"/>
      <c r="W920" s="131"/>
      <c r="X920" s="131"/>
      <c r="Y920" s="131"/>
      <c r="Z920" s="131"/>
    </row>
    <row r="921">
      <c r="A921" s="131"/>
      <c r="B921" s="131"/>
      <c r="C921" s="131"/>
      <c r="D921" s="131"/>
      <c r="E921" s="131"/>
      <c r="F921" s="131"/>
      <c r="G921" s="131"/>
      <c r="H921" s="131"/>
      <c r="I921" s="131"/>
      <c r="J921" s="131"/>
      <c r="K921" s="131"/>
      <c r="L921" s="131"/>
      <c r="M921" s="131"/>
      <c r="N921" s="131"/>
      <c r="O921" s="131"/>
      <c r="P921" s="131"/>
      <c r="Q921" s="131"/>
      <c r="R921" s="131"/>
      <c r="S921" s="131"/>
      <c r="T921" s="131"/>
      <c r="U921" s="131"/>
      <c r="V921" s="131"/>
      <c r="W921" s="131"/>
      <c r="X921" s="131"/>
      <c r="Y921" s="131"/>
      <c r="Z921" s="131"/>
    </row>
    <row r="922">
      <c r="A922" s="131"/>
      <c r="B922" s="131"/>
      <c r="C922" s="131"/>
      <c r="D922" s="131"/>
      <c r="E922" s="131"/>
      <c r="F922" s="131"/>
      <c r="G922" s="131"/>
      <c r="H922" s="131"/>
      <c r="I922" s="131"/>
      <c r="J922" s="131"/>
      <c r="K922" s="131"/>
      <c r="L922" s="131"/>
      <c r="M922" s="131"/>
      <c r="N922" s="131"/>
      <c r="O922" s="131"/>
      <c r="P922" s="131"/>
      <c r="Q922" s="131"/>
      <c r="R922" s="131"/>
      <c r="S922" s="131"/>
      <c r="T922" s="131"/>
      <c r="U922" s="131"/>
      <c r="V922" s="131"/>
      <c r="W922" s="131"/>
      <c r="X922" s="131"/>
      <c r="Y922" s="131"/>
      <c r="Z922" s="131"/>
    </row>
    <row r="923">
      <c r="A923" s="131"/>
      <c r="B923" s="131"/>
      <c r="C923" s="131"/>
      <c r="D923" s="131"/>
      <c r="E923" s="131"/>
      <c r="F923" s="131"/>
      <c r="G923" s="131"/>
      <c r="H923" s="131"/>
      <c r="I923" s="131"/>
      <c r="J923" s="131"/>
      <c r="K923" s="131"/>
      <c r="L923" s="131"/>
      <c r="M923" s="131"/>
      <c r="N923" s="131"/>
      <c r="O923" s="131"/>
      <c r="P923" s="131"/>
      <c r="Q923" s="131"/>
      <c r="R923" s="131"/>
      <c r="S923" s="131"/>
      <c r="T923" s="131"/>
      <c r="U923" s="131"/>
      <c r="V923" s="131"/>
      <c r="W923" s="131"/>
      <c r="X923" s="131"/>
      <c r="Y923" s="131"/>
      <c r="Z923" s="131"/>
    </row>
    <row r="924">
      <c r="A924" s="131"/>
      <c r="B924" s="131"/>
      <c r="C924" s="131"/>
      <c r="D924" s="131"/>
      <c r="E924" s="131"/>
      <c r="F924" s="131"/>
      <c r="G924" s="131"/>
      <c r="H924" s="131"/>
      <c r="I924" s="131"/>
      <c r="J924" s="131"/>
      <c r="K924" s="131"/>
      <c r="L924" s="131"/>
      <c r="M924" s="131"/>
      <c r="N924" s="131"/>
      <c r="O924" s="131"/>
      <c r="P924" s="131"/>
      <c r="Q924" s="131"/>
      <c r="R924" s="131"/>
      <c r="S924" s="131"/>
      <c r="T924" s="131"/>
      <c r="U924" s="131"/>
      <c r="V924" s="131"/>
      <c r="W924" s="131"/>
      <c r="X924" s="131"/>
      <c r="Y924" s="131"/>
      <c r="Z924" s="131"/>
    </row>
    <row r="925">
      <c r="A925" s="131"/>
      <c r="B925" s="131"/>
      <c r="C925" s="131"/>
      <c r="D925" s="131"/>
      <c r="E925" s="131"/>
      <c r="F925" s="131"/>
      <c r="G925" s="131"/>
      <c r="H925" s="131"/>
      <c r="I925" s="131"/>
      <c r="J925" s="131"/>
      <c r="K925" s="131"/>
      <c r="L925" s="131"/>
      <c r="M925" s="131"/>
      <c r="N925" s="131"/>
      <c r="O925" s="131"/>
      <c r="P925" s="131"/>
      <c r="Q925" s="131"/>
      <c r="R925" s="131"/>
      <c r="S925" s="131"/>
      <c r="T925" s="131"/>
      <c r="U925" s="131"/>
      <c r="V925" s="131"/>
      <c r="W925" s="131"/>
      <c r="X925" s="131"/>
      <c r="Y925" s="131"/>
      <c r="Z925" s="131"/>
    </row>
    <row r="926">
      <c r="A926" s="131"/>
      <c r="B926" s="131"/>
      <c r="C926" s="131"/>
      <c r="D926" s="131"/>
      <c r="E926" s="131"/>
      <c r="F926" s="131"/>
      <c r="G926" s="131"/>
      <c r="H926" s="131"/>
      <c r="I926" s="131"/>
      <c r="J926" s="131"/>
      <c r="K926" s="131"/>
      <c r="L926" s="131"/>
      <c r="M926" s="131"/>
      <c r="N926" s="131"/>
      <c r="O926" s="131"/>
      <c r="P926" s="131"/>
      <c r="Q926" s="131"/>
      <c r="R926" s="131"/>
      <c r="S926" s="131"/>
      <c r="T926" s="131"/>
      <c r="U926" s="131"/>
      <c r="V926" s="131"/>
      <c r="W926" s="131"/>
      <c r="X926" s="131"/>
      <c r="Y926" s="131"/>
      <c r="Z926" s="131"/>
    </row>
    <row r="927">
      <c r="A927" s="131"/>
      <c r="B927" s="131"/>
      <c r="C927" s="131"/>
      <c r="D927" s="131"/>
      <c r="E927" s="131"/>
      <c r="F927" s="131"/>
      <c r="G927" s="131"/>
      <c r="H927" s="131"/>
      <c r="I927" s="131"/>
      <c r="J927" s="131"/>
      <c r="K927" s="131"/>
      <c r="L927" s="131"/>
      <c r="M927" s="131"/>
      <c r="N927" s="131"/>
      <c r="O927" s="131"/>
      <c r="P927" s="131"/>
      <c r="Q927" s="131"/>
      <c r="R927" s="131"/>
      <c r="S927" s="131"/>
      <c r="T927" s="131"/>
      <c r="U927" s="131"/>
      <c r="V927" s="131"/>
      <c r="W927" s="131"/>
      <c r="X927" s="131"/>
      <c r="Y927" s="131"/>
      <c r="Z927" s="131"/>
    </row>
    <row r="928">
      <c r="A928" s="131"/>
      <c r="B928" s="131"/>
      <c r="C928" s="131"/>
      <c r="D928" s="131"/>
      <c r="E928" s="131"/>
      <c r="F928" s="131"/>
      <c r="G928" s="131"/>
      <c r="H928" s="131"/>
      <c r="I928" s="131"/>
      <c r="J928" s="131"/>
      <c r="K928" s="131"/>
      <c r="L928" s="131"/>
      <c r="M928" s="131"/>
      <c r="N928" s="131"/>
      <c r="O928" s="131"/>
      <c r="P928" s="131"/>
      <c r="Q928" s="131"/>
      <c r="R928" s="131"/>
      <c r="S928" s="131"/>
      <c r="T928" s="131"/>
      <c r="U928" s="131"/>
      <c r="V928" s="131"/>
      <c r="W928" s="131"/>
      <c r="X928" s="131"/>
      <c r="Y928" s="131"/>
      <c r="Z928" s="131"/>
    </row>
    <row r="929">
      <c r="A929" s="131"/>
      <c r="B929" s="131"/>
      <c r="C929" s="131"/>
      <c r="D929" s="131"/>
      <c r="E929" s="131"/>
      <c r="F929" s="131"/>
      <c r="G929" s="131"/>
      <c r="H929" s="131"/>
      <c r="I929" s="131"/>
      <c r="J929" s="131"/>
      <c r="K929" s="131"/>
      <c r="L929" s="131"/>
      <c r="M929" s="131"/>
      <c r="N929" s="131"/>
      <c r="O929" s="131"/>
      <c r="P929" s="131"/>
      <c r="Q929" s="131"/>
      <c r="R929" s="131"/>
      <c r="S929" s="131"/>
      <c r="T929" s="131"/>
      <c r="U929" s="131"/>
      <c r="V929" s="131"/>
      <c r="W929" s="131"/>
      <c r="X929" s="131"/>
      <c r="Y929" s="131"/>
      <c r="Z929" s="131"/>
    </row>
    <row r="930">
      <c r="A930" s="131"/>
      <c r="B930" s="131"/>
      <c r="C930" s="131"/>
      <c r="D930" s="131"/>
      <c r="E930" s="131"/>
      <c r="F930" s="131"/>
      <c r="G930" s="131"/>
      <c r="H930" s="131"/>
      <c r="I930" s="131"/>
      <c r="J930" s="131"/>
      <c r="K930" s="131"/>
      <c r="L930" s="131"/>
      <c r="M930" s="131"/>
      <c r="N930" s="131"/>
      <c r="O930" s="131"/>
      <c r="P930" s="131"/>
      <c r="Q930" s="131"/>
      <c r="R930" s="131"/>
      <c r="S930" s="131"/>
      <c r="T930" s="131"/>
      <c r="U930" s="131"/>
      <c r="V930" s="131"/>
      <c r="W930" s="131"/>
      <c r="X930" s="131"/>
      <c r="Y930" s="131"/>
      <c r="Z930" s="131"/>
    </row>
    <row r="931">
      <c r="A931" s="131"/>
      <c r="B931" s="131"/>
      <c r="C931" s="131"/>
      <c r="D931" s="131"/>
      <c r="E931" s="131"/>
      <c r="F931" s="131"/>
      <c r="G931" s="131"/>
      <c r="H931" s="131"/>
      <c r="I931" s="131"/>
      <c r="J931" s="131"/>
      <c r="K931" s="131"/>
      <c r="L931" s="131"/>
      <c r="M931" s="131"/>
      <c r="N931" s="131"/>
      <c r="O931" s="131"/>
      <c r="P931" s="131"/>
      <c r="Q931" s="131"/>
      <c r="R931" s="131"/>
      <c r="S931" s="131"/>
      <c r="T931" s="131"/>
      <c r="U931" s="131"/>
      <c r="V931" s="131"/>
      <c r="W931" s="131"/>
      <c r="X931" s="131"/>
      <c r="Y931" s="131"/>
      <c r="Z931" s="131"/>
    </row>
    <row r="932">
      <c r="A932" s="131"/>
      <c r="B932" s="131"/>
      <c r="C932" s="131"/>
      <c r="D932" s="131"/>
      <c r="E932" s="131"/>
      <c r="F932" s="131"/>
      <c r="G932" s="131"/>
      <c r="H932" s="131"/>
      <c r="I932" s="131"/>
      <c r="J932" s="131"/>
      <c r="K932" s="131"/>
      <c r="L932" s="131"/>
      <c r="M932" s="131"/>
      <c r="N932" s="131"/>
      <c r="O932" s="131"/>
      <c r="P932" s="131"/>
      <c r="Q932" s="131"/>
      <c r="R932" s="131"/>
      <c r="S932" s="131"/>
      <c r="T932" s="131"/>
      <c r="U932" s="131"/>
      <c r="V932" s="131"/>
      <c r="W932" s="131"/>
      <c r="X932" s="131"/>
      <c r="Y932" s="131"/>
      <c r="Z932" s="131"/>
    </row>
    <row r="933">
      <c r="A933" s="131"/>
      <c r="B933" s="131"/>
      <c r="C933" s="131"/>
      <c r="D933" s="131"/>
      <c r="E933" s="131"/>
      <c r="F933" s="131"/>
      <c r="G933" s="131"/>
      <c r="H933" s="131"/>
      <c r="I933" s="131"/>
      <c r="J933" s="131"/>
      <c r="K933" s="131"/>
      <c r="L933" s="131"/>
      <c r="M933" s="131"/>
      <c r="N933" s="131"/>
      <c r="O933" s="131"/>
      <c r="P933" s="131"/>
      <c r="Q933" s="131"/>
      <c r="R933" s="131"/>
      <c r="S933" s="131"/>
      <c r="T933" s="131"/>
      <c r="U933" s="131"/>
      <c r="V933" s="131"/>
      <c r="W933" s="131"/>
      <c r="X933" s="131"/>
      <c r="Y933" s="131"/>
      <c r="Z933" s="131"/>
    </row>
    <row r="934">
      <c r="A934" s="131"/>
      <c r="B934" s="131"/>
      <c r="C934" s="131"/>
      <c r="D934" s="131"/>
      <c r="E934" s="131"/>
      <c r="F934" s="131"/>
      <c r="G934" s="131"/>
      <c r="H934" s="131"/>
      <c r="I934" s="131"/>
      <c r="J934" s="131"/>
      <c r="K934" s="131"/>
      <c r="L934" s="131"/>
      <c r="M934" s="131"/>
      <c r="N934" s="131"/>
      <c r="O934" s="131"/>
      <c r="P934" s="131"/>
      <c r="Q934" s="131"/>
      <c r="R934" s="131"/>
      <c r="S934" s="131"/>
      <c r="T934" s="131"/>
      <c r="U934" s="131"/>
      <c r="V934" s="131"/>
      <c r="W934" s="131"/>
      <c r="X934" s="131"/>
      <c r="Y934" s="131"/>
      <c r="Z934" s="131"/>
    </row>
    <row r="935">
      <c r="A935" s="131"/>
      <c r="B935" s="131"/>
      <c r="C935" s="131"/>
      <c r="D935" s="131"/>
      <c r="E935" s="131"/>
      <c r="F935" s="131"/>
      <c r="G935" s="131"/>
      <c r="H935" s="131"/>
      <c r="I935" s="131"/>
      <c r="J935" s="131"/>
      <c r="K935" s="131"/>
      <c r="L935" s="131"/>
      <c r="M935" s="131"/>
      <c r="N935" s="131"/>
      <c r="O935" s="131"/>
      <c r="P935" s="131"/>
      <c r="Q935" s="131"/>
      <c r="R935" s="131"/>
      <c r="S935" s="131"/>
      <c r="T935" s="131"/>
      <c r="U935" s="131"/>
      <c r="V935" s="131"/>
      <c r="W935" s="131"/>
      <c r="X935" s="131"/>
      <c r="Y935" s="131"/>
      <c r="Z935" s="131"/>
    </row>
    <row r="936">
      <c r="A936" s="131"/>
      <c r="B936" s="131"/>
      <c r="C936" s="131"/>
      <c r="D936" s="131"/>
      <c r="E936" s="131"/>
      <c r="F936" s="131"/>
      <c r="G936" s="131"/>
      <c r="H936" s="131"/>
      <c r="I936" s="131"/>
      <c r="J936" s="131"/>
      <c r="K936" s="131"/>
      <c r="L936" s="131"/>
      <c r="M936" s="131"/>
      <c r="N936" s="131"/>
      <c r="O936" s="131"/>
      <c r="P936" s="131"/>
      <c r="Q936" s="131"/>
      <c r="R936" s="131"/>
      <c r="S936" s="131"/>
      <c r="T936" s="131"/>
      <c r="U936" s="131"/>
      <c r="V936" s="131"/>
      <c r="W936" s="131"/>
      <c r="X936" s="131"/>
      <c r="Y936" s="131"/>
      <c r="Z936" s="131"/>
    </row>
    <row r="937">
      <c r="A937" s="131"/>
      <c r="B937" s="131"/>
      <c r="C937" s="131"/>
      <c r="D937" s="131"/>
      <c r="E937" s="131"/>
      <c r="F937" s="131"/>
      <c r="G937" s="131"/>
      <c r="H937" s="131"/>
      <c r="I937" s="131"/>
      <c r="J937" s="131"/>
      <c r="K937" s="131"/>
      <c r="L937" s="131"/>
      <c r="M937" s="131"/>
      <c r="N937" s="131"/>
      <c r="O937" s="131"/>
      <c r="P937" s="131"/>
      <c r="Q937" s="131"/>
      <c r="R937" s="131"/>
      <c r="S937" s="131"/>
      <c r="T937" s="131"/>
      <c r="U937" s="131"/>
      <c r="V937" s="131"/>
      <c r="W937" s="131"/>
      <c r="X937" s="131"/>
      <c r="Y937" s="131"/>
      <c r="Z937" s="131"/>
    </row>
    <row r="938">
      <c r="A938" s="131"/>
      <c r="B938" s="131"/>
      <c r="C938" s="131"/>
      <c r="D938" s="131"/>
      <c r="E938" s="131"/>
      <c r="F938" s="131"/>
      <c r="G938" s="131"/>
      <c r="H938" s="131"/>
      <c r="I938" s="131"/>
      <c r="J938" s="131"/>
      <c r="K938" s="131"/>
      <c r="L938" s="131"/>
      <c r="M938" s="131"/>
      <c r="N938" s="131"/>
      <c r="O938" s="131"/>
      <c r="P938" s="131"/>
      <c r="Q938" s="131"/>
      <c r="R938" s="131"/>
      <c r="S938" s="131"/>
      <c r="T938" s="131"/>
      <c r="U938" s="131"/>
      <c r="V938" s="131"/>
      <c r="W938" s="131"/>
      <c r="X938" s="131"/>
      <c r="Y938" s="131"/>
      <c r="Z938" s="131"/>
    </row>
    <row r="939">
      <c r="A939" s="131"/>
      <c r="B939" s="131"/>
      <c r="C939" s="131"/>
      <c r="D939" s="131"/>
      <c r="E939" s="131"/>
      <c r="F939" s="131"/>
      <c r="G939" s="131"/>
      <c r="H939" s="131"/>
      <c r="I939" s="131"/>
      <c r="J939" s="131"/>
      <c r="K939" s="131"/>
      <c r="L939" s="131"/>
      <c r="M939" s="131"/>
      <c r="N939" s="131"/>
      <c r="O939" s="131"/>
      <c r="P939" s="131"/>
      <c r="Q939" s="131"/>
      <c r="R939" s="131"/>
      <c r="S939" s="131"/>
      <c r="T939" s="131"/>
      <c r="U939" s="131"/>
      <c r="V939" s="131"/>
      <c r="W939" s="131"/>
      <c r="X939" s="131"/>
      <c r="Y939" s="131"/>
      <c r="Z939" s="131"/>
    </row>
    <row r="940">
      <c r="A940" s="131"/>
      <c r="B940" s="131"/>
      <c r="C940" s="131"/>
      <c r="D940" s="131"/>
      <c r="E940" s="131"/>
      <c r="F940" s="131"/>
      <c r="G940" s="131"/>
      <c r="H940" s="131"/>
      <c r="I940" s="131"/>
      <c r="J940" s="131"/>
      <c r="K940" s="131"/>
      <c r="L940" s="131"/>
      <c r="M940" s="131"/>
      <c r="N940" s="131"/>
      <c r="O940" s="131"/>
      <c r="P940" s="131"/>
      <c r="Q940" s="131"/>
      <c r="R940" s="131"/>
      <c r="S940" s="131"/>
      <c r="T940" s="131"/>
      <c r="U940" s="131"/>
      <c r="V940" s="131"/>
      <c r="W940" s="131"/>
      <c r="X940" s="131"/>
      <c r="Y940" s="131"/>
      <c r="Z940" s="131"/>
    </row>
    <row r="941">
      <c r="A941" s="131"/>
      <c r="B941" s="131"/>
      <c r="C941" s="131"/>
      <c r="D941" s="131"/>
      <c r="E941" s="131"/>
      <c r="F941" s="131"/>
      <c r="G941" s="131"/>
      <c r="H941" s="131"/>
      <c r="I941" s="131"/>
      <c r="J941" s="131"/>
      <c r="K941" s="131"/>
      <c r="L941" s="131"/>
      <c r="M941" s="131"/>
      <c r="N941" s="131"/>
      <c r="O941" s="131"/>
      <c r="P941" s="131"/>
      <c r="Q941" s="131"/>
      <c r="R941" s="131"/>
      <c r="S941" s="131"/>
      <c r="T941" s="131"/>
      <c r="U941" s="131"/>
      <c r="V941" s="131"/>
      <c r="W941" s="131"/>
      <c r="X941" s="131"/>
      <c r="Y941" s="131"/>
      <c r="Z941" s="131"/>
    </row>
    <row r="942">
      <c r="A942" s="131"/>
      <c r="B942" s="131"/>
      <c r="C942" s="131"/>
      <c r="D942" s="131"/>
      <c r="E942" s="131"/>
      <c r="F942" s="131"/>
      <c r="G942" s="131"/>
      <c r="H942" s="131"/>
      <c r="I942" s="131"/>
      <c r="J942" s="131"/>
      <c r="K942" s="131"/>
      <c r="L942" s="131"/>
      <c r="M942" s="131"/>
      <c r="N942" s="131"/>
      <c r="O942" s="131"/>
      <c r="P942" s="131"/>
      <c r="Q942" s="131"/>
      <c r="R942" s="131"/>
      <c r="S942" s="131"/>
      <c r="T942" s="131"/>
      <c r="U942" s="131"/>
      <c r="V942" s="131"/>
      <c r="W942" s="131"/>
      <c r="X942" s="131"/>
      <c r="Y942" s="131"/>
      <c r="Z942" s="131"/>
    </row>
    <row r="943">
      <c r="A943" s="131"/>
      <c r="B943" s="131"/>
      <c r="C943" s="131"/>
      <c r="D943" s="131"/>
      <c r="E943" s="131"/>
      <c r="F943" s="131"/>
      <c r="G943" s="131"/>
      <c r="H943" s="131"/>
      <c r="I943" s="131"/>
      <c r="J943" s="131"/>
      <c r="K943" s="131"/>
      <c r="L943" s="131"/>
      <c r="M943" s="131"/>
      <c r="N943" s="131"/>
      <c r="O943" s="131"/>
      <c r="P943" s="131"/>
      <c r="Q943" s="131"/>
      <c r="R943" s="131"/>
      <c r="S943" s="131"/>
      <c r="T943" s="131"/>
      <c r="U943" s="131"/>
      <c r="V943" s="131"/>
      <c r="W943" s="131"/>
      <c r="X943" s="131"/>
      <c r="Y943" s="131"/>
      <c r="Z943" s="131"/>
    </row>
    <row r="944">
      <c r="A944" s="131"/>
      <c r="B944" s="131"/>
      <c r="C944" s="131"/>
      <c r="D944" s="131"/>
      <c r="E944" s="131"/>
      <c r="F944" s="131"/>
      <c r="G944" s="131"/>
      <c r="H944" s="131"/>
      <c r="I944" s="131"/>
      <c r="J944" s="131"/>
      <c r="K944" s="131"/>
      <c r="L944" s="131"/>
      <c r="M944" s="131"/>
      <c r="N944" s="131"/>
      <c r="O944" s="131"/>
      <c r="P944" s="131"/>
      <c r="Q944" s="131"/>
      <c r="R944" s="131"/>
      <c r="S944" s="131"/>
      <c r="T944" s="131"/>
      <c r="U944" s="131"/>
      <c r="V944" s="131"/>
      <c r="W944" s="131"/>
      <c r="X944" s="131"/>
      <c r="Y944" s="131"/>
      <c r="Z944" s="131"/>
    </row>
    <row r="945">
      <c r="A945" s="131"/>
      <c r="B945" s="131"/>
      <c r="C945" s="131"/>
      <c r="D945" s="131"/>
      <c r="E945" s="131"/>
      <c r="F945" s="131"/>
      <c r="G945" s="131"/>
      <c r="H945" s="131"/>
      <c r="I945" s="131"/>
      <c r="J945" s="131"/>
      <c r="K945" s="131"/>
      <c r="L945" s="131"/>
      <c r="M945" s="131"/>
      <c r="N945" s="131"/>
      <c r="O945" s="131"/>
      <c r="P945" s="131"/>
      <c r="Q945" s="131"/>
      <c r="R945" s="131"/>
      <c r="S945" s="131"/>
      <c r="T945" s="131"/>
      <c r="U945" s="131"/>
      <c r="V945" s="131"/>
      <c r="W945" s="131"/>
      <c r="X945" s="131"/>
      <c r="Y945" s="131"/>
      <c r="Z945" s="131"/>
    </row>
    <row r="946">
      <c r="A946" s="131"/>
      <c r="B946" s="131"/>
      <c r="C946" s="131"/>
      <c r="D946" s="131"/>
      <c r="E946" s="131"/>
      <c r="F946" s="131"/>
      <c r="G946" s="131"/>
      <c r="H946" s="131"/>
      <c r="I946" s="131"/>
      <c r="J946" s="131"/>
      <c r="K946" s="131"/>
      <c r="L946" s="131"/>
      <c r="M946" s="131"/>
      <c r="N946" s="131"/>
      <c r="O946" s="131"/>
      <c r="P946" s="131"/>
      <c r="Q946" s="131"/>
      <c r="R946" s="131"/>
      <c r="S946" s="131"/>
      <c r="T946" s="131"/>
      <c r="U946" s="131"/>
      <c r="V946" s="131"/>
      <c r="W946" s="131"/>
      <c r="X946" s="131"/>
      <c r="Y946" s="131"/>
      <c r="Z946" s="131"/>
    </row>
    <row r="947">
      <c r="A947" s="131"/>
      <c r="B947" s="131"/>
      <c r="C947" s="131"/>
      <c r="D947" s="131"/>
      <c r="E947" s="131"/>
      <c r="F947" s="131"/>
      <c r="G947" s="131"/>
      <c r="H947" s="131"/>
      <c r="I947" s="131"/>
      <c r="J947" s="131"/>
      <c r="K947" s="131"/>
      <c r="L947" s="131"/>
      <c r="M947" s="131"/>
      <c r="N947" s="131"/>
      <c r="O947" s="131"/>
      <c r="P947" s="131"/>
      <c r="Q947" s="131"/>
      <c r="R947" s="131"/>
      <c r="S947" s="131"/>
      <c r="T947" s="131"/>
      <c r="U947" s="131"/>
      <c r="V947" s="131"/>
      <c r="W947" s="131"/>
      <c r="X947" s="131"/>
      <c r="Y947" s="131"/>
      <c r="Z947" s="131"/>
    </row>
    <row r="948">
      <c r="A948" s="131"/>
      <c r="B948" s="131"/>
      <c r="C948" s="131"/>
      <c r="D948" s="131"/>
      <c r="E948" s="131"/>
      <c r="F948" s="131"/>
      <c r="G948" s="131"/>
      <c r="H948" s="131"/>
      <c r="I948" s="131"/>
      <c r="J948" s="131"/>
      <c r="K948" s="131"/>
      <c r="L948" s="131"/>
      <c r="M948" s="131"/>
      <c r="N948" s="131"/>
      <c r="O948" s="131"/>
      <c r="P948" s="131"/>
      <c r="Q948" s="131"/>
      <c r="R948" s="131"/>
      <c r="S948" s="131"/>
      <c r="T948" s="131"/>
      <c r="U948" s="131"/>
      <c r="V948" s="131"/>
      <c r="W948" s="131"/>
      <c r="X948" s="131"/>
      <c r="Y948" s="131"/>
      <c r="Z948" s="131"/>
    </row>
    <row r="949">
      <c r="A949" s="131"/>
      <c r="B949" s="131"/>
      <c r="C949" s="131"/>
      <c r="D949" s="131"/>
      <c r="E949" s="131"/>
      <c r="F949" s="131"/>
      <c r="G949" s="131"/>
      <c r="H949" s="131"/>
      <c r="I949" s="131"/>
      <c r="J949" s="131"/>
      <c r="K949" s="131"/>
      <c r="L949" s="131"/>
      <c r="M949" s="131"/>
      <c r="N949" s="131"/>
      <c r="O949" s="131"/>
      <c r="P949" s="131"/>
      <c r="Q949" s="131"/>
      <c r="R949" s="131"/>
      <c r="S949" s="131"/>
      <c r="T949" s="131"/>
      <c r="U949" s="131"/>
      <c r="V949" s="131"/>
      <c r="W949" s="131"/>
      <c r="X949" s="131"/>
      <c r="Y949" s="131"/>
      <c r="Z949" s="131"/>
    </row>
    <row r="950">
      <c r="A950" s="131"/>
      <c r="B950" s="131"/>
      <c r="C950" s="131"/>
      <c r="D950" s="131"/>
      <c r="E950" s="131"/>
      <c r="F950" s="131"/>
      <c r="G950" s="131"/>
      <c r="H950" s="131"/>
      <c r="I950" s="131"/>
      <c r="J950" s="131"/>
      <c r="K950" s="131"/>
      <c r="L950" s="131"/>
      <c r="M950" s="131"/>
      <c r="N950" s="131"/>
      <c r="O950" s="131"/>
      <c r="P950" s="131"/>
      <c r="Q950" s="131"/>
      <c r="R950" s="131"/>
      <c r="S950" s="131"/>
      <c r="T950" s="131"/>
      <c r="U950" s="131"/>
      <c r="V950" s="131"/>
      <c r="W950" s="131"/>
      <c r="X950" s="131"/>
      <c r="Y950" s="131"/>
      <c r="Z950" s="131"/>
    </row>
    <row r="951">
      <c r="A951" s="131"/>
      <c r="B951" s="131"/>
      <c r="C951" s="131"/>
      <c r="D951" s="131"/>
      <c r="E951" s="131"/>
      <c r="F951" s="131"/>
      <c r="G951" s="131"/>
      <c r="H951" s="131"/>
      <c r="I951" s="131"/>
      <c r="J951" s="131"/>
      <c r="K951" s="131"/>
      <c r="L951" s="131"/>
      <c r="M951" s="131"/>
      <c r="N951" s="131"/>
      <c r="O951" s="131"/>
      <c r="P951" s="131"/>
      <c r="Q951" s="131"/>
      <c r="R951" s="131"/>
      <c r="S951" s="131"/>
      <c r="T951" s="131"/>
      <c r="U951" s="131"/>
      <c r="V951" s="131"/>
      <c r="W951" s="131"/>
      <c r="X951" s="131"/>
      <c r="Y951" s="131"/>
      <c r="Z951" s="131"/>
    </row>
    <row r="952">
      <c r="A952" s="131"/>
      <c r="B952" s="131"/>
      <c r="C952" s="131"/>
      <c r="D952" s="131"/>
      <c r="E952" s="131"/>
      <c r="F952" s="131"/>
      <c r="G952" s="131"/>
      <c r="H952" s="131"/>
      <c r="I952" s="131"/>
      <c r="J952" s="131"/>
      <c r="K952" s="131"/>
      <c r="L952" s="131"/>
      <c r="M952" s="131"/>
      <c r="N952" s="131"/>
      <c r="O952" s="131"/>
      <c r="P952" s="131"/>
      <c r="Q952" s="131"/>
      <c r="R952" s="131"/>
      <c r="S952" s="131"/>
      <c r="T952" s="131"/>
      <c r="U952" s="131"/>
      <c r="V952" s="131"/>
      <c r="W952" s="131"/>
      <c r="X952" s="131"/>
      <c r="Y952" s="131"/>
      <c r="Z952" s="131"/>
    </row>
    <row r="953">
      <c r="A953" s="131"/>
      <c r="B953" s="131"/>
      <c r="C953" s="131"/>
      <c r="D953" s="131"/>
      <c r="E953" s="131"/>
      <c r="F953" s="131"/>
      <c r="G953" s="131"/>
      <c r="H953" s="131"/>
      <c r="I953" s="131"/>
      <c r="J953" s="131"/>
      <c r="K953" s="131"/>
      <c r="L953" s="131"/>
      <c r="M953" s="131"/>
      <c r="N953" s="131"/>
      <c r="O953" s="131"/>
      <c r="P953" s="131"/>
      <c r="Q953" s="131"/>
      <c r="R953" s="131"/>
      <c r="S953" s="131"/>
      <c r="T953" s="131"/>
      <c r="U953" s="131"/>
      <c r="V953" s="131"/>
      <c r="W953" s="131"/>
      <c r="X953" s="131"/>
      <c r="Y953" s="131"/>
      <c r="Z953" s="131"/>
    </row>
    <row r="954">
      <c r="A954" s="131"/>
      <c r="B954" s="131"/>
      <c r="C954" s="131"/>
      <c r="D954" s="131"/>
      <c r="E954" s="131"/>
      <c r="F954" s="131"/>
      <c r="G954" s="131"/>
      <c r="H954" s="131"/>
      <c r="I954" s="131"/>
      <c r="J954" s="131"/>
      <c r="K954" s="131"/>
      <c r="L954" s="131"/>
      <c r="M954" s="131"/>
      <c r="N954" s="131"/>
      <c r="O954" s="131"/>
      <c r="P954" s="131"/>
      <c r="Q954" s="131"/>
      <c r="R954" s="131"/>
      <c r="S954" s="131"/>
      <c r="T954" s="131"/>
      <c r="U954" s="131"/>
      <c r="V954" s="131"/>
      <c r="W954" s="131"/>
      <c r="X954" s="131"/>
      <c r="Y954" s="131"/>
      <c r="Z954" s="131"/>
    </row>
    <row r="955">
      <c r="A955" s="131"/>
      <c r="B955" s="131"/>
      <c r="C955" s="131"/>
      <c r="D955" s="131"/>
      <c r="E955" s="131"/>
      <c r="F955" s="131"/>
      <c r="G955" s="131"/>
      <c r="H955" s="131"/>
      <c r="I955" s="131"/>
      <c r="J955" s="131"/>
      <c r="K955" s="131"/>
      <c r="L955" s="131"/>
      <c r="M955" s="131"/>
      <c r="N955" s="131"/>
      <c r="O955" s="131"/>
      <c r="P955" s="131"/>
      <c r="Q955" s="131"/>
      <c r="R955" s="131"/>
      <c r="S955" s="131"/>
      <c r="T955" s="131"/>
      <c r="U955" s="131"/>
      <c r="V955" s="131"/>
      <c r="W955" s="131"/>
      <c r="X955" s="131"/>
      <c r="Y955" s="131"/>
      <c r="Z955" s="131"/>
    </row>
    <row r="956">
      <c r="A956" s="131"/>
      <c r="B956" s="131"/>
      <c r="C956" s="131"/>
      <c r="D956" s="131"/>
      <c r="E956" s="131"/>
      <c r="F956" s="131"/>
      <c r="G956" s="131"/>
      <c r="H956" s="131"/>
      <c r="I956" s="131"/>
      <c r="J956" s="131"/>
      <c r="K956" s="131"/>
      <c r="L956" s="131"/>
      <c r="M956" s="131"/>
      <c r="N956" s="131"/>
      <c r="O956" s="131"/>
      <c r="P956" s="131"/>
      <c r="Q956" s="131"/>
      <c r="R956" s="131"/>
      <c r="S956" s="131"/>
      <c r="T956" s="131"/>
      <c r="U956" s="131"/>
      <c r="V956" s="131"/>
      <c r="W956" s="131"/>
      <c r="X956" s="131"/>
      <c r="Y956" s="131"/>
      <c r="Z956" s="131"/>
    </row>
    <row r="957">
      <c r="A957" s="131"/>
      <c r="B957" s="131"/>
      <c r="C957" s="131"/>
      <c r="D957" s="131"/>
      <c r="E957" s="131"/>
      <c r="F957" s="131"/>
      <c r="G957" s="131"/>
      <c r="H957" s="131"/>
      <c r="I957" s="131"/>
      <c r="J957" s="131"/>
      <c r="K957" s="131"/>
      <c r="L957" s="131"/>
      <c r="M957" s="131"/>
      <c r="N957" s="131"/>
      <c r="O957" s="131"/>
      <c r="P957" s="131"/>
      <c r="Q957" s="131"/>
      <c r="R957" s="131"/>
      <c r="S957" s="131"/>
      <c r="T957" s="131"/>
      <c r="U957" s="131"/>
      <c r="V957" s="131"/>
      <c r="W957" s="131"/>
      <c r="X957" s="131"/>
      <c r="Y957" s="131"/>
      <c r="Z957" s="131"/>
    </row>
    <row r="958">
      <c r="A958" s="131"/>
      <c r="B958" s="131"/>
      <c r="C958" s="131"/>
      <c r="D958" s="131"/>
      <c r="E958" s="131"/>
      <c r="F958" s="131"/>
      <c r="G958" s="131"/>
      <c r="H958" s="131"/>
      <c r="I958" s="131"/>
      <c r="J958" s="131"/>
      <c r="K958" s="131"/>
      <c r="L958" s="131"/>
      <c r="M958" s="131"/>
      <c r="N958" s="131"/>
      <c r="O958" s="131"/>
      <c r="P958" s="131"/>
      <c r="Q958" s="131"/>
      <c r="R958" s="131"/>
      <c r="S958" s="131"/>
      <c r="T958" s="131"/>
      <c r="U958" s="131"/>
      <c r="V958" s="131"/>
      <c r="W958" s="131"/>
      <c r="X958" s="131"/>
      <c r="Y958" s="131"/>
      <c r="Z958" s="131"/>
    </row>
    <row r="959">
      <c r="A959" s="131"/>
      <c r="B959" s="131"/>
      <c r="C959" s="131"/>
      <c r="D959" s="131"/>
      <c r="E959" s="131"/>
      <c r="F959" s="131"/>
      <c r="G959" s="131"/>
      <c r="H959" s="131"/>
      <c r="I959" s="131"/>
      <c r="J959" s="131"/>
      <c r="K959" s="131"/>
      <c r="L959" s="131"/>
      <c r="M959" s="131"/>
      <c r="N959" s="131"/>
      <c r="O959" s="131"/>
      <c r="P959" s="131"/>
      <c r="Q959" s="131"/>
      <c r="R959" s="131"/>
      <c r="S959" s="131"/>
      <c r="T959" s="131"/>
      <c r="U959" s="131"/>
      <c r="V959" s="131"/>
      <c r="W959" s="131"/>
      <c r="X959" s="131"/>
      <c r="Y959" s="131"/>
      <c r="Z959" s="131"/>
    </row>
    <row r="960">
      <c r="A960" s="131"/>
      <c r="B960" s="131"/>
      <c r="C960" s="131"/>
      <c r="D960" s="131"/>
      <c r="E960" s="131"/>
      <c r="F960" s="131"/>
      <c r="G960" s="131"/>
      <c r="H960" s="131"/>
      <c r="I960" s="131"/>
      <c r="J960" s="131"/>
      <c r="K960" s="131"/>
      <c r="L960" s="131"/>
      <c r="M960" s="131"/>
      <c r="N960" s="131"/>
      <c r="O960" s="131"/>
      <c r="P960" s="131"/>
      <c r="Q960" s="131"/>
      <c r="R960" s="131"/>
      <c r="S960" s="131"/>
      <c r="T960" s="131"/>
      <c r="U960" s="131"/>
      <c r="V960" s="131"/>
      <c r="W960" s="131"/>
      <c r="X960" s="131"/>
      <c r="Y960" s="131"/>
      <c r="Z960" s="131"/>
    </row>
    <row r="961">
      <c r="A961" s="131"/>
      <c r="B961" s="131"/>
      <c r="C961" s="131"/>
      <c r="D961" s="131"/>
      <c r="E961" s="131"/>
      <c r="F961" s="131"/>
      <c r="G961" s="131"/>
      <c r="H961" s="131"/>
      <c r="I961" s="131"/>
      <c r="J961" s="131"/>
      <c r="K961" s="131"/>
      <c r="L961" s="131"/>
      <c r="M961" s="131"/>
      <c r="N961" s="131"/>
      <c r="O961" s="131"/>
      <c r="P961" s="131"/>
      <c r="Q961" s="131"/>
      <c r="R961" s="131"/>
      <c r="S961" s="131"/>
      <c r="T961" s="131"/>
      <c r="U961" s="131"/>
      <c r="V961" s="131"/>
      <c r="W961" s="131"/>
      <c r="X961" s="131"/>
      <c r="Y961" s="131"/>
      <c r="Z961" s="131"/>
    </row>
    <row r="962">
      <c r="A962" s="131"/>
      <c r="B962" s="131"/>
      <c r="C962" s="131"/>
      <c r="D962" s="131"/>
      <c r="E962" s="131"/>
      <c r="F962" s="131"/>
      <c r="G962" s="131"/>
      <c r="H962" s="131"/>
      <c r="I962" s="131"/>
      <c r="J962" s="131"/>
      <c r="K962" s="131"/>
      <c r="L962" s="131"/>
      <c r="M962" s="131"/>
      <c r="N962" s="131"/>
      <c r="O962" s="131"/>
      <c r="P962" s="131"/>
      <c r="Q962" s="131"/>
      <c r="R962" s="131"/>
      <c r="S962" s="131"/>
      <c r="T962" s="131"/>
      <c r="U962" s="131"/>
      <c r="V962" s="131"/>
      <c r="W962" s="131"/>
      <c r="X962" s="131"/>
      <c r="Y962" s="131"/>
      <c r="Z962" s="131"/>
    </row>
    <row r="963">
      <c r="A963" s="131"/>
      <c r="B963" s="131"/>
      <c r="C963" s="131"/>
      <c r="D963" s="131"/>
      <c r="E963" s="131"/>
      <c r="F963" s="131"/>
      <c r="G963" s="131"/>
      <c r="H963" s="131"/>
      <c r="I963" s="131"/>
      <c r="J963" s="131"/>
      <c r="K963" s="131"/>
      <c r="L963" s="131"/>
      <c r="M963" s="131"/>
      <c r="N963" s="131"/>
      <c r="O963" s="131"/>
      <c r="P963" s="131"/>
      <c r="Q963" s="131"/>
      <c r="R963" s="131"/>
      <c r="S963" s="131"/>
      <c r="T963" s="131"/>
      <c r="U963" s="131"/>
      <c r="V963" s="131"/>
      <c r="W963" s="131"/>
      <c r="X963" s="131"/>
      <c r="Y963" s="131"/>
      <c r="Z963" s="131"/>
    </row>
    <row r="964">
      <c r="A964" s="131"/>
      <c r="B964" s="131"/>
      <c r="C964" s="131"/>
      <c r="D964" s="131"/>
      <c r="E964" s="131"/>
      <c r="F964" s="131"/>
      <c r="G964" s="131"/>
      <c r="H964" s="131"/>
      <c r="I964" s="131"/>
      <c r="J964" s="131"/>
      <c r="K964" s="131"/>
      <c r="L964" s="131"/>
      <c r="M964" s="131"/>
      <c r="N964" s="131"/>
      <c r="O964" s="131"/>
      <c r="P964" s="131"/>
      <c r="Q964" s="131"/>
      <c r="R964" s="131"/>
      <c r="S964" s="131"/>
      <c r="T964" s="131"/>
      <c r="U964" s="131"/>
      <c r="V964" s="131"/>
      <c r="W964" s="131"/>
      <c r="X964" s="131"/>
      <c r="Y964" s="131"/>
      <c r="Z964" s="131"/>
    </row>
    <row r="965">
      <c r="A965" s="131"/>
      <c r="B965" s="131"/>
      <c r="C965" s="131"/>
      <c r="D965" s="131"/>
      <c r="E965" s="131"/>
      <c r="F965" s="131"/>
      <c r="G965" s="131"/>
      <c r="H965" s="131"/>
      <c r="I965" s="131"/>
      <c r="J965" s="131"/>
      <c r="K965" s="131"/>
      <c r="L965" s="131"/>
      <c r="M965" s="131"/>
      <c r="N965" s="131"/>
      <c r="O965" s="131"/>
      <c r="P965" s="131"/>
      <c r="Q965" s="131"/>
      <c r="R965" s="131"/>
      <c r="S965" s="131"/>
      <c r="T965" s="131"/>
      <c r="U965" s="131"/>
      <c r="V965" s="131"/>
      <c r="W965" s="131"/>
      <c r="X965" s="131"/>
      <c r="Y965" s="131"/>
      <c r="Z965" s="131"/>
    </row>
    <row r="966">
      <c r="A966" s="131"/>
      <c r="B966" s="131"/>
      <c r="C966" s="131"/>
      <c r="D966" s="131"/>
      <c r="E966" s="131"/>
      <c r="F966" s="131"/>
      <c r="G966" s="131"/>
      <c r="H966" s="131"/>
      <c r="I966" s="131"/>
      <c r="J966" s="131"/>
      <c r="K966" s="131"/>
      <c r="L966" s="131"/>
      <c r="M966" s="131"/>
      <c r="N966" s="131"/>
      <c r="O966" s="131"/>
      <c r="P966" s="131"/>
      <c r="Q966" s="131"/>
      <c r="R966" s="131"/>
      <c r="S966" s="131"/>
      <c r="T966" s="131"/>
      <c r="U966" s="131"/>
      <c r="V966" s="131"/>
      <c r="W966" s="131"/>
      <c r="X966" s="131"/>
      <c r="Y966" s="131"/>
      <c r="Z966" s="131"/>
    </row>
    <row r="967">
      <c r="A967" s="131"/>
      <c r="B967" s="131"/>
      <c r="C967" s="131"/>
      <c r="D967" s="131"/>
      <c r="E967" s="131"/>
      <c r="F967" s="131"/>
      <c r="G967" s="131"/>
      <c r="H967" s="131"/>
      <c r="I967" s="131"/>
      <c r="J967" s="131"/>
      <c r="K967" s="131"/>
      <c r="L967" s="131"/>
      <c r="M967" s="131"/>
      <c r="N967" s="131"/>
      <c r="O967" s="131"/>
      <c r="P967" s="131"/>
      <c r="Q967" s="131"/>
      <c r="R967" s="131"/>
      <c r="S967" s="131"/>
      <c r="T967" s="131"/>
      <c r="U967" s="131"/>
      <c r="V967" s="131"/>
      <c r="W967" s="131"/>
      <c r="X967" s="131"/>
      <c r="Y967" s="131"/>
      <c r="Z967" s="131"/>
    </row>
    <row r="968">
      <c r="A968" s="131"/>
      <c r="B968" s="131"/>
      <c r="C968" s="131"/>
      <c r="D968" s="131"/>
      <c r="E968" s="131"/>
      <c r="F968" s="131"/>
      <c r="G968" s="131"/>
      <c r="H968" s="131"/>
      <c r="I968" s="131"/>
      <c r="J968" s="131"/>
      <c r="K968" s="131"/>
      <c r="L968" s="131"/>
      <c r="M968" s="131"/>
      <c r="N968" s="131"/>
      <c r="O968" s="131"/>
      <c r="P968" s="131"/>
      <c r="Q968" s="131"/>
      <c r="R968" s="131"/>
      <c r="S968" s="131"/>
      <c r="T968" s="131"/>
      <c r="U968" s="131"/>
      <c r="V968" s="131"/>
      <c r="W968" s="131"/>
      <c r="X968" s="131"/>
      <c r="Y968" s="131"/>
      <c r="Z968" s="131"/>
    </row>
    <row r="969">
      <c r="A969" s="131"/>
      <c r="B969" s="131"/>
      <c r="C969" s="131"/>
      <c r="D969" s="131"/>
      <c r="E969" s="131"/>
      <c r="F969" s="131"/>
      <c r="G969" s="131"/>
      <c r="H969" s="131"/>
      <c r="I969" s="131"/>
      <c r="J969" s="131"/>
      <c r="K969" s="131"/>
      <c r="L969" s="131"/>
      <c r="M969" s="131"/>
      <c r="N969" s="131"/>
      <c r="O969" s="131"/>
      <c r="P969" s="131"/>
      <c r="Q969" s="131"/>
      <c r="R969" s="131"/>
      <c r="S969" s="131"/>
      <c r="T969" s="131"/>
      <c r="U969" s="131"/>
      <c r="V969" s="131"/>
      <c r="W969" s="131"/>
      <c r="X969" s="131"/>
      <c r="Y969" s="131"/>
      <c r="Z969" s="131"/>
    </row>
    <row r="970">
      <c r="A970" s="131"/>
      <c r="B970" s="131"/>
      <c r="C970" s="131"/>
      <c r="D970" s="131"/>
      <c r="E970" s="131"/>
      <c r="F970" s="131"/>
      <c r="G970" s="131"/>
      <c r="H970" s="131"/>
      <c r="I970" s="131"/>
      <c r="J970" s="131"/>
      <c r="K970" s="131"/>
      <c r="L970" s="131"/>
      <c r="M970" s="131"/>
      <c r="N970" s="131"/>
      <c r="O970" s="131"/>
      <c r="P970" s="131"/>
      <c r="Q970" s="131"/>
      <c r="R970" s="131"/>
      <c r="S970" s="131"/>
      <c r="T970" s="131"/>
      <c r="U970" s="131"/>
      <c r="V970" s="131"/>
      <c r="W970" s="131"/>
      <c r="X970" s="131"/>
      <c r="Y970" s="131"/>
      <c r="Z970" s="131"/>
    </row>
    <row r="971">
      <c r="A971" s="131"/>
      <c r="B971" s="131"/>
      <c r="C971" s="131"/>
      <c r="D971" s="131"/>
      <c r="E971" s="131"/>
      <c r="F971" s="131"/>
      <c r="G971" s="131"/>
      <c r="H971" s="131"/>
      <c r="I971" s="131"/>
      <c r="J971" s="131"/>
      <c r="K971" s="131"/>
      <c r="L971" s="131"/>
      <c r="M971" s="131"/>
      <c r="N971" s="131"/>
      <c r="O971" s="131"/>
      <c r="P971" s="131"/>
      <c r="Q971" s="131"/>
      <c r="R971" s="131"/>
      <c r="S971" s="131"/>
      <c r="T971" s="131"/>
      <c r="U971" s="131"/>
      <c r="V971" s="131"/>
      <c r="W971" s="131"/>
      <c r="X971" s="131"/>
      <c r="Y971" s="131"/>
      <c r="Z971" s="131"/>
    </row>
    <row r="972">
      <c r="A972" s="131"/>
      <c r="B972" s="131"/>
      <c r="C972" s="131"/>
      <c r="D972" s="131"/>
      <c r="E972" s="131"/>
      <c r="F972" s="131"/>
      <c r="G972" s="131"/>
      <c r="H972" s="131"/>
      <c r="I972" s="131"/>
      <c r="J972" s="131"/>
      <c r="K972" s="131"/>
      <c r="L972" s="131"/>
      <c r="M972" s="131"/>
      <c r="N972" s="131"/>
      <c r="O972" s="131"/>
      <c r="P972" s="131"/>
      <c r="Q972" s="131"/>
      <c r="R972" s="131"/>
      <c r="S972" s="131"/>
      <c r="T972" s="131"/>
      <c r="U972" s="131"/>
      <c r="V972" s="131"/>
      <c r="W972" s="131"/>
      <c r="X972" s="131"/>
      <c r="Y972" s="131"/>
      <c r="Z972" s="131"/>
    </row>
    <row r="973">
      <c r="A973" s="131"/>
      <c r="B973" s="131"/>
      <c r="C973" s="131"/>
      <c r="D973" s="131"/>
      <c r="E973" s="131"/>
      <c r="F973" s="131"/>
      <c r="G973" s="131"/>
      <c r="H973" s="131"/>
      <c r="I973" s="131"/>
      <c r="J973" s="131"/>
      <c r="K973" s="131"/>
      <c r="L973" s="131"/>
      <c r="M973" s="131"/>
      <c r="N973" s="131"/>
      <c r="O973" s="131"/>
      <c r="P973" s="131"/>
      <c r="Q973" s="131"/>
      <c r="R973" s="131"/>
      <c r="S973" s="131"/>
      <c r="T973" s="131"/>
      <c r="U973" s="131"/>
      <c r="V973" s="131"/>
      <c r="W973" s="131"/>
      <c r="X973" s="131"/>
      <c r="Y973" s="131"/>
      <c r="Z973" s="131"/>
    </row>
    <row r="974">
      <c r="A974" s="131"/>
      <c r="B974" s="131"/>
      <c r="C974" s="131"/>
      <c r="D974" s="131"/>
      <c r="E974" s="131"/>
      <c r="F974" s="131"/>
      <c r="G974" s="131"/>
      <c r="H974" s="131"/>
      <c r="I974" s="131"/>
      <c r="J974" s="131"/>
      <c r="K974" s="131"/>
      <c r="L974" s="131"/>
      <c r="M974" s="131"/>
      <c r="N974" s="131"/>
      <c r="O974" s="131"/>
      <c r="P974" s="131"/>
      <c r="Q974" s="131"/>
      <c r="R974" s="131"/>
      <c r="S974" s="131"/>
      <c r="T974" s="131"/>
      <c r="U974" s="131"/>
      <c r="V974" s="131"/>
      <c r="W974" s="131"/>
      <c r="X974" s="131"/>
      <c r="Y974" s="131"/>
      <c r="Z974" s="131"/>
    </row>
    <row r="975">
      <c r="A975" s="131"/>
      <c r="B975" s="131"/>
      <c r="C975" s="131"/>
      <c r="D975" s="131"/>
      <c r="E975" s="131"/>
      <c r="F975" s="131"/>
      <c r="G975" s="131"/>
      <c r="H975" s="131"/>
      <c r="I975" s="131"/>
      <c r="J975" s="131"/>
      <c r="K975" s="131"/>
      <c r="L975" s="131"/>
      <c r="M975" s="131"/>
      <c r="N975" s="131"/>
      <c r="O975" s="131"/>
      <c r="P975" s="131"/>
      <c r="Q975" s="131"/>
      <c r="R975" s="131"/>
      <c r="S975" s="131"/>
      <c r="T975" s="131"/>
      <c r="U975" s="131"/>
      <c r="V975" s="131"/>
      <c r="W975" s="131"/>
      <c r="X975" s="131"/>
      <c r="Y975" s="131"/>
      <c r="Z975" s="131"/>
    </row>
    <row r="976">
      <c r="A976" s="131"/>
      <c r="B976" s="131"/>
      <c r="C976" s="131"/>
      <c r="D976" s="131"/>
      <c r="E976" s="131"/>
      <c r="F976" s="131"/>
      <c r="G976" s="131"/>
      <c r="H976" s="131"/>
      <c r="I976" s="131"/>
      <c r="J976" s="131"/>
      <c r="K976" s="131"/>
      <c r="L976" s="131"/>
      <c r="M976" s="131"/>
      <c r="N976" s="131"/>
      <c r="O976" s="131"/>
      <c r="P976" s="131"/>
      <c r="Q976" s="131"/>
      <c r="R976" s="131"/>
      <c r="S976" s="131"/>
      <c r="T976" s="131"/>
      <c r="U976" s="131"/>
      <c r="V976" s="131"/>
      <c r="W976" s="131"/>
      <c r="X976" s="131"/>
      <c r="Y976" s="131"/>
      <c r="Z976" s="131"/>
    </row>
    <row r="977">
      <c r="A977" s="131"/>
      <c r="B977" s="131"/>
      <c r="C977" s="131"/>
      <c r="D977" s="131"/>
      <c r="E977" s="131"/>
      <c r="F977" s="131"/>
      <c r="G977" s="131"/>
      <c r="H977" s="131"/>
      <c r="I977" s="131"/>
      <c r="J977" s="131"/>
      <c r="K977" s="131"/>
      <c r="L977" s="131"/>
      <c r="M977" s="131"/>
      <c r="N977" s="131"/>
      <c r="O977" s="131"/>
      <c r="P977" s="131"/>
      <c r="Q977" s="131"/>
      <c r="R977" s="131"/>
      <c r="S977" s="131"/>
      <c r="T977" s="131"/>
      <c r="U977" s="131"/>
      <c r="V977" s="131"/>
      <c r="W977" s="131"/>
      <c r="X977" s="131"/>
      <c r="Y977" s="131"/>
      <c r="Z977" s="131"/>
    </row>
    <row r="978">
      <c r="A978" s="131"/>
      <c r="B978" s="131"/>
      <c r="C978" s="131"/>
      <c r="D978" s="131"/>
      <c r="E978" s="131"/>
      <c r="F978" s="131"/>
      <c r="G978" s="131"/>
      <c r="H978" s="131"/>
      <c r="I978" s="131"/>
      <c r="J978" s="131"/>
      <c r="K978" s="131"/>
      <c r="L978" s="131"/>
      <c r="M978" s="131"/>
      <c r="N978" s="131"/>
      <c r="O978" s="131"/>
      <c r="P978" s="131"/>
      <c r="Q978" s="131"/>
      <c r="R978" s="131"/>
      <c r="S978" s="131"/>
      <c r="T978" s="131"/>
      <c r="U978" s="131"/>
      <c r="V978" s="131"/>
      <c r="W978" s="131"/>
      <c r="X978" s="131"/>
      <c r="Y978" s="131"/>
      <c r="Z978" s="131"/>
    </row>
    <row r="979">
      <c r="A979" s="131"/>
      <c r="B979" s="131"/>
      <c r="C979" s="131"/>
      <c r="D979" s="131"/>
      <c r="E979" s="131"/>
      <c r="F979" s="131"/>
      <c r="G979" s="131"/>
      <c r="H979" s="131"/>
      <c r="I979" s="131"/>
      <c r="J979" s="131"/>
      <c r="K979" s="131"/>
      <c r="L979" s="131"/>
      <c r="M979" s="131"/>
      <c r="N979" s="131"/>
      <c r="O979" s="131"/>
      <c r="P979" s="131"/>
      <c r="Q979" s="131"/>
      <c r="R979" s="131"/>
      <c r="S979" s="131"/>
      <c r="T979" s="131"/>
      <c r="U979" s="131"/>
      <c r="V979" s="131"/>
      <c r="W979" s="131"/>
      <c r="X979" s="131"/>
      <c r="Y979" s="131"/>
      <c r="Z979" s="131"/>
    </row>
    <row r="980">
      <c r="A980" s="131"/>
      <c r="B980" s="131"/>
      <c r="C980" s="131"/>
      <c r="D980" s="131"/>
      <c r="E980" s="131"/>
      <c r="F980" s="131"/>
      <c r="G980" s="131"/>
      <c r="H980" s="131"/>
      <c r="I980" s="131"/>
      <c r="J980" s="131"/>
      <c r="K980" s="131"/>
      <c r="L980" s="131"/>
      <c r="M980" s="131"/>
      <c r="N980" s="131"/>
      <c r="O980" s="131"/>
      <c r="P980" s="131"/>
      <c r="Q980" s="131"/>
      <c r="R980" s="131"/>
      <c r="S980" s="131"/>
      <c r="T980" s="131"/>
      <c r="U980" s="131"/>
      <c r="V980" s="131"/>
      <c r="W980" s="131"/>
      <c r="X980" s="131"/>
      <c r="Y980" s="131"/>
      <c r="Z980" s="131"/>
    </row>
    <row r="981">
      <c r="A981" s="131"/>
      <c r="B981" s="131"/>
      <c r="C981" s="131"/>
      <c r="D981" s="131"/>
      <c r="E981" s="131"/>
      <c r="F981" s="131"/>
      <c r="G981" s="131"/>
      <c r="H981" s="131"/>
      <c r="I981" s="131"/>
      <c r="J981" s="131"/>
      <c r="K981" s="131"/>
      <c r="L981" s="131"/>
      <c r="M981" s="131"/>
      <c r="N981" s="131"/>
      <c r="O981" s="131"/>
      <c r="P981" s="131"/>
      <c r="Q981" s="131"/>
      <c r="R981" s="131"/>
      <c r="S981" s="131"/>
      <c r="T981" s="131"/>
      <c r="U981" s="131"/>
      <c r="V981" s="131"/>
      <c r="W981" s="131"/>
      <c r="X981" s="131"/>
      <c r="Y981" s="131"/>
      <c r="Z981" s="131"/>
    </row>
    <row r="982">
      <c r="A982" s="131"/>
      <c r="B982" s="131"/>
      <c r="C982" s="131"/>
      <c r="D982" s="131"/>
      <c r="E982" s="131"/>
      <c r="F982" s="131"/>
      <c r="G982" s="131"/>
      <c r="H982" s="131"/>
      <c r="I982" s="131"/>
      <c r="J982" s="131"/>
      <c r="K982" s="131"/>
      <c r="L982" s="131"/>
      <c r="M982" s="131"/>
      <c r="N982" s="131"/>
      <c r="O982" s="131"/>
      <c r="P982" s="131"/>
      <c r="Q982" s="131"/>
      <c r="R982" s="131"/>
      <c r="S982" s="131"/>
      <c r="T982" s="131"/>
      <c r="U982" s="131"/>
      <c r="V982" s="131"/>
      <c r="W982" s="131"/>
      <c r="X982" s="131"/>
      <c r="Y982" s="131"/>
      <c r="Z982" s="131"/>
    </row>
    <row r="983">
      <c r="A983" s="131"/>
      <c r="B983" s="131"/>
      <c r="C983" s="131"/>
      <c r="D983" s="131"/>
      <c r="E983" s="131"/>
      <c r="F983" s="131"/>
      <c r="G983" s="131"/>
      <c r="H983" s="131"/>
      <c r="I983" s="131"/>
      <c r="J983" s="131"/>
      <c r="K983" s="131"/>
      <c r="L983" s="131"/>
      <c r="M983" s="131"/>
      <c r="N983" s="131"/>
      <c r="O983" s="131"/>
      <c r="P983" s="131"/>
      <c r="Q983" s="131"/>
      <c r="R983" s="131"/>
      <c r="S983" s="131"/>
      <c r="T983" s="131"/>
      <c r="U983" s="131"/>
      <c r="V983" s="131"/>
      <c r="W983" s="131"/>
      <c r="X983" s="131"/>
      <c r="Y983" s="131"/>
      <c r="Z983" s="131"/>
    </row>
    <row r="984">
      <c r="A984" s="131"/>
      <c r="B984" s="131"/>
      <c r="C984" s="131"/>
      <c r="D984" s="131"/>
      <c r="E984" s="131"/>
      <c r="F984" s="131"/>
      <c r="G984" s="131"/>
      <c r="H984" s="131"/>
      <c r="I984" s="131"/>
      <c r="J984" s="131"/>
      <c r="K984" s="131"/>
      <c r="L984" s="131"/>
      <c r="M984" s="131"/>
      <c r="N984" s="131"/>
      <c r="O984" s="131"/>
      <c r="P984" s="131"/>
      <c r="Q984" s="131"/>
      <c r="R984" s="131"/>
      <c r="S984" s="131"/>
      <c r="T984" s="131"/>
      <c r="U984" s="131"/>
      <c r="V984" s="131"/>
      <c r="W984" s="131"/>
      <c r="X984" s="131"/>
      <c r="Y984" s="131"/>
      <c r="Z984" s="131"/>
    </row>
    <row r="985">
      <c r="A985" s="131"/>
      <c r="B985" s="131"/>
      <c r="C985" s="131"/>
      <c r="D985" s="131"/>
      <c r="E985" s="131"/>
      <c r="F985" s="131"/>
      <c r="G985" s="131"/>
      <c r="H985" s="131"/>
      <c r="I985" s="131"/>
      <c r="J985" s="131"/>
      <c r="K985" s="131"/>
      <c r="L985" s="131"/>
      <c r="M985" s="131"/>
      <c r="N985" s="131"/>
      <c r="O985" s="131"/>
      <c r="P985" s="131"/>
      <c r="Q985" s="131"/>
      <c r="R985" s="131"/>
      <c r="S985" s="131"/>
      <c r="T985" s="131"/>
      <c r="U985" s="131"/>
      <c r="V985" s="131"/>
      <c r="W985" s="131"/>
      <c r="X985" s="131"/>
      <c r="Y985" s="131"/>
      <c r="Z985" s="131"/>
    </row>
    <row r="986">
      <c r="A986" s="131"/>
      <c r="B986" s="131"/>
      <c r="C986" s="131"/>
      <c r="D986" s="131"/>
      <c r="E986" s="131"/>
      <c r="F986" s="131"/>
      <c r="G986" s="131"/>
      <c r="H986" s="131"/>
      <c r="I986" s="131"/>
      <c r="J986" s="131"/>
      <c r="K986" s="131"/>
      <c r="L986" s="131"/>
      <c r="M986" s="131"/>
      <c r="N986" s="131"/>
      <c r="O986" s="131"/>
      <c r="P986" s="131"/>
      <c r="Q986" s="131"/>
      <c r="R986" s="131"/>
      <c r="S986" s="131"/>
      <c r="T986" s="131"/>
      <c r="U986" s="131"/>
      <c r="V986" s="131"/>
      <c r="W986" s="131"/>
      <c r="X986" s="131"/>
      <c r="Y986" s="131"/>
      <c r="Z986" s="131"/>
    </row>
    <row r="987">
      <c r="A987" s="131"/>
      <c r="B987" s="131"/>
      <c r="C987" s="131"/>
      <c r="D987" s="131"/>
      <c r="E987" s="131"/>
      <c r="F987" s="131"/>
      <c r="G987" s="131"/>
      <c r="H987" s="131"/>
      <c r="I987" s="131"/>
      <c r="J987" s="131"/>
      <c r="K987" s="131"/>
      <c r="L987" s="131"/>
      <c r="M987" s="131"/>
      <c r="N987" s="131"/>
      <c r="O987" s="131"/>
      <c r="P987" s="131"/>
      <c r="Q987" s="131"/>
      <c r="R987" s="131"/>
      <c r="S987" s="131"/>
      <c r="T987" s="131"/>
      <c r="U987" s="131"/>
      <c r="V987" s="131"/>
      <c r="W987" s="131"/>
      <c r="X987" s="131"/>
      <c r="Y987" s="131"/>
      <c r="Z987" s="131"/>
    </row>
    <row r="988">
      <c r="A988" s="131"/>
      <c r="B988" s="131"/>
      <c r="C988" s="131"/>
      <c r="D988" s="131"/>
      <c r="E988" s="131"/>
      <c r="F988" s="131"/>
      <c r="G988" s="131"/>
      <c r="H988" s="131"/>
      <c r="I988" s="131"/>
      <c r="J988" s="131"/>
      <c r="K988" s="131"/>
      <c r="L988" s="131"/>
      <c r="M988" s="131"/>
      <c r="N988" s="131"/>
      <c r="O988" s="131"/>
      <c r="P988" s="131"/>
      <c r="Q988" s="131"/>
      <c r="R988" s="131"/>
      <c r="S988" s="131"/>
      <c r="T988" s="131"/>
      <c r="U988" s="131"/>
      <c r="V988" s="131"/>
      <c r="W988" s="131"/>
      <c r="X988" s="131"/>
      <c r="Y988" s="131"/>
      <c r="Z988" s="131"/>
    </row>
    <row r="989">
      <c r="A989" s="131"/>
      <c r="B989" s="131"/>
      <c r="C989" s="131"/>
      <c r="D989" s="131"/>
      <c r="E989" s="131"/>
      <c r="F989" s="131"/>
      <c r="G989" s="131"/>
      <c r="H989" s="131"/>
      <c r="I989" s="131"/>
      <c r="J989" s="131"/>
      <c r="K989" s="131"/>
      <c r="L989" s="131"/>
      <c r="M989" s="131"/>
      <c r="N989" s="131"/>
      <c r="O989" s="131"/>
      <c r="P989" s="131"/>
      <c r="Q989" s="131"/>
      <c r="R989" s="131"/>
      <c r="S989" s="131"/>
      <c r="T989" s="131"/>
      <c r="U989" s="131"/>
      <c r="V989" s="131"/>
      <c r="W989" s="131"/>
      <c r="X989" s="131"/>
      <c r="Y989" s="131"/>
      <c r="Z989" s="131"/>
    </row>
    <row r="990">
      <c r="A990" s="131"/>
      <c r="B990" s="131"/>
      <c r="C990" s="131"/>
      <c r="D990" s="131"/>
      <c r="E990" s="131"/>
      <c r="F990" s="131"/>
      <c r="G990" s="131"/>
      <c r="H990" s="131"/>
      <c r="I990" s="131"/>
      <c r="J990" s="131"/>
      <c r="K990" s="131"/>
      <c r="L990" s="131"/>
      <c r="M990" s="131"/>
      <c r="N990" s="131"/>
      <c r="O990" s="131"/>
      <c r="P990" s="131"/>
      <c r="Q990" s="131"/>
      <c r="R990" s="131"/>
      <c r="S990" s="131"/>
      <c r="T990" s="131"/>
      <c r="U990" s="131"/>
      <c r="V990" s="131"/>
      <c r="W990" s="131"/>
      <c r="X990" s="131"/>
      <c r="Y990" s="131"/>
      <c r="Z990" s="131"/>
    </row>
    <row r="991">
      <c r="A991" s="131"/>
      <c r="B991" s="131"/>
      <c r="C991" s="131"/>
      <c r="D991" s="131"/>
      <c r="E991" s="131"/>
      <c r="F991" s="131"/>
      <c r="G991" s="131"/>
      <c r="H991" s="131"/>
      <c r="I991" s="131"/>
      <c r="J991" s="131"/>
      <c r="K991" s="131"/>
      <c r="L991" s="131"/>
      <c r="M991" s="131"/>
      <c r="N991" s="131"/>
      <c r="O991" s="131"/>
      <c r="P991" s="131"/>
      <c r="Q991" s="131"/>
      <c r="R991" s="131"/>
      <c r="S991" s="131"/>
      <c r="T991" s="131"/>
      <c r="U991" s="131"/>
      <c r="V991" s="131"/>
      <c r="W991" s="131"/>
      <c r="X991" s="131"/>
      <c r="Y991" s="131"/>
      <c r="Z991" s="131"/>
    </row>
    <row r="992">
      <c r="A992" s="131"/>
      <c r="B992" s="131"/>
      <c r="C992" s="131"/>
      <c r="D992" s="131"/>
      <c r="E992" s="131"/>
      <c r="F992" s="131"/>
      <c r="G992" s="131"/>
      <c r="H992" s="131"/>
      <c r="I992" s="131"/>
      <c r="J992" s="131"/>
      <c r="K992" s="131"/>
      <c r="L992" s="131"/>
      <c r="M992" s="131"/>
      <c r="N992" s="131"/>
      <c r="O992" s="131"/>
      <c r="P992" s="131"/>
      <c r="Q992" s="131"/>
      <c r="R992" s="131"/>
      <c r="S992" s="131"/>
      <c r="T992" s="131"/>
      <c r="U992" s="131"/>
      <c r="V992" s="131"/>
      <c r="W992" s="131"/>
      <c r="X992" s="131"/>
      <c r="Y992" s="131"/>
      <c r="Z992" s="131"/>
    </row>
    <row r="993">
      <c r="A993" s="131"/>
      <c r="B993" s="131"/>
      <c r="C993" s="131"/>
      <c r="D993" s="131"/>
      <c r="E993" s="131"/>
      <c r="F993" s="131"/>
      <c r="G993" s="131"/>
      <c r="H993" s="131"/>
      <c r="I993" s="131"/>
      <c r="J993" s="131"/>
      <c r="K993" s="131"/>
      <c r="L993" s="131"/>
      <c r="M993" s="131"/>
      <c r="N993" s="131"/>
      <c r="O993" s="131"/>
      <c r="P993" s="131"/>
      <c r="Q993" s="131"/>
      <c r="R993" s="131"/>
      <c r="S993" s="131"/>
      <c r="T993" s="131"/>
      <c r="U993" s="131"/>
      <c r="V993" s="131"/>
      <c r="W993" s="131"/>
      <c r="X993" s="131"/>
      <c r="Y993" s="131"/>
      <c r="Z993" s="131"/>
    </row>
    <row r="994">
      <c r="A994" s="131"/>
      <c r="B994" s="131"/>
      <c r="C994" s="131"/>
      <c r="D994" s="131"/>
      <c r="E994" s="131"/>
      <c r="F994" s="131"/>
      <c r="G994" s="131"/>
      <c r="H994" s="131"/>
      <c r="I994" s="131"/>
      <c r="J994" s="131"/>
      <c r="K994" s="131"/>
      <c r="L994" s="131"/>
      <c r="M994" s="131"/>
      <c r="N994" s="131"/>
      <c r="O994" s="131"/>
      <c r="P994" s="131"/>
      <c r="Q994" s="131"/>
      <c r="R994" s="131"/>
      <c r="S994" s="131"/>
      <c r="T994" s="131"/>
      <c r="U994" s="131"/>
      <c r="V994" s="131"/>
      <c r="W994" s="131"/>
      <c r="X994" s="131"/>
      <c r="Y994" s="131"/>
      <c r="Z994" s="131"/>
    </row>
    <row r="995">
      <c r="A995" s="131"/>
      <c r="B995" s="131"/>
      <c r="C995" s="131"/>
      <c r="D995" s="131"/>
      <c r="E995" s="131"/>
      <c r="F995" s="131"/>
      <c r="G995" s="131"/>
      <c r="H995" s="131"/>
      <c r="I995" s="131"/>
      <c r="J995" s="131"/>
      <c r="K995" s="131"/>
      <c r="L995" s="131"/>
      <c r="M995" s="131"/>
      <c r="N995" s="131"/>
      <c r="O995" s="131"/>
      <c r="P995" s="131"/>
      <c r="Q995" s="131"/>
      <c r="R995" s="131"/>
      <c r="S995" s="131"/>
      <c r="T995" s="131"/>
      <c r="U995" s="131"/>
      <c r="V995" s="131"/>
      <c r="W995" s="131"/>
      <c r="X995" s="131"/>
      <c r="Y995" s="131"/>
      <c r="Z995" s="131"/>
    </row>
    <row r="996">
      <c r="A996" s="131"/>
      <c r="B996" s="131"/>
      <c r="C996" s="131"/>
      <c r="D996" s="131"/>
      <c r="E996" s="131"/>
      <c r="F996" s="131"/>
      <c r="G996" s="131"/>
      <c r="H996" s="131"/>
      <c r="I996" s="131"/>
      <c r="J996" s="131"/>
      <c r="K996" s="131"/>
      <c r="L996" s="131"/>
      <c r="M996" s="131"/>
      <c r="N996" s="131"/>
      <c r="O996" s="131"/>
      <c r="P996" s="131"/>
      <c r="Q996" s="131"/>
      <c r="R996" s="131"/>
      <c r="S996" s="131"/>
      <c r="T996" s="131"/>
      <c r="U996" s="131"/>
      <c r="V996" s="131"/>
      <c r="W996" s="131"/>
      <c r="X996" s="131"/>
      <c r="Y996" s="131"/>
      <c r="Z996" s="131"/>
    </row>
    <row r="997">
      <c r="A997" s="131"/>
      <c r="B997" s="131"/>
      <c r="C997" s="131"/>
      <c r="D997" s="131"/>
      <c r="E997" s="131"/>
      <c r="F997" s="131"/>
      <c r="G997" s="131"/>
      <c r="H997" s="131"/>
      <c r="I997" s="131"/>
      <c r="J997" s="131"/>
      <c r="K997" s="131"/>
      <c r="L997" s="131"/>
      <c r="M997" s="131"/>
      <c r="N997" s="131"/>
      <c r="O997" s="131"/>
      <c r="P997" s="131"/>
      <c r="Q997" s="131"/>
      <c r="R997" s="131"/>
      <c r="S997" s="131"/>
      <c r="T997" s="131"/>
      <c r="U997" s="131"/>
      <c r="V997" s="131"/>
      <c r="W997" s="131"/>
      <c r="X997" s="131"/>
      <c r="Y997" s="131"/>
      <c r="Z997" s="131"/>
    </row>
    <row r="998">
      <c r="A998" s="131"/>
      <c r="B998" s="131"/>
      <c r="C998" s="131"/>
      <c r="D998" s="131"/>
      <c r="E998" s="131"/>
      <c r="F998" s="131"/>
      <c r="G998" s="131"/>
      <c r="H998" s="131"/>
      <c r="I998" s="131"/>
      <c r="J998" s="131"/>
      <c r="K998" s="131"/>
      <c r="L998" s="131"/>
      <c r="M998" s="131"/>
      <c r="N998" s="131"/>
      <c r="O998" s="131"/>
      <c r="P998" s="131"/>
      <c r="Q998" s="131"/>
      <c r="R998" s="131"/>
      <c r="S998" s="131"/>
      <c r="T998" s="131"/>
      <c r="U998" s="131"/>
      <c r="V998" s="131"/>
      <c r="W998" s="131"/>
      <c r="X998" s="131"/>
      <c r="Y998" s="131"/>
      <c r="Z998" s="131"/>
    </row>
    <row r="999">
      <c r="A999" s="131"/>
      <c r="B999" s="131"/>
      <c r="C999" s="131"/>
      <c r="D999" s="131"/>
      <c r="E999" s="131"/>
      <c r="F999" s="131"/>
      <c r="G999" s="131"/>
      <c r="H999" s="131"/>
      <c r="I999" s="131"/>
      <c r="J999" s="131"/>
      <c r="K999" s="131"/>
      <c r="L999" s="131"/>
      <c r="M999" s="131"/>
      <c r="N999" s="131"/>
      <c r="O999" s="131"/>
      <c r="P999" s="131"/>
      <c r="Q999" s="131"/>
      <c r="R999" s="131"/>
      <c r="S999" s="131"/>
      <c r="T999" s="131"/>
      <c r="U999" s="131"/>
      <c r="V999" s="131"/>
      <c r="W999" s="131"/>
      <c r="X999" s="131"/>
      <c r="Y999" s="131"/>
      <c r="Z999" s="131"/>
    </row>
    <row r="1000">
      <c r="A1000" s="131"/>
      <c r="B1000" s="131"/>
      <c r="C1000" s="131"/>
      <c r="D1000" s="131"/>
      <c r="E1000" s="131"/>
      <c r="F1000" s="131"/>
      <c r="G1000" s="131"/>
      <c r="H1000" s="131"/>
      <c r="I1000" s="131"/>
      <c r="J1000" s="131"/>
      <c r="K1000" s="131"/>
      <c r="L1000" s="131"/>
      <c r="M1000" s="131"/>
      <c r="N1000" s="131"/>
      <c r="O1000" s="131"/>
      <c r="P1000" s="131"/>
      <c r="Q1000" s="131"/>
      <c r="R1000" s="131"/>
      <c r="S1000" s="131"/>
      <c r="T1000" s="131"/>
      <c r="U1000" s="131"/>
      <c r="V1000" s="131"/>
      <c r="W1000" s="131"/>
      <c r="X1000" s="131"/>
      <c r="Y1000" s="131"/>
      <c r="Z1000" s="131"/>
    </row>
    <row r="1001">
      <c r="A1001" s="131"/>
      <c r="B1001" s="131"/>
      <c r="C1001" s="131"/>
      <c r="D1001" s="131"/>
      <c r="E1001" s="131"/>
      <c r="F1001" s="131"/>
      <c r="G1001" s="131"/>
      <c r="H1001" s="131"/>
      <c r="I1001" s="131"/>
      <c r="J1001" s="131"/>
      <c r="K1001" s="131"/>
      <c r="L1001" s="131"/>
      <c r="M1001" s="131"/>
      <c r="N1001" s="131"/>
      <c r="O1001" s="131"/>
      <c r="P1001" s="131"/>
      <c r="Q1001" s="131"/>
      <c r="R1001" s="131"/>
      <c r="S1001" s="131"/>
      <c r="T1001" s="131"/>
      <c r="U1001" s="131"/>
      <c r="V1001" s="131"/>
      <c r="W1001" s="131"/>
      <c r="X1001" s="131"/>
      <c r="Y1001" s="131"/>
      <c r="Z1001" s="131"/>
    </row>
  </sheetData>
  <dataValidations>
    <dataValidation type="list" allowBlank="1" showErrorMessage="1" sqref="A2:A5 A7:A11">
      <formula1>"5W1H,Base,CoT,tldr,Heading,Jeremy,Begoña,Alba,Naiara"</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75"/>
  <cols>
    <col customWidth="1" min="1" max="1" width="152.13"/>
  </cols>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20</v>
      </c>
      <c r="B1" s="10">
        <v>1.0</v>
      </c>
    </row>
    <row r="2">
      <c r="A2" s="10" t="s">
        <v>24</v>
      </c>
      <c r="B2" s="10">
        <v>2.0</v>
      </c>
    </row>
    <row r="3">
      <c r="A3" s="10" t="s">
        <v>25</v>
      </c>
      <c r="B3" s="10">
        <v>3.0</v>
      </c>
    </row>
    <row r="4">
      <c r="A4" s="10" t="s">
        <v>26</v>
      </c>
      <c r="B4" s="10">
        <v>4.0</v>
      </c>
    </row>
    <row r="5">
      <c r="A5" s="10" t="s">
        <v>21</v>
      </c>
      <c r="B5" s="10">
        <v>10.0</v>
      </c>
    </row>
    <row r="6">
      <c r="A6" s="10" t="s">
        <v>22</v>
      </c>
      <c r="B6" s="10">
        <v>11.0</v>
      </c>
    </row>
    <row r="7">
      <c r="A7" s="10" t="s">
        <v>8</v>
      </c>
      <c r="B7" s="10">
        <v>12.0</v>
      </c>
    </row>
    <row r="8">
      <c r="A8" s="10" t="s">
        <v>23</v>
      </c>
      <c r="B8" s="10">
        <v>13.0</v>
      </c>
    </row>
  </sheetData>
  <drawing r:id="rId1"/>
</worksheet>
</file>