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0340" windowHeight="7830" tabRatio="316" firstSheet="1" activeTab="3"/>
  </bookViews>
  <sheets>
    <sheet name="Plan1" sheetId="1" state="hidden" r:id="rId1"/>
    <sheet name="jan.14" sheetId="8" r:id="rId2"/>
    <sheet name="Fig02" sheetId="4" r:id="rId3"/>
    <sheet name="Plan2" sheetId="2" r:id="rId4"/>
    <sheet name="Fig08" sheetId="5" r:id="rId5"/>
    <sheet name="Fig09" sheetId="6" state="hidden" r:id="rId6"/>
    <sheet name="Fig11" sheetId="7" r:id="rId7"/>
    <sheet name="AACA004M" sheetId="3" r:id="rId8"/>
  </sheets>
  <definedNames>
    <definedName name="solver_adj" localSheetId="7" hidden="1">AACA004M!$M$15:$W$15</definedName>
    <definedName name="solver_cvg" localSheetId="7" hidden="1">0.0001</definedName>
    <definedName name="solver_drv" localSheetId="7" hidden="1">1</definedName>
    <definedName name="solver_est" localSheetId="7" hidden="1">1</definedName>
    <definedName name="solver_itr" localSheetId="7" hidden="1">100</definedName>
    <definedName name="solver_lin" localSheetId="7" hidden="1">2</definedName>
    <definedName name="solver_neg" localSheetId="7" hidden="1">2</definedName>
    <definedName name="solver_num" localSheetId="7" hidden="1">0</definedName>
    <definedName name="solver_nwt" localSheetId="7" hidden="1">1</definedName>
    <definedName name="solver_opt" localSheetId="7" hidden="1">AACA004M!$AC$17</definedName>
    <definedName name="solver_pre" localSheetId="7" hidden="1">0.000001</definedName>
    <definedName name="solver_scl" localSheetId="7" hidden="1">2</definedName>
    <definedName name="solver_sho" localSheetId="7" hidden="1">2</definedName>
    <definedName name="solver_tim" localSheetId="7" hidden="1">100</definedName>
    <definedName name="solver_tol" localSheetId="7" hidden="1">0.05</definedName>
    <definedName name="solver_typ" localSheetId="7" hidden="1">2</definedName>
    <definedName name="solver_val" localSheetId="7" hidden="1">0</definedName>
    <definedName name="topo" localSheetId="0">Plan1!#REF!</definedName>
  </definedNames>
  <calcPr calcId="125725"/>
</workbook>
</file>

<file path=xl/calcChain.xml><?xml version="1.0" encoding="utf-8"?>
<calcChain xmlns="http://schemas.openxmlformats.org/spreadsheetml/2006/main">
  <c r="AR4" i="3"/>
  <c r="AS4"/>
  <c r="AR5"/>
  <c r="AS5"/>
  <c r="AR6"/>
  <c r="AS6"/>
  <c r="AR7"/>
  <c r="AS7"/>
  <c r="AR8"/>
  <c r="AS8"/>
  <c r="AR9"/>
  <c r="AS9"/>
  <c r="AR10"/>
  <c r="AS10"/>
  <c r="AR11"/>
  <c r="AS11"/>
  <c r="AR12"/>
  <c r="AS12"/>
  <c r="AR13"/>
  <c r="AS13"/>
  <c r="AR14"/>
  <c r="AS14"/>
  <c r="AS3"/>
  <c r="AR3"/>
  <c r="F67" i="8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6"/>
  <c r="E6"/>
  <c r="J3"/>
  <c r="I6" s="1"/>
  <c r="I3"/>
  <c r="H3"/>
  <c r="H6" s="1"/>
  <c r="G3" a="1"/>
  <c r="G3" s="1"/>
  <c r="G6" s="1"/>
  <c r="E3"/>
  <c r="AF14" i="3"/>
  <c r="AH14" s="1"/>
  <c r="AE14"/>
  <c r="AB4"/>
  <c r="AC4" s="1"/>
  <c r="AB5"/>
  <c r="AC5" s="1"/>
  <c r="AB6"/>
  <c r="AC6" s="1"/>
  <c r="AB7"/>
  <c r="AC7" s="1"/>
  <c r="AB8"/>
  <c r="AC8" s="1"/>
  <c r="AB9"/>
  <c r="AC9" s="1"/>
  <c r="AB10"/>
  <c r="AC10" s="1"/>
  <c r="AB11"/>
  <c r="AC11" s="1"/>
  <c r="AB12"/>
  <c r="AC12" s="1"/>
  <c r="AB13"/>
  <c r="AC13" s="1"/>
  <c r="AB14"/>
  <c r="AC14" s="1"/>
  <c r="AK14" s="1"/>
  <c r="AB3"/>
  <c r="AC3" s="1"/>
  <c r="X5" i="2"/>
  <c r="X6"/>
  <c r="X7"/>
  <c r="X8"/>
  <c r="X9"/>
  <c r="X10"/>
  <c r="X11"/>
  <c r="X12"/>
  <c r="X13"/>
  <c r="X14"/>
  <c r="X15"/>
  <c r="X4"/>
  <c r="V2"/>
  <c r="V1" s="1"/>
  <c r="V5"/>
  <c r="V6"/>
  <c r="V7"/>
  <c r="V8"/>
  <c r="V9"/>
  <c r="V10"/>
  <c r="V11"/>
  <c r="V12"/>
  <c r="V13"/>
  <c r="V14"/>
  <c r="V15"/>
  <c r="V4"/>
  <c r="A19" i="3"/>
  <c r="A18"/>
  <c r="AJ4"/>
  <c r="AJ5"/>
  <c r="AJ6"/>
  <c r="AJ7"/>
  <c r="AJ8"/>
  <c r="AJ9"/>
  <c r="AJ10"/>
  <c r="AJ11"/>
  <c r="AJ12"/>
  <c r="AJ13"/>
  <c r="AJ14"/>
  <c r="AJ3"/>
  <c r="AI3"/>
  <c r="AI4"/>
  <c r="AI5"/>
  <c r="AI6"/>
  <c r="AI7"/>
  <c r="AI8"/>
  <c r="AI9"/>
  <c r="AI10"/>
  <c r="AI11"/>
  <c r="AI12"/>
  <c r="AI13"/>
  <c r="AI14"/>
  <c r="AF4"/>
  <c r="AK4" s="1"/>
  <c r="AF5"/>
  <c r="AK5" s="1"/>
  <c r="AF6"/>
  <c r="AK6" s="1"/>
  <c r="AF7"/>
  <c r="AK7" s="1"/>
  <c r="AF8"/>
  <c r="AK8" s="1"/>
  <c r="AF9"/>
  <c r="AK9" s="1"/>
  <c r="AF10"/>
  <c r="AK10" s="1"/>
  <c r="AF11"/>
  <c r="AK11" s="1"/>
  <c r="AF12"/>
  <c r="AK12" s="1"/>
  <c r="AF13"/>
  <c r="AK13" s="1"/>
  <c r="AF3"/>
  <c r="AK3" s="1"/>
  <c r="AE4"/>
  <c r="AE5"/>
  <c r="AE6"/>
  <c r="AE7"/>
  <c r="AE8"/>
  <c r="AE9"/>
  <c r="AE10"/>
  <c r="AE11"/>
  <c r="AE12"/>
  <c r="AE13"/>
  <c r="AE3"/>
  <c r="G2" i="2"/>
  <c r="G1" s="1"/>
  <c r="J2"/>
  <c r="J1" s="1"/>
  <c r="M2"/>
  <c r="M1" s="1"/>
  <c r="H1"/>
  <c r="H2"/>
  <c r="X4" i="3"/>
  <c r="X5"/>
  <c r="X6"/>
  <c r="X7"/>
  <c r="X8"/>
  <c r="X9"/>
  <c r="X10"/>
  <c r="X11"/>
  <c r="X12"/>
  <c r="X13"/>
  <c r="X14"/>
  <c r="X3"/>
  <c r="R5" i="2"/>
  <c r="N5" s="1"/>
  <c r="R6"/>
  <c r="N6" s="1"/>
  <c r="R7"/>
  <c r="N7" s="1"/>
  <c r="R8"/>
  <c r="N8" s="1"/>
  <c r="R9"/>
  <c r="N9" s="1"/>
  <c r="R10"/>
  <c r="N10" s="1"/>
  <c r="R11"/>
  <c r="N11" s="1"/>
  <c r="R12"/>
  <c r="N12" s="1"/>
  <c r="R13"/>
  <c r="N13" s="1"/>
  <c r="R14"/>
  <c r="N14" s="1"/>
  <c r="R15"/>
  <c r="N15" s="1"/>
  <c r="R4"/>
  <c r="N4" s="1"/>
  <c r="B5"/>
  <c r="L5" s="1"/>
  <c r="B6"/>
  <c r="L6" s="1"/>
  <c r="B7"/>
  <c r="L7" s="1"/>
  <c r="B8"/>
  <c r="L8" s="1"/>
  <c r="B9"/>
  <c r="L9" s="1"/>
  <c r="B10"/>
  <c r="L10" s="1"/>
  <c r="B11"/>
  <c r="L11" s="1"/>
  <c r="B12"/>
  <c r="L12" s="1"/>
  <c r="B13"/>
  <c r="L13" s="1"/>
  <c r="B14"/>
  <c r="L14" s="1"/>
  <c r="B15"/>
  <c r="L15" s="1"/>
  <c r="B4"/>
  <c r="L4" s="1"/>
  <c r="O5"/>
  <c r="P5" s="1"/>
  <c r="O6"/>
  <c r="P6" s="1"/>
  <c r="O7"/>
  <c r="P7" s="1"/>
  <c r="O8"/>
  <c r="P8" s="1"/>
  <c r="O9"/>
  <c r="P9" s="1"/>
  <c r="O10"/>
  <c r="P10" s="1"/>
  <c r="O11"/>
  <c r="P11" s="1"/>
  <c r="O12"/>
  <c r="P12" s="1"/>
  <c r="O13"/>
  <c r="P13" s="1"/>
  <c r="O14"/>
  <c r="P14" s="1"/>
  <c r="O15"/>
  <c r="O4"/>
  <c r="P4" s="1"/>
  <c r="L4" i="3"/>
  <c r="AD4" s="1"/>
  <c r="L5"/>
  <c r="AD5" s="1"/>
  <c r="L6"/>
  <c r="AD6" s="1"/>
  <c r="L7"/>
  <c r="AD7" s="1"/>
  <c r="L8"/>
  <c r="AD8" s="1"/>
  <c r="L9"/>
  <c r="AD9" s="1"/>
  <c r="L10"/>
  <c r="AD10" s="1"/>
  <c r="L11"/>
  <c r="AD11" s="1"/>
  <c r="L12"/>
  <c r="AD12" s="1"/>
  <c r="L13"/>
  <c r="AD13" s="1"/>
  <c r="L14"/>
  <c r="AD14" s="1"/>
  <c r="L3"/>
  <c r="AD3" s="1"/>
  <c r="AH3" l="1"/>
  <c r="AH7"/>
  <c r="AH10"/>
  <c r="AH11"/>
  <c r="AH6"/>
  <c r="P15" i="2"/>
  <c r="AH12" i="3"/>
  <c r="AH8"/>
  <c r="AH4"/>
  <c r="AH13"/>
  <c r="AH9"/>
  <c r="AH5"/>
  <c r="AC16"/>
  <c r="P2" i="2"/>
  <c r="P1" s="1"/>
  <c r="N2"/>
  <c r="N1" s="1"/>
  <c r="L2"/>
  <c r="L1" s="1"/>
  <c r="S13"/>
  <c r="S9"/>
  <c r="S5"/>
  <c r="S14"/>
  <c r="S10"/>
  <c r="S6"/>
  <c r="S15"/>
  <c r="S11"/>
  <c r="S7"/>
  <c r="S4"/>
  <c r="S12"/>
  <c r="S8"/>
  <c r="AN6" i="3" l="1"/>
  <c r="AO6" s="1"/>
  <c r="AM6" s="1"/>
  <c r="AN10"/>
  <c r="AO10" s="1"/>
  <c r="AM10" s="1"/>
  <c r="AN14"/>
  <c r="AO14" s="1"/>
  <c r="AM14" s="1"/>
  <c r="AN5"/>
  <c r="AO5" s="1"/>
  <c r="AM5" s="1"/>
  <c r="AN9"/>
  <c r="AO9" s="1"/>
  <c r="AM9" s="1"/>
  <c r="AN13"/>
  <c r="AO13" s="1"/>
  <c r="AM13" s="1"/>
  <c r="AN4"/>
  <c r="AO4" s="1"/>
  <c r="AM4" s="1"/>
  <c r="AN8"/>
  <c r="AO8" s="1"/>
  <c r="AM8" s="1"/>
  <c r="AN12"/>
  <c r="AO12" s="1"/>
  <c r="AM12" s="1"/>
  <c r="AN3"/>
  <c r="AO3" s="1"/>
  <c r="AM3" s="1"/>
  <c r="AN7"/>
  <c r="AO7" s="1"/>
  <c r="AM7" s="1"/>
  <c r="AN11"/>
  <c r="AO11" s="1"/>
  <c r="AM11" s="1"/>
  <c r="AL8"/>
  <c r="T9" i="2"/>
  <c r="AL11" i="3"/>
  <c r="T12" i="2"/>
  <c r="AL4" i="3"/>
  <c r="T5" i="2"/>
  <c r="AL7" i="3"/>
  <c r="T8" i="2"/>
  <c r="T11"/>
  <c r="AL10" i="3"/>
  <c r="T14" i="2"/>
  <c r="AL13" i="3"/>
  <c r="T7" i="2"/>
  <c r="AL6" i="3"/>
  <c r="T10" i="2"/>
  <c r="AL9" i="3"/>
  <c r="AL12"/>
  <c r="T13" i="2"/>
  <c r="AL3" i="3"/>
  <c r="T4" i="2"/>
  <c r="T6"/>
  <c r="AL5" i="3"/>
  <c r="T15" i="2"/>
  <c r="AL14" i="3"/>
  <c r="S2" i="2"/>
  <c r="S1" s="1"/>
  <c r="J5"/>
  <c r="J6"/>
  <c r="J7"/>
  <c r="J8"/>
  <c r="J9"/>
  <c r="J10"/>
  <c r="J11"/>
  <c r="J12"/>
  <c r="J13"/>
  <c r="J14"/>
  <c r="J15"/>
  <c r="J4"/>
</calcChain>
</file>

<file path=xl/sharedStrings.xml><?xml version="1.0" encoding="utf-8"?>
<sst xmlns="http://schemas.openxmlformats.org/spreadsheetml/2006/main" count="109" uniqueCount="85">
  <si>
    <t>Data</t>
  </si>
  <si>
    <t>Fundição AC1</t>
  </si>
  <si>
    <t>Transf. AC1</t>
  </si>
  <si>
    <t>Contínuo AC1</t>
  </si>
  <si>
    <t>Total AC1</t>
  </si>
  <si>
    <t>Contínuo AC2</t>
  </si>
  <si>
    <t>Total Aciarias</t>
  </si>
  <si>
    <t>rend</t>
  </si>
  <si>
    <t>gus.sol</t>
  </si>
  <si>
    <t>retorno</t>
  </si>
  <si>
    <t>aco.liq</t>
  </si>
  <si>
    <t>corr_aaca</t>
  </si>
  <si>
    <t>peso gusa</t>
  </si>
  <si>
    <t>peso sucata</t>
  </si>
  <si>
    <t>peso total</t>
  </si>
  <si>
    <t>aco_aaca</t>
  </si>
  <si>
    <t>peso gusa obtd</t>
  </si>
  <si>
    <t>rend metal</t>
  </si>
  <si>
    <t>peso retorno</t>
  </si>
  <si>
    <t>da</t>
  </si>
  <si>
    <t>dp</t>
  </si>
  <si>
    <t>ga</t>
  </si>
  <si>
    <t>gp</t>
  </si>
  <si>
    <t>la</t>
  </si>
  <si>
    <t>le</t>
  </si>
  <si>
    <t>pa</t>
  </si>
  <si>
    <t>pe</t>
  </si>
  <si>
    <t>sa</t>
  </si>
  <si>
    <t>ta</t>
  </si>
  <si>
    <t>cb</t>
  </si>
  <si>
    <t>mês</t>
  </si>
  <si>
    <t>SE</t>
  </si>
  <si>
    <t>sucata calc</t>
  </si>
  <si>
    <t>sint.t</t>
  </si>
  <si>
    <t>cb.t</t>
  </si>
  <si>
    <t>sinter</t>
  </si>
  <si>
    <t>pRess</t>
  </si>
  <si>
    <t>pUBC</t>
  </si>
  <si>
    <t>sagp</t>
  </si>
  <si>
    <t>carga.met</t>
  </si>
  <si>
    <t>UBC.igsu</t>
  </si>
  <si>
    <t>n.corr</t>
  </si>
  <si>
    <t>periodo</t>
  </si>
  <si>
    <t>pAA</t>
  </si>
  <si>
    <t>pSuc</t>
  </si>
  <si>
    <t>sucata IGSU</t>
  </si>
  <si>
    <t>Suc. Tip. A</t>
  </si>
  <si>
    <t>Suc. Tip. B</t>
  </si>
  <si>
    <t>novaSucata</t>
  </si>
  <si>
    <t>novoREnd</t>
  </si>
  <si>
    <t>ren.antigo</t>
  </si>
  <si>
    <t>gusaço</t>
  </si>
  <si>
    <t>Wd</t>
  </si>
  <si>
    <t>rend.novo.cru</t>
  </si>
  <si>
    <t>prop.suc.igsu.bia</t>
  </si>
  <si>
    <t>Plotado</t>
  </si>
  <si>
    <t>ta.cb</t>
  </si>
  <si>
    <t>rend.old</t>
  </si>
  <si>
    <t>ligas</t>
  </si>
  <si>
    <t>ligas.t</t>
  </si>
  <si>
    <t>tacb</t>
  </si>
  <si>
    <t>tacb.t</t>
  </si>
  <si>
    <t>GS_LIM</t>
  </si>
  <si>
    <t>GS_SUJO</t>
  </si>
  <si>
    <t>GUSACO_TORP</t>
  </si>
  <si>
    <t>esc</t>
  </si>
  <si>
    <t>esc.t</t>
  </si>
  <si>
    <t>Sem CB e Escória média menor</t>
  </si>
  <si>
    <t>Esc.média</t>
  </si>
  <si>
    <t>sagp.t</t>
  </si>
  <si>
    <t>rend.cb.esc</t>
  </si>
  <si>
    <t>new.gusa</t>
  </si>
  <si>
    <t>new.escoria</t>
  </si>
  <si>
    <t>sint</t>
  </si>
  <si>
    <t>gusa.sj</t>
  </si>
  <si>
    <t>ANO_MES</t>
  </si>
  <si>
    <t>N</t>
  </si>
  <si>
    <t>TORP1</t>
  </si>
  <si>
    <t>TORP2</t>
  </si>
  <si>
    <t>TORP3</t>
  </si>
  <si>
    <t>incluir</t>
  </si>
  <si>
    <t>cao</t>
  </si>
  <si>
    <t>mgo</t>
  </si>
  <si>
    <t>cao.t</t>
  </si>
  <si>
    <t>mgo.t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</si>
</sst>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#,##0.000"/>
    <numFmt numFmtId="166" formatCode="0.0000"/>
  </numFmts>
  <fonts count="6">
    <font>
      <sz val="10"/>
      <color theme="1"/>
      <name val="Verdana"/>
      <family val="2"/>
    </font>
    <font>
      <sz val="10"/>
      <color rgb="FFFF0000"/>
      <name val="Verdana"/>
      <family val="2"/>
    </font>
    <font>
      <sz val="8"/>
      <color rgb="FF000000"/>
      <name val="Arial"/>
      <family val="2"/>
    </font>
    <font>
      <sz val="10"/>
      <color theme="1"/>
      <name val="Verdana"/>
      <family val="2"/>
    </font>
    <font>
      <sz val="10"/>
      <color indexed="8"/>
      <name val="Arial"/>
      <family val="2"/>
    </font>
    <font>
      <sz val="8"/>
      <color indexed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17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9" fontId="0" fillId="0" borderId="0" xfId="1" applyFont="1"/>
    <xf numFmtId="164" fontId="0" fillId="0" borderId="0" xfId="1" applyNumberFormat="1" applyFont="1"/>
    <xf numFmtId="10" fontId="0" fillId="0" borderId="0" xfId="0" applyNumberFormat="1"/>
    <xf numFmtId="3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66" fontId="0" fillId="0" borderId="0" xfId="1" applyNumberFormat="1" applyFont="1"/>
    <xf numFmtId="4" fontId="0" fillId="0" borderId="0" xfId="0" applyNumberFormat="1"/>
    <xf numFmtId="4" fontId="1" fillId="5" borderId="0" xfId="0" applyNumberFormat="1" applyFont="1" applyFill="1"/>
    <xf numFmtId="166" fontId="0" fillId="0" borderId="0" xfId="0" applyNumberFormat="1"/>
    <xf numFmtId="0" fontId="5" fillId="7" borderId="2" xfId="2" applyFont="1" applyFill="1" applyBorder="1" applyAlignment="1">
      <alignment horizontal="center"/>
    </xf>
    <xf numFmtId="0" fontId="5" fillId="0" borderId="3" xfId="2" applyFont="1" applyFill="1" applyBorder="1" applyAlignment="1">
      <alignment horizontal="right" wrapText="1"/>
    </xf>
  </cellXfs>
  <cellStyles count="3">
    <cellStyle name="Normal" xfId="0" builtinId="0"/>
    <cellStyle name="Normal_Plan1" xfId="2"/>
    <cellStyle name="Porcentagem" xfId="1" builtinId="5"/>
  </cellStyles>
  <dxfs count="0"/>
  <tableStyles count="0" defaultTableStyle="TableStyleMedium9" defaultPivotStyle="PivotStyleLight16"/>
  <colors>
    <mruColors>
      <color rgb="FF00FF00"/>
      <color rgb="FF66FF33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Plan2!$E$3</c:f>
              <c:strCache>
                <c:ptCount val="1"/>
                <c:pt idx="0">
                  <c:v>rend.old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6350">
              <a:solidFill>
                <a:schemeClr val="tx1"/>
              </a:solidFill>
            </a:ln>
          </c:spPr>
          <c:dLbls>
            <c:numFmt formatCode="0.0%" sourceLinked="0"/>
            <c:txPr>
              <a:bodyPr rot="-5400000" vert="horz"/>
              <a:lstStyle/>
              <a:p>
                <a:pPr>
                  <a:defRPr sz="1400"/>
                </a:pPr>
                <a:endParaRPr lang="pt-BR"/>
              </a:p>
            </c:txPr>
            <c:showVal val="1"/>
          </c:dLbls>
          <c:cat>
            <c:numRef>
              <c:f>Plan2!$A$4:$A$15</c:f>
              <c:numCache>
                <c:formatCode>mmm/yy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val>
        </c:ser>
        <c:gapWidth val="58"/>
        <c:axId val="110472576"/>
        <c:axId val="116114176"/>
      </c:barChart>
      <c:dateAx>
        <c:axId val="110472576"/>
        <c:scaling>
          <c:orientation val="minMax"/>
        </c:scaling>
        <c:axPos val="b"/>
        <c:numFmt formatCode="mmm" sourceLinked="0"/>
        <c:maj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pt-BR"/>
          </a:p>
        </c:txPr>
        <c:crossAx val="116114176"/>
        <c:crosses val="autoZero"/>
        <c:auto val="1"/>
        <c:lblOffset val="100"/>
      </c:dateAx>
      <c:valAx>
        <c:axId val="116114176"/>
        <c:scaling>
          <c:orientation val="minMax"/>
          <c:max val="0.96000000000000063"/>
          <c:min val="0.86000000000000065"/>
        </c:scaling>
        <c:delete val="1"/>
        <c:axPos val="l"/>
        <c:numFmt formatCode="General" sourceLinked="1"/>
        <c:tickLblPos val="none"/>
        <c:crossAx val="110472576"/>
        <c:crosses val="autoZero"/>
        <c:crossBetween val="between"/>
      </c:valAx>
    </c:plotArea>
    <c:plotVisOnly val="1"/>
  </c:chart>
  <c:spPr>
    <a:noFill/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pt-BR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FF000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Plan2!$F$3</c:f>
              <c:strCache>
                <c:ptCount val="1"/>
                <c:pt idx="0">
                  <c:v>gus.sol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8163823272090985E-2"/>
                  <c:y val="0.11870042286380869"/>
                </c:manualLayout>
              </c:layout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Plan2!$F$4:$F$15</c:f>
              <c:numCache>
                <c:formatCode>General</c:formatCode>
                <c:ptCount val="12"/>
                <c:pt idx="0">
                  <c:v>2.89</c:v>
                </c:pt>
                <c:pt idx="1">
                  <c:v>1.88</c:v>
                </c:pt>
                <c:pt idx="2">
                  <c:v>3.62</c:v>
                </c:pt>
                <c:pt idx="3">
                  <c:v>3.78</c:v>
                </c:pt>
                <c:pt idx="4">
                  <c:v>3.35</c:v>
                </c:pt>
                <c:pt idx="5">
                  <c:v>3.24</c:v>
                </c:pt>
                <c:pt idx="6">
                  <c:v>3.37</c:v>
                </c:pt>
                <c:pt idx="7">
                  <c:v>2.63</c:v>
                </c:pt>
                <c:pt idx="8">
                  <c:v>3.46</c:v>
                </c:pt>
                <c:pt idx="9">
                  <c:v>3.68</c:v>
                </c:pt>
                <c:pt idx="10">
                  <c:v>3.58</c:v>
                </c:pt>
                <c:pt idx="11">
                  <c:v>4.3</c:v>
                </c:pt>
              </c:numCache>
            </c:numRef>
          </c:yVal>
        </c:ser>
        <c:axId val="154172416"/>
        <c:axId val="154264704"/>
      </c:scatterChart>
      <c:valAx>
        <c:axId val="154172416"/>
        <c:scaling>
          <c:orientation val="minMax"/>
        </c:scaling>
        <c:axPos val="b"/>
        <c:numFmt formatCode="General" sourceLinked="1"/>
        <c:tickLblPos val="nextTo"/>
        <c:crossAx val="154264704"/>
        <c:crosses val="autoZero"/>
        <c:crossBetween val="midCat"/>
      </c:valAx>
      <c:valAx>
        <c:axId val="154264704"/>
        <c:scaling>
          <c:orientation val="minMax"/>
        </c:scaling>
        <c:axPos val="l"/>
        <c:numFmt formatCode="General" sourceLinked="1"/>
        <c:tickLblPos val="nextTo"/>
        <c:crossAx val="1541724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00B05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Plan2!$G$3</c:f>
              <c:strCache>
                <c:ptCount val="1"/>
                <c:pt idx="0">
                  <c:v>pAA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Plan2!$G$4:$G$15</c:f>
              <c:numCache>
                <c:formatCode>General</c:formatCode>
                <c:ptCount val="12"/>
                <c:pt idx="0">
                  <c:v>71.73</c:v>
                </c:pt>
                <c:pt idx="1">
                  <c:v>68.36</c:v>
                </c:pt>
                <c:pt idx="2">
                  <c:v>77.55</c:v>
                </c:pt>
                <c:pt idx="3">
                  <c:v>67.8</c:v>
                </c:pt>
                <c:pt idx="4">
                  <c:v>69.39</c:v>
                </c:pt>
                <c:pt idx="5">
                  <c:v>80.319999999999993</c:v>
                </c:pt>
                <c:pt idx="6">
                  <c:v>74.73</c:v>
                </c:pt>
                <c:pt idx="7">
                  <c:v>68.42</c:v>
                </c:pt>
                <c:pt idx="8">
                  <c:v>69.88</c:v>
                </c:pt>
                <c:pt idx="9">
                  <c:v>71.09</c:v>
                </c:pt>
                <c:pt idx="10">
                  <c:v>75.290000000000006</c:v>
                </c:pt>
                <c:pt idx="11">
                  <c:v>81.180000000000007</c:v>
                </c:pt>
              </c:numCache>
            </c:numRef>
          </c:yVal>
        </c:ser>
        <c:axId val="153843200"/>
        <c:axId val="153844736"/>
      </c:scatterChart>
      <c:valAx>
        <c:axId val="153843200"/>
        <c:scaling>
          <c:orientation val="minMax"/>
        </c:scaling>
        <c:axPos val="b"/>
        <c:numFmt formatCode="General" sourceLinked="1"/>
        <c:tickLblPos val="nextTo"/>
        <c:crossAx val="153844736"/>
        <c:crosses val="autoZero"/>
        <c:crossBetween val="midCat"/>
      </c:valAx>
      <c:valAx>
        <c:axId val="153844736"/>
        <c:scaling>
          <c:orientation val="minMax"/>
        </c:scaling>
        <c:axPos val="l"/>
        <c:majorGridlines/>
        <c:numFmt formatCode="General" sourceLinked="1"/>
        <c:tickLblPos val="nextTo"/>
        <c:crossAx val="1538432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FF000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Plan2!$H$3</c:f>
              <c:strCache>
                <c:ptCount val="1"/>
                <c:pt idx="0">
                  <c:v>retorno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Plan2!$H$4:$H$15</c:f>
              <c:numCache>
                <c:formatCode>General</c:formatCode>
                <c:ptCount val="12"/>
                <c:pt idx="0">
                  <c:v>0.98</c:v>
                </c:pt>
                <c:pt idx="1">
                  <c:v>0.64</c:v>
                </c:pt>
                <c:pt idx="2">
                  <c:v>0.75</c:v>
                </c:pt>
                <c:pt idx="3">
                  <c:v>0.75</c:v>
                </c:pt>
                <c:pt idx="4">
                  <c:v>1.1100000000000001</c:v>
                </c:pt>
                <c:pt idx="5">
                  <c:v>0.57999999999999996</c:v>
                </c:pt>
                <c:pt idx="6">
                  <c:v>0.73</c:v>
                </c:pt>
                <c:pt idx="7">
                  <c:v>1.02</c:v>
                </c:pt>
                <c:pt idx="8">
                  <c:v>0.36</c:v>
                </c:pt>
                <c:pt idx="9">
                  <c:v>0.8</c:v>
                </c:pt>
                <c:pt idx="10">
                  <c:v>1.1000000000000001</c:v>
                </c:pt>
                <c:pt idx="11">
                  <c:v>0.82</c:v>
                </c:pt>
              </c:numCache>
            </c:numRef>
          </c:yVal>
        </c:ser>
        <c:axId val="153877888"/>
        <c:axId val="153908352"/>
      </c:scatterChart>
      <c:valAx>
        <c:axId val="153877888"/>
        <c:scaling>
          <c:orientation val="minMax"/>
        </c:scaling>
        <c:axPos val="b"/>
        <c:numFmt formatCode="General" sourceLinked="1"/>
        <c:tickLblPos val="nextTo"/>
        <c:crossAx val="153908352"/>
        <c:crosses val="autoZero"/>
        <c:crossBetween val="midCat"/>
      </c:valAx>
      <c:valAx>
        <c:axId val="153908352"/>
        <c:scaling>
          <c:orientation val="minMax"/>
        </c:scaling>
        <c:axPos val="l"/>
        <c:majorGridlines/>
        <c:numFmt formatCode="General" sourceLinked="1"/>
        <c:tickLblPos val="nextTo"/>
        <c:crossAx val="1538778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00B05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Plan2!$J$3</c:f>
              <c:strCache>
                <c:ptCount val="1"/>
                <c:pt idx="0">
                  <c:v>sint.t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0869291338582679"/>
                  <c:y val="0.27741870807815688"/>
                </c:manualLayout>
              </c:layout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Plan2!$J$4:$J$15</c:f>
              <c:numCache>
                <c:formatCode>General</c:formatCode>
                <c:ptCount val="12"/>
                <c:pt idx="0">
                  <c:v>3.7991296709943652</c:v>
                </c:pt>
                <c:pt idx="1">
                  <c:v>3.439197238686857</c:v>
                </c:pt>
                <c:pt idx="2">
                  <c:v>3.9447138451899875</c:v>
                </c:pt>
                <c:pt idx="3">
                  <c:v>3.2395743414956213</c:v>
                </c:pt>
                <c:pt idx="4">
                  <c:v>1.429246508276504</c:v>
                </c:pt>
                <c:pt idx="5">
                  <c:v>1.7804606150734974</c:v>
                </c:pt>
                <c:pt idx="6">
                  <c:v>1.6307464066762332</c:v>
                </c:pt>
                <c:pt idx="7">
                  <c:v>1.5414619472035045</c:v>
                </c:pt>
                <c:pt idx="8">
                  <c:v>1.5646456892769101</c:v>
                </c:pt>
                <c:pt idx="9">
                  <c:v>1.1946124983391848</c:v>
                </c:pt>
                <c:pt idx="10">
                  <c:v>1.7557584546692526</c:v>
                </c:pt>
                <c:pt idx="11">
                  <c:v>1.4483737811934969</c:v>
                </c:pt>
              </c:numCache>
            </c:numRef>
          </c:yVal>
        </c:ser>
        <c:axId val="153933312"/>
        <c:axId val="153934848"/>
      </c:scatterChart>
      <c:valAx>
        <c:axId val="153933312"/>
        <c:scaling>
          <c:orientation val="minMax"/>
        </c:scaling>
        <c:axPos val="b"/>
        <c:numFmt formatCode="General" sourceLinked="1"/>
        <c:tickLblPos val="nextTo"/>
        <c:crossAx val="153934848"/>
        <c:crosses val="autoZero"/>
        <c:crossBetween val="midCat"/>
      </c:valAx>
      <c:valAx>
        <c:axId val="153934848"/>
        <c:scaling>
          <c:orientation val="minMax"/>
        </c:scaling>
        <c:axPos val="l"/>
        <c:majorGridlines/>
        <c:numFmt formatCode="General" sourceLinked="1"/>
        <c:tickLblPos val="nextTo"/>
        <c:crossAx val="1539333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FF000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Plan2!$K$3</c:f>
              <c:strCache>
                <c:ptCount val="1"/>
                <c:pt idx="0">
                  <c:v>cb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Plan2!$K$4:$K$15</c:f>
              <c:numCache>
                <c:formatCode>#,##0</c:formatCode>
                <c:ptCount val="12"/>
                <c:pt idx="0">
                  <c:v>6479600</c:v>
                </c:pt>
                <c:pt idx="1">
                  <c:v>5787900</c:v>
                </c:pt>
                <c:pt idx="2">
                  <c:v>6163770</c:v>
                </c:pt>
                <c:pt idx="3">
                  <c:v>1644900</c:v>
                </c:pt>
                <c:pt idx="4">
                  <c:v>1152100</c:v>
                </c:pt>
                <c:pt idx="5">
                  <c:v>661800</c:v>
                </c:pt>
                <c:pt idx="6">
                  <c:v>454000</c:v>
                </c:pt>
                <c:pt idx="7">
                  <c:v>598800</c:v>
                </c:pt>
                <c:pt idx="8">
                  <c:v>567800</c:v>
                </c:pt>
                <c:pt idx="9">
                  <c:v>426600</c:v>
                </c:pt>
                <c:pt idx="10">
                  <c:v>319700</c:v>
                </c:pt>
                <c:pt idx="11">
                  <c:v>104200</c:v>
                </c:pt>
              </c:numCache>
            </c:numRef>
          </c:yVal>
        </c:ser>
        <c:axId val="153963904"/>
        <c:axId val="154342528"/>
      </c:scatterChart>
      <c:valAx>
        <c:axId val="153963904"/>
        <c:scaling>
          <c:orientation val="minMax"/>
        </c:scaling>
        <c:axPos val="b"/>
        <c:numFmt formatCode="General" sourceLinked="1"/>
        <c:tickLblPos val="nextTo"/>
        <c:crossAx val="154342528"/>
        <c:crosses val="autoZero"/>
        <c:crossBetween val="midCat"/>
      </c:valAx>
      <c:valAx>
        <c:axId val="154342528"/>
        <c:scaling>
          <c:orientation val="minMax"/>
        </c:scaling>
        <c:axPos val="l"/>
        <c:majorGridlines/>
        <c:numFmt formatCode="#,##0" sourceLinked="1"/>
        <c:tickLblPos val="nextTo"/>
        <c:crossAx val="153963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00B05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Plan2!$L$3</c:f>
              <c:strCache>
                <c:ptCount val="1"/>
                <c:pt idx="0">
                  <c:v>cb.t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3304418197725301"/>
                  <c:y val="1.8159448818897642E-2"/>
                </c:manualLayout>
              </c:layout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Plan2!$L$4:$L$15</c:f>
              <c:numCache>
                <c:formatCode>General</c:formatCode>
                <c:ptCount val="12"/>
                <c:pt idx="0">
                  <c:v>27.077861011123002</c:v>
                </c:pt>
                <c:pt idx="1">
                  <c:v>24.72697643962897</c:v>
                </c:pt>
                <c:pt idx="2">
                  <c:v>24.571047019194356</c:v>
                </c:pt>
                <c:pt idx="3">
                  <c:v>6.4781176950598098</c:v>
                </c:pt>
                <c:pt idx="4">
                  <c:v>4.19767879038353</c:v>
                </c:pt>
                <c:pt idx="5">
                  <c:v>2.655863746243897</c:v>
                </c:pt>
                <c:pt idx="6">
                  <c:v>1.7474691527430455</c:v>
                </c:pt>
                <c:pt idx="7">
                  <c:v>2.2073328422742726</c:v>
                </c:pt>
                <c:pt idx="8">
                  <c:v>2.1106834521636717</c:v>
                </c:pt>
                <c:pt idx="9">
                  <c:v>1.6101044205179085</c:v>
                </c:pt>
                <c:pt idx="10">
                  <c:v>1.2406547159627748</c:v>
                </c:pt>
                <c:pt idx="11">
                  <c:v>0.44401851241866941</c:v>
                </c:pt>
              </c:numCache>
            </c:numRef>
          </c:yVal>
        </c:ser>
        <c:axId val="154367488"/>
        <c:axId val="154369024"/>
      </c:scatterChart>
      <c:valAx>
        <c:axId val="154367488"/>
        <c:scaling>
          <c:orientation val="minMax"/>
        </c:scaling>
        <c:axPos val="b"/>
        <c:numFmt formatCode="General" sourceLinked="1"/>
        <c:tickLblPos val="nextTo"/>
        <c:crossAx val="154369024"/>
        <c:crosses val="autoZero"/>
        <c:crossBetween val="midCat"/>
      </c:valAx>
      <c:valAx>
        <c:axId val="154369024"/>
        <c:scaling>
          <c:orientation val="minMax"/>
        </c:scaling>
        <c:axPos val="l"/>
        <c:majorGridlines/>
        <c:numFmt formatCode="General" sourceLinked="1"/>
        <c:tickLblPos val="nextTo"/>
        <c:crossAx val="1543674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FF000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Plan2!$M$3</c:f>
              <c:strCache>
                <c:ptCount val="1"/>
                <c:pt idx="0">
                  <c:v>pRess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1601706036745409E-2"/>
                  <c:y val="0.1682210557013708"/>
                </c:manualLayout>
              </c:layout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Plan2!$M$4:$M$15</c:f>
              <c:numCache>
                <c:formatCode>General</c:formatCode>
                <c:ptCount val="12"/>
                <c:pt idx="0">
                  <c:v>12.3</c:v>
                </c:pt>
                <c:pt idx="1">
                  <c:v>10.1</c:v>
                </c:pt>
                <c:pt idx="2">
                  <c:v>7.4</c:v>
                </c:pt>
                <c:pt idx="3">
                  <c:v>10.8</c:v>
                </c:pt>
                <c:pt idx="4">
                  <c:v>10.1</c:v>
                </c:pt>
                <c:pt idx="5">
                  <c:v>10.7</c:v>
                </c:pt>
                <c:pt idx="6">
                  <c:v>10.5</c:v>
                </c:pt>
                <c:pt idx="7">
                  <c:v>11.2</c:v>
                </c:pt>
                <c:pt idx="8">
                  <c:v>10.9</c:v>
                </c:pt>
                <c:pt idx="9">
                  <c:v>10.8</c:v>
                </c:pt>
                <c:pt idx="10">
                  <c:v>9.4</c:v>
                </c:pt>
                <c:pt idx="11">
                  <c:v>13</c:v>
                </c:pt>
              </c:numCache>
            </c:numRef>
          </c:yVal>
        </c:ser>
        <c:axId val="154536960"/>
        <c:axId val="154542848"/>
      </c:scatterChart>
      <c:valAx>
        <c:axId val="154536960"/>
        <c:scaling>
          <c:orientation val="minMax"/>
        </c:scaling>
        <c:axPos val="b"/>
        <c:numFmt formatCode="General" sourceLinked="1"/>
        <c:tickLblPos val="nextTo"/>
        <c:crossAx val="154542848"/>
        <c:crosses val="autoZero"/>
        <c:crossBetween val="midCat"/>
      </c:valAx>
      <c:valAx>
        <c:axId val="154542848"/>
        <c:scaling>
          <c:orientation val="minMax"/>
        </c:scaling>
        <c:axPos val="l"/>
        <c:majorGridlines/>
        <c:numFmt formatCode="General" sourceLinked="1"/>
        <c:tickLblPos val="nextTo"/>
        <c:crossAx val="1545369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00B05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Plan2!$P$3</c:f>
              <c:strCache>
                <c:ptCount val="1"/>
                <c:pt idx="0">
                  <c:v>sagp.t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Plan2!$P$4:$P$15</c:f>
              <c:numCache>
                <c:formatCode>General</c:formatCode>
                <c:ptCount val="12"/>
                <c:pt idx="0">
                  <c:v>13.754563820607792</c:v>
                </c:pt>
                <c:pt idx="1">
                  <c:v>12.314144489294311</c:v>
                </c:pt>
                <c:pt idx="2">
                  <c:v>35.89444101173985</c:v>
                </c:pt>
                <c:pt idx="3">
                  <c:v>37.469032616450257</c:v>
                </c:pt>
                <c:pt idx="4">
                  <c:v>33.22728191717875</c:v>
                </c:pt>
                <c:pt idx="5">
                  <c:v>32.265654436650884</c:v>
                </c:pt>
                <c:pt idx="6">
                  <c:v>33.459800318932366</c:v>
                </c:pt>
                <c:pt idx="7">
                  <c:v>26.051540853241047</c:v>
                </c:pt>
                <c:pt idx="8">
                  <c:v>34.45529033067956</c:v>
                </c:pt>
                <c:pt idx="9">
                  <c:v>36.557220831444937</c:v>
                </c:pt>
                <c:pt idx="10">
                  <c:v>35.467124526337763</c:v>
                </c:pt>
                <c:pt idx="11">
                  <c:v>42.669241576325376</c:v>
                </c:pt>
              </c:numCache>
            </c:numRef>
          </c:yVal>
        </c:ser>
        <c:axId val="154576000"/>
        <c:axId val="154577536"/>
      </c:scatterChart>
      <c:valAx>
        <c:axId val="154576000"/>
        <c:scaling>
          <c:orientation val="minMax"/>
        </c:scaling>
        <c:axPos val="b"/>
        <c:numFmt formatCode="General" sourceLinked="1"/>
        <c:tickLblPos val="nextTo"/>
        <c:crossAx val="154577536"/>
        <c:crosses val="autoZero"/>
        <c:crossBetween val="midCat"/>
      </c:valAx>
      <c:valAx>
        <c:axId val="154577536"/>
        <c:scaling>
          <c:orientation val="minMax"/>
        </c:scaling>
        <c:axPos val="l"/>
        <c:majorGridlines/>
        <c:numFmt formatCode="General" sourceLinked="1"/>
        <c:tickLblPos val="nextTo"/>
        <c:crossAx val="1545760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FF000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Plan2!$N$3</c:f>
              <c:strCache>
                <c:ptCount val="1"/>
                <c:pt idx="0">
                  <c:v>pUBC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3.2891732283464627E-2"/>
                  <c:y val="0.20028215223097121"/>
                </c:manualLayout>
              </c:layout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Plan2!$N$4:$N$15</c:f>
              <c:numCache>
                <c:formatCode>General</c:formatCode>
                <c:ptCount val="12"/>
                <c:pt idx="0">
                  <c:v>0.49060856498873029</c:v>
                </c:pt>
                <c:pt idx="1">
                  <c:v>0.63901689708141318</c:v>
                </c:pt>
                <c:pt idx="2">
                  <c:v>0.52725968436154946</c:v>
                </c:pt>
                <c:pt idx="3">
                  <c:v>0.55379061371841154</c:v>
                </c:pt>
                <c:pt idx="4">
                  <c:v>0.50033266799733866</c:v>
                </c:pt>
                <c:pt idx="5">
                  <c:v>0.62809917355371903</c:v>
                </c:pt>
                <c:pt idx="6">
                  <c:v>0.58506819813352473</c:v>
                </c:pt>
                <c:pt idx="7">
                  <c:v>0.54818865345181134</c:v>
                </c:pt>
                <c:pt idx="8">
                  <c:v>0.49656121045392021</c:v>
                </c:pt>
                <c:pt idx="9">
                  <c:v>0.57262569832402233</c:v>
                </c:pt>
                <c:pt idx="10">
                  <c:v>0.59071428571428575</c:v>
                </c:pt>
                <c:pt idx="11">
                  <c:v>0.54330708661417326</c:v>
                </c:pt>
              </c:numCache>
            </c:numRef>
          </c:yVal>
        </c:ser>
        <c:axId val="154610688"/>
        <c:axId val="154616576"/>
      </c:scatterChart>
      <c:valAx>
        <c:axId val="154610688"/>
        <c:scaling>
          <c:orientation val="minMax"/>
        </c:scaling>
        <c:axPos val="b"/>
        <c:numFmt formatCode="General" sourceLinked="1"/>
        <c:tickLblPos val="nextTo"/>
        <c:crossAx val="154616576"/>
        <c:crosses val="autoZero"/>
        <c:crossBetween val="midCat"/>
      </c:valAx>
      <c:valAx>
        <c:axId val="154616576"/>
        <c:scaling>
          <c:orientation val="minMax"/>
        </c:scaling>
        <c:axPos val="l"/>
        <c:majorGridlines/>
        <c:numFmt formatCode="General" sourceLinked="1"/>
        <c:tickLblPos val="nextTo"/>
        <c:crossAx val="1546106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00B05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Plan2!$S$3</c:f>
              <c:strCache>
                <c:ptCount val="1"/>
                <c:pt idx="0">
                  <c:v>pSuc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5886920384951891E-2"/>
                  <c:y val="0.11096638961796434"/>
                </c:manualLayout>
              </c:layout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Plan2!$S$4:$S$15</c:f>
              <c:numCache>
                <c:formatCode>General</c:formatCode>
                <c:ptCount val="12"/>
                <c:pt idx="0">
                  <c:v>0.11520845055260634</c:v>
                </c:pt>
                <c:pt idx="1">
                  <c:v>0.13366421971605438</c:v>
                </c:pt>
                <c:pt idx="2">
                  <c:v>0.14838293037810688</c:v>
                </c:pt>
                <c:pt idx="3">
                  <c:v>0.15662071386895723</c:v>
                </c:pt>
                <c:pt idx="4">
                  <c:v>0.15577647566299077</c:v>
                </c:pt>
                <c:pt idx="5">
                  <c:v>0.1550442930893727</c:v>
                </c:pt>
                <c:pt idx="6">
                  <c:v>0.15860222482845743</c:v>
                </c:pt>
                <c:pt idx="7">
                  <c:v>0.15039865802420413</c:v>
                </c:pt>
                <c:pt idx="8">
                  <c:v>0.16221119034703196</c:v>
                </c:pt>
                <c:pt idx="9">
                  <c:v>0.16027374190682864</c:v>
                </c:pt>
                <c:pt idx="10">
                  <c:v>0.15740016019386469</c:v>
                </c:pt>
                <c:pt idx="11">
                  <c:v>0.15417801392479555</c:v>
                </c:pt>
              </c:numCache>
            </c:numRef>
          </c:yVal>
        </c:ser>
        <c:axId val="154641536"/>
        <c:axId val="154643072"/>
      </c:scatterChart>
      <c:valAx>
        <c:axId val="154641536"/>
        <c:scaling>
          <c:orientation val="minMax"/>
        </c:scaling>
        <c:axPos val="b"/>
        <c:numFmt formatCode="General" sourceLinked="1"/>
        <c:tickLblPos val="nextTo"/>
        <c:crossAx val="154643072"/>
        <c:crosses val="autoZero"/>
        <c:crossBetween val="midCat"/>
      </c:valAx>
      <c:valAx>
        <c:axId val="154643072"/>
        <c:scaling>
          <c:orientation val="minMax"/>
        </c:scaling>
        <c:axPos val="l"/>
        <c:majorGridlines/>
        <c:numFmt formatCode="General" sourceLinked="1"/>
        <c:tickLblPos val="nextTo"/>
        <c:crossAx val="1546415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Plan2!$J$3</c:f>
              <c:strCache>
                <c:ptCount val="1"/>
                <c:pt idx="0">
                  <c:v>sint.t</c:v>
                </c:pt>
              </c:strCache>
            </c:strRef>
          </c:tx>
          <c:yVal>
            <c:numRef>
              <c:f>Plan2!$J$4:$J$15</c:f>
              <c:numCache>
                <c:formatCode>General</c:formatCode>
                <c:ptCount val="12"/>
                <c:pt idx="0">
                  <c:v>3.7991296709943652</c:v>
                </c:pt>
                <c:pt idx="1">
                  <c:v>3.439197238686857</c:v>
                </c:pt>
                <c:pt idx="2">
                  <c:v>3.9447138451899875</c:v>
                </c:pt>
                <c:pt idx="3">
                  <c:v>3.2395743414956213</c:v>
                </c:pt>
                <c:pt idx="4">
                  <c:v>1.429246508276504</c:v>
                </c:pt>
                <c:pt idx="5">
                  <c:v>1.7804606150734974</c:v>
                </c:pt>
                <c:pt idx="6">
                  <c:v>1.6307464066762332</c:v>
                </c:pt>
                <c:pt idx="7">
                  <c:v>1.5414619472035045</c:v>
                </c:pt>
                <c:pt idx="8">
                  <c:v>1.5646456892769101</c:v>
                </c:pt>
                <c:pt idx="9">
                  <c:v>1.1946124983391848</c:v>
                </c:pt>
                <c:pt idx="10">
                  <c:v>1.7557584546692526</c:v>
                </c:pt>
                <c:pt idx="11">
                  <c:v>1.4483737811934969</c:v>
                </c:pt>
              </c:numCache>
            </c:numRef>
          </c:yVal>
        </c:ser>
        <c:axId val="154666112"/>
        <c:axId val="154667648"/>
      </c:scatterChart>
      <c:valAx>
        <c:axId val="154666112"/>
        <c:scaling>
          <c:orientation val="minMax"/>
        </c:scaling>
        <c:axPos val="b"/>
        <c:tickLblPos val="nextTo"/>
        <c:crossAx val="154667648"/>
        <c:crosses val="autoZero"/>
        <c:crossBetween val="midCat"/>
      </c:valAx>
      <c:valAx>
        <c:axId val="154667648"/>
        <c:scaling>
          <c:orientation val="minMax"/>
        </c:scaling>
        <c:axPos val="l"/>
        <c:majorGridlines/>
        <c:numFmt formatCode="General" sourceLinked="1"/>
        <c:tickLblPos val="nextTo"/>
        <c:crossAx val="154666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Plan2!$V$3</c:f>
              <c:strCache>
                <c:ptCount val="1"/>
                <c:pt idx="0">
                  <c:v>ligas.t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8.3044619422572227E-3"/>
                  <c:y val="0.30410724701079034"/>
                </c:manualLayout>
              </c:layout>
              <c:numFmt formatCode="General" sourceLinked="0"/>
            </c:trendlineLbl>
          </c:trendline>
          <c:xVal>
            <c:numRef>
              <c:f>Plan2!$T$4:$T$15</c:f>
              <c:numCache>
                <c:formatCode>General</c:formatCode>
                <c:ptCount val="12"/>
                <c:pt idx="0">
                  <c:v>0.91424904746741531</c:v>
                </c:pt>
                <c:pt idx="1">
                  <c:v>0.90786458717967844</c:v>
                </c:pt>
                <c:pt idx="2">
                  <c:v>0.90943618277853122</c:v>
                </c:pt>
                <c:pt idx="3">
                  <c:v>0.90547491462916296</c:v>
                </c:pt>
                <c:pt idx="4">
                  <c:v>0.8976286439031913</c:v>
                </c:pt>
                <c:pt idx="5">
                  <c:v>0.89277319377217879</c:v>
                </c:pt>
                <c:pt idx="6">
                  <c:v>0.90234519813980552</c:v>
                </c:pt>
                <c:pt idx="7">
                  <c:v>0.90152952101522421</c:v>
                </c:pt>
                <c:pt idx="8">
                  <c:v>0.90538240617253163</c:v>
                </c:pt>
                <c:pt idx="9">
                  <c:v>0.8984843737972501</c:v>
                </c:pt>
                <c:pt idx="10">
                  <c:v>0.89793720948804401</c:v>
                </c:pt>
                <c:pt idx="11">
                  <c:v>0.88831436327851632</c:v>
                </c:pt>
              </c:numCache>
            </c:numRef>
          </c:xVal>
          <c:yVal>
            <c:numRef>
              <c:f>Plan2!$V$4:$V$15</c:f>
              <c:numCache>
                <c:formatCode>General</c:formatCode>
                <c:ptCount val="12"/>
                <c:pt idx="0">
                  <c:v>11.958499462647303</c:v>
                </c:pt>
                <c:pt idx="1">
                  <c:v>10.748879447789847</c:v>
                </c:pt>
                <c:pt idx="2">
                  <c:v>10.616581741229528</c:v>
                </c:pt>
                <c:pt idx="3">
                  <c:v>11.862657781529013</c:v>
                </c:pt>
                <c:pt idx="4">
                  <c:v>11.903216621225262</c:v>
                </c:pt>
                <c:pt idx="5">
                  <c:v>8.5726926294265269</c:v>
                </c:pt>
                <c:pt idx="6">
                  <c:v>10.865181378266525</c:v>
                </c:pt>
                <c:pt idx="7">
                  <c:v>12.206469218424076</c:v>
                </c:pt>
                <c:pt idx="8">
                  <c:v>10.807723017069435</c:v>
                </c:pt>
                <c:pt idx="9">
                  <c:v>10.914992755865519</c:v>
                </c:pt>
                <c:pt idx="10">
                  <c:v>10.839699492419353</c:v>
                </c:pt>
                <c:pt idx="11">
                  <c:v>9.5288908010465612</c:v>
                </c:pt>
              </c:numCache>
            </c:numRef>
          </c:yVal>
        </c:ser>
        <c:axId val="154704896"/>
        <c:axId val="154706688"/>
      </c:scatterChart>
      <c:valAx>
        <c:axId val="154704896"/>
        <c:scaling>
          <c:orientation val="minMax"/>
        </c:scaling>
        <c:axPos val="b"/>
        <c:numFmt formatCode="General" sourceLinked="1"/>
        <c:tickLblPos val="nextTo"/>
        <c:crossAx val="154706688"/>
        <c:crosses val="autoZero"/>
        <c:crossBetween val="midCat"/>
      </c:valAx>
      <c:valAx>
        <c:axId val="154706688"/>
        <c:scaling>
          <c:orientation val="minMax"/>
        </c:scaling>
        <c:axPos val="l"/>
        <c:majorGridlines/>
        <c:numFmt formatCode="General" sourceLinked="1"/>
        <c:tickLblPos val="nextTo"/>
        <c:crossAx val="1547048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Plan2!$Y$3</c:f>
              <c:strCache>
                <c:ptCount val="1"/>
                <c:pt idx="0">
                  <c:v>esc.t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0683508311461065E-2"/>
                  <c:y val="0.31885936132983411"/>
                </c:manualLayout>
              </c:layout>
              <c:numFmt formatCode="General" sourceLinked="0"/>
            </c:trendlineLbl>
          </c:trendline>
          <c:xVal>
            <c:numRef>
              <c:f>Plan2!$E$4:$E$15</c:f>
              <c:numCache>
                <c:formatCode>General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0.89990000000000003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Plan2!$Y$4:$Y$15</c:f>
              <c:numCache>
                <c:formatCode>General</c:formatCode>
                <c:ptCount val="12"/>
                <c:pt idx="0">
                  <c:v>37.344194919668958</c:v>
                </c:pt>
                <c:pt idx="1">
                  <c:v>36.057664658970111</c:v>
                </c:pt>
                <c:pt idx="2">
                  <c:v>35.934617863101984</c:v>
                </c:pt>
                <c:pt idx="3">
                  <c:v>32.301816446618751</c:v>
                </c:pt>
                <c:pt idx="4">
                  <c:v>21.150240160742463</c:v>
                </c:pt>
                <c:pt idx="5">
                  <c:v>25.515765518367992</c:v>
                </c:pt>
                <c:pt idx="6">
                  <c:v>22.558825088598955</c:v>
                </c:pt>
                <c:pt idx="7">
                  <c:v>12.428211704133211</c:v>
                </c:pt>
                <c:pt idx="8">
                  <c:v>14.060132991759691</c:v>
                </c:pt>
                <c:pt idx="9">
                  <c:v>14.127833367768057</c:v>
                </c:pt>
                <c:pt idx="10">
                  <c:v>16.026417640257812</c:v>
                </c:pt>
                <c:pt idx="11">
                  <c:v>15.136442589038388</c:v>
                </c:pt>
              </c:numCache>
            </c:numRef>
          </c:yVal>
        </c:ser>
        <c:axId val="154735744"/>
        <c:axId val="154737280"/>
      </c:scatterChart>
      <c:valAx>
        <c:axId val="154735744"/>
        <c:scaling>
          <c:orientation val="minMax"/>
        </c:scaling>
        <c:axPos val="b"/>
        <c:numFmt formatCode="General" sourceLinked="1"/>
        <c:tickLblPos val="nextTo"/>
        <c:crossAx val="154737280"/>
        <c:crosses val="autoZero"/>
        <c:crossBetween val="midCat"/>
      </c:valAx>
      <c:valAx>
        <c:axId val="154737280"/>
        <c:scaling>
          <c:orientation val="minMax"/>
        </c:scaling>
        <c:axPos val="l"/>
        <c:majorGridlines/>
        <c:numFmt formatCode="General" sourceLinked="1"/>
        <c:tickLblPos val="nextTo"/>
        <c:crossAx val="1547357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0947227341263209"/>
          <c:y val="4.2336201454468536E-2"/>
          <c:w val="0.88247370674410353"/>
          <c:h val="0.79031142294918932"/>
        </c:manualLayout>
      </c:layout>
      <c:barChart>
        <c:barDir val="col"/>
        <c:grouping val="stacked"/>
        <c:ser>
          <c:idx val="0"/>
          <c:order val="0"/>
          <c:tx>
            <c:strRef>
              <c:f>AACA004M!$W$16</c:f>
              <c:strCache>
                <c:ptCount val="1"/>
                <c:pt idx="0">
                  <c:v>Suc. Tip. B</c:v>
                </c:pt>
              </c:strCache>
            </c:strRef>
          </c:tx>
          <c:spPr>
            <a:solidFill>
              <a:srgbClr val="0000FF"/>
            </a:solidFill>
            <a:ln w="6350">
              <a:noFill/>
            </a:ln>
          </c:spPr>
          <c:cat>
            <c:numRef>
              <c:f>AACA004M!$A$3:$A$14</c:f>
              <c:numCache>
                <c:formatCode>mmm/yy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AACA004M!$W$3:$W$14</c:f>
              <c:numCache>
                <c:formatCode>#,##0</c:formatCode>
                <c:ptCount val="12"/>
                <c:pt idx="0">
                  <c:v>6479600</c:v>
                </c:pt>
                <c:pt idx="1">
                  <c:v>5787900</c:v>
                </c:pt>
                <c:pt idx="2">
                  <c:v>6163770</c:v>
                </c:pt>
                <c:pt idx="3">
                  <c:v>1644900</c:v>
                </c:pt>
                <c:pt idx="4">
                  <c:v>1152100</c:v>
                </c:pt>
                <c:pt idx="5">
                  <c:v>661800</c:v>
                </c:pt>
                <c:pt idx="6">
                  <c:v>454000</c:v>
                </c:pt>
                <c:pt idx="7">
                  <c:v>598800</c:v>
                </c:pt>
                <c:pt idx="8">
                  <c:v>567800</c:v>
                </c:pt>
                <c:pt idx="9">
                  <c:v>426600</c:v>
                </c:pt>
                <c:pt idx="10">
                  <c:v>319700</c:v>
                </c:pt>
                <c:pt idx="11">
                  <c:v>104200</c:v>
                </c:pt>
              </c:numCache>
            </c:numRef>
          </c:val>
        </c:ser>
        <c:ser>
          <c:idx val="1"/>
          <c:order val="1"/>
          <c:tx>
            <c:strRef>
              <c:f>AACA004M!$V$16</c:f>
              <c:strCache>
                <c:ptCount val="1"/>
                <c:pt idx="0">
                  <c:v>Suc. Tip. A</c:v>
                </c:pt>
              </c:strCache>
            </c:strRef>
          </c:tx>
          <c:spPr>
            <a:solidFill>
              <a:srgbClr val="66FF33"/>
            </a:solidFill>
            <a:ln w="6350">
              <a:noFill/>
            </a:ln>
          </c:spPr>
          <c:cat>
            <c:numRef>
              <c:f>AACA004M!$A$3:$A$14</c:f>
              <c:numCache>
                <c:formatCode>mmm/yy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AACA004M!$V$3:$V$14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 formatCode="#,##0">
                  <c:v>587130</c:v>
                </c:pt>
                <c:pt idx="3" formatCode="#,##0">
                  <c:v>5771500</c:v>
                </c:pt>
                <c:pt idx="4" formatCode="#,##0">
                  <c:v>6359200</c:v>
                </c:pt>
                <c:pt idx="5" formatCode="#,##0">
                  <c:v>5892700</c:v>
                </c:pt>
                <c:pt idx="6" formatCode="#,##0">
                  <c:v>6706900</c:v>
                </c:pt>
                <c:pt idx="7" formatCode="#,##0">
                  <c:v>6109800</c:v>
                </c:pt>
                <c:pt idx="8" formatCode="#,##0">
                  <c:v>6387900</c:v>
                </c:pt>
                <c:pt idx="9" formatCode="#,##0">
                  <c:v>6458200</c:v>
                </c:pt>
                <c:pt idx="10" formatCode="#,##0">
                  <c:v>5863900</c:v>
                </c:pt>
                <c:pt idx="11" formatCode="#,##0">
                  <c:v>5428600</c:v>
                </c:pt>
              </c:numCache>
            </c:numRef>
          </c:val>
        </c:ser>
        <c:gapWidth val="60"/>
        <c:overlap val="100"/>
        <c:axId val="154874624"/>
        <c:axId val="154876160"/>
      </c:barChart>
      <c:dateAx>
        <c:axId val="154874624"/>
        <c:scaling>
          <c:orientation val="minMax"/>
        </c:scaling>
        <c:axPos val="b"/>
        <c:numFmt formatCode="mmm" sourceLinked="0"/>
        <c:maj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pt-BR"/>
          </a:p>
        </c:txPr>
        <c:crossAx val="154876160"/>
        <c:crosses val="autoZero"/>
        <c:auto val="1"/>
        <c:lblOffset val="100"/>
      </c:dateAx>
      <c:valAx>
        <c:axId val="154876160"/>
        <c:scaling>
          <c:orientation val="minMax"/>
        </c:scaling>
        <c:axPos val="l"/>
        <c:majorGridlines/>
        <c:numFmt formatCode="#,##0" sourceLinked="1"/>
        <c:tickLblPos val="nextTo"/>
        <c:spPr>
          <a:ln>
            <a:noFill/>
          </a:ln>
        </c:spPr>
        <c:txPr>
          <a:bodyPr/>
          <a:lstStyle/>
          <a:p>
            <a:pPr>
              <a:defRPr sz="1200"/>
            </a:pPr>
            <a:endParaRPr lang="pt-BR"/>
          </a:p>
        </c:txPr>
        <c:crossAx val="154874624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8912529550827437E-2"/>
                <c:y val="0.33044598060671382"/>
              </c:manualLayout>
            </c:layout>
            <c:tx>
              <c:rich>
                <a:bodyPr/>
                <a:lstStyle/>
                <a:p>
                  <a:pPr>
                    <a:defRPr sz="1200" b="0"/>
                  </a:pPr>
                  <a:r>
                    <a:rPr lang="pt-BR" sz="1200" b="0"/>
                    <a:t>Consumo</a:t>
                  </a:r>
                  <a:r>
                    <a:rPr lang="pt-BR" sz="1200" b="0" baseline="0"/>
                    <a:t>, em kt</a:t>
                  </a:r>
                  <a:endParaRPr lang="pt-BR" sz="1200" b="0"/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"/>
          <c:y val="0.93016131570972649"/>
          <c:w val="1"/>
          <c:h val="6.8031101404447694E-2"/>
        </c:manualLayout>
      </c:layout>
      <c:txPr>
        <a:bodyPr/>
        <a:lstStyle/>
        <a:p>
          <a:pPr>
            <a:defRPr sz="1300"/>
          </a:pPr>
          <a:endParaRPr lang="pt-BR"/>
        </a:p>
      </c:txPr>
    </c:legend>
    <c:plotVisOnly val="1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pt-BR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4988396589397904"/>
          <c:y val="6.7439580254353634E-2"/>
          <c:w val="0.81313669919237741"/>
          <c:h val="0.78039018744111077"/>
        </c:manualLayout>
      </c:layout>
      <c:scatterChart>
        <c:scatterStyle val="lineMarker"/>
        <c:ser>
          <c:idx val="1"/>
          <c:order val="0"/>
          <c:tx>
            <c:v>Rend. Oficial</c:v>
          </c:tx>
          <c:spPr>
            <a:ln w="38100">
              <a:solidFill>
                <a:prstClr val="black"/>
              </a:solidFill>
            </a:ln>
          </c:spPr>
          <c:marker>
            <c:symbol val="circle"/>
            <c:size val="9"/>
            <c:spPr>
              <a:solidFill>
                <a:schemeClr val="bg1"/>
              </a:solidFill>
              <a:ln w="38100">
                <a:solidFill>
                  <a:prstClr val="black"/>
                </a:solidFill>
              </a:ln>
            </c:spPr>
          </c:marker>
          <c:xVal>
            <c:numRef>
              <c:f>AACA004M!$A$3:$A$14</c:f>
              <c:numCache>
                <c:formatCode>mmm/yy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xVal>
          <c:yVal>
            <c:numRef>
              <c:f>AACA004M!$J$3:$J$14</c:f>
              <c:numCache>
                <c:formatCode>0.00%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0.89989999999999992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yVal>
        </c:ser>
        <c:ser>
          <c:idx val="0"/>
          <c:order val="1"/>
          <c:tx>
            <c:v>Rend.Sem CB</c:v>
          </c:tx>
          <c:spPr>
            <a:ln w="38100">
              <a:solidFill>
                <a:srgbClr val="FF0000"/>
              </a:solidFill>
            </a:ln>
          </c:spPr>
          <c:marker>
            <c:symbol val="diamond"/>
            <c:size val="9"/>
            <c:spPr>
              <a:solidFill>
                <a:sysClr val="window" lastClr="FFFFFF"/>
              </a:solidFill>
              <a:ln w="38100">
                <a:solidFill>
                  <a:srgbClr val="FF0000"/>
                </a:solidFill>
              </a:ln>
            </c:spPr>
          </c:marker>
          <c:xVal>
            <c:numRef>
              <c:f>AACA004M!$A$3:$A$14</c:f>
              <c:numCache>
                <c:formatCode>mmm/yy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xVal>
          <c:yVal>
            <c:numRef>
              <c:f>AACA004M!$AH$3:$AH$14</c:f>
              <c:numCache>
                <c:formatCode>0.0000</c:formatCode>
                <c:ptCount val="12"/>
                <c:pt idx="0">
                  <c:v>0.91424904746741531</c:v>
                </c:pt>
                <c:pt idx="1">
                  <c:v>0.90786458717967844</c:v>
                </c:pt>
                <c:pt idx="2">
                  <c:v>0.90943618277853122</c:v>
                </c:pt>
                <c:pt idx="3">
                  <c:v>0.90547491462916296</c:v>
                </c:pt>
                <c:pt idx="4">
                  <c:v>0.8976286439031913</c:v>
                </c:pt>
                <c:pt idx="5">
                  <c:v>0.89277319377217879</c:v>
                </c:pt>
                <c:pt idx="6">
                  <c:v>0.90234519813980552</c:v>
                </c:pt>
                <c:pt idx="7">
                  <c:v>0.90152952101522421</c:v>
                </c:pt>
                <c:pt idx="8">
                  <c:v>0.90538240617253163</c:v>
                </c:pt>
                <c:pt idx="9">
                  <c:v>0.8984843737972501</c:v>
                </c:pt>
                <c:pt idx="10">
                  <c:v>0.89793720948804401</c:v>
                </c:pt>
                <c:pt idx="11">
                  <c:v>0.88831436327851632</c:v>
                </c:pt>
              </c:numCache>
            </c:numRef>
          </c:yVal>
        </c:ser>
        <c:ser>
          <c:idx val="2"/>
          <c:order val="2"/>
          <c:tx>
            <c:v>Rend. Sem CB e Esc. Real</c:v>
          </c:tx>
          <c:spPr>
            <a:ln>
              <a:solidFill>
                <a:srgbClr val="0000FF"/>
              </a:solidFill>
            </a:ln>
          </c:spPr>
          <c:marker>
            <c:symbol val="triangle"/>
            <c:size val="9"/>
            <c:spPr>
              <a:solidFill>
                <a:sysClr val="window" lastClr="FFFFFF"/>
              </a:solidFill>
              <a:ln w="38100">
                <a:solidFill>
                  <a:srgbClr val="0000FF"/>
                </a:solidFill>
              </a:ln>
            </c:spPr>
          </c:marker>
          <c:xVal>
            <c:numRef>
              <c:f>AACA004M!$A$3:$A$14</c:f>
              <c:numCache>
                <c:formatCode>mmm/yy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xVal>
          <c:yVal>
            <c:numRef>
              <c:f>AACA004M!$AM$3:$AM$14</c:f>
              <c:numCache>
                <c:formatCode>0.0000</c:formatCode>
                <c:ptCount val="12"/>
                <c:pt idx="0">
                  <c:v>0.89576504585497663</c:v>
                </c:pt>
                <c:pt idx="1">
                  <c:v>0.89051278092527852</c:v>
                </c:pt>
                <c:pt idx="2">
                  <c:v>0.89191745921757271</c:v>
                </c:pt>
                <c:pt idx="3">
                  <c:v>0.89106110071536981</c:v>
                </c:pt>
                <c:pt idx="4">
                  <c:v>0.89225524903154529</c:v>
                </c:pt>
                <c:pt idx="5">
                  <c:v>0.8841841069822014</c:v>
                </c:pt>
                <c:pt idx="6">
                  <c:v>0.89574194917805161</c:v>
                </c:pt>
                <c:pt idx="7">
                  <c:v>0.90310538022725717</c:v>
                </c:pt>
                <c:pt idx="8">
                  <c:v>0.90546175968420073</c:v>
                </c:pt>
                <c:pt idx="9">
                  <c:v>0.89861239136023641</c:v>
                </c:pt>
                <c:pt idx="10">
                  <c:v>0.89660909440694181</c:v>
                </c:pt>
                <c:pt idx="11">
                  <c:v>0.88788370746389034</c:v>
                </c:pt>
              </c:numCache>
            </c:numRef>
          </c:yVal>
        </c:ser>
        <c:axId val="154825088"/>
        <c:axId val="154826240"/>
      </c:scatterChart>
      <c:valAx>
        <c:axId val="154825088"/>
        <c:scaling>
          <c:orientation val="minMax"/>
          <c:max val="41609"/>
          <c:min val="41275"/>
        </c:scaling>
        <c:axPos val="b"/>
        <c:numFmt formatCode="mmm" sourceLinked="0"/>
        <c:majorTickMark val="none"/>
        <c:tickLblPos val="nextTo"/>
        <c:spPr>
          <a:ln w="38100">
            <a:solidFill>
              <a:prstClr val="black"/>
            </a:solidFill>
          </a:ln>
        </c:spPr>
        <c:txPr>
          <a:bodyPr/>
          <a:lstStyle/>
          <a:p>
            <a:pPr>
              <a:defRPr sz="1400"/>
            </a:pPr>
            <a:endParaRPr lang="pt-BR"/>
          </a:p>
        </c:txPr>
        <c:crossAx val="154826240"/>
        <c:crosses val="autoZero"/>
        <c:crossBetween val="midCat"/>
        <c:majorUnit val="32"/>
      </c:valAx>
      <c:valAx>
        <c:axId val="1548262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pt-BR" sz="1200" b="0"/>
                  <a:t>Rendimento metálico</a:t>
                </a:r>
              </a:p>
            </c:rich>
          </c:tx>
          <c:layout>
            <c:manualLayout>
              <c:xMode val="edge"/>
              <c:yMode val="edge"/>
              <c:x val="9.1575271890210735E-3"/>
              <c:y val="0.2465226539219513"/>
            </c:manualLayout>
          </c:layout>
        </c:title>
        <c:numFmt formatCode="0%" sourceLinked="0"/>
        <c:tickLblPos val="nextTo"/>
        <c:spPr>
          <a:ln>
            <a:noFill/>
          </a:ln>
        </c:spPr>
        <c:txPr>
          <a:bodyPr/>
          <a:lstStyle/>
          <a:p>
            <a:pPr>
              <a:defRPr sz="1200"/>
            </a:pPr>
            <a:endParaRPr lang="pt-BR"/>
          </a:p>
        </c:txPr>
        <c:crossAx val="1548250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4831777945662282"/>
          <c:y val="6.885584855532699E-2"/>
          <c:w val="0.44361158546632179"/>
          <c:h val="0.34727930605965751"/>
        </c:manualLayout>
      </c:layout>
      <c:txPr>
        <a:bodyPr/>
        <a:lstStyle/>
        <a:p>
          <a:pPr>
            <a:defRPr sz="1200"/>
          </a:pPr>
          <a:endParaRPr lang="pt-BR"/>
        </a:p>
      </c:txPr>
    </c:legend>
    <c:plotVisOnly val="1"/>
    <c:dispBlanksAs val="gap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pt-BR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autoTitleDeleted val="1"/>
    <c:plotArea>
      <c:layout>
        <c:manualLayout>
          <c:layoutTarget val="inner"/>
          <c:xMode val="edge"/>
          <c:yMode val="edge"/>
          <c:x val="0.11575753769991254"/>
          <c:y val="3.9978213600281955E-2"/>
          <c:w val="0.87004367896066392"/>
          <c:h val="0.86621438055487321"/>
        </c:manualLayout>
      </c:layout>
      <c:barChart>
        <c:barDir val="col"/>
        <c:grouping val="clustered"/>
        <c:ser>
          <c:idx val="0"/>
          <c:order val="0"/>
          <c:tx>
            <c:strRef>
              <c:f>Plan2!$V$3</c:f>
              <c:strCache>
                <c:ptCount val="1"/>
                <c:pt idx="0">
                  <c:v>ligas.t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 w="6350">
              <a:solidFill>
                <a:schemeClr val="tx1"/>
              </a:solidFill>
            </a:ln>
          </c:spPr>
          <c:dLbls>
            <c:numFmt formatCode="#,##0.0" sourceLinked="0"/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numRef>
              <c:f>Plan2!$A$4:$A$15</c:f>
              <c:numCache>
                <c:formatCode>mmm/yy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cat>
          <c:val>
            <c:numRef>
              <c:f>Plan2!$V$4:$V$15</c:f>
              <c:numCache>
                <c:formatCode>General</c:formatCode>
                <c:ptCount val="12"/>
                <c:pt idx="0">
                  <c:v>11.958499462647303</c:v>
                </c:pt>
                <c:pt idx="1">
                  <c:v>10.748879447789847</c:v>
                </c:pt>
                <c:pt idx="2">
                  <c:v>10.616581741229528</c:v>
                </c:pt>
                <c:pt idx="3">
                  <c:v>11.862657781529013</c:v>
                </c:pt>
                <c:pt idx="4">
                  <c:v>11.903216621225262</c:v>
                </c:pt>
                <c:pt idx="5">
                  <c:v>8.5726926294265269</c:v>
                </c:pt>
                <c:pt idx="6">
                  <c:v>10.865181378266525</c:v>
                </c:pt>
                <c:pt idx="7">
                  <c:v>12.206469218424076</c:v>
                </c:pt>
                <c:pt idx="8">
                  <c:v>10.807723017069435</c:v>
                </c:pt>
                <c:pt idx="9">
                  <c:v>10.914992755865519</c:v>
                </c:pt>
                <c:pt idx="10">
                  <c:v>10.839699492419353</c:v>
                </c:pt>
                <c:pt idx="11">
                  <c:v>9.5288908010465612</c:v>
                </c:pt>
              </c:numCache>
            </c:numRef>
          </c:val>
        </c:ser>
        <c:gapWidth val="58"/>
        <c:axId val="154859392"/>
        <c:axId val="154860928"/>
      </c:barChart>
      <c:dateAx>
        <c:axId val="154859392"/>
        <c:scaling>
          <c:orientation val="minMax"/>
        </c:scaling>
        <c:axPos val="b"/>
        <c:numFmt formatCode="mmm" sourceLinked="0"/>
        <c:majorTickMark val="none"/>
        <c:tickLblPos val="nextTo"/>
        <c:spPr>
          <a:ln w="38100">
            <a:solidFill>
              <a:prstClr val="black"/>
            </a:solidFill>
          </a:ln>
        </c:spPr>
        <c:crossAx val="154860928"/>
        <c:crosses val="autoZero"/>
        <c:auto val="1"/>
        <c:lblOffset val="100"/>
      </c:dateAx>
      <c:valAx>
        <c:axId val="154860928"/>
        <c:scaling>
          <c:orientation val="minMax"/>
          <c:max val="13"/>
          <c:min val="7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pt-BR" b="0"/>
                  <a:t>Consumo</a:t>
                </a:r>
                <a:r>
                  <a:rPr lang="pt-BR" b="0" baseline="0"/>
                  <a:t> de ferroligas, kg/t</a:t>
                </a:r>
                <a:endParaRPr lang="pt-BR" b="0"/>
              </a:p>
            </c:rich>
          </c:tx>
          <c:layout>
            <c:manualLayout>
              <c:xMode val="edge"/>
              <c:yMode val="edge"/>
              <c:x val="9.3098925457691956E-3"/>
              <c:y val="0.18006839296382096"/>
            </c:manualLayout>
          </c:layout>
        </c:title>
        <c:numFmt formatCode="General" sourceLinked="1"/>
        <c:tickLblPos val="nextTo"/>
        <c:spPr>
          <a:ln>
            <a:noFill/>
          </a:ln>
        </c:spPr>
        <c:crossAx val="154859392"/>
        <c:crosses val="autoZero"/>
        <c:crossBetween val="between"/>
      </c:valAx>
    </c:plotArea>
    <c:plotVisOnly val="1"/>
  </c:chart>
  <c:spPr>
    <a:ln>
      <a:noFill/>
    </a:ln>
  </c:spPr>
  <c:txPr>
    <a:bodyPr/>
    <a:lstStyle/>
    <a:p>
      <a:pPr>
        <a:defRPr sz="1200">
          <a:latin typeface="Arial" pitchFamily="34" charset="0"/>
          <a:cs typeface="Arial" pitchFamily="34" charset="0"/>
        </a:defRPr>
      </a:pPr>
      <a:endParaRPr lang="pt-BR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AACA004M!$L$2</c:f>
              <c:strCache>
                <c:ptCount val="1"/>
                <c:pt idx="0">
                  <c:v>sucata calc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11431824146981627"/>
                  <c:y val="0.40241870807815688"/>
                </c:manualLayout>
              </c:layout>
              <c:numFmt formatCode="General" sourceLinked="0"/>
            </c:trendlineLbl>
          </c:trendline>
          <c:xVal>
            <c:numRef>
              <c:f>AACA004M!$E$3:$E$14</c:f>
              <c:numCache>
                <c:formatCode>#,##0</c:formatCode>
                <c:ptCount val="12"/>
                <c:pt idx="0">
                  <c:v>27568820</c:v>
                </c:pt>
                <c:pt idx="1">
                  <c:v>31287090</c:v>
                </c:pt>
                <c:pt idx="2">
                  <c:v>37222600</c:v>
                </c:pt>
                <c:pt idx="3">
                  <c:v>39768560</c:v>
                </c:pt>
                <c:pt idx="4">
                  <c:v>42754600</c:v>
                </c:pt>
                <c:pt idx="5">
                  <c:v>38634630</c:v>
                </c:pt>
                <c:pt idx="6">
                  <c:v>41205540</c:v>
                </c:pt>
                <c:pt idx="7">
                  <c:v>40799790</c:v>
                </c:pt>
                <c:pt idx="8">
                  <c:v>43636820</c:v>
                </c:pt>
                <c:pt idx="9">
                  <c:v>42464810</c:v>
                </c:pt>
                <c:pt idx="10">
                  <c:v>40559900</c:v>
                </c:pt>
                <c:pt idx="11">
                  <c:v>36181710</c:v>
                </c:pt>
              </c:numCache>
            </c:numRef>
          </c:xVal>
          <c:yVal>
            <c:numRef>
              <c:f>AACA004M!$L$3:$L$14</c:f>
              <c:numCache>
                <c:formatCode>#,##0</c:formatCode>
                <c:ptCount val="12"/>
                <c:pt idx="0">
                  <c:v>27568820</c:v>
                </c:pt>
                <c:pt idx="1">
                  <c:v>31287090</c:v>
                </c:pt>
                <c:pt idx="2">
                  <c:v>37222600</c:v>
                </c:pt>
                <c:pt idx="3">
                  <c:v>39768560</c:v>
                </c:pt>
                <c:pt idx="4">
                  <c:v>42754600</c:v>
                </c:pt>
                <c:pt idx="5">
                  <c:v>38634530</c:v>
                </c:pt>
                <c:pt idx="6">
                  <c:v>41205540</c:v>
                </c:pt>
                <c:pt idx="7">
                  <c:v>40799790</c:v>
                </c:pt>
                <c:pt idx="8">
                  <c:v>43636820</c:v>
                </c:pt>
                <c:pt idx="9">
                  <c:v>42464810</c:v>
                </c:pt>
                <c:pt idx="10">
                  <c:v>40559900</c:v>
                </c:pt>
                <c:pt idx="11">
                  <c:v>36181610</c:v>
                </c:pt>
              </c:numCache>
            </c:numRef>
          </c:yVal>
        </c:ser>
        <c:axId val="155083904"/>
        <c:axId val="155642112"/>
      </c:scatterChart>
      <c:valAx>
        <c:axId val="155083904"/>
        <c:scaling>
          <c:orientation val="minMax"/>
        </c:scaling>
        <c:axPos val="b"/>
        <c:numFmt formatCode="#,##0" sourceLinked="1"/>
        <c:tickLblPos val="nextTo"/>
        <c:crossAx val="155642112"/>
        <c:crosses val="autoZero"/>
        <c:crossBetween val="midCat"/>
      </c:valAx>
      <c:valAx>
        <c:axId val="155642112"/>
        <c:scaling>
          <c:orientation val="minMax"/>
        </c:scaling>
        <c:axPos val="l"/>
        <c:numFmt formatCode="#,##0" sourceLinked="1"/>
        <c:tickLblPos val="nextTo"/>
        <c:crossAx val="155083904"/>
        <c:crosses val="autoZero"/>
        <c:crossBetween val="midCat"/>
      </c:valAx>
    </c:plotArea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AACA004M!$AI$2</c:f>
              <c:strCache>
                <c:ptCount val="1"/>
                <c:pt idx="0">
                  <c:v>ren.antigo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AACA004M!$J$3:$J$14</c:f>
              <c:numCache>
                <c:formatCode>0.00%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0.89989999999999992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AACA004M!$AF$3:$AF$14</c:f>
              <c:numCache>
                <c:formatCode>#,##0</c:formatCode>
                <c:ptCount val="12"/>
                <c:pt idx="0">
                  <c:v>34048420</c:v>
                </c:pt>
                <c:pt idx="1">
                  <c:v>37074990</c:v>
                </c:pt>
                <c:pt idx="2">
                  <c:v>43386370</c:v>
                </c:pt>
                <c:pt idx="3">
                  <c:v>41413460</c:v>
                </c:pt>
                <c:pt idx="4">
                  <c:v>43906700</c:v>
                </c:pt>
                <c:pt idx="5">
                  <c:v>39296330</c:v>
                </c:pt>
                <c:pt idx="6">
                  <c:v>41659540</c:v>
                </c:pt>
                <c:pt idx="7">
                  <c:v>41398590</c:v>
                </c:pt>
                <c:pt idx="8">
                  <c:v>44204620</c:v>
                </c:pt>
                <c:pt idx="9">
                  <c:v>42891410</c:v>
                </c:pt>
                <c:pt idx="10">
                  <c:v>40879600</c:v>
                </c:pt>
                <c:pt idx="11">
                  <c:v>36285810</c:v>
                </c:pt>
              </c:numCache>
            </c:numRef>
          </c:yVal>
        </c:ser>
        <c:axId val="155179264"/>
        <c:axId val="155193344"/>
      </c:scatterChart>
      <c:valAx>
        <c:axId val="155179264"/>
        <c:scaling>
          <c:orientation val="minMax"/>
        </c:scaling>
        <c:axPos val="b"/>
        <c:numFmt formatCode="0.00%" sourceLinked="1"/>
        <c:tickLblPos val="nextTo"/>
        <c:crossAx val="155193344"/>
        <c:crosses val="autoZero"/>
        <c:crossBetween val="midCat"/>
      </c:valAx>
      <c:valAx>
        <c:axId val="155193344"/>
        <c:scaling>
          <c:orientation val="minMax"/>
        </c:scaling>
        <c:axPos val="l"/>
        <c:majorGridlines/>
        <c:numFmt formatCode="#,##0" sourceLinked="1"/>
        <c:tickLblPos val="nextTo"/>
        <c:crossAx val="155179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AACA004M!$AJ$2</c:f>
              <c:strCache>
                <c:ptCount val="1"/>
                <c:pt idx="0">
                  <c:v>Wd</c:v>
                </c:pt>
              </c:strCache>
            </c:strRef>
          </c:tx>
          <c:spPr>
            <a:ln w="28575">
              <a:noFill/>
            </a:ln>
          </c:spPr>
          <c:xVal>
            <c:numRef>
              <c:f>AACA004M!$A$3:$A$14</c:f>
              <c:numCache>
                <c:formatCode>mmm/yy</c:formatCode>
                <c:ptCount val="12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</c:numCache>
            </c:numRef>
          </c:xVal>
          <c:yVal>
            <c:numRef>
              <c:f>AACA004M!$AG$3:$AG$14</c:f>
              <c:numCache>
                <c:formatCode>General</c:formatCode>
                <c:ptCount val="12"/>
              </c:numCache>
            </c:numRef>
          </c:yVal>
        </c:ser>
        <c:axId val="155225472"/>
        <c:axId val="155296896"/>
      </c:scatterChart>
      <c:valAx>
        <c:axId val="155225472"/>
        <c:scaling>
          <c:orientation val="minMax"/>
        </c:scaling>
        <c:axPos val="b"/>
        <c:numFmt formatCode="mmm/yy" sourceLinked="1"/>
        <c:tickLblPos val="nextTo"/>
        <c:crossAx val="155296896"/>
        <c:crosses val="autoZero"/>
        <c:crossBetween val="midCat"/>
      </c:valAx>
      <c:valAx>
        <c:axId val="155296896"/>
        <c:scaling>
          <c:orientation val="minMax"/>
        </c:scaling>
        <c:axPos val="l"/>
        <c:majorGridlines/>
        <c:numFmt formatCode="General" sourceLinked="1"/>
        <c:tickLblPos val="nextTo"/>
        <c:crossAx val="1552254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  <c:txPr>
        <a:bodyPr/>
        <a:lstStyle/>
        <a:p>
          <a:pPr>
            <a:defRPr>
              <a:solidFill>
                <a:srgbClr val="FF000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AACA004M!$AJ$2</c:f>
              <c:strCache>
                <c:ptCount val="1"/>
                <c:pt idx="0">
                  <c:v>Wd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0799278215223108"/>
                  <c:y val="-0.2234926106615984"/>
                </c:manualLayout>
              </c:layout>
              <c:numFmt formatCode="General" sourceLinked="0"/>
            </c:trendlineLbl>
          </c:trendline>
          <c:xVal>
            <c:numRef>
              <c:f>AACA004M!$J$3:$J$14</c:f>
              <c:numCache>
                <c:formatCode>0.00%</c:formatCode>
                <c:ptCount val="12"/>
                <c:pt idx="0">
                  <c:v>0.93920000000000003</c:v>
                </c:pt>
                <c:pt idx="1">
                  <c:v>0.9304</c:v>
                </c:pt>
                <c:pt idx="2">
                  <c:v>0.93189999999999995</c:v>
                </c:pt>
                <c:pt idx="3">
                  <c:v>0.91139999999999999</c:v>
                </c:pt>
                <c:pt idx="4">
                  <c:v>0.90139999999999998</c:v>
                </c:pt>
                <c:pt idx="5">
                  <c:v>0.8952</c:v>
                </c:pt>
                <c:pt idx="6">
                  <c:v>0.90390000000000004</c:v>
                </c:pt>
                <c:pt idx="7">
                  <c:v>0.90349999999999997</c:v>
                </c:pt>
                <c:pt idx="8">
                  <c:v>0.9073</c:v>
                </c:pt>
                <c:pt idx="9">
                  <c:v>0.89989999999999992</c:v>
                </c:pt>
                <c:pt idx="10">
                  <c:v>0.89910000000000001</c:v>
                </c:pt>
                <c:pt idx="11">
                  <c:v>0.88870000000000005</c:v>
                </c:pt>
              </c:numCache>
            </c:numRef>
          </c:xVal>
          <c:yVal>
            <c:numRef>
              <c:f>AACA004M!$AG$3:$AG$14</c:f>
              <c:numCache>
                <c:formatCode>General</c:formatCode>
                <c:ptCount val="12"/>
              </c:numCache>
            </c:numRef>
          </c:yVal>
        </c:ser>
        <c:axId val="155794048"/>
        <c:axId val="155799936"/>
      </c:scatterChart>
      <c:valAx>
        <c:axId val="155794048"/>
        <c:scaling>
          <c:orientation val="minMax"/>
        </c:scaling>
        <c:axPos val="b"/>
        <c:numFmt formatCode="0.00%" sourceLinked="1"/>
        <c:tickLblPos val="nextTo"/>
        <c:crossAx val="155799936"/>
        <c:crosses val="autoZero"/>
        <c:crossBetween val="midCat"/>
      </c:valAx>
      <c:valAx>
        <c:axId val="155799936"/>
        <c:scaling>
          <c:orientation val="minMax"/>
        </c:scaling>
        <c:axPos val="l"/>
        <c:majorGridlines/>
        <c:numFmt formatCode="General" sourceLinked="1"/>
        <c:tickLblPos val="nextTo"/>
        <c:crossAx val="1557940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scatterChart>
        <c:scatterStyle val="lineMarker"/>
        <c:ser>
          <c:idx val="0"/>
          <c:order val="0"/>
          <c:tx>
            <c:strRef>
              <c:f>AACA004M!$AK$2</c:f>
              <c:strCache>
                <c:ptCount val="1"/>
                <c:pt idx="0">
                  <c:v>rend.novo.cru</c:v>
                </c:pt>
              </c:strCache>
            </c:strRef>
          </c:tx>
          <c:spPr>
            <a:ln w="28575">
              <a:noFill/>
            </a:ln>
          </c:spPr>
          <c:xVal>
            <c:numRef>
              <c:f>AACA004M!$AG$3:$AG$14</c:f>
              <c:numCache>
                <c:formatCode>General</c:formatCode>
                <c:ptCount val="12"/>
              </c:numCache>
            </c:numRef>
          </c:xVal>
          <c:yVal>
            <c:numRef>
              <c:f>AACA004M!$AH$3:$AH$14</c:f>
              <c:numCache>
                <c:formatCode>0.0000</c:formatCode>
                <c:ptCount val="12"/>
                <c:pt idx="0">
                  <c:v>0.91424904746741531</c:v>
                </c:pt>
                <c:pt idx="1">
                  <c:v>0.90786458717967844</c:v>
                </c:pt>
                <c:pt idx="2">
                  <c:v>0.90943618277853122</c:v>
                </c:pt>
                <c:pt idx="3">
                  <c:v>0.90547491462916296</c:v>
                </c:pt>
                <c:pt idx="4">
                  <c:v>0.8976286439031913</c:v>
                </c:pt>
                <c:pt idx="5">
                  <c:v>0.89277319377217879</c:v>
                </c:pt>
                <c:pt idx="6">
                  <c:v>0.90234519813980552</c:v>
                </c:pt>
                <c:pt idx="7">
                  <c:v>0.90152952101522421</c:v>
                </c:pt>
                <c:pt idx="8">
                  <c:v>0.90538240617253163</c:v>
                </c:pt>
                <c:pt idx="9">
                  <c:v>0.8984843737972501</c:v>
                </c:pt>
                <c:pt idx="10">
                  <c:v>0.89793720948804401</c:v>
                </c:pt>
                <c:pt idx="11">
                  <c:v>0.88831436327851632</c:v>
                </c:pt>
              </c:numCache>
            </c:numRef>
          </c:yVal>
        </c:ser>
        <c:axId val="155806336"/>
        <c:axId val="155820416"/>
      </c:scatterChart>
      <c:valAx>
        <c:axId val="155806336"/>
        <c:scaling>
          <c:orientation val="minMax"/>
        </c:scaling>
        <c:axPos val="b"/>
        <c:numFmt formatCode="General" sourceLinked="1"/>
        <c:tickLblPos val="nextTo"/>
        <c:crossAx val="155820416"/>
        <c:crosses val="autoZero"/>
        <c:crossBetween val="midCat"/>
      </c:valAx>
      <c:valAx>
        <c:axId val="155820416"/>
        <c:scaling>
          <c:orientation val="minMax"/>
        </c:scaling>
        <c:axPos val="l"/>
        <c:majorGridlines/>
        <c:numFmt formatCode="0.0000" sourceLinked="1"/>
        <c:tickLblPos val="nextTo"/>
        <c:crossAx val="1558063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Pr>
        <a:bodyPr/>
        <a:lstStyle/>
        <a:p>
          <a:pPr>
            <a:defRPr>
              <a:solidFill>
                <a:srgbClr val="FF0000"/>
              </a:solidFill>
            </a:defRPr>
          </a:pPr>
          <a:endParaRPr lang="pt-B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AACA004M!$AK$2</c:f>
              <c:strCache>
                <c:ptCount val="1"/>
                <c:pt idx="0">
                  <c:v>rend.novo.cru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9.5157042869641398E-2"/>
                  <c:y val="0.15356907922294491"/>
                </c:manualLayout>
              </c:layout>
              <c:numFmt formatCode="General" sourceLinked="0"/>
            </c:trendlineLbl>
          </c:trendline>
          <c:xVal>
            <c:numRef>
              <c:f>AACA004M!$X$3:$X$14</c:f>
              <c:numCache>
                <c:formatCode>#,##0</c:formatCode>
                <c:ptCount val="12"/>
                <c:pt idx="0">
                  <c:v>6479600</c:v>
                </c:pt>
                <c:pt idx="1">
                  <c:v>5787900</c:v>
                </c:pt>
                <c:pt idx="2">
                  <c:v>6750900</c:v>
                </c:pt>
                <c:pt idx="3">
                  <c:v>7416400</c:v>
                </c:pt>
                <c:pt idx="4">
                  <c:v>7511300</c:v>
                </c:pt>
                <c:pt idx="5">
                  <c:v>6554500</c:v>
                </c:pt>
                <c:pt idx="6">
                  <c:v>7160900</c:v>
                </c:pt>
                <c:pt idx="7">
                  <c:v>6708600</c:v>
                </c:pt>
                <c:pt idx="8">
                  <c:v>6955700</c:v>
                </c:pt>
                <c:pt idx="9">
                  <c:v>6884800</c:v>
                </c:pt>
                <c:pt idx="10">
                  <c:v>6183600</c:v>
                </c:pt>
                <c:pt idx="11">
                  <c:v>5532800</c:v>
                </c:pt>
              </c:numCache>
            </c:numRef>
          </c:xVal>
          <c:yVal>
            <c:numRef>
              <c:f>AACA004M!$AH$3:$AH$14</c:f>
              <c:numCache>
                <c:formatCode>0.0000</c:formatCode>
                <c:ptCount val="12"/>
                <c:pt idx="0">
                  <c:v>0.91424904746741531</c:v>
                </c:pt>
                <c:pt idx="1">
                  <c:v>0.90786458717967844</c:v>
                </c:pt>
                <c:pt idx="2">
                  <c:v>0.90943618277853122</c:v>
                </c:pt>
                <c:pt idx="3">
                  <c:v>0.90547491462916296</c:v>
                </c:pt>
                <c:pt idx="4">
                  <c:v>0.8976286439031913</c:v>
                </c:pt>
                <c:pt idx="5">
                  <c:v>0.89277319377217879</c:v>
                </c:pt>
                <c:pt idx="6">
                  <c:v>0.90234519813980552</c:v>
                </c:pt>
                <c:pt idx="7">
                  <c:v>0.90152952101522421</c:v>
                </c:pt>
                <c:pt idx="8">
                  <c:v>0.90538240617253163</c:v>
                </c:pt>
                <c:pt idx="9">
                  <c:v>0.8984843737972501</c:v>
                </c:pt>
                <c:pt idx="10">
                  <c:v>0.89793720948804401</c:v>
                </c:pt>
                <c:pt idx="11">
                  <c:v>0.88831436327851632</c:v>
                </c:pt>
              </c:numCache>
            </c:numRef>
          </c:yVal>
        </c:ser>
        <c:axId val="155719552"/>
        <c:axId val="155721088"/>
      </c:scatterChart>
      <c:valAx>
        <c:axId val="155719552"/>
        <c:scaling>
          <c:orientation val="minMax"/>
        </c:scaling>
        <c:axPos val="b"/>
        <c:numFmt formatCode="#,##0" sourceLinked="1"/>
        <c:tickLblPos val="nextTo"/>
        <c:crossAx val="155721088"/>
        <c:crosses val="autoZero"/>
        <c:crossBetween val="midCat"/>
      </c:valAx>
      <c:valAx>
        <c:axId val="155721088"/>
        <c:scaling>
          <c:orientation val="minMax"/>
        </c:scaling>
        <c:axPos val="l"/>
        <c:majorGridlines/>
        <c:numFmt formatCode="0.0000" sourceLinked="1"/>
        <c:tickLblPos val="nextTo"/>
        <c:crossAx val="1557195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/>
    <c:plotArea>
      <c:layout/>
      <c:scatterChart>
        <c:scatterStyle val="lineMarker"/>
        <c:ser>
          <c:idx val="0"/>
          <c:order val="0"/>
          <c:tx>
            <c:strRef>
              <c:f>AACA004M!$AI$2</c:f>
              <c:strCache>
                <c:ptCount val="1"/>
                <c:pt idx="0">
                  <c:v>ren.antigo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9524059492563562E-2"/>
                  <c:y val="5.0445064947647819E-2"/>
                </c:manualLayout>
              </c:layout>
              <c:numFmt formatCode="General" sourceLinked="0"/>
            </c:trendlineLbl>
          </c:trendline>
          <c:xVal>
            <c:numRef>
              <c:f>AACA004M!$AE$3:$AE$14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0.91302937386126293</c:v>
                </c:pt>
                <c:pt idx="3">
                  <c:v>0.22179224421552235</c:v>
                </c:pt>
                <c:pt idx="4">
                  <c:v>0.15338223742894039</c:v>
                </c:pt>
                <c:pt idx="5">
                  <c:v>0.10096880006102678</c:v>
                </c:pt>
                <c:pt idx="6">
                  <c:v>6.3399851973913887E-2</c:v>
                </c:pt>
                <c:pt idx="7">
                  <c:v>8.9258563634737498E-2</c:v>
                </c:pt>
                <c:pt idx="8">
                  <c:v>8.1630892649194181E-2</c:v>
                </c:pt>
                <c:pt idx="9">
                  <c:v>6.1962584243551014E-2</c:v>
                </c:pt>
                <c:pt idx="10">
                  <c:v>5.1701274338573001E-2</c:v>
                </c:pt>
                <c:pt idx="11">
                  <c:v>1.883314054366686E-2</c:v>
                </c:pt>
              </c:numCache>
            </c:numRef>
          </c:xVal>
          <c:yVal>
            <c:numRef>
              <c:f>AACA004M!$AF$3:$AF$14</c:f>
              <c:numCache>
                <c:formatCode>#,##0</c:formatCode>
                <c:ptCount val="12"/>
                <c:pt idx="0">
                  <c:v>34048420</c:v>
                </c:pt>
                <c:pt idx="1">
                  <c:v>37074990</c:v>
                </c:pt>
                <c:pt idx="2">
                  <c:v>43386370</c:v>
                </c:pt>
                <c:pt idx="3">
                  <c:v>41413460</c:v>
                </c:pt>
                <c:pt idx="4">
                  <c:v>43906700</c:v>
                </c:pt>
                <c:pt idx="5">
                  <c:v>39296330</c:v>
                </c:pt>
                <c:pt idx="6">
                  <c:v>41659540</c:v>
                </c:pt>
                <c:pt idx="7">
                  <c:v>41398590</c:v>
                </c:pt>
                <c:pt idx="8">
                  <c:v>44204620</c:v>
                </c:pt>
                <c:pt idx="9">
                  <c:v>42891410</c:v>
                </c:pt>
                <c:pt idx="10">
                  <c:v>40879600</c:v>
                </c:pt>
                <c:pt idx="11">
                  <c:v>36285810</c:v>
                </c:pt>
              </c:numCache>
            </c:numRef>
          </c:yVal>
        </c:ser>
        <c:axId val="155736704"/>
        <c:axId val="155754880"/>
      </c:scatterChart>
      <c:valAx>
        <c:axId val="155736704"/>
        <c:scaling>
          <c:orientation val="minMax"/>
        </c:scaling>
        <c:axPos val="b"/>
        <c:numFmt formatCode="0%" sourceLinked="1"/>
        <c:tickLblPos val="nextTo"/>
        <c:crossAx val="155754880"/>
        <c:crosses val="autoZero"/>
        <c:crossBetween val="midCat"/>
      </c:valAx>
      <c:valAx>
        <c:axId val="155754880"/>
        <c:scaling>
          <c:orientation val="minMax"/>
        </c:scaling>
        <c:axPos val="l"/>
        <c:majorGridlines/>
        <c:numFmt formatCode="#,##0" sourceLinked="1"/>
        <c:tickLblPos val="nextTo"/>
        <c:crossAx val="1557367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AACA004M!$AK$2</c:f>
              <c:strCache>
                <c:ptCount val="1"/>
                <c:pt idx="0">
                  <c:v>rend.novo.cru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AACA004M!$AE$3:$AE$14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0.91302937386126293</c:v>
                </c:pt>
                <c:pt idx="3">
                  <c:v>0.22179224421552235</c:v>
                </c:pt>
                <c:pt idx="4">
                  <c:v>0.15338223742894039</c:v>
                </c:pt>
                <c:pt idx="5">
                  <c:v>0.10096880006102678</c:v>
                </c:pt>
                <c:pt idx="6">
                  <c:v>6.3399851973913887E-2</c:v>
                </c:pt>
                <c:pt idx="7">
                  <c:v>8.9258563634737498E-2</c:v>
                </c:pt>
                <c:pt idx="8">
                  <c:v>8.1630892649194181E-2</c:v>
                </c:pt>
                <c:pt idx="9">
                  <c:v>6.1962584243551014E-2</c:v>
                </c:pt>
                <c:pt idx="10">
                  <c:v>5.1701274338573001E-2</c:v>
                </c:pt>
                <c:pt idx="11">
                  <c:v>1.883314054366686E-2</c:v>
                </c:pt>
              </c:numCache>
            </c:numRef>
          </c:xVal>
          <c:yVal>
            <c:numRef>
              <c:f>AACA004M!$AH$3:$AH$14</c:f>
              <c:numCache>
                <c:formatCode>0.0000</c:formatCode>
                <c:ptCount val="12"/>
                <c:pt idx="0">
                  <c:v>0.91424904746741531</c:v>
                </c:pt>
                <c:pt idx="1">
                  <c:v>0.90786458717967844</c:v>
                </c:pt>
                <c:pt idx="2">
                  <c:v>0.90943618277853122</c:v>
                </c:pt>
                <c:pt idx="3">
                  <c:v>0.90547491462916296</c:v>
                </c:pt>
                <c:pt idx="4">
                  <c:v>0.8976286439031913</c:v>
                </c:pt>
                <c:pt idx="5">
                  <c:v>0.89277319377217879</c:v>
                </c:pt>
                <c:pt idx="6">
                  <c:v>0.90234519813980552</c:v>
                </c:pt>
                <c:pt idx="7">
                  <c:v>0.90152952101522421</c:v>
                </c:pt>
                <c:pt idx="8">
                  <c:v>0.90538240617253163</c:v>
                </c:pt>
                <c:pt idx="9">
                  <c:v>0.8984843737972501</c:v>
                </c:pt>
                <c:pt idx="10">
                  <c:v>0.89793720948804401</c:v>
                </c:pt>
                <c:pt idx="11">
                  <c:v>0.88831436327851632</c:v>
                </c:pt>
              </c:numCache>
            </c:numRef>
          </c:yVal>
        </c:ser>
        <c:axId val="155845376"/>
        <c:axId val="155846912"/>
      </c:scatterChart>
      <c:valAx>
        <c:axId val="155845376"/>
        <c:scaling>
          <c:orientation val="minMax"/>
        </c:scaling>
        <c:axPos val="b"/>
        <c:numFmt formatCode="0%" sourceLinked="1"/>
        <c:tickLblPos val="nextTo"/>
        <c:crossAx val="155846912"/>
        <c:crosses val="autoZero"/>
        <c:crossBetween val="midCat"/>
      </c:valAx>
      <c:valAx>
        <c:axId val="155846912"/>
        <c:scaling>
          <c:orientation val="minMax"/>
        </c:scaling>
        <c:axPos val="l"/>
        <c:majorGridlines/>
        <c:numFmt formatCode="0.0000" sourceLinked="1"/>
        <c:tickLblPos val="nextTo"/>
        <c:crossAx val="1558453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AACA004M!#REF!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noFill/>
            </a:ln>
          </c:spPr>
          <c:yVal>
            <c:numRef>
              <c:f>AACA004M!#REF!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</c:ser>
        <c:axId val="155871104"/>
        <c:axId val="155872640"/>
      </c:scatterChart>
      <c:valAx>
        <c:axId val="155871104"/>
        <c:scaling>
          <c:orientation val="minMax"/>
        </c:scaling>
        <c:axPos val="b"/>
        <c:tickLblPos val="nextTo"/>
        <c:crossAx val="155872640"/>
        <c:crosses val="autoZero"/>
        <c:crossBetween val="midCat"/>
      </c:valAx>
      <c:valAx>
        <c:axId val="155872640"/>
        <c:scaling>
          <c:orientation val="minMax"/>
        </c:scaling>
        <c:axPos val="l"/>
        <c:majorGridlines/>
        <c:numFmt formatCode="General" sourceLinked="1"/>
        <c:tickLblPos val="nextTo"/>
        <c:crossAx val="1558711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05" workbookViewId="0"/>
  </sheetViews>
  <pageMargins left="0" right="0" top="0" bottom="0" header="0" footer="0"/>
  <pageSetup paperSize="120" orientation="landscape" horizontalDpi="720" verticalDpi="72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5" workbookViewId="0"/>
  </sheetViews>
  <pageMargins left="0" right="0" top="0" bottom="0" header="0" footer="0"/>
  <pageSetup paperSize="120" orientation="landscape" horizontalDpi="720" verticalDpi="72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205" workbookViewId="0"/>
  </sheetViews>
  <pageMargins left="0" right="0" top="0" bottom="0" header="0" footer="0"/>
  <pageSetup paperSize="120" orientation="landscape" horizontalDpi="720" verticalDpi="72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05" workbookViewId="0"/>
  </sheetViews>
  <pageMargins left="0" right="0" top="0" bottom="0" header="0" footer="0"/>
  <pageSetup paperSize="120" orientation="landscape" horizontalDpi="720" verticalDpi="72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-1"/>
    <xdr:ext cx="5368636" cy="353723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0.03593</cdr:x>
      <cdr:y>0.78635</cdr:y>
    </cdr:from>
    <cdr:to>
      <cdr:x>0.09714</cdr:x>
      <cdr:y>0.84266</cdr:y>
    </cdr:to>
    <cdr:grpSp>
      <cdr:nvGrpSpPr>
        <cdr:cNvPr id="6" name="Grupo 5"/>
        <cdr:cNvGrpSpPr/>
      </cdr:nvGrpSpPr>
      <cdr:grpSpPr>
        <a:xfrm xmlns:a="http://schemas.openxmlformats.org/drawingml/2006/main">
          <a:off x="192895" y="2781508"/>
          <a:ext cx="328614" cy="199182"/>
          <a:chOff x="192882" y="2781517"/>
          <a:chExt cx="328612" cy="199160"/>
        </a:xfrm>
      </cdr:grpSpPr>
      <cdr:sp macro="" textlink="">
        <cdr:nvSpPr>
          <cdr:cNvPr id="3" name="Forma livre 2"/>
          <cdr:cNvSpPr/>
        </cdr:nvSpPr>
        <cdr:spPr>
          <a:xfrm xmlns:a="http://schemas.openxmlformats.org/drawingml/2006/main">
            <a:off x="216693" y="2781517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pt-BR"/>
          </a:p>
        </cdr:txBody>
      </cdr:sp>
      <cdr:sp macro="" textlink="">
        <cdr:nvSpPr>
          <cdr:cNvPr id="4" name="Retângulo 3"/>
          <cdr:cNvSpPr/>
        </cdr:nvSpPr>
        <cdr:spPr>
          <a:xfrm xmlns:a="http://schemas.openxmlformats.org/drawingml/2006/main">
            <a:off x="473869" y="2843213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/>
          <a:lstStyle xmlns:a="http://schemas.openxmlformats.org/drawingml/2006/main"/>
          <a:p xmlns:a="http://schemas.openxmlformats.org/drawingml/2006/main">
            <a:endParaRPr lang="pt-BR"/>
          </a:p>
        </cdr:txBody>
      </cdr:sp>
      <cdr:sp macro="" textlink="">
        <cdr:nvSpPr>
          <cdr:cNvPr id="5" name="Retângulo 4"/>
          <cdr:cNvSpPr/>
        </cdr:nvSpPr>
        <cdr:spPr>
          <a:xfrm xmlns:a="http://schemas.openxmlformats.org/drawingml/2006/main">
            <a:off x="192882" y="2833688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0.11556</cdr:x>
      <cdr:y>0.76485</cdr:y>
    </cdr:from>
    <cdr:to>
      <cdr:x>0.17677</cdr:x>
      <cdr:y>0.82115</cdr:y>
    </cdr:to>
    <cdr:grpSp>
      <cdr:nvGrpSpPr>
        <cdr:cNvPr id="7" name="Grupo 6"/>
        <cdr:cNvGrpSpPr/>
      </cdr:nvGrpSpPr>
      <cdr:grpSpPr>
        <a:xfrm xmlns:a="http://schemas.openxmlformats.org/drawingml/2006/main">
          <a:off x="620400" y="2705457"/>
          <a:ext cx="328614" cy="199147"/>
          <a:chOff x="0" y="0"/>
          <a:chExt cx="328612" cy="199160"/>
        </a:xfrm>
      </cdr:grpSpPr>
      <cdr:sp macro="" textlink="">
        <cdr:nvSpPr>
          <cdr:cNvPr id="8" name="Forma livre 7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9" name="Retângulo 8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10" name="Retângulo 9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</cdr:x>
      <cdr:y>0.01475</cdr:y>
    </cdr:from>
    <cdr:to>
      <cdr:x>0.06121</cdr:x>
      <cdr:y>0.029</cdr:y>
    </cdr:to>
    <cdr:grpSp>
      <cdr:nvGrpSpPr>
        <cdr:cNvPr id="11" name="Grupo 10"/>
        <cdr:cNvGrpSpPr/>
      </cdr:nvGrpSpPr>
      <cdr:grpSpPr>
        <a:xfrm xmlns:a="http://schemas.openxmlformats.org/drawingml/2006/main">
          <a:off x="0" y="52174"/>
          <a:ext cx="328614" cy="50406"/>
          <a:chOff x="0" y="52171"/>
          <a:chExt cx="328612" cy="50400"/>
        </a:xfrm>
      </cdr:grpSpPr>
      <cdr:sp macro="" textlink="">
        <cdr:nvSpPr>
          <cdr:cNvPr id="13" name="Retângulo 12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14" name="Retângulo 13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0.19416</cdr:x>
      <cdr:y>0.73162</cdr:y>
    </cdr:from>
    <cdr:to>
      <cdr:x>0.25537</cdr:x>
      <cdr:y>0.78793</cdr:y>
    </cdr:to>
    <cdr:grpSp>
      <cdr:nvGrpSpPr>
        <cdr:cNvPr id="15" name="Grupo 14"/>
        <cdr:cNvGrpSpPr/>
      </cdr:nvGrpSpPr>
      <cdr:grpSpPr>
        <a:xfrm xmlns:a="http://schemas.openxmlformats.org/drawingml/2006/main">
          <a:off x="1042374" y="2587915"/>
          <a:ext cx="328615" cy="199182"/>
          <a:chOff x="0" y="0"/>
          <a:chExt cx="328612" cy="199160"/>
        </a:xfrm>
      </cdr:grpSpPr>
      <cdr:sp macro="" textlink="">
        <cdr:nvSpPr>
          <cdr:cNvPr id="16" name="Forma livre 15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17" name="Retângulo 16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18" name="Retângulo 17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0.27316</cdr:x>
      <cdr:y>0.74382</cdr:y>
    </cdr:from>
    <cdr:to>
      <cdr:x>0.33437</cdr:x>
      <cdr:y>0.80012</cdr:y>
    </cdr:to>
    <cdr:grpSp>
      <cdr:nvGrpSpPr>
        <cdr:cNvPr id="19" name="Grupo 18"/>
        <cdr:cNvGrpSpPr/>
      </cdr:nvGrpSpPr>
      <cdr:grpSpPr>
        <a:xfrm xmlns:a="http://schemas.openxmlformats.org/drawingml/2006/main">
          <a:off x="1466497" y="2631069"/>
          <a:ext cx="328614" cy="199147"/>
          <a:chOff x="0" y="0"/>
          <a:chExt cx="328612" cy="199160"/>
        </a:xfrm>
      </cdr:grpSpPr>
      <cdr:sp macro="" textlink="">
        <cdr:nvSpPr>
          <cdr:cNvPr id="20" name="Forma livre 19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1" name="Retângulo 20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2" name="Retângulo 21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0.35283</cdr:x>
      <cdr:y>0.76719</cdr:y>
    </cdr:from>
    <cdr:to>
      <cdr:x>0.41404</cdr:x>
      <cdr:y>0.82349</cdr:y>
    </cdr:to>
    <cdr:grpSp>
      <cdr:nvGrpSpPr>
        <cdr:cNvPr id="23" name="Grupo 22"/>
        <cdr:cNvGrpSpPr/>
      </cdr:nvGrpSpPr>
      <cdr:grpSpPr>
        <a:xfrm xmlns:a="http://schemas.openxmlformats.org/drawingml/2006/main">
          <a:off x="1894216" y="2713734"/>
          <a:ext cx="328614" cy="199147"/>
          <a:chOff x="0" y="0"/>
          <a:chExt cx="328612" cy="199160"/>
        </a:xfrm>
      </cdr:grpSpPr>
      <cdr:sp macro="" textlink="">
        <cdr:nvSpPr>
          <cdr:cNvPr id="24" name="Forma livre 23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5" name="Retângulo 24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6" name="Retângulo 25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0.43185</cdr:x>
      <cdr:y>0.79408</cdr:y>
    </cdr:from>
    <cdr:to>
      <cdr:x>0.49306</cdr:x>
      <cdr:y>0.85039</cdr:y>
    </cdr:to>
    <cdr:grpSp>
      <cdr:nvGrpSpPr>
        <cdr:cNvPr id="27" name="Grupo 26"/>
        <cdr:cNvGrpSpPr/>
      </cdr:nvGrpSpPr>
      <cdr:grpSpPr>
        <a:xfrm xmlns:a="http://schemas.openxmlformats.org/drawingml/2006/main">
          <a:off x="2318445" y="2808851"/>
          <a:ext cx="328615" cy="199182"/>
          <a:chOff x="0" y="0"/>
          <a:chExt cx="328612" cy="199160"/>
        </a:xfrm>
      </cdr:grpSpPr>
      <cdr:sp macro="" textlink="">
        <cdr:nvSpPr>
          <cdr:cNvPr id="28" name="Forma livre 27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9" name="Retângulo 28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30" name="Retângulo 29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0.51036</cdr:x>
      <cdr:y>0.78606</cdr:y>
    </cdr:from>
    <cdr:to>
      <cdr:x>0.57157</cdr:x>
      <cdr:y>0.84237</cdr:y>
    </cdr:to>
    <cdr:grpSp>
      <cdr:nvGrpSpPr>
        <cdr:cNvPr id="31" name="Grupo 30"/>
        <cdr:cNvGrpSpPr/>
      </cdr:nvGrpSpPr>
      <cdr:grpSpPr>
        <a:xfrm xmlns:a="http://schemas.openxmlformats.org/drawingml/2006/main">
          <a:off x="2739937" y="2780482"/>
          <a:ext cx="328614" cy="199182"/>
          <a:chOff x="0" y="0"/>
          <a:chExt cx="328612" cy="199160"/>
        </a:xfrm>
      </cdr:grpSpPr>
      <cdr:sp macro="" textlink="">
        <cdr:nvSpPr>
          <cdr:cNvPr id="32" name="Forma livre 31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33" name="Retângulo 32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34" name="Retângulo 33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0.58964</cdr:x>
      <cdr:y>0.72304</cdr:y>
    </cdr:from>
    <cdr:to>
      <cdr:x>0.65085</cdr:x>
      <cdr:y>0.77934</cdr:y>
    </cdr:to>
    <cdr:grpSp>
      <cdr:nvGrpSpPr>
        <cdr:cNvPr id="35" name="Grupo 34"/>
        <cdr:cNvGrpSpPr/>
      </cdr:nvGrpSpPr>
      <cdr:grpSpPr>
        <a:xfrm xmlns:a="http://schemas.openxmlformats.org/drawingml/2006/main">
          <a:off x="3165563" y="2557565"/>
          <a:ext cx="328614" cy="199147"/>
          <a:chOff x="0" y="0"/>
          <a:chExt cx="328612" cy="199160"/>
        </a:xfrm>
      </cdr:grpSpPr>
      <cdr:sp macro="" textlink="">
        <cdr:nvSpPr>
          <cdr:cNvPr id="36" name="Forma livre 35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37" name="Retângulo 36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38" name="Retângulo 37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0.66815</cdr:x>
      <cdr:y>0.77346</cdr:y>
    </cdr:from>
    <cdr:to>
      <cdr:x>0.72936</cdr:x>
      <cdr:y>0.82976</cdr:y>
    </cdr:to>
    <cdr:grpSp>
      <cdr:nvGrpSpPr>
        <cdr:cNvPr id="39" name="Grupo 38"/>
        <cdr:cNvGrpSpPr/>
      </cdr:nvGrpSpPr>
      <cdr:grpSpPr>
        <a:xfrm xmlns:a="http://schemas.openxmlformats.org/drawingml/2006/main">
          <a:off x="3587054" y="2735913"/>
          <a:ext cx="328614" cy="199146"/>
          <a:chOff x="0" y="0"/>
          <a:chExt cx="328612" cy="199160"/>
        </a:xfrm>
      </cdr:grpSpPr>
      <cdr:sp macro="" textlink="">
        <cdr:nvSpPr>
          <cdr:cNvPr id="40" name="Forma livre 39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1" name="Retângulo 40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2" name="Retângulo 41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0.74818</cdr:x>
      <cdr:y>0.75283</cdr:y>
    </cdr:from>
    <cdr:to>
      <cdr:x>0.80939</cdr:x>
      <cdr:y>0.80914</cdr:y>
    </cdr:to>
    <cdr:grpSp>
      <cdr:nvGrpSpPr>
        <cdr:cNvPr id="43" name="Grupo 42"/>
        <cdr:cNvGrpSpPr/>
      </cdr:nvGrpSpPr>
      <cdr:grpSpPr>
        <a:xfrm xmlns:a="http://schemas.openxmlformats.org/drawingml/2006/main">
          <a:off x="4016706" y="2662940"/>
          <a:ext cx="328614" cy="199182"/>
          <a:chOff x="0" y="0"/>
          <a:chExt cx="328612" cy="199160"/>
        </a:xfrm>
      </cdr:grpSpPr>
      <cdr:sp macro="" textlink="">
        <cdr:nvSpPr>
          <cdr:cNvPr id="44" name="Forma livre 43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5" name="Retângulo 44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6" name="Retângulo 45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0.82594</cdr:x>
      <cdr:y>0.7895</cdr:y>
    </cdr:from>
    <cdr:to>
      <cdr:x>0.88715</cdr:x>
      <cdr:y>0.8458</cdr:y>
    </cdr:to>
    <cdr:grpSp>
      <cdr:nvGrpSpPr>
        <cdr:cNvPr id="47" name="Grupo 46"/>
        <cdr:cNvGrpSpPr/>
      </cdr:nvGrpSpPr>
      <cdr:grpSpPr>
        <a:xfrm xmlns:a="http://schemas.openxmlformats.org/drawingml/2006/main">
          <a:off x="4434171" y="2792650"/>
          <a:ext cx="328614" cy="199147"/>
          <a:chOff x="0" y="0"/>
          <a:chExt cx="328612" cy="199160"/>
        </a:xfrm>
      </cdr:grpSpPr>
      <cdr:sp macro="" textlink="">
        <cdr:nvSpPr>
          <cdr:cNvPr id="48" name="Forma livre 47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9" name="Retângulo 48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50" name="Retângulo 49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0.90446</cdr:x>
      <cdr:y>0.75512</cdr:y>
    </cdr:from>
    <cdr:to>
      <cdr:x>0.96567</cdr:x>
      <cdr:y>0.81143</cdr:y>
    </cdr:to>
    <cdr:grpSp>
      <cdr:nvGrpSpPr>
        <cdr:cNvPr id="51" name="Grupo 50"/>
        <cdr:cNvGrpSpPr/>
      </cdr:nvGrpSpPr>
      <cdr:grpSpPr>
        <a:xfrm xmlns:a="http://schemas.openxmlformats.org/drawingml/2006/main">
          <a:off x="4855717" y="2671040"/>
          <a:ext cx="328614" cy="199182"/>
          <a:chOff x="0" y="0"/>
          <a:chExt cx="328612" cy="199160"/>
        </a:xfrm>
      </cdr:grpSpPr>
      <cdr:sp macro="" textlink="">
        <cdr:nvSpPr>
          <cdr:cNvPr id="52" name="Forma livre 51"/>
          <cdr:cNvSpPr/>
        </cdr:nvSpPr>
        <cdr:spPr>
          <a:xfrm xmlns:a="http://schemas.openxmlformats.org/drawingml/2006/main">
            <a:off x="23811" y="0"/>
            <a:ext cx="264320" cy="19916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chemeClr val="bg1"/>
          </a:solidFill>
          <a:ln xmlns:a="http://schemas.openxmlformats.org/drawingml/2006/main" w="6350">
            <a:solidFill>
              <a:sysClr val="windowText" lastClr="000000"/>
            </a:solidFill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53" name="Retângulo 52"/>
          <cdr:cNvSpPr/>
        </cdr:nvSpPr>
        <cdr:spPr>
          <a:xfrm xmlns:a="http://schemas.openxmlformats.org/drawingml/2006/main">
            <a:off x="280987" y="61696"/>
            <a:ext cx="47625" cy="360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54" name="Retângulo 53"/>
          <cdr:cNvSpPr/>
        </cdr:nvSpPr>
        <cdr:spPr>
          <a:xfrm xmlns:a="http://schemas.openxmlformats.org/drawingml/2006/main">
            <a:off x="0" y="52171"/>
            <a:ext cx="47625" cy="5040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bg1"/>
          </a:solidFill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15</xdr:row>
      <xdr:rowOff>123825</xdr:rowOff>
    </xdr:from>
    <xdr:to>
      <xdr:col>6</xdr:col>
      <xdr:colOff>676275</xdr:colOff>
      <xdr:row>32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15</xdr:row>
      <xdr:rowOff>123825</xdr:rowOff>
    </xdr:from>
    <xdr:to>
      <xdr:col>13</xdr:col>
      <xdr:colOff>590550</xdr:colOff>
      <xdr:row>32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33</xdr:row>
      <xdr:rowOff>28575</xdr:rowOff>
    </xdr:from>
    <xdr:to>
      <xdr:col>6</xdr:col>
      <xdr:colOff>657225</xdr:colOff>
      <xdr:row>50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123825</xdr:rowOff>
    </xdr:from>
    <xdr:to>
      <xdr:col>20</xdr:col>
      <xdr:colOff>457200</xdr:colOff>
      <xdr:row>32</xdr:row>
      <xdr:rowOff>114300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571500</xdr:colOff>
      <xdr:row>15</xdr:row>
      <xdr:rowOff>133350</xdr:rowOff>
    </xdr:from>
    <xdr:to>
      <xdr:col>27</xdr:col>
      <xdr:colOff>342900</xdr:colOff>
      <xdr:row>32</xdr:row>
      <xdr:rowOff>123825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533400</xdr:colOff>
      <xdr:row>14</xdr:row>
      <xdr:rowOff>38100</xdr:rowOff>
    </xdr:from>
    <xdr:to>
      <xdr:col>34</xdr:col>
      <xdr:colOff>304800</xdr:colOff>
      <xdr:row>31</xdr:row>
      <xdr:rowOff>28575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85725</xdr:colOff>
      <xdr:row>33</xdr:row>
      <xdr:rowOff>47625</xdr:rowOff>
    </xdr:from>
    <xdr:to>
      <xdr:col>12</xdr:col>
      <xdr:colOff>590550</xdr:colOff>
      <xdr:row>50</xdr:row>
      <xdr:rowOff>38100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66675</xdr:colOff>
      <xdr:row>34</xdr:row>
      <xdr:rowOff>9525</xdr:rowOff>
    </xdr:from>
    <xdr:to>
      <xdr:col>19</xdr:col>
      <xdr:colOff>514350</xdr:colOff>
      <xdr:row>51</xdr:row>
      <xdr:rowOff>0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666750</xdr:colOff>
      <xdr:row>34</xdr:row>
      <xdr:rowOff>0</xdr:rowOff>
    </xdr:from>
    <xdr:to>
      <xdr:col>26</xdr:col>
      <xdr:colOff>438150</xdr:colOff>
      <xdr:row>50</xdr:row>
      <xdr:rowOff>152400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104775</xdr:colOff>
      <xdr:row>51</xdr:row>
      <xdr:rowOff>38100</xdr:rowOff>
    </xdr:from>
    <xdr:to>
      <xdr:col>12</xdr:col>
      <xdr:colOff>609600</xdr:colOff>
      <xdr:row>68</xdr:row>
      <xdr:rowOff>28575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133350</xdr:colOff>
      <xdr:row>16</xdr:row>
      <xdr:rowOff>9525</xdr:rowOff>
    </xdr:from>
    <xdr:to>
      <xdr:col>15</xdr:col>
      <xdr:colOff>85725</xdr:colOff>
      <xdr:row>33</xdr:row>
      <xdr:rowOff>0</xdr:rowOff>
    </xdr:to>
    <xdr:graphicFrame macro="">
      <xdr:nvGraphicFramePr>
        <xdr:cNvPr id="15" name="Gráfico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133350</xdr:colOff>
      <xdr:row>16</xdr:row>
      <xdr:rowOff>9525</xdr:rowOff>
    </xdr:from>
    <xdr:to>
      <xdr:col>15</xdr:col>
      <xdr:colOff>85725</xdr:colOff>
      <xdr:row>33</xdr:row>
      <xdr:rowOff>0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628650</xdr:colOff>
      <xdr:row>16</xdr:row>
      <xdr:rowOff>9525</xdr:rowOff>
    </xdr:from>
    <xdr:to>
      <xdr:col>21</xdr:col>
      <xdr:colOff>314325</xdr:colOff>
      <xdr:row>33</xdr:row>
      <xdr:rowOff>0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16329" y="-16329"/>
    <xdr:ext cx="5372100" cy="357051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0.14488</cdr:x>
      <cdr:y>0.56098</cdr:y>
    </cdr:from>
    <cdr:to>
      <cdr:x>0.2999</cdr:x>
      <cdr:y>0.60976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778329" y="2002971"/>
          <a:ext cx="832757" cy="174171"/>
        </a:xfrm>
        <a:prstGeom xmlns:a="http://schemas.openxmlformats.org/drawingml/2006/main" prst="rect">
          <a:avLst/>
        </a:prstGeom>
        <a:solidFill xmlns:a="http://schemas.openxmlformats.org/drawingml/2006/main">
          <a:schemeClr val="tx2">
            <a:lumMod val="20000"/>
            <a:lumOff val="80000"/>
          </a:schemeClr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none" lIns="0" tIns="0" rIns="0" bIns="0" rtlCol="0" anchor="ctr"/>
        <a:lstStyle xmlns:a="http://schemas.openxmlformats.org/drawingml/2006/main"/>
        <a:p xmlns:a="http://schemas.openxmlformats.org/drawingml/2006/main">
          <a:pPr algn="ctr"/>
          <a:r>
            <a:rPr lang="pt-BR" sz="1200">
              <a:latin typeface="Arial" pitchFamily="34" charset="0"/>
              <a:cs typeface="Arial" pitchFamily="34" charset="0"/>
            </a:rPr>
            <a:t>Tipo B</a:t>
          </a:r>
        </a:p>
      </cdr:txBody>
    </cdr:sp>
  </cdr:relSizeAnchor>
  <cdr:relSizeAnchor xmlns:cdr="http://schemas.openxmlformats.org/drawingml/2006/chartDrawing">
    <cdr:from>
      <cdr:x>0.58359</cdr:x>
      <cdr:y>0.36585</cdr:y>
    </cdr:from>
    <cdr:to>
      <cdr:x>0.7386</cdr:x>
      <cdr:y>0.41463</cdr:y>
    </cdr:to>
    <cdr:sp macro="" textlink="">
      <cdr:nvSpPr>
        <cdr:cNvPr id="4" name="CaixaDeTexto 1"/>
        <cdr:cNvSpPr txBox="1"/>
      </cdr:nvSpPr>
      <cdr:spPr>
        <a:xfrm xmlns:a="http://schemas.openxmlformats.org/drawingml/2006/main">
          <a:off x="3135086" y="1306286"/>
          <a:ext cx="832757" cy="174171"/>
        </a:xfrm>
        <a:prstGeom xmlns:a="http://schemas.openxmlformats.org/drawingml/2006/main" prst="rect">
          <a:avLst/>
        </a:prstGeom>
        <a:solidFill xmlns:a="http://schemas.openxmlformats.org/drawingml/2006/main">
          <a:srgbClr val="00FF00"/>
        </a:solidFill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pt-BR" sz="1200">
              <a:latin typeface="Arial" pitchFamily="34" charset="0"/>
              <a:cs typeface="Arial" pitchFamily="34" charset="0"/>
            </a:rPr>
            <a:t>Tipo A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-12161" y="-12160"/>
    <xdr:ext cx="5383331" cy="3571258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-1" y="-1"/>
    <xdr:ext cx="5366657" cy="352697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0.12557</cdr:x>
      <cdr:y>0.79784</cdr:y>
    </cdr:from>
    <cdr:to>
      <cdr:x>0.18125</cdr:x>
      <cdr:y>0.85431</cdr:y>
    </cdr:to>
    <cdr:grpSp>
      <cdr:nvGrpSpPr>
        <cdr:cNvPr id="2" name="Grupo 1"/>
        <cdr:cNvGrpSpPr/>
      </cdr:nvGrpSpPr>
      <cdr:grpSpPr>
        <a:xfrm xmlns:a="http://schemas.openxmlformats.org/drawingml/2006/main">
          <a:off x="673891" y="2813959"/>
          <a:ext cx="298816" cy="199168"/>
          <a:chOff x="0" y="0"/>
          <a:chExt cx="328610" cy="199138"/>
        </a:xfrm>
      </cdr:grpSpPr>
      <cdr:sp macro="" textlink="">
        <cdr:nvSpPr>
          <cdr:cNvPr id="3" name="Forma livre 2"/>
          <cdr:cNvSpPr/>
        </cdr:nvSpPr>
        <cdr:spPr>
          <a:xfrm xmlns:a="http://schemas.openxmlformats.org/drawingml/2006/main">
            <a:off x="23811" y="0"/>
            <a:ext cx="264318" cy="199138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ysClr val="window" lastClr="FFFFFF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" lastClr="FFFFFF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" lastClr="FFFFFF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" lastClr="FFFFFF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" lastClr="FFFFFF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" lastClr="FFFFFF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" lastClr="FFFFFF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" lastClr="FFFFFF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" lastClr="FFFFFF"/>
                </a:solidFill>
                <a:latin typeface="Calibri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" name="Retângulo 3"/>
          <cdr:cNvSpPr/>
        </cdr:nvSpPr>
        <cdr:spPr>
          <a:xfrm xmlns:a="http://schemas.openxmlformats.org/drawingml/2006/main">
            <a:off x="280985" y="61689"/>
            <a:ext cx="47625" cy="35996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ysClr val="window" lastClr="FFFFFF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" lastClr="FFFFFF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" lastClr="FFFFFF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" lastClr="FFFFFF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" lastClr="FFFFFF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" lastClr="FFFFFF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" lastClr="FFFFFF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" lastClr="FFFFFF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" lastClr="FFFFFF"/>
                </a:solidFill>
                <a:latin typeface="Calibri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5" name="Retângulo 4"/>
          <cdr:cNvSpPr/>
        </cdr:nvSpPr>
        <cdr:spPr>
          <a:xfrm xmlns:a="http://schemas.openxmlformats.org/drawingml/2006/main">
            <a:off x="0" y="52165"/>
            <a:ext cx="47625" cy="50394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ysClr val="window" lastClr="FFFFFF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" lastClr="FFFFFF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" lastClr="FFFFFF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" lastClr="FFFFFF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" lastClr="FFFFFF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" lastClr="FFFFFF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" lastClr="FFFFFF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" lastClr="FFFFFF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" lastClr="FFFFFF"/>
                </a:solidFill>
                <a:latin typeface="Calibri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0.19745</cdr:x>
      <cdr:y>0.7663</cdr:y>
    </cdr:from>
    <cdr:to>
      <cdr:x>0.25313</cdr:x>
      <cdr:y>0.82276</cdr:y>
    </cdr:to>
    <cdr:grpSp>
      <cdr:nvGrpSpPr>
        <cdr:cNvPr id="18" name="Grupo 17"/>
        <cdr:cNvGrpSpPr/>
      </cdr:nvGrpSpPr>
      <cdr:grpSpPr>
        <a:xfrm xmlns:a="http://schemas.openxmlformats.org/drawingml/2006/main">
          <a:off x="1059646" y="2702718"/>
          <a:ext cx="298816" cy="199133"/>
          <a:chOff x="0" y="0"/>
          <a:chExt cx="357070" cy="199116"/>
        </a:xfrm>
      </cdr:grpSpPr>
      <cdr:sp macro="" textlink="">
        <cdr:nvSpPr>
          <cdr:cNvPr id="19" name="Forma livre 18"/>
          <cdr:cNvSpPr/>
        </cdr:nvSpPr>
        <cdr:spPr>
          <a:xfrm xmlns:a="http://schemas.openxmlformats.org/drawingml/2006/main">
            <a:off x="25873" y="0"/>
            <a:ext cx="287209" cy="199116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ysClr val="window" lastClr="FFFFFF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" lastClr="FFFFFF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" lastClr="FFFFFF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" lastClr="FFFFFF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" lastClr="FFFFFF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" lastClr="FFFFFF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" lastClr="FFFFFF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" lastClr="FFFFFF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" lastClr="FFFFFF"/>
                </a:solidFill>
                <a:latin typeface="Calibri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0" name="Retângulo 19"/>
          <cdr:cNvSpPr/>
        </cdr:nvSpPr>
        <cdr:spPr>
          <a:xfrm xmlns:a="http://schemas.openxmlformats.org/drawingml/2006/main">
            <a:off x="305320" y="61682"/>
            <a:ext cx="51750" cy="35992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ysClr val="window" lastClr="FFFFFF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" lastClr="FFFFFF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" lastClr="FFFFFF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" lastClr="FFFFFF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" lastClr="FFFFFF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" lastClr="FFFFFF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" lastClr="FFFFFF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" lastClr="FFFFFF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" lastClr="FFFFFF"/>
                </a:solidFill>
                <a:latin typeface="Calibri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1" name="Retângulo 20"/>
          <cdr:cNvSpPr/>
        </cdr:nvSpPr>
        <cdr:spPr>
          <a:xfrm xmlns:a="http://schemas.openxmlformats.org/drawingml/2006/main">
            <a:off x="0" y="52159"/>
            <a:ext cx="51750" cy="50388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ysClr val="window" lastClr="FFFFFF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" lastClr="FFFFFF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" lastClr="FFFFFF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" lastClr="FFFFFF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" lastClr="FFFFFF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" lastClr="FFFFFF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" lastClr="FFFFFF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" lastClr="FFFFFF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" lastClr="FFFFFF"/>
                </a:solidFill>
                <a:latin typeface="Calibri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0.27111</cdr:x>
      <cdr:y>0.7852</cdr:y>
    </cdr:from>
    <cdr:to>
      <cdr:x>0.32657</cdr:x>
      <cdr:y>0.84166</cdr:y>
    </cdr:to>
    <cdr:grpSp>
      <cdr:nvGrpSpPr>
        <cdr:cNvPr id="22" name="Grupo 21"/>
        <cdr:cNvGrpSpPr/>
      </cdr:nvGrpSpPr>
      <cdr:grpSpPr>
        <a:xfrm xmlns:a="http://schemas.openxmlformats.org/drawingml/2006/main">
          <a:off x="1454954" y="2769378"/>
          <a:ext cx="297635" cy="199132"/>
          <a:chOff x="0" y="0"/>
          <a:chExt cx="426703" cy="199094"/>
        </a:xfrm>
      </cdr:grpSpPr>
      <cdr:sp macro="" textlink="">
        <cdr:nvSpPr>
          <cdr:cNvPr id="23" name="Forma livre 22"/>
          <cdr:cNvSpPr/>
        </cdr:nvSpPr>
        <cdr:spPr>
          <a:xfrm xmlns:a="http://schemas.openxmlformats.org/drawingml/2006/main">
            <a:off x="30918" y="0"/>
            <a:ext cx="343217" cy="199094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4" name="Retângulo 23"/>
          <cdr:cNvSpPr/>
        </cdr:nvSpPr>
        <cdr:spPr>
          <a:xfrm xmlns:a="http://schemas.openxmlformats.org/drawingml/2006/main">
            <a:off x="364861" y="61675"/>
            <a:ext cx="61842" cy="35988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5" name="Retângulo 24"/>
          <cdr:cNvSpPr/>
        </cdr:nvSpPr>
        <cdr:spPr>
          <a:xfrm xmlns:a="http://schemas.openxmlformats.org/drawingml/2006/main">
            <a:off x="0" y="52153"/>
            <a:ext cx="61842" cy="50382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0.34309</cdr:x>
      <cdr:y>0.71508</cdr:y>
    </cdr:from>
    <cdr:to>
      <cdr:x>0.3981</cdr:x>
      <cdr:y>0.77152</cdr:y>
    </cdr:to>
    <cdr:grpSp>
      <cdr:nvGrpSpPr>
        <cdr:cNvPr id="26" name="Grupo 25"/>
        <cdr:cNvGrpSpPr/>
      </cdr:nvGrpSpPr>
      <cdr:grpSpPr>
        <a:xfrm xmlns:a="http://schemas.openxmlformats.org/drawingml/2006/main">
          <a:off x="1841246" y="2522066"/>
          <a:ext cx="295220" cy="199063"/>
          <a:chOff x="0" y="0"/>
          <a:chExt cx="611695" cy="199072"/>
        </a:xfrm>
      </cdr:grpSpPr>
      <cdr:sp macro="" textlink="">
        <cdr:nvSpPr>
          <cdr:cNvPr id="27" name="Forma livre 26"/>
          <cdr:cNvSpPr/>
        </cdr:nvSpPr>
        <cdr:spPr>
          <a:xfrm xmlns:a="http://schemas.openxmlformats.org/drawingml/2006/main">
            <a:off x="44322" y="0"/>
            <a:ext cx="492015" cy="199072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ysClr val="window" lastClr="FFFFFF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" lastClr="FFFFFF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" lastClr="FFFFFF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" lastClr="FFFFFF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" lastClr="FFFFFF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" lastClr="FFFFFF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" lastClr="FFFFFF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" lastClr="FFFFFF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" lastClr="FFFFFF"/>
                </a:solidFill>
                <a:latin typeface="Calibri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8" name="Retângulo 27"/>
          <cdr:cNvSpPr/>
        </cdr:nvSpPr>
        <cdr:spPr>
          <a:xfrm xmlns:a="http://schemas.openxmlformats.org/drawingml/2006/main">
            <a:off x="523042" y="61668"/>
            <a:ext cx="88653" cy="35984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ysClr val="window" lastClr="FFFFFF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" lastClr="FFFFFF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" lastClr="FFFFFF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" lastClr="FFFFFF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" lastClr="FFFFFF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" lastClr="FFFFFF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" lastClr="FFFFFF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" lastClr="FFFFFF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" lastClr="FFFFFF"/>
                </a:solidFill>
                <a:latin typeface="Calibri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29" name="Retângulo 28"/>
          <cdr:cNvSpPr/>
        </cdr:nvSpPr>
        <cdr:spPr>
          <a:xfrm xmlns:a="http://schemas.openxmlformats.org/drawingml/2006/main">
            <a:off x="0" y="52147"/>
            <a:ext cx="88653" cy="50376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ysClr val="window" lastClr="FFFFFF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" lastClr="FFFFFF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" lastClr="FFFFFF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" lastClr="FFFFFF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" lastClr="FFFFFF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" lastClr="FFFFFF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" lastClr="FFFFFF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" lastClr="FFFFFF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" lastClr="FFFFFF"/>
                </a:solidFill>
                <a:latin typeface="Calibri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0.41502</cdr:x>
      <cdr:y>0.79802</cdr:y>
    </cdr:from>
    <cdr:to>
      <cdr:x>0.47003</cdr:x>
      <cdr:y>0.85447</cdr:y>
    </cdr:to>
    <cdr:grpSp>
      <cdr:nvGrpSpPr>
        <cdr:cNvPr id="30" name="Grupo 29"/>
        <cdr:cNvGrpSpPr/>
      </cdr:nvGrpSpPr>
      <cdr:grpSpPr>
        <a:xfrm xmlns:a="http://schemas.openxmlformats.org/drawingml/2006/main">
          <a:off x="2227270" y="2814593"/>
          <a:ext cx="295220" cy="199098"/>
          <a:chOff x="0" y="0"/>
          <a:chExt cx="611695" cy="199072"/>
        </a:xfrm>
      </cdr:grpSpPr>
      <cdr:sp macro="" textlink="">
        <cdr:nvSpPr>
          <cdr:cNvPr id="31" name="Forma livre 30"/>
          <cdr:cNvSpPr/>
        </cdr:nvSpPr>
        <cdr:spPr>
          <a:xfrm xmlns:a="http://schemas.openxmlformats.org/drawingml/2006/main">
            <a:off x="44322" y="0"/>
            <a:ext cx="492015" cy="199072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32" name="Retângulo 31"/>
          <cdr:cNvSpPr/>
        </cdr:nvSpPr>
        <cdr:spPr>
          <a:xfrm xmlns:a="http://schemas.openxmlformats.org/drawingml/2006/main">
            <a:off x="523042" y="61668"/>
            <a:ext cx="88653" cy="35984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33" name="Retângulo 32"/>
          <cdr:cNvSpPr/>
        </cdr:nvSpPr>
        <cdr:spPr>
          <a:xfrm xmlns:a="http://schemas.openxmlformats.org/drawingml/2006/main">
            <a:off x="0" y="52147"/>
            <a:ext cx="88653" cy="50376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0.48873</cdr:x>
      <cdr:y>0.82365</cdr:y>
    </cdr:from>
    <cdr:to>
      <cdr:x>0.54373</cdr:x>
      <cdr:y>0.88009</cdr:y>
    </cdr:to>
    <cdr:grpSp>
      <cdr:nvGrpSpPr>
        <cdr:cNvPr id="34" name="Grupo 33"/>
        <cdr:cNvGrpSpPr/>
      </cdr:nvGrpSpPr>
      <cdr:grpSpPr>
        <a:xfrm xmlns:a="http://schemas.openxmlformats.org/drawingml/2006/main">
          <a:off x="2622846" y="2904990"/>
          <a:ext cx="295166" cy="199062"/>
          <a:chOff x="0" y="0"/>
          <a:chExt cx="611695" cy="199072"/>
        </a:xfrm>
      </cdr:grpSpPr>
      <cdr:sp macro="" textlink="">
        <cdr:nvSpPr>
          <cdr:cNvPr id="35" name="Forma livre 34"/>
          <cdr:cNvSpPr/>
        </cdr:nvSpPr>
        <cdr:spPr>
          <a:xfrm xmlns:a="http://schemas.openxmlformats.org/drawingml/2006/main">
            <a:off x="44322" y="0"/>
            <a:ext cx="492015" cy="199072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36" name="Retângulo 35"/>
          <cdr:cNvSpPr/>
        </cdr:nvSpPr>
        <cdr:spPr>
          <a:xfrm xmlns:a="http://schemas.openxmlformats.org/drawingml/2006/main">
            <a:off x="523042" y="61668"/>
            <a:ext cx="88653" cy="35984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37" name="Retângulo 36"/>
          <cdr:cNvSpPr/>
        </cdr:nvSpPr>
        <cdr:spPr>
          <a:xfrm xmlns:a="http://schemas.openxmlformats.org/drawingml/2006/main">
            <a:off x="0" y="52147"/>
            <a:ext cx="88653" cy="50376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0.56034</cdr:x>
      <cdr:y>0.67411</cdr:y>
    </cdr:from>
    <cdr:to>
      <cdr:x>0.61535</cdr:x>
      <cdr:y>0.73055</cdr:y>
    </cdr:to>
    <cdr:grpSp>
      <cdr:nvGrpSpPr>
        <cdr:cNvPr id="38" name="Grupo 37"/>
        <cdr:cNvGrpSpPr/>
      </cdr:nvGrpSpPr>
      <cdr:grpSpPr>
        <a:xfrm xmlns:a="http://schemas.openxmlformats.org/drawingml/2006/main">
          <a:off x="3007153" y="2377566"/>
          <a:ext cx="295219" cy="199063"/>
          <a:chOff x="0" y="0"/>
          <a:chExt cx="611695" cy="199072"/>
        </a:xfrm>
      </cdr:grpSpPr>
      <cdr:sp macro="" textlink="">
        <cdr:nvSpPr>
          <cdr:cNvPr id="39" name="Forma livre 38"/>
          <cdr:cNvSpPr/>
        </cdr:nvSpPr>
        <cdr:spPr>
          <a:xfrm xmlns:a="http://schemas.openxmlformats.org/drawingml/2006/main">
            <a:off x="44322" y="0"/>
            <a:ext cx="492015" cy="199072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0" name="Retângulo 39"/>
          <cdr:cNvSpPr/>
        </cdr:nvSpPr>
        <cdr:spPr>
          <a:xfrm xmlns:a="http://schemas.openxmlformats.org/drawingml/2006/main">
            <a:off x="523042" y="61668"/>
            <a:ext cx="88653" cy="35984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1" name="Retângulo 40"/>
          <cdr:cNvSpPr/>
        </cdr:nvSpPr>
        <cdr:spPr>
          <a:xfrm xmlns:a="http://schemas.openxmlformats.org/drawingml/2006/main">
            <a:off x="0" y="52147"/>
            <a:ext cx="88653" cy="50376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0.63338</cdr:x>
      <cdr:y>0.81113</cdr:y>
    </cdr:from>
    <cdr:to>
      <cdr:x>0.68838</cdr:x>
      <cdr:y>0.86758</cdr:y>
    </cdr:to>
    <cdr:grpSp>
      <cdr:nvGrpSpPr>
        <cdr:cNvPr id="42" name="Grupo 41"/>
        <cdr:cNvGrpSpPr/>
      </cdr:nvGrpSpPr>
      <cdr:grpSpPr>
        <a:xfrm xmlns:a="http://schemas.openxmlformats.org/drawingml/2006/main">
          <a:off x="3399133" y="2860832"/>
          <a:ext cx="295166" cy="199098"/>
          <a:chOff x="0" y="0"/>
          <a:chExt cx="611695" cy="199072"/>
        </a:xfrm>
      </cdr:grpSpPr>
      <cdr:sp macro="" textlink="">
        <cdr:nvSpPr>
          <cdr:cNvPr id="43" name="Forma livre 42"/>
          <cdr:cNvSpPr/>
        </cdr:nvSpPr>
        <cdr:spPr>
          <a:xfrm xmlns:a="http://schemas.openxmlformats.org/drawingml/2006/main">
            <a:off x="44322" y="0"/>
            <a:ext cx="492015" cy="199072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4" name="Retângulo 43"/>
          <cdr:cNvSpPr/>
        </cdr:nvSpPr>
        <cdr:spPr>
          <a:xfrm xmlns:a="http://schemas.openxmlformats.org/drawingml/2006/main">
            <a:off x="523042" y="61668"/>
            <a:ext cx="88653" cy="35984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5" name="Retângulo 44"/>
          <cdr:cNvSpPr/>
        </cdr:nvSpPr>
        <cdr:spPr>
          <a:xfrm xmlns:a="http://schemas.openxmlformats.org/drawingml/2006/main">
            <a:off x="0" y="52147"/>
            <a:ext cx="88653" cy="50376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0.70548</cdr:x>
      <cdr:y>0.77389</cdr:y>
    </cdr:from>
    <cdr:to>
      <cdr:x>0.76049</cdr:x>
      <cdr:y>0.83033</cdr:y>
    </cdr:to>
    <cdr:grpSp>
      <cdr:nvGrpSpPr>
        <cdr:cNvPr id="46" name="Grupo 45"/>
        <cdr:cNvGrpSpPr/>
      </cdr:nvGrpSpPr>
      <cdr:grpSpPr>
        <a:xfrm xmlns:a="http://schemas.openxmlformats.org/drawingml/2006/main">
          <a:off x="3786069" y="2729488"/>
          <a:ext cx="295220" cy="199062"/>
          <a:chOff x="0" y="0"/>
          <a:chExt cx="611695" cy="199072"/>
        </a:xfrm>
      </cdr:grpSpPr>
      <cdr:sp macro="" textlink="">
        <cdr:nvSpPr>
          <cdr:cNvPr id="47" name="Forma livre 46"/>
          <cdr:cNvSpPr/>
        </cdr:nvSpPr>
        <cdr:spPr>
          <a:xfrm xmlns:a="http://schemas.openxmlformats.org/drawingml/2006/main">
            <a:off x="44322" y="0"/>
            <a:ext cx="492015" cy="199072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8" name="Retângulo 47"/>
          <cdr:cNvSpPr/>
        </cdr:nvSpPr>
        <cdr:spPr>
          <a:xfrm xmlns:a="http://schemas.openxmlformats.org/drawingml/2006/main">
            <a:off x="523042" y="61668"/>
            <a:ext cx="88653" cy="35984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49" name="Retângulo 48"/>
          <cdr:cNvSpPr/>
        </cdr:nvSpPr>
        <cdr:spPr>
          <a:xfrm xmlns:a="http://schemas.openxmlformats.org/drawingml/2006/main">
            <a:off x="0" y="52147"/>
            <a:ext cx="88653" cy="50376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0.77838</cdr:x>
      <cdr:y>0.70216</cdr:y>
    </cdr:from>
    <cdr:to>
      <cdr:x>0.83339</cdr:x>
      <cdr:y>0.75861</cdr:y>
    </cdr:to>
    <cdr:grpSp>
      <cdr:nvGrpSpPr>
        <cdr:cNvPr id="50" name="Grupo 49"/>
        <cdr:cNvGrpSpPr/>
      </cdr:nvGrpSpPr>
      <cdr:grpSpPr>
        <a:xfrm xmlns:a="http://schemas.openxmlformats.org/drawingml/2006/main">
          <a:off x="4177298" y="2476498"/>
          <a:ext cx="295220" cy="199097"/>
          <a:chOff x="0" y="0"/>
          <a:chExt cx="611695" cy="199072"/>
        </a:xfrm>
      </cdr:grpSpPr>
      <cdr:sp macro="" textlink="">
        <cdr:nvSpPr>
          <cdr:cNvPr id="51" name="Forma livre 50"/>
          <cdr:cNvSpPr/>
        </cdr:nvSpPr>
        <cdr:spPr>
          <a:xfrm xmlns:a="http://schemas.openxmlformats.org/drawingml/2006/main">
            <a:off x="44322" y="0"/>
            <a:ext cx="492015" cy="199072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52" name="Retângulo 51"/>
          <cdr:cNvSpPr/>
        </cdr:nvSpPr>
        <cdr:spPr>
          <a:xfrm xmlns:a="http://schemas.openxmlformats.org/drawingml/2006/main">
            <a:off x="523042" y="61668"/>
            <a:ext cx="88653" cy="35984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53" name="Retângulo 52"/>
          <cdr:cNvSpPr/>
        </cdr:nvSpPr>
        <cdr:spPr>
          <a:xfrm xmlns:a="http://schemas.openxmlformats.org/drawingml/2006/main">
            <a:off x="0" y="52147"/>
            <a:ext cx="88653" cy="50376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0.8508</cdr:x>
      <cdr:y>0.79592</cdr:y>
    </cdr:from>
    <cdr:to>
      <cdr:x>0.90581</cdr:x>
      <cdr:y>0.85237</cdr:y>
    </cdr:to>
    <cdr:grpSp>
      <cdr:nvGrpSpPr>
        <cdr:cNvPr id="54" name="Grupo 53"/>
        <cdr:cNvGrpSpPr/>
      </cdr:nvGrpSpPr>
      <cdr:grpSpPr>
        <a:xfrm xmlns:a="http://schemas.openxmlformats.org/drawingml/2006/main">
          <a:off x="4565952" y="2807187"/>
          <a:ext cx="295220" cy="199097"/>
          <a:chOff x="0" y="0"/>
          <a:chExt cx="611695" cy="199072"/>
        </a:xfrm>
      </cdr:grpSpPr>
      <cdr:sp macro="" textlink="">
        <cdr:nvSpPr>
          <cdr:cNvPr id="55" name="Forma livre 54"/>
          <cdr:cNvSpPr/>
        </cdr:nvSpPr>
        <cdr:spPr>
          <a:xfrm xmlns:a="http://schemas.openxmlformats.org/drawingml/2006/main">
            <a:off x="44322" y="0"/>
            <a:ext cx="492015" cy="199072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56" name="Retângulo 55"/>
          <cdr:cNvSpPr/>
        </cdr:nvSpPr>
        <cdr:spPr>
          <a:xfrm xmlns:a="http://schemas.openxmlformats.org/drawingml/2006/main">
            <a:off x="523042" y="61668"/>
            <a:ext cx="88653" cy="35984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57" name="Retângulo 56"/>
          <cdr:cNvSpPr/>
        </cdr:nvSpPr>
        <cdr:spPr>
          <a:xfrm xmlns:a="http://schemas.openxmlformats.org/drawingml/2006/main">
            <a:off x="0" y="52147"/>
            <a:ext cx="88653" cy="50376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  <cdr:relSizeAnchor xmlns:cdr="http://schemas.openxmlformats.org/drawingml/2006/chartDrawing">
    <cdr:from>
      <cdr:x>0.9224</cdr:x>
      <cdr:y>0.79398</cdr:y>
    </cdr:from>
    <cdr:to>
      <cdr:x>0.97808</cdr:x>
      <cdr:y>0.85042</cdr:y>
    </cdr:to>
    <cdr:grpSp>
      <cdr:nvGrpSpPr>
        <cdr:cNvPr id="58" name="Grupo 57"/>
        <cdr:cNvGrpSpPr/>
      </cdr:nvGrpSpPr>
      <cdr:grpSpPr>
        <a:xfrm xmlns:a="http://schemas.openxmlformats.org/drawingml/2006/main">
          <a:off x="4950204" y="2800344"/>
          <a:ext cx="298816" cy="199063"/>
          <a:chOff x="0" y="0"/>
          <a:chExt cx="1267521" cy="199050"/>
        </a:xfrm>
      </cdr:grpSpPr>
      <cdr:sp macro="" textlink="">
        <cdr:nvSpPr>
          <cdr:cNvPr id="59" name="Forma livre 58"/>
          <cdr:cNvSpPr/>
        </cdr:nvSpPr>
        <cdr:spPr>
          <a:xfrm xmlns:a="http://schemas.openxmlformats.org/drawingml/2006/main">
            <a:off x="91842" y="0"/>
            <a:ext cx="1019526" cy="199050"/>
          </a:xfrm>
          <a:custGeom xmlns:a="http://schemas.openxmlformats.org/drawingml/2006/main">
            <a:avLst/>
            <a:gdLst>
              <a:gd name="connsiteX0" fmla="*/ 0 w 614796"/>
              <a:gd name="connsiteY0" fmla="*/ 82262 h 342034"/>
              <a:gd name="connsiteX1" fmla="*/ 225137 w 614796"/>
              <a:gd name="connsiteY1" fmla="*/ 82262 h 342034"/>
              <a:gd name="connsiteX2" fmla="*/ 272762 w 614796"/>
              <a:gd name="connsiteY2" fmla="*/ 0 h 342034"/>
              <a:gd name="connsiteX3" fmla="*/ 342034 w 614796"/>
              <a:gd name="connsiteY3" fmla="*/ 151534 h 342034"/>
              <a:gd name="connsiteX4" fmla="*/ 419966 w 614796"/>
              <a:gd name="connsiteY4" fmla="*/ 4330 h 342034"/>
              <a:gd name="connsiteX5" fmla="*/ 458932 w 614796"/>
              <a:gd name="connsiteY5" fmla="*/ 95250 h 342034"/>
              <a:gd name="connsiteX6" fmla="*/ 614796 w 614796"/>
              <a:gd name="connsiteY6" fmla="*/ 95250 h 342034"/>
              <a:gd name="connsiteX7" fmla="*/ 610466 w 614796"/>
              <a:gd name="connsiteY7" fmla="*/ 173182 h 342034"/>
              <a:gd name="connsiteX8" fmla="*/ 441614 w 614796"/>
              <a:gd name="connsiteY8" fmla="*/ 173182 h 342034"/>
              <a:gd name="connsiteX9" fmla="*/ 359353 w 614796"/>
              <a:gd name="connsiteY9" fmla="*/ 342034 h 342034"/>
              <a:gd name="connsiteX10" fmla="*/ 277091 w 614796"/>
              <a:gd name="connsiteY10" fmla="*/ 138546 h 342034"/>
              <a:gd name="connsiteX11" fmla="*/ 242455 w 614796"/>
              <a:gd name="connsiteY11" fmla="*/ 190500 h 342034"/>
              <a:gd name="connsiteX12" fmla="*/ 8659 w 614796"/>
              <a:gd name="connsiteY12" fmla="*/ 186171 h 342034"/>
              <a:gd name="connsiteX13" fmla="*/ 0 w 614796"/>
              <a:gd name="connsiteY13" fmla="*/ 82262 h 34203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614796" h="342034">
                <a:moveTo>
                  <a:pt x="0" y="82262"/>
                </a:moveTo>
                <a:lnTo>
                  <a:pt x="225137" y="82262"/>
                </a:lnTo>
                <a:lnTo>
                  <a:pt x="272762" y="0"/>
                </a:lnTo>
                <a:lnTo>
                  <a:pt x="342034" y="151534"/>
                </a:lnTo>
                <a:lnTo>
                  <a:pt x="419966" y="4330"/>
                </a:lnTo>
                <a:lnTo>
                  <a:pt x="458932" y="95250"/>
                </a:lnTo>
                <a:lnTo>
                  <a:pt x="614796" y="95250"/>
                </a:lnTo>
                <a:lnTo>
                  <a:pt x="610466" y="173182"/>
                </a:lnTo>
                <a:lnTo>
                  <a:pt x="441614" y="173182"/>
                </a:lnTo>
                <a:lnTo>
                  <a:pt x="359353" y="342034"/>
                </a:lnTo>
                <a:lnTo>
                  <a:pt x="277091" y="138546"/>
                </a:lnTo>
                <a:lnTo>
                  <a:pt x="242455" y="190500"/>
                </a:lnTo>
                <a:lnTo>
                  <a:pt x="8659" y="186171"/>
                </a:lnTo>
                <a:lnTo>
                  <a:pt x="0" y="82262"/>
                </a:lnTo>
                <a:close/>
              </a:path>
            </a:pathLst>
          </a:custGeom>
          <a:solidFill xmlns:a="http://schemas.openxmlformats.org/drawingml/2006/main">
            <a:sysClr val="window" lastClr="FFFFFF"/>
          </a:solidFill>
          <a:ln xmlns:a="http://schemas.openxmlformats.org/drawingml/2006/main" w="6350" cap="flat" cmpd="sng" algn="ctr">
            <a:solidFill>
              <a:sysClr val="windowText" lastClr="000000"/>
            </a:solidFill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60" name="Retângulo 59"/>
          <cdr:cNvSpPr/>
        </cdr:nvSpPr>
        <cdr:spPr>
          <a:xfrm xmlns:a="http://schemas.openxmlformats.org/drawingml/2006/main">
            <a:off x="1083819" y="61661"/>
            <a:ext cx="183702" cy="35980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  <cdr:sp macro="" textlink="">
        <cdr:nvSpPr>
          <cdr:cNvPr id="61" name="Retângulo 60"/>
          <cdr:cNvSpPr/>
        </cdr:nvSpPr>
        <cdr:spPr>
          <a:xfrm xmlns:a="http://schemas.openxmlformats.org/drawingml/2006/main">
            <a:off x="0" y="52141"/>
            <a:ext cx="183702" cy="50370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25400" cap="flat" cmpd="sng" algn="ctr">
            <a:noFill/>
            <a:prstDash val="solid"/>
          </a:ln>
          <a:effectLst xmlns:a="http://schemas.openxmlformats.org/drawingml/2006/main"/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pt-BR"/>
          </a:p>
        </cdr:txBody>
      </cdr:sp>
    </cdr:grp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16</xdr:row>
      <xdr:rowOff>66675</xdr:rowOff>
    </xdr:from>
    <xdr:to>
      <xdr:col>11</xdr:col>
      <xdr:colOff>485775</xdr:colOff>
      <xdr:row>33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314325</xdr:colOff>
      <xdr:row>16</xdr:row>
      <xdr:rowOff>9525</xdr:rowOff>
    </xdr:from>
    <xdr:to>
      <xdr:col>22</xdr:col>
      <xdr:colOff>342900</xdr:colOff>
      <xdr:row>33</xdr:row>
      <xdr:rowOff>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276225</xdr:colOff>
      <xdr:row>38</xdr:row>
      <xdr:rowOff>9525</xdr:rowOff>
    </xdr:from>
    <xdr:to>
      <xdr:col>22</xdr:col>
      <xdr:colOff>304800</xdr:colOff>
      <xdr:row>55</xdr:row>
      <xdr:rowOff>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179294</xdr:colOff>
      <xdr:row>37</xdr:row>
      <xdr:rowOff>78440</xdr:rowOff>
    </xdr:from>
    <xdr:to>
      <xdr:col>12</xdr:col>
      <xdr:colOff>392206</xdr:colOff>
      <xdr:row>55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459441</xdr:colOff>
      <xdr:row>42</xdr:row>
      <xdr:rowOff>33617</xdr:rowOff>
    </xdr:from>
    <xdr:to>
      <xdr:col>31</xdr:col>
      <xdr:colOff>403411</xdr:colOff>
      <xdr:row>59</xdr:row>
      <xdr:rowOff>112059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112059</xdr:colOff>
      <xdr:row>56</xdr:row>
      <xdr:rowOff>22412</xdr:rowOff>
    </xdr:from>
    <xdr:to>
      <xdr:col>15</xdr:col>
      <xdr:colOff>145677</xdr:colOff>
      <xdr:row>73</xdr:row>
      <xdr:rowOff>100854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291354</xdr:colOff>
      <xdr:row>55</xdr:row>
      <xdr:rowOff>112059</xdr:rowOff>
    </xdr:from>
    <xdr:to>
      <xdr:col>22</xdr:col>
      <xdr:colOff>313765</xdr:colOff>
      <xdr:row>73</xdr:row>
      <xdr:rowOff>33618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862852</xdr:colOff>
      <xdr:row>22</xdr:row>
      <xdr:rowOff>11205</xdr:rowOff>
    </xdr:from>
    <xdr:to>
      <xdr:col>39</xdr:col>
      <xdr:colOff>414617</xdr:colOff>
      <xdr:row>39</xdr:row>
      <xdr:rowOff>89647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894522</xdr:colOff>
      <xdr:row>18</xdr:row>
      <xdr:rowOff>16565</xdr:rowOff>
    </xdr:from>
    <xdr:to>
      <xdr:col>31</xdr:col>
      <xdr:colOff>455544</xdr:colOff>
      <xdr:row>34</xdr:row>
      <xdr:rowOff>107673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opLeftCell="A6" workbookViewId="0">
      <selection activeCell="B45" sqref="B45:B49"/>
    </sheetView>
  </sheetViews>
  <sheetFormatPr defaultRowHeight="12.75"/>
  <sheetData>
    <row r="1" spans="1:7" ht="23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thickBot="1">
      <c r="A2" s="2">
        <v>41275</v>
      </c>
      <c r="B2" s="3">
        <v>0</v>
      </c>
      <c r="C2" s="3">
        <v>0</v>
      </c>
      <c r="D2" s="3">
        <v>95</v>
      </c>
      <c r="E2" s="3">
        <v>95</v>
      </c>
      <c r="F2" s="3">
        <v>94.1</v>
      </c>
      <c r="G2" s="3">
        <v>94.4</v>
      </c>
    </row>
    <row r="3" spans="1:7" ht="13.5" thickBot="1">
      <c r="A3" s="2">
        <v>41276</v>
      </c>
      <c r="B3" s="3">
        <v>0</v>
      </c>
      <c r="C3" s="3">
        <v>0</v>
      </c>
      <c r="D3" s="3">
        <v>93.3</v>
      </c>
      <c r="E3" s="3">
        <v>93.3</v>
      </c>
      <c r="F3" s="3">
        <v>94.9</v>
      </c>
      <c r="G3" s="3">
        <v>94.5</v>
      </c>
    </row>
    <row r="4" spans="1:7" ht="13.5" thickBot="1">
      <c r="A4" s="2">
        <v>41277</v>
      </c>
      <c r="B4" s="3">
        <v>0</v>
      </c>
      <c r="C4" s="3">
        <v>0</v>
      </c>
      <c r="D4" s="3">
        <v>90.7</v>
      </c>
      <c r="E4" s="3">
        <v>90.7</v>
      </c>
      <c r="F4" s="3">
        <v>94.3</v>
      </c>
      <c r="G4" s="3">
        <v>93.3</v>
      </c>
    </row>
    <row r="5" spans="1:7" ht="13.5" thickBot="1">
      <c r="A5" s="2">
        <v>41278</v>
      </c>
      <c r="B5" s="3">
        <v>0</v>
      </c>
      <c r="C5" s="3">
        <v>0</v>
      </c>
      <c r="D5" s="3">
        <v>92.2</v>
      </c>
      <c r="E5" s="3">
        <v>92.2</v>
      </c>
      <c r="F5" s="3">
        <v>95.1</v>
      </c>
      <c r="G5" s="3">
        <v>94.1</v>
      </c>
    </row>
    <row r="6" spans="1:7" ht="13.5" thickBot="1">
      <c r="A6" s="2">
        <v>41279</v>
      </c>
      <c r="B6" s="3">
        <v>0</v>
      </c>
      <c r="C6" s="3">
        <v>0</v>
      </c>
      <c r="D6" s="3">
        <v>94.9</v>
      </c>
      <c r="E6" s="3">
        <v>94.9</v>
      </c>
      <c r="F6" s="3">
        <v>92.4</v>
      </c>
      <c r="G6" s="3">
        <v>93</v>
      </c>
    </row>
    <row r="7" spans="1:7" ht="13.5" thickBot="1">
      <c r="A7" s="2">
        <v>41280</v>
      </c>
      <c r="B7" s="3">
        <v>0</v>
      </c>
      <c r="C7" s="3">
        <v>0</v>
      </c>
      <c r="D7" s="3">
        <v>93.4</v>
      </c>
      <c r="E7" s="3">
        <v>93.4</v>
      </c>
      <c r="F7" s="3">
        <v>91.9</v>
      </c>
      <c r="G7" s="3">
        <v>92.5</v>
      </c>
    </row>
    <row r="8" spans="1:7" ht="13.5" thickBot="1">
      <c r="A8" s="2">
        <v>41281</v>
      </c>
      <c r="B8" s="3">
        <v>0</v>
      </c>
      <c r="C8" s="3">
        <v>0</v>
      </c>
      <c r="D8" s="3">
        <v>95.1</v>
      </c>
      <c r="E8" s="3">
        <v>95.1</v>
      </c>
      <c r="F8" s="3">
        <v>94.1</v>
      </c>
      <c r="G8" s="3">
        <v>94.4</v>
      </c>
    </row>
    <row r="9" spans="1:7" ht="13.5" thickBot="1">
      <c r="A9" s="2">
        <v>41282</v>
      </c>
      <c r="B9" s="3">
        <v>0</v>
      </c>
      <c r="C9" s="3">
        <v>0</v>
      </c>
      <c r="D9" s="3">
        <v>95.1</v>
      </c>
      <c r="E9" s="3">
        <v>95.1</v>
      </c>
      <c r="F9" s="3">
        <v>95</v>
      </c>
      <c r="G9" s="3">
        <v>95</v>
      </c>
    </row>
    <row r="10" spans="1:7" ht="13.5" thickBot="1">
      <c r="A10" s="2">
        <v>41283</v>
      </c>
      <c r="B10" s="3">
        <v>0</v>
      </c>
      <c r="C10" s="3">
        <v>0</v>
      </c>
      <c r="D10" s="3">
        <v>93.6</v>
      </c>
      <c r="E10" s="3">
        <v>93.6</v>
      </c>
      <c r="F10" s="3">
        <v>92.9</v>
      </c>
      <c r="G10" s="3">
        <v>93.2</v>
      </c>
    </row>
    <row r="11" spans="1:7" ht="13.5" thickBot="1">
      <c r="A11" s="2">
        <v>41284</v>
      </c>
      <c r="B11" s="3">
        <v>0</v>
      </c>
      <c r="C11" s="3">
        <v>94.4</v>
      </c>
      <c r="D11" s="3">
        <v>94.7</v>
      </c>
      <c r="E11" s="3">
        <v>94.6</v>
      </c>
      <c r="F11" s="3">
        <v>92.4</v>
      </c>
      <c r="G11" s="3">
        <v>93.9</v>
      </c>
    </row>
    <row r="12" spans="1:7" ht="13.5" thickBot="1">
      <c r="A12" s="2">
        <v>41285</v>
      </c>
      <c r="B12" s="3">
        <v>0</v>
      </c>
      <c r="C12" s="3">
        <v>94.6</v>
      </c>
      <c r="D12" s="3">
        <v>95.3</v>
      </c>
      <c r="E12" s="3">
        <v>95.2</v>
      </c>
      <c r="F12" s="3">
        <v>92.2</v>
      </c>
      <c r="G12" s="3">
        <v>93.8</v>
      </c>
    </row>
    <row r="13" spans="1:7" ht="13.5" thickBot="1">
      <c r="A13" s="2">
        <v>41286</v>
      </c>
      <c r="B13" s="3">
        <v>0</v>
      </c>
      <c r="C13" s="3">
        <v>0</v>
      </c>
      <c r="D13" s="3">
        <v>95.6</v>
      </c>
      <c r="E13" s="3">
        <v>95.6</v>
      </c>
      <c r="F13" s="3">
        <v>94.1</v>
      </c>
      <c r="G13" s="3">
        <v>94.7</v>
      </c>
    </row>
    <row r="14" spans="1:7" ht="13.5" thickBot="1">
      <c r="A14" s="2">
        <v>41287</v>
      </c>
      <c r="B14" s="3">
        <v>0</v>
      </c>
      <c r="C14" s="3">
        <v>92.4</v>
      </c>
      <c r="D14" s="3">
        <v>94.9</v>
      </c>
      <c r="E14" s="3">
        <v>94.7</v>
      </c>
      <c r="F14" s="3">
        <v>93.5</v>
      </c>
      <c r="G14" s="3">
        <v>94</v>
      </c>
    </row>
    <row r="15" spans="1:7" ht="13.5" thickBot="1">
      <c r="A15" s="2">
        <v>41288</v>
      </c>
      <c r="B15" s="3">
        <v>0</v>
      </c>
      <c r="C15" s="3">
        <v>0</v>
      </c>
      <c r="D15" s="3">
        <v>93.2</v>
      </c>
      <c r="E15" s="3">
        <v>93.2</v>
      </c>
      <c r="F15" s="3">
        <v>96.3</v>
      </c>
      <c r="G15" s="3">
        <v>94.8</v>
      </c>
    </row>
    <row r="16" spans="1:7" ht="13.5" thickBot="1">
      <c r="A16" s="2">
        <v>41289</v>
      </c>
      <c r="B16" s="3">
        <v>0</v>
      </c>
      <c r="C16" s="3">
        <v>93.3</v>
      </c>
      <c r="D16" s="3">
        <v>96.6</v>
      </c>
      <c r="E16" s="3">
        <v>94.8</v>
      </c>
      <c r="F16" s="3">
        <v>95.4</v>
      </c>
      <c r="G16" s="3">
        <v>95.2</v>
      </c>
    </row>
    <row r="17" spans="1:7" ht="13.5" thickBot="1">
      <c r="A17" s="2">
        <v>41290</v>
      </c>
      <c r="B17" s="3">
        <v>0</v>
      </c>
      <c r="C17" s="3">
        <v>91.7</v>
      </c>
      <c r="D17" s="3">
        <v>94.5</v>
      </c>
      <c r="E17" s="3">
        <v>94</v>
      </c>
      <c r="F17" s="3">
        <v>94.4</v>
      </c>
      <c r="G17" s="3">
        <v>94.3</v>
      </c>
    </row>
    <row r="18" spans="1:7" ht="13.5" thickBot="1">
      <c r="A18" s="2">
        <v>41291</v>
      </c>
      <c r="B18" s="3">
        <v>0</v>
      </c>
      <c r="C18" s="3">
        <v>94.1</v>
      </c>
      <c r="D18" s="3">
        <v>95.1</v>
      </c>
      <c r="E18" s="3">
        <v>95</v>
      </c>
      <c r="F18" s="3">
        <v>93</v>
      </c>
      <c r="G18" s="3">
        <v>93.8</v>
      </c>
    </row>
    <row r="19" spans="1:7" ht="13.5" thickBot="1">
      <c r="A19" s="2">
        <v>41292</v>
      </c>
      <c r="B19" s="3">
        <v>0</v>
      </c>
      <c r="C19" s="3">
        <v>0</v>
      </c>
      <c r="D19" s="3">
        <v>93.7</v>
      </c>
      <c r="E19" s="3">
        <v>93.7</v>
      </c>
      <c r="F19" s="3">
        <v>93.8</v>
      </c>
      <c r="G19" s="3">
        <v>93.8</v>
      </c>
    </row>
    <row r="20" spans="1:7" ht="13.5" thickBot="1">
      <c r="A20" s="2">
        <v>41293</v>
      </c>
      <c r="B20" s="3">
        <v>0</v>
      </c>
      <c r="C20" s="3">
        <v>0</v>
      </c>
      <c r="D20" s="3">
        <v>91.6</v>
      </c>
      <c r="E20" s="3">
        <v>91.6</v>
      </c>
      <c r="F20" s="3">
        <v>94.1</v>
      </c>
      <c r="G20" s="3">
        <v>93.7</v>
      </c>
    </row>
    <row r="21" spans="1:7" ht="13.5" thickBot="1">
      <c r="A21" s="2">
        <v>41294</v>
      </c>
      <c r="B21" s="3">
        <v>0</v>
      </c>
      <c r="C21" s="3">
        <v>0</v>
      </c>
      <c r="D21" s="3">
        <v>92.9</v>
      </c>
      <c r="E21" s="3">
        <v>92.9</v>
      </c>
      <c r="F21" s="3">
        <v>93.6</v>
      </c>
      <c r="G21" s="3">
        <v>93.4</v>
      </c>
    </row>
    <row r="22" spans="1:7" ht="13.5" thickBot="1">
      <c r="A22" s="2">
        <v>41295</v>
      </c>
      <c r="B22" s="3">
        <v>0</v>
      </c>
      <c r="C22" s="3">
        <v>90.7</v>
      </c>
      <c r="D22" s="3">
        <v>94.9</v>
      </c>
      <c r="E22" s="3">
        <v>93.2</v>
      </c>
      <c r="F22" s="3">
        <v>92.7</v>
      </c>
      <c r="G22" s="3">
        <v>92.8</v>
      </c>
    </row>
    <row r="23" spans="1:7" ht="13.5" thickBot="1">
      <c r="A23" s="2">
        <v>41296</v>
      </c>
      <c r="B23" s="3">
        <v>0</v>
      </c>
      <c r="C23" s="3">
        <v>0</v>
      </c>
      <c r="D23" s="3">
        <v>92.1</v>
      </c>
      <c r="E23" s="3">
        <v>92.1</v>
      </c>
      <c r="F23" s="3">
        <v>94.5</v>
      </c>
      <c r="G23" s="3">
        <v>93.9</v>
      </c>
    </row>
    <row r="24" spans="1:7" ht="13.5" thickBot="1">
      <c r="A24" s="2">
        <v>41297</v>
      </c>
      <c r="B24" s="3">
        <v>0</v>
      </c>
      <c r="C24" s="3">
        <v>96</v>
      </c>
      <c r="D24" s="3">
        <v>92.3</v>
      </c>
      <c r="E24" s="3">
        <v>92.7</v>
      </c>
      <c r="F24" s="3">
        <v>93.3</v>
      </c>
      <c r="G24" s="3">
        <v>93.2</v>
      </c>
    </row>
    <row r="25" spans="1:7" ht="13.5" thickBot="1">
      <c r="A25" s="2">
        <v>41298</v>
      </c>
      <c r="B25" s="3">
        <v>0</v>
      </c>
      <c r="C25" s="3">
        <v>0</v>
      </c>
      <c r="D25" s="3">
        <v>92.8</v>
      </c>
      <c r="E25" s="3">
        <v>92.8</v>
      </c>
      <c r="F25" s="3">
        <v>94.1</v>
      </c>
      <c r="G25" s="3">
        <v>93.8</v>
      </c>
    </row>
    <row r="26" spans="1:7" ht="13.5" thickBot="1">
      <c r="A26" s="2">
        <v>41299</v>
      </c>
      <c r="B26" s="3">
        <v>0</v>
      </c>
      <c r="C26" s="3">
        <v>90.7</v>
      </c>
      <c r="D26" s="3">
        <v>92.4</v>
      </c>
      <c r="E26" s="3">
        <v>92.3</v>
      </c>
      <c r="F26" s="3">
        <v>95.2</v>
      </c>
      <c r="G26" s="3">
        <v>94.5</v>
      </c>
    </row>
    <row r="27" spans="1:7" ht="13.5" thickBot="1">
      <c r="A27" s="2">
        <v>41300</v>
      </c>
      <c r="B27" s="3">
        <v>0</v>
      </c>
      <c r="C27" s="3">
        <v>93.3</v>
      </c>
      <c r="D27" s="3">
        <v>0</v>
      </c>
      <c r="E27" s="3">
        <v>93.3</v>
      </c>
      <c r="F27" s="3">
        <v>93.6</v>
      </c>
      <c r="G27" s="3">
        <v>93.6</v>
      </c>
    </row>
    <row r="28" spans="1:7" ht="13.5" thickBot="1">
      <c r="A28" s="2">
        <v>41301</v>
      </c>
      <c r="B28" s="3">
        <v>0</v>
      </c>
      <c r="C28" s="3">
        <v>94.6</v>
      </c>
      <c r="D28" s="3">
        <v>0</v>
      </c>
      <c r="E28" s="3">
        <v>94.6</v>
      </c>
      <c r="F28" s="3">
        <v>93.7</v>
      </c>
      <c r="G28" s="3">
        <v>93.9</v>
      </c>
    </row>
    <row r="29" spans="1:7" ht="13.5" thickBot="1">
      <c r="A29" s="2">
        <v>41302</v>
      </c>
      <c r="B29" s="3">
        <v>0</v>
      </c>
      <c r="C29" s="3">
        <v>95.1</v>
      </c>
      <c r="D29" s="3">
        <v>0</v>
      </c>
      <c r="E29" s="3">
        <v>95.1</v>
      </c>
      <c r="F29" s="3">
        <v>93.2</v>
      </c>
      <c r="G29" s="3">
        <v>93.6</v>
      </c>
    </row>
    <row r="30" spans="1:7" ht="13.5" thickBot="1">
      <c r="A30" s="2">
        <v>41303</v>
      </c>
      <c r="B30" s="3">
        <v>0</v>
      </c>
      <c r="C30" s="3">
        <v>91.5</v>
      </c>
      <c r="D30" s="3">
        <v>0</v>
      </c>
      <c r="E30" s="3">
        <v>90.4</v>
      </c>
      <c r="F30" s="3">
        <v>93.7</v>
      </c>
      <c r="G30" s="3">
        <v>92.9</v>
      </c>
    </row>
    <row r="31" spans="1:7" ht="13.5" thickBot="1">
      <c r="A31" s="2">
        <v>41304</v>
      </c>
      <c r="B31" s="3">
        <v>0</v>
      </c>
      <c r="C31" s="3">
        <v>91.3</v>
      </c>
      <c r="D31" s="3">
        <v>90.5</v>
      </c>
      <c r="E31" s="3">
        <v>91.1</v>
      </c>
      <c r="F31" s="3">
        <v>94.3</v>
      </c>
      <c r="G31" s="3">
        <v>93.5</v>
      </c>
    </row>
    <row r="32" spans="1:7" ht="13.5" thickBot="1">
      <c r="A32" s="2">
        <v>41305</v>
      </c>
      <c r="B32" s="3">
        <v>0</v>
      </c>
      <c r="C32" s="3">
        <v>0</v>
      </c>
      <c r="D32" s="3">
        <v>93.6</v>
      </c>
      <c r="E32" s="3">
        <v>93.6</v>
      </c>
      <c r="F32" s="3">
        <v>94.7</v>
      </c>
      <c r="G32" s="3">
        <v>94.4</v>
      </c>
    </row>
    <row r="33" spans="1:7" ht="13.5" thickBot="1">
      <c r="A33" s="2">
        <v>41306</v>
      </c>
      <c r="B33" s="3">
        <v>93.8</v>
      </c>
      <c r="C33" s="3">
        <v>0</v>
      </c>
      <c r="D33" s="3">
        <v>91.9</v>
      </c>
      <c r="E33" s="3">
        <v>92.1</v>
      </c>
      <c r="F33" s="3">
        <v>94.2</v>
      </c>
      <c r="G33" s="3">
        <v>93.8</v>
      </c>
    </row>
    <row r="34" spans="1:7" ht="13.5" thickBot="1">
      <c r="A34" s="2">
        <v>41307</v>
      </c>
      <c r="B34" s="3">
        <v>0</v>
      </c>
      <c r="C34" s="3">
        <v>0</v>
      </c>
      <c r="D34" s="3">
        <v>94</v>
      </c>
      <c r="E34" s="3">
        <v>94</v>
      </c>
      <c r="F34" s="3">
        <v>92.6</v>
      </c>
      <c r="G34" s="3">
        <v>93</v>
      </c>
    </row>
    <row r="35" spans="1:7" ht="13.5" thickBot="1">
      <c r="A35" s="2">
        <v>41308</v>
      </c>
      <c r="B35" s="3">
        <v>0</v>
      </c>
      <c r="C35" s="3">
        <v>0</v>
      </c>
      <c r="D35" s="3">
        <v>93.8</v>
      </c>
      <c r="E35" s="3">
        <v>93.8</v>
      </c>
      <c r="F35" s="3">
        <v>95</v>
      </c>
      <c r="G35" s="3">
        <v>94.7</v>
      </c>
    </row>
    <row r="36" spans="1:7" ht="13.5" thickBot="1">
      <c r="A36" s="2">
        <v>41309</v>
      </c>
      <c r="B36" s="3">
        <v>0</v>
      </c>
      <c r="C36" s="3">
        <v>0</v>
      </c>
      <c r="D36" s="3">
        <v>92.7</v>
      </c>
      <c r="E36" s="3">
        <v>92.7</v>
      </c>
      <c r="F36" s="3">
        <v>92.7</v>
      </c>
      <c r="G36" s="3">
        <v>92.7</v>
      </c>
    </row>
    <row r="37" spans="1:7" ht="13.5" thickBot="1">
      <c r="A37" s="2">
        <v>41310</v>
      </c>
      <c r="B37" s="3">
        <v>0</v>
      </c>
      <c r="C37" s="3">
        <v>0</v>
      </c>
      <c r="D37" s="3">
        <v>92.5</v>
      </c>
      <c r="E37" s="3">
        <v>92.5</v>
      </c>
      <c r="F37" s="3">
        <v>91.8</v>
      </c>
      <c r="G37" s="3">
        <v>92</v>
      </c>
    </row>
    <row r="38" spans="1:7" ht="13.5" thickBot="1">
      <c r="A38" s="2">
        <v>41311</v>
      </c>
      <c r="B38" s="3">
        <v>0</v>
      </c>
      <c r="C38" s="3">
        <v>0</v>
      </c>
      <c r="D38" s="3">
        <v>91.2</v>
      </c>
      <c r="E38" s="3">
        <v>91.2</v>
      </c>
      <c r="F38" s="3">
        <v>93.8</v>
      </c>
      <c r="G38" s="3">
        <v>93</v>
      </c>
    </row>
    <row r="39" spans="1:7" ht="13.5" thickBot="1">
      <c r="A39" s="2">
        <v>41312</v>
      </c>
      <c r="B39" s="3">
        <v>0</v>
      </c>
      <c r="C39" s="3">
        <v>88.6</v>
      </c>
      <c r="D39" s="3">
        <v>93.8</v>
      </c>
      <c r="E39" s="3">
        <v>91</v>
      </c>
      <c r="F39" s="3">
        <v>92.1</v>
      </c>
      <c r="G39" s="3">
        <v>91.9</v>
      </c>
    </row>
    <row r="40" spans="1:7" ht="13.5" thickBot="1">
      <c r="A40" s="2">
        <v>41313</v>
      </c>
      <c r="B40" s="3">
        <v>0</v>
      </c>
      <c r="C40" s="3">
        <v>96.2</v>
      </c>
      <c r="D40" s="3">
        <v>91.9</v>
      </c>
      <c r="E40" s="3">
        <v>93</v>
      </c>
      <c r="F40" s="3">
        <v>93.1</v>
      </c>
      <c r="G40" s="3">
        <v>93</v>
      </c>
    </row>
    <row r="41" spans="1:7" ht="13.5" thickBot="1">
      <c r="A41" s="2">
        <v>41314</v>
      </c>
      <c r="B41" s="3">
        <v>0</v>
      </c>
      <c r="C41" s="3">
        <v>96.4</v>
      </c>
      <c r="D41" s="3">
        <v>94.2</v>
      </c>
      <c r="E41" s="3">
        <v>94.4</v>
      </c>
      <c r="F41" s="3">
        <v>93.8</v>
      </c>
      <c r="G41" s="3">
        <v>94</v>
      </c>
    </row>
    <row r="42" spans="1:7" ht="13.5" thickBot="1">
      <c r="A42" s="2">
        <v>41315</v>
      </c>
      <c r="B42" s="3">
        <v>0</v>
      </c>
      <c r="C42" s="3">
        <v>0</v>
      </c>
      <c r="D42" s="3">
        <v>92</v>
      </c>
      <c r="E42" s="3">
        <v>92</v>
      </c>
      <c r="F42" s="3">
        <v>94.1</v>
      </c>
      <c r="G42" s="3">
        <v>93.5</v>
      </c>
    </row>
    <row r="43" spans="1:7" ht="13.5" thickBot="1">
      <c r="A43" s="2">
        <v>41316</v>
      </c>
      <c r="B43" s="3">
        <v>0</v>
      </c>
      <c r="C43" s="3">
        <v>0</v>
      </c>
      <c r="D43" s="3">
        <v>93.6</v>
      </c>
      <c r="E43" s="3">
        <v>93.6</v>
      </c>
      <c r="F43" s="3">
        <v>94.5</v>
      </c>
      <c r="G43" s="3">
        <v>94.3</v>
      </c>
    </row>
    <row r="44" spans="1:7" ht="13.5" thickBot="1">
      <c r="A44" s="2">
        <v>41317</v>
      </c>
      <c r="B44" s="3">
        <v>0</v>
      </c>
      <c r="C44" s="3">
        <v>0</v>
      </c>
      <c r="D44" s="3">
        <v>93.9</v>
      </c>
      <c r="E44" s="3">
        <v>93.9</v>
      </c>
      <c r="F44" s="3">
        <v>95.8</v>
      </c>
      <c r="G44" s="3">
        <v>95.2</v>
      </c>
    </row>
    <row r="45" spans="1:7" ht="13.5" thickBot="1">
      <c r="A45" s="2">
        <v>41318</v>
      </c>
      <c r="B45" s="3">
        <v>0</v>
      </c>
      <c r="C45" s="3">
        <v>89</v>
      </c>
      <c r="D45" s="3">
        <v>92.7</v>
      </c>
      <c r="E45" s="3">
        <v>91.9</v>
      </c>
      <c r="F45" s="3">
        <v>95</v>
      </c>
      <c r="G45" s="3">
        <v>94.3</v>
      </c>
    </row>
    <row r="46" spans="1:7" ht="13.5" thickBot="1">
      <c r="A46" s="2">
        <v>41319</v>
      </c>
      <c r="B46" s="3">
        <v>0</v>
      </c>
      <c r="C46" s="3">
        <v>0</v>
      </c>
      <c r="D46" s="3">
        <v>95.2</v>
      </c>
      <c r="E46" s="3">
        <v>95.2</v>
      </c>
      <c r="F46" s="3">
        <v>91.3</v>
      </c>
      <c r="G46" s="3">
        <v>92.4</v>
      </c>
    </row>
    <row r="47" spans="1:7" ht="13.5" thickBot="1">
      <c r="A47" s="2">
        <v>41320</v>
      </c>
      <c r="B47" s="3">
        <v>0</v>
      </c>
      <c r="C47" s="3">
        <v>0</v>
      </c>
      <c r="D47" s="3">
        <v>94.5</v>
      </c>
      <c r="E47" s="3">
        <v>94.5</v>
      </c>
      <c r="F47" s="3">
        <v>91.1</v>
      </c>
      <c r="G47" s="3">
        <v>91.8</v>
      </c>
    </row>
    <row r="48" spans="1:7" ht="13.5" thickBot="1">
      <c r="A48" s="2">
        <v>41321</v>
      </c>
      <c r="B48" s="3">
        <v>0</v>
      </c>
      <c r="C48" s="3">
        <v>0</v>
      </c>
      <c r="D48" s="3">
        <v>91.8</v>
      </c>
      <c r="E48" s="3">
        <v>91.8</v>
      </c>
      <c r="F48" s="3">
        <v>93.3</v>
      </c>
      <c r="G48" s="3">
        <v>93.1</v>
      </c>
    </row>
    <row r="49" spans="1:7" ht="13.5" thickBot="1">
      <c r="A49" s="2">
        <v>41322</v>
      </c>
      <c r="B49" s="3">
        <v>0</v>
      </c>
      <c r="C49" s="3">
        <v>0</v>
      </c>
      <c r="D49" s="3">
        <v>93.7</v>
      </c>
      <c r="E49" s="3">
        <v>93.7</v>
      </c>
      <c r="F49" s="3">
        <v>95.3</v>
      </c>
      <c r="G49" s="3">
        <v>94.9</v>
      </c>
    </row>
    <row r="50" spans="1:7" ht="13.5" thickBot="1">
      <c r="A50" s="2">
        <v>41323</v>
      </c>
      <c r="B50" s="3">
        <v>0</v>
      </c>
      <c r="C50" s="3">
        <v>0</v>
      </c>
      <c r="D50" s="3">
        <v>99</v>
      </c>
      <c r="E50" s="3">
        <v>99</v>
      </c>
      <c r="F50" s="3">
        <v>91.6</v>
      </c>
      <c r="G50" s="3">
        <v>93</v>
      </c>
    </row>
    <row r="51" spans="1:7" ht="13.5" thickBot="1">
      <c r="A51" s="2">
        <v>41324</v>
      </c>
      <c r="B51" s="3">
        <v>0</v>
      </c>
      <c r="C51" s="3">
        <v>0</v>
      </c>
      <c r="D51" s="3">
        <v>93</v>
      </c>
      <c r="E51" s="3">
        <v>93</v>
      </c>
      <c r="F51" s="3">
        <v>91.8</v>
      </c>
      <c r="G51" s="3">
        <v>92.1</v>
      </c>
    </row>
    <row r="52" spans="1:7" ht="13.5" thickBot="1">
      <c r="A52" s="2">
        <v>41325</v>
      </c>
      <c r="B52" s="3">
        <v>0</v>
      </c>
      <c r="C52" s="3">
        <v>0</v>
      </c>
      <c r="D52" s="3">
        <v>90.7</v>
      </c>
      <c r="E52" s="3">
        <v>90.7</v>
      </c>
      <c r="F52" s="3">
        <v>93.2</v>
      </c>
      <c r="G52" s="3">
        <v>92.5</v>
      </c>
    </row>
    <row r="53" spans="1:7" ht="13.5" thickBot="1">
      <c r="A53" s="2">
        <v>41326</v>
      </c>
      <c r="B53" s="3">
        <v>0</v>
      </c>
      <c r="C53" s="3">
        <v>0</v>
      </c>
      <c r="D53" s="3">
        <v>93.2</v>
      </c>
      <c r="E53" s="3">
        <v>93.2</v>
      </c>
      <c r="F53" s="3">
        <v>90.5</v>
      </c>
      <c r="G53" s="3">
        <v>91.3</v>
      </c>
    </row>
    <row r="54" spans="1:7" ht="13.5" thickBot="1">
      <c r="A54" s="2">
        <v>41327</v>
      </c>
      <c r="B54" s="3">
        <v>0</v>
      </c>
      <c r="C54" s="3">
        <v>0</v>
      </c>
      <c r="D54" s="3">
        <v>92.5</v>
      </c>
      <c r="E54" s="3">
        <v>92.5</v>
      </c>
      <c r="F54" s="3">
        <v>91.9</v>
      </c>
      <c r="G54" s="3">
        <v>92.1</v>
      </c>
    </row>
    <row r="55" spans="1:7" ht="13.5" thickBot="1">
      <c r="A55" s="2">
        <v>41328</v>
      </c>
      <c r="B55" s="3">
        <v>0</v>
      </c>
      <c r="C55" s="3">
        <v>0</v>
      </c>
      <c r="D55" s="3">
        <v>95.3</v>
      </c>
      <c r="E55" s="3">
        <v>95.3</v>
      </c>
      <c r="F55" s="3">
        <v>95.1</v>
      </c>
      <c r="G55" s="3">
        <v>95.2</v>
      </c>
    </row>
    <row r="56" spans="1:7" ht="13.5" thickBot="1">
      <c r="A56" s="2">
        <v>41329</v>
      </c>
      <c r="B56" s="3">
        <v>0</v>
      </c>
      <c r="C56" s="3">
        <v>0</v>
      </c>
      <c r="D56" s="3">
        <v>94.1</v>
      </c>
      <c r="E56" s="3">
        <v>94.1</v>
      </c>
      <c r="F56" s="3">
        <v>95.6</v>
      </c>
      <c r="G56" s="3">
        <v>95.3</v>
      </c>
    </row>
    <row r="57" spans="1:7" ht="13.5" thickBot="1">
      <c r="A57" s="2">
        <v>41330</v>
      </c>
      <c r="B57" s="3">
        <v>0</v>
      </c>
      <c r="C57" s="3">
        <v>0</v>
      </c>
      <c r="D57" s="3">
        <v>92.7</v>
      </c>
      <c r="E57" s="3">
        <v>92.7</v>
      </c>
      <c r="F57" s="3">
        <v>91.5</v>
      </c>
      <c r="G57" s="3">
        <v>91.9</v>
      </c>
    </row>
    <row r="58" spans="1:7" ht="13.5" thickBot="1">
      <c r="A58" s="2">
        <v>41331</v>
      </c>
      <c r="B58" s="3">
        <v>0</v>
      </c>
      <c r="C58" s="3">
        <v>0</v>
      </c>
      <c r="D58" s="3">
        <v>92.8</v>
      </c>
      <c r="E58" s="3">
        <v>92.8</v>
      </c>
      <c r="F58" s="3">
        <v>96.5</v>
      </c>
      <c r="G58" s="3">
        <v>95</v>
      </c>
    </row>
    <row r="59" spans="1:7" ht="13.5" thickBot="1">
      <c r="A59" s="2">
        <v>41332</v>
      </c>
      <c r="B59" s="3">
        <v>96</v>
      </c>
      <c r="C59" s="3">
        <v>0</v>
      </c>
      <c r="D59" s="3">
        <v>93.8</v>
      </c>
      <c r="E59" s="3">
        <v>93.8</v>
      </c>
      <c r="F59" s="3">
        <v>96.3</v>
      </c>
      <c r="G59" s="3">
        <v>95.4</v>
      </c>
    </row>
    <row r="60" spans="1:7" ht="13.5" thickBot="1">
      <c r="A60" s="2">
        <v>41333</v>
      </c>
      <c r="B60" s="3">
        <v>0</v>
      </c>
      <c r="C60" s="3">
        <v>0</v>
      </c>
      <c r="D60" s="3">
        <v>98</v>
      </c>
      <c r="E60" s="3">
        <v>98</v>
      </c>
      <c r="F60" s="3">
        <v>98.6</v>
      </c>
      <c r="G60" s="3">
        <v>98.4</v>
      </c>
    </row>
    <row r="61" spans="1:7" ht="13.5" thickBot="1">
      <c r="A61" s="2">
        <v>41334</v>
      </c>
      <c r="B61" s="3">
        <v>0</v>
      </c>
      <c r="C61" s="3">
        <v>0</v>
      </c>
      <c r="D61" s="3">
        <v>94</v>
      </c>
      <c r="E61" s="3">
        <v>94</v>
      </c>
      <c r="F61" s="3">
        <v>94.5</v>
      </c>
      <c r="G61" s="3">
        <v>94.3</v>
      </c>
    </row>
    <row r="62" spans="1:7" ht="13.5" thickBot="1">
      <c r="A62" s="2">
        <v>41335</v>
      </c>
      <c r="B62" s="3">
        <v>0</v>
      </c>
      <c r="C62" s="3">
        <v>0</v>
      </c>
      <c r="D62" s="3">
        <v>94</v>
      </c>
      <c r="E62" s="3">
        <v>94</v>
      </c>
      <c r="F62" s="3">
        <v>94.2</v>
      </c>
      <c r="G62" s="3">
        <v>94.2</v>
      </c>
    </row>
    <row r="63" spans="1:7" ht="13.5" thickBot="1">
      <c r="A63" s="2">
        <v>41336</v>
      </c>
      <c r="B63" s="3">
        <v>0</v>
      </c>
      <c r="C63" s="3">
        <v>0</v>
      </c>
      <c r="D63" s="3">
        <v>93.2</v>
      </c>
      <c r="E63" s="3">
        <v>93.2</v>
      </c>
      <c r="F63" s="3">
        <v>93.2</v>
      </c>
      <c r="G63" s="3">
        <v>93.2</v>
      </c>
    </row>
    <row r="64" spans="1:7" ht="13.5" thickBot="1">
      <c r="A64" s="2">
        <v>41337</v>
      </c>
      <c r="B64" s="3">
        <v>0</v>
      </c>
      <c r="C64" s="3">
        <v>0</v>
      </c>
      <c r="D64" s="3">
        <v>90.9</v>
      </c>
      <c r="E64" s="3">
        <v>90.9</v>
      </c>
      <c r="F64" s="3">
        <v>94</v>
      </c>
      <c r="G64" s="3">
        <v>93.2</v>
      </c>
    </row>
    <row r="65" spans="1:7" ht="13.5" thickBot="1">
      <c r="A65" s="2">
        <v>41338</v>
      </c>
      <c r="B65" s="3">
        <v>0</v>
      </c>
      <c r="C65" s="3">
        <v>0</v>
      </c>
      <c r="D65" s="3">
        <v>93.8</v>
      </c>
      <c r="E65" s="3">
        <v>93.8</v>
      </c>
      <c r="F65" s="3">
        <v>92.2</v>
      </c>
      <c r="G65" s="3">
        <v>92.7</v>
      </c>
    </row>
    <row r="66" spans="1:7" ht="13.5" thickBot="1">
      <c r="A66" s="2">
        <v>41339</v>
      </c>
      <c r="B66" s="3">
        <v>0</v>
      </c>
      <c r="C66" s="3">
        <v>0</v>
      </c>
      <c r="D66" s="3">
        <v>92.5</v>
      </c>
      <c r="E66" s="3">
        <v>92.5</v>
      </c>
      <c r="F66" s="3">
        <v>91.9</v>
      </c>
      <c r="G66" s="3">
        <v>92.1</v>
      </c>
    </row>
    <row r="67" spans="1:7" ht="13.5" thickBot="1">
      <c r="A67" s="2">
        <v>41340</v>
      </c>
      <c r="B67" s="3">
        <v>0</v>
      </c>
      <c r="C67" s="3">
        <v>0</v>
      </c>
      <c r="D67" s="3">
        <v>91.8</v>
      </c>
      <c r="E67" s="3">
        <v>91.8</v>
      </c>
      <c r="F67" s="3">
        <v>92.3</v>
      </c>
      <c r="G67" s="3">
        <v>92.2</v>
      </c>
    </row>
    <row r="68" spans="1:7" ht="13.5" thickBot="1">
      <c r="A68" s="2">
        <v>41341</v>
      </c>
      <c r="B68" s="3">
        <v>0</v>
      </c>
      <c r="C68" s="3">
        <v>0</v>
      </c>
      <c r="D68" s="3">
        <v>91.1</v>
      </c>
      <c r="E68" s="3">
        <v>91.1</v>
      </c>
      <c r="F68" s="3">
        <v>92.6</v>
      </c>
      <c r="G68" s="3">
        <v>92.1</v>
      </c>
    </row>
    <row r="69" spans="1:7" ht="13.5" thickBot="1">
      <c r="A69" s="2">
        <v>41342</v>
      </c>
      <c r="B69" s="3">
        <v>0</v>
      </c>
      <c r="C69" s="3">
        <v>0</v>
      </c>
      <c r="D69" s="3">
        <v>95.4</v>
      </c>
      <c r="E69" s="3">
        <v>95.4</v>
      </c>
      <c r="F69" s="3">
        <v>94.4</v>
      </c>
      <c r="G69" s="3">
        <v>94.7</v>
      </c>
    </row>
    <row r="70" spans="1:7" ht="13.5" thickBot="1">
      <c r="A70" s="2">
        <v>41343</v>
      </c>
      <c r="B70" s="3">
        <v>0</v>
      </c>
      <c r="C70" s="3">
        <v>0</v>
      </c>
      <c r="D70" s="3">
        <v>92.2</v>
      </c>
      <c r="E70" s="3">
        <v>92.2</v>
      </c>
      <c r="F70" s="3">
        <v>94.5</v>
      </c>
      <c r="G70" s="3">
        <v>94</v>
      </c>
    </row>
    <row r="71" spans="1:7" ht="13.5" thickBot="1">
      <c r="A71" s="2">
        <v>41344</v>
      </c>
      <c r="B71" s="3">
        <v>0</v>
      </c>
      <c r="C71" s="3">
        <v>0</v>
      </c>
      <c r="D71" s="3">
        <v>92.3</v>
      </c>
      <c r="E71" s="3">
        <v>92.3</v>
      </c>
      <c r="F71" s="3">
        <v>93.8</v>
      </c>
      <c r="G71" s="3">
        <v>93.3</v>
      </c>
    </row>
    <row r="72" spans="1:7" ht="13.5" thickBot="1">
      <c r="A72" s="2">
        <v>41345</v>
      </c>
      <c r="B72" s="3">
        <v>0</v>
      </c>
      <c r="C72" s="3">
        <v>0</v>
      </c>
      <c r="D72" s="3">
        <v>92.9</v>
      </c>
      <c r="E72" s="3">
        <v>92.9</v>
      </c>
      <c r="F72" s="3">
        <v>93.6</v>
      </c>
      <c r="G72" s="3">
        <v>93.4</v>
      </c>
    </row>
    <row r="73" spans="1:7" ht="13.5" thickBot="1">
      <c r="A73" s="2">
        <v>41346</v>
      </c>
      <c r="B73" s="3">
        <v>0</v>
      </c>
      <c r="C73" s="3">
        <v>0</v>
      </c>
      <c r="D73" s="3">
        <v>90.6</v>
      </c>
      <c r="E73" s="3">
        <v>90.6</v>
      </c>
      <c r="F73" s="3">
        <v>92.5</v>
      </c>
      <c r="G73" s="3">
        <v>91.6</v>
      </c>
    </row>
    <row r="74" spans="1:7" ht="13.5" thickBot="1">
      <c r="A74" s="2">
        <v>41347</v>
      </c>
      <c r="B74" s="3">
        <v>0</v>
      </c>
      <c r="C74" s="3">
        <v>0</v>
      </c>
      <c r="D74" s="3">
        <v>90.2</v>
      </c>
      <c r="E74" s="3">
        <v>90.2</v>
      </c>
      <c r="F74" s="3">
        <v>0</v>
      </c>
      <c r="G74" s="3">
        <v>90.2</v>
      </c>
    </row>
    <row r="75" spans="1:7" ht="13.5" thickBot="1">
      <c r="A75" s="2">
        <v>41348</v>
      </c>
      <c r="B75" s="3">
        <v>0</v>
      </c>
      <c r="C75" s="3">
        <v>0</v>
      </c>
      <c r="D75" s="3">
        <v>88.7</v>
      </c>
      <c r="E75" s="3">
        <v>88.7</v>
      </c>
      <c r="F75" s="3">
        <v>93.4</v>
      </c>
      <c r="G75" s="3">
        <v>92.4</v>
      </c>
    </row>
    <row r="76" spans="1:7" ht="13.5" thickBot="1">
      <c r="A76" s="2">
        <v>41349</v>
      </c>
      <c r="B76" s="3">
        <v>0</v>
      </c>
      <c r="C76" s="3">
        <v>0</v>
      </c>
      <c r="D76" s="3">
        <v>92.9</v>
      </c>
      <c r="E76" s="3">
        <v>92.9</v>
      </c>
      <c r="F76" s="3">
        <v>92.6</v>
      </c>
      <c r="G76" s="3">
        <v>92.7</v>
      </c>
    </row>
    <row r="77" spans="1:7" ht="13.5" thickBot="1">
      <c r="A77" s="2">
        <v>41350</v>
      </c>
      <c r="B77" s="3">
        <v>0</v>
      </c>
      <c r="C77" s="3">
        <v>0</v>
      </c>
      <c r="D77" s="3">
        <v>93.8</v>
      </c>
      <c r="E77" s="3">
        <v>93.8</v>
      </c>
      <c r="F77" s="3">
        <v>94</v>
      </c>
      <c r="G77" s="3">
        <v>94</v>
      </c>
    </row>
    <row r="78" spans="1:7" ht="13.5" thickBot="1">
      <c r="A78" s="2">
        <v>41351</v>
      </c>
      <c r="B78" s="3">
        <v>0</v>
      </c>
      <c r="C78" s="3">
        <v>0</v>
      </c>
      <c r="D78" s="3">
        <v>91</v>
      </c>
      <c r="E78" s="3">
        <v>91</v>
      </c>
      <c r="F78" s="3">
        <v>94.2</v>
      </c>
      <c r="G78" s="3">
        <v>93.2</v>
      </c>
    </row>
    <row r="79" spans="1:7" ht="13.5" thickBot="1">
      <c r="A79" s="2">
        <v>41352</v>
      </c>
      <c r="B79" s="3">
        <v>0</v>
      </c>
      <c r="C79" s="3">
        <v>0</v>
      </c>
      <c r="D79" s="3">
        <v>91.5</v>
      </c>
      <c r="E79" s="3">
        <v>91.5</v>
      </c>
      <c r="F79" s="3">
        <v>93.3</v>
      </c>
      <c r="G79" s="3">
        <v>92.8</v>
      </c>
    </row>
    <row r="80" spans="1:7" ht="13.5" thickBot="1">
      <c r="A80" s="2">
        <v>41353</v>
      </c>
      <c r="B80" s="3">
        <v>0</v>
      </c>
      <c r="C80" s="3">
        <v>0</v>
      </c>
      <c r="D80" s="3">
        <v>93.3</v>
      </c>
      <c r="E80" s="3">
        <v>93.3</v>
      </c>
      <c r="F80" s="3">
        <v>92.6</v>
      </c>
      <c r="G80" s="3">
        <v>92.8</v>
      </c>
    </row>
    <row r="81" spans="1:7" ht="13.5" thickBot="1">
      <c r="A81" s="2">
        <v>41354</v>
      </c>
      <c r="B81" s="3">
        <v>0</v>
      </c>
      <c r="C81" s="3">
        <v>0</v>
      </c>
      <c r="D81" s="3">
        <v>92.1</v>
      </c>
      <c r="E81" s="3">
        <v>92.1</v>
      </c>
      <c r="F81" s="3">
        <v>93.3</v>
      </c>
      <c r="G81" s="3">
        <v>92.9</v>
      </c>
    </row>
    <row r="82" spans="1:7" ht="13.5" thickBot="1">
      <c r="A82" s="2">
        <v>41355</v>
      </c>
      <c r="B82" s="3">
        <v>0</v>
      </c>
      <c r="C82" s="3">
        <v>0</v>
      </c>
      <c r="D82" s="3">
        <v>93</v>
      </c>
      <c r="E82" s="3">
        <v>93</v>
      </c>
      <c r="F82" s="3">
        <v>93.2</v>
      </c>
      <c r="G82" s="3">
        <v>93.1</v>
      </c>
    </row>
    <row r="83" spans="1:7" ht="13.5" thickBot="1">
      <c r="A83" s="2">
        <v>41356</v>
      </c>
      <c r="B83" s="3">
        <v>0</v>
      </c>
      <c r="C83" s="3">
        <v>0</v>
      </c>
      <c r="D83" s="3">
        <v>95.1</v>
      </c>
      <c r="E83" s="3">
        <v>95.1</v>
      </c>
      <c r="F83" s="3">
        <v>93.8</v>
      </c>
      <c r="G83" s="3">
        <v>94.1</v>
      </c>
    </row>
    <row r="84" spans="1:7" ht="13.5" thickBot="1">
      <c r="A84" s="2">
        <v>41357</v>
      </c>
      <c r="B84" s="3">
        <v>0</v>
      </c>
      <c r="C84" s="3">
        <v>0</v>
      </c>
      <c r="D84" s="3">
        <v>94.4</v>
      </c>
      <c r="E84" s="3">
        <v>94.4</v>
      </c>
      <c r="F84" s="3">
        <v>94.6</v>
      </c>
      <c r="G84" s="3">
        <v>94.5</v>
      </c>
    </row>
    <row r="85" spans="1:7" ht="13.5" thickBot="1">
      <c r="A85" s="2">
        <v>41358</v>
      </c>
      <c r="B85" s="3">
        <v>0</v>
      </c>
      <c r="C85" s="3">
        <v>0</v>
      </c>
      <c r="D85" s="3">
        <v>93.9</v>
      </c>
      <c r="E85" s="3">
        <v>93.9</v>
      </c>
      <c r="F85" s="3">
        <v>92.9</v>
      </c>
      <c r="G85" s="3">
        <v>93.2</v>
      </c>
    </row>
    <row r="86" spans="1:7" ht="13.5" thickBot="1">
      <c r="A86" s="2">
        <v>41359</v>
      </c>
      <c r="B86" s="3">
        <v>0</v>
      </c>
      <c r="C86" s="3">
        <v>0</v>
      </c>
      <c r="D86" s="3">
        <v>94.6</v>
      </c>
      <c r="E86" s="3">
        <v>94.6</v>
      </c>
      <c r="F86" s="3">
        <v>93.3</v>
      </c>
      <c r="G86" s="3">
        <v>93.6</v>
      </c>
    </row>
    <row r="87" spans="1:7" ht="13.5" thickBot="1">
      <c r="A87" s="2">
        <v>41360</v>
      </c>
      <c r="B87" s="3">
        <v>0</v>
      </c>
      <c r="C87" s="3">
        <v>0</v>
      </c>
      <c r="D87" s="3">
        <v>94.1</v>
      </c>
      <c r="E87" s="3">
        <v>94.1</v>
      </c>
      <c r="F87" s="3">
        <v>92.2</v>
      </c>
      <c r="G87" s="3">
        <v>92.8</v>
      </c>
    </row>
    <row r="88" spans="1:7" ht="13.5" thickBot="1">
      <c r="A88" s="2">
        <v>41361</v>
      </c>
      <c r="B88" s="3">
        <v>0</v>
      </c>
      <c r="C88" s="3">
        <v>0</v>
      </c>
      <c r="D88" s="3">
        <v>93.3</v>
      </c>
      <c r="E88" s="3">
        <v>93.3</v>
      </c>
      <c r="F88" s="3">
        <v>90.7</v>
      </c>
      <c r="G88" s="3">
        <v>91.4</v>
      </c>
    </row>
    <row r="89" spans="1:7" ht="13.5" thickBot="1">
      <c r="A89" s="2">
        <v>41362</v>
      </c>
      <c r="B89" s="3">
        <v>0</v>
      </c>
      <c r="C89" s="3">
        <v>92.1</v>
      </c>
      <c r="D89" s="3">
        <v>95</v>
      </c>
      <c r="E89" s="3">
        <v>93.4</v>
      </c>
      <c r="F89" s="3">
        <v>90.8</v>
      </c>
      <c r="G89" s="3">
        <v>91.3</v>
      </c>
    </row>
    <row r="90" spans="1:7" ht="13.5" thickBot="1">
      <c r="A90" s="2">
        <v>41363</v>
      </c>
      <c r="B90" s="3">
        <v>0</v>
      </c>
      <c r="C90" s="3">
        <v>92.3</v>
      </c>
      <c r="D90" s="3">
        <v>93.2</v>
      </c>
      <c r="E90" s="3">
        <v>93.2</v>
      </c>
      <c r="F90" s="3">
        <v>93.4</v>
      </c>
      <c r="G90" s="3">
        <v>93.3</v>
      </c>
    </row>
    <row r="91" spans="1:7" ht="13.5" thickBot="1">
      <c r="A91" s="2">
        <v>41364</v>
      </c>
      <c r="B91" s="3">
        <v>0</v>
      </c>
      <c r="C91" s="3">
        <v>0</v>
      </c>
      <c r="D91" s="3">
        <v>91.9</v>
      </c>
      <c r="E91" s="3">
        <v>91.9</v>
      </c>
      <c r="F91" s="3">
        <v>92.5</v>
      </c>
      <c r="G91" s="3">
        <v>92.3</v>
      </c>
    </row>
    <row r="92" spans="1:7" ht="13.5" thickBot="1">
      <c r="A92" s="2">
        <v>41365</v>
      </c>
      <c r="B92" s="3">
        <v>0</v>
      </c>
      <c r="C92" s="3">
        <v>0</v>
      </c>
      <c r="D92" s="3">
        <v>90.2</v>
      </c>
      <c r="E92" s="3">
        <v>90.2</v>
      </c>
      <c r="F92" s="3">
        <v>91.4</v>
      </c>
      <c r="G92" s="3">
        <v>91.1</v>
      </c>
    </row>
    <row r="93" spans="1:7" ht="13.5" thickBot="1">
      <c r="A93" s="2">
        <v>41366</v>
      </c>
      <c r="B93" s="3">
        <v>0</v>
      </c>
      <c r="C93" s="3">
        <v>0</v>
      </c>
      <c r="D93" s="3">
        <v>91.3</v>
      </c>
      <c r="E93" s="3">
        <v>91.3</v>
      </c>
      <c r="F93" s="3">
        <v>91</v>
      </c>
      <c r="G93" s="3">
        <v>91.1</v>
      </c>
    </row>
    <row r="94" spans="1:7" ht="13.5" thickBot="1">
      <c r="A94" s="2">
        <v>41367</v>
      </c>
      <c r="B94" s="3">
        <v>0</v>
      </c>
      <c r="C94" s="3">
        <v>0</v>
      </c>
      <c r="D94" s="3">
        <v>91.5</v>
      </c>
      <c r="E94" s="3">
        <v>91.5</v>
      </c>
      <c r="F94" s="3">
        <v>91.1</v>
      </c>
      <c r="G94" s="3">
        <v>91.2</v>
      </c>
    </row>
    <row r="95" spans="1:7" ht="13.5" thickBot="1">
      <c r="A95" s="2">
        <v>41368</v>
      </c>
      <c r="B95" s="3">
        <v>0</v>
      </c>
      <c r="C95" s="3">
        <v>0</v>
      </c>
      <c r="D95" s="3">
        <v>90.2</v>
      </c>
      <c r="E95" s="3">
        <v>90.2</v>
      </c>
      <c r="F95" s="3">
        <v>89.1</v>
      </c>
      <c r="G95" s="3">
        <v>89.4</v>
      </c>
    </row>
    <row r="96" spans="1:7" ht="13.5" thickBot="1">
      <c r="A96" s="2">
        <v>41369</v>
      </c>
      <c r="B96" s="3">
        <v>0</v>
      </c>
      <c r="C96" s="3">
        <v>0</v>
      </c>
      <c r="D96" s="3">
        <v>90.6</v>
      </c>
      <c r="E96" s="3">
        <v>90.6</v>
      </c>
      <c r="F96" s="3">
        <v>90.3</v>
      </c>
      <c r="G96" s="3">
        <v>90.4</v>
      </c>
    </row>
    <row r="97" spans="1:7" ht="13.5" thickBot="1">
      <c r="A97" s="2">
        <v>41370</v>
      </c>
      <c r="B97" s="3">
        <v>0</v>
      </c>
      <c r="C97" s="3">
        <v>0</v>
      </c>
      <c r="D97" s="3">
        <v>92.2</v>
      </c>
      <c r="E97" s="3">
        <v>92.2</v>
      </c>
      <c r="F97" s="3">
        <v>90.7</v>
      </c>
      <c r="G97" s="3">
        <v>91.1</v>
      </c>
    </row>
    <row r="98" spans="1:7" ht="13.5" thickBot="1">
      <c r="A98" s="2">
        <v>41371</v>
      </c>
      <c r="B98" s="3">
        <v>0</v>
      </c>
      <c r="C98" s="3">
        <v>0</v>
      </c>
      <c r="D98" s="3">
        <v>90.6</v>
      </c>
      <c r="E98" s="3">
        <v>90.6</v>
      </c>
      <c r="F98" s="3">
        <v>91.7</v>
      </c>
      <c r="G98" s="3">
        <v>91.3</v>
      </c>
    </row>
    <row r="99" spans="1:7" ht="13.5" thickBot="1">
      <c r="A99" s="2">
        <v>41372</v>
      </c>
      <c r="B99" s="3">
        <v>0</v>
      </c>
      <c r="C99" s="3">
        <v>0</v>
      </c>
      <c r="D99" s="3">
        <v>92.6</v>
      </c>
      <c r="E99" s="3">
        <v>92.6</v>
      </c>
      <c r="F99" s="3">
        <v>91.5</v>
      </c>
      <c r="G99" s="3">
        <v>91.7</v>
      </c>
    </row>
    <row r="100" spans="1:7" ht="13.5" thickBot="1">
      <c r="A100" s="2">
        <v>41373</v>
      </c>
      <c r="B100" s="3">
        <v>0</v>
      </c>
      <c r="C100" s="3">
        <v>0</v>
      </c>
      <c r="D100" s="3">
        <v>89.8</v>
      </c>
      <c r="E100" s="3">
        <v>89.8</v>
      </c>
      <c r="F100" s="3">
        <v>92.6</v>
      </c>
      <c r="G100" s="3">
        <v>91.1</v>
      </c>
    </row>
    <row r="101" spans="1:7" ht="13.5" thickBot="1">
      <c r="A101" s="2">
        <v>41374</v>
      </c>
      <c r="B101" s="3">
        <v>0</v>
      </c>
      <c r="C101" s="3">
        <v>0</v>
      </c>
      <c r="D101" s="3">
        <v>89.4</v>
      </c>
      <c r="E101" s="3">
        <v>89.4</v>
      </c>
      <c r="F101" s="3">
        <v>0</v>
      </c>
      <c r="G101" s="3">
        <v>89.4</v>
      </c>
    </row>
    <row r="102" spans="1:7" ht="13.5" thickBot="1">
      <c r="A102" s="2">
        <v>41375</v>
      </c>
      <c r="B102" s="3">
        <v>0</v>
      </c>
      <c r="C102" s="3">
        <v>0</v>
      </c>
      <c r="D102" s="3">
        <v>93.9</v>
      </c>
      <c r="E102" s="3">
        <v>93.9</v>
      </c>
      <c r="F102" s="3">
        <v>88</v>
      </c>
      <c r="G102" s="3">
        <v>90.3</v>
      </c>
    </row>
    <row r="103" spans="1:7" ht="13.5" thickBot="1">
      <c r="A103" s="2">
        <v>41376</v>
      </c>
      <c r="B103" s="3">
        <v>0</v>
      </c>
      <c r="C103" s="3">
        <v>0</v>
      </c>
      <c r="D103" s="3">
        <v>92</v>
      </c>
      <c r="E103" s="3">
        <v>92</v>
      </c>
      <c r="F103" s="3">
        <v>91</v>
      </c>
      <c r="G103" s="3">
        <v>91.4</v>
      </c>
    </row>
    <row r="104" spans="1:7" ht="13.5" thickBot="1">
      <c r="A104" s="2">
        <v>41377</v>
      </c>
      <c r="B104" s="3">
        <v>0</v>
      </c>
      <c r="C104" s="3">
        <v>0</v>
      </c>
      <c r="D104" s="3">
        <v>91.1</v>
      </c>
      <c r="E104" s="3">
        <v>91.1</v>
      </c>
      <c r="F104" s="3">
        <v>90.8</v>
      </c>
      <c r="G104" s="3">
        <v>90.9</v>
      </c>
    </row>
    <row r="105" spans="1:7" ht="13.5" thickBot="1">
      <c r="A105" s="2">
        <v>41378</v>
      </c>
      <c r="B105" s="3">
        <v>0</v>
      </c>
      <c r="C105" s="3">
        <v>0</v>
      </c>
      <c r="D105" s="3">
        <v>90.6</v>
      </c>
      <c r="E105" s="3">
        <v>90.6</v>
      </c>
      <c r="F105" s="3">
        <v>93.1</v>
      </c>
      <c r="G105" s="3">
        <v>92.3</v>
      </c>
    </row>
    <row r="106" spans="1:7" ht="13.5" thickBot="1">
      <c r="A106" s="2">
        <v>41379</v>
      </c>
      <c r="B106" s="3">
        <v>0</v>
      </c>
      <c r="C106" s="3">
        <v>0</v>
      </c>
      <c r="D106" s="3">
        <v>91</v>
      </c>
      <c r="E106" s="3">
        <v>91</v>
      </c>
      <c r="F106" s="3">
        <v>91.1</v>
      </c>
      <c r="G106" s="3">
        <v>91.1</v>
      </c>
    </row>
    <row r="107" spans="1:7" ht="13.5" thickBot="1">
      <c r="A107" s="2">
        <v>41380</v>
      </c>
      <c r="B107" s="3">
        <v>0</v>
      </c>
      <c r="C107" s="3">
        <v>0</v>
      </c>
      <c r="D107" s="3">
        <v>93.8</v>
      </c>
      <c r="E107" s="3">
        <v>93.8</v>
      </c>
      <c r="F107" s="3">
        <v>91.3</v>
      </c>
      <c r="G107" s="3">
        <v>91.9</v>
      </c>
    </row>
    <row r="108" spans="1:7" ht="13.5" thickBot="1">
      <c r="A108" s="2">
        <v>41381</v>
      </c>
      <c r="B108" s="3">
        <v>0</v>
      </c>
      <c r="C108" s="3">
        <v>86.9</v>
      </c>
      <c r="D108" s="3">
        <v>94.8</v>
      </c>
      <c r="E108" s="3">
        <v>91.5</v>
      </c>
      <c r="F108" s="3">
        <v>91.9</v>
      </c>
      <c r="G108" s="3">
        <v>91.8</v>
      </c>
    </row>
    <row r="109" spans="1:7" ht="13.5" thickBot="1">
      <c r="A109" s="2">
        <v>41382</v>
      </c>
      <c r="B109" s="3">
        <v>0</v>
      </c>
      <c r="C109" s="3">
        <v>0</v>
      </c>
      <c r="D109" s="3">
        <v>94</v>
      </c>
      <c r="E109" s="3">
        <v>94</v>
      </c>
      <c r="F109" s="3">
        <v>92.3</v>
      </c>
      <c r="G109" s="3">
        <v>92.5</v>
      </c>
    </row>
    <row r="110" spans="1:7" ht="13.5" thickBot="1">
      <c r="A110" s="2">
        <v>41383</v>
      </c>
      <c r="B110" s="3">
        <v>0</v>
      </c>
      <c r="C110" s="3">
        <v>0</v>
      </c>
      <c r="D110" s="3">
        <v>91.5</v>
      </c>
      <c r="E110" s="3">
        <v>91.5</v>
      </c>
      <c r="F110" s="3">
        <v>91.4</v>
      </c>
      <c r="G110" s="3">
        <v>91.4</v>
      </c>
    </row>
    <row r="111" spans="1:7" ht="13.5" thickBot="1">
      <c r="A111" s="2">
        <v>41384</v>
      </c>
      <c r="B111" s="3">
        <v>0</v>
      </c>
      <c r="C111" s="3">
        <v>0</v>
      </c>
      <c r="D111" s="3">
        <v>92.9</v>
      </c>
      <c r="E111" s="3">
        <v>92.9</v>
      </c>
      <c r="F111" s="3">
        <v>91.4</v>
      </c>
      <c r="G111" s="3">
        <v>91.9</v>
      </c>
    </row>
    <row r="112" spans="1:7" ht="13.5" thickBot="1">
      <c r="A112" s="2">
        <v>41385</v>
      </c>
      <c r="B112" s="3">
        <v>0</v>
      </c>
      <c r="C112" s="3">
        <v>0</v>
      </c>
      <c r="D112" s="3">
        <v>92.4</v>
      </c>
      <c r="E112" s="3">
        <v>92.4</v>
      </c>
      <c r="F112" s="3">
        <v>90.9</v>
      </c>
      <c r="G112" s="3">
        <v>91.4</v>
      </c>
    </row>
    <row r="113" spans="1:7" ht="13.5" thickBot="1">
      <c r="A113" s="2">
        <v>41386</v>
      </c>
      <c r="B113" s="3">
        <v>70.5</v>
      </c>
      <c r="C113" s="3">
        <v>0</v>
      </c>
      <c r="D113" s="3">
        <v>91.9</v>
      </c>
      <c r="E113" s="3">
        <v>91.4</v>
      </c>
      <c r="F113" s="3">
        <v>92.4</v>
      </c>
      <c r="G113" s="3">
        <v>92.1</v>
      </c>
    </row>
    <row r="114" spans="1:7" ht="13.5" thickBot="1">
      <c r="A114" s="2">
        <v>41387</v>
      </c>
      <c r="B114" s="3">
        <v>0</v>
      </c>
      <c r="C114" s="3">
        <v>0</v>
      </c>
      <c r="D114" s="3">
        <v>91.2</v>
      </c>
      <c r="E114" s="3">
        <v>91.2</v>
      </c>
      <c r="F114" s="3">
        <v>91.2</v>
      </c>
      <c r="G114" s="3">
        <v>91.2</v>
      </c>
    </row>
    <row r="115" spans="1:7" ht="13.5" thickBot="1">
      <c r="A115" s="2">
        <v>41388</v>
      </c>
      <c r="B115" s="3">
        <v>0</v>
      </c>
      <c r="C115" s="3">
        <v>0</v>
      </c>
      <c r="D115" s="3">
        <v>88.9</v>
      </c>
      <c r="E115" s="3">
        <v>88.9</v>
      </c>
      <c r="F115" s="3">
        <v>90.5</v>
      </c>
      <c r="G115" s="3">
        <v>89.5</v>
      </c>
    </row>
    <row r="116" spans="1:7" ht="13.5" thickBot="1">
      <c r="A116" s="2">
        <v>41389</v>
      </c>
      <c r="B116" s="3">
        <v>0</v>
      </c>
      <c r="C116" s="3">
        <v>0</v>
      </c>
      <c r="D116" s="3">
        <v>92.2</v>
      </c>
      <c r="E116" s="3">
        <v>92.2</v>
      </c>
      <c r="F116" s="3">
        <v>91.3</v>
      </c>
      <c r="G116" s="3">
        <v>91.5</v>
      </c>
    </row>
    <row r="117" spans="1:7" ht="13.5" thickBot="1">
      <c r="A117" s="2">
        <v>41390</v>
      </c>
      <c r="B117" s="3">
        <v>0</v>
      </c>
      <c r="C117" s="3">
        <v>0</v>
      </c>
      <c r="D117" s="3">
        <v>90.1</v>
      </c>
      <c r="E117" s="3">
        <v>90.1</v>
      </c>
      <c r="F117" s="3">
        <v>91</v>
      </c>
      <c r="G117" s="3">
        <v>90.7</v>
      </c>
    </row>
    <row r="118" spans="1:7" ht="13.5" thickBot="1">
      <c r="A118" s="2">
        <v>41391</v>
      </c>
      <c r="B118" s="3">
        <v>0</v>
      </c>
      <c r="C118" s="3">
        <v>0</v>
      </c>
      <c r="D118" s="3">
        <v>90.1</v>
      </c>
      <c r="E118" s="3">
        <v>90.1</v>
      </c>
      <c r="F118" s="3">
        <v>90.1</v>
      </c>
      <c r="G118" s="3">
        <v>90.1</v>
      </c>
    </row>
    <row r="119" spans="1:7" ht="13.5" thickBot="1">
      <c r="A119" s="2">
        <v>41392</v>
      </c>
      <c r="B119" s="3">
        <v>0</v>
      </c>
      <c r="C119" s="3">
        <v>0</v>
      </c>
      <c r="D119" s="3">
        <v>90.5</v>
      </c>
      <c r="E119" s="3">
        <v>90.5</v>
      </c>
      <c r="F119" s="3">
        <v>89.4</v>
      </c>
      <c r="G119" s="3">
        <v>89.6</v>
      </c>
    </row>
    <row r="120" spans="1:7" ht="13.5" thickBot="1">
      <c r="A120" s="2">
        <v>41393</v>
      </c>
      <c r="B120" s="3">
        <v>0</v>
      </c>
      <c r="C120" s="3">
        <v>0</v>
      </c>
      <c r="D120" s="3">
        <v>90.3</v>
      </c>
      <c r="E120" s="3">
        <v>90.3</v>
      </c>
      <c r="F120" s="3">
        <v>92.1</v>
      </c>
      <c r="G120" s="3">
        <v>91.6</v>
      </c>
    </row>
    <row r="121" spans="1:7" ht="13.5" thickBot="1">
      <c r="A121" s="2">
        <v>41394</v>
      </c>
      <c r="B121" s="3">
        <v>0</v>
      </c>
      <c r="C121" s="3">
        <v>0</v>
      </c>
      <c r="D121" s="3">
        <v>91.7</v>
      </c>
      <c r="E121" s="3">
        <v>91.7</v>
      </c>
      <c r="F121" s="3">
        <v>91.2</v>
      </c>
      <c r="G121" s="3">
        <v>91.4</v>
      </c>
    </row>
    <row r="122" spans="1:7" ht="13.5" thickBot="1">
      <c r="A122" s="2">
        <v>41395</v>
      </c>
      <c r="B122" s="3">
        <v>0</v>
      </c>
      <c r="C122" s="3">
        <v>0</v>
      </c>
      <c r="D122" s="3">
        <v>90.8</v>
      </c>
      <c r="E122" s="3">
        <v>90.8</v>
      </c>
      <c r="F122" s="3">
        <v>89.8</v>
      </c>
      <c r="G122" s="3">
        <v>90.1</v>
      </c>
    </row>
    <row r="123" spans="1:7" ht="13.5" thickBot="1">
      <c r="A123" s="2">
        <v>41396</v>
      </c>
      <c r="B123" s="3">
        <v>0</v>
      </c>
      <c r="C123" s="3">
        <v>0</v>
      </c>
      <c r="D123" s="3">
        <v>90.5</v>
      </c>
      <c r="E123" s="3">
        <v>90.5</v>
      </c>
      <c r="F123" s="3">
        <v>91.2</v>
      </c>
      <c r="G123" s="3">
        <v>91</v>
      </c>
    </row>
    <row r="124" spans="1:7" ht="13.5" thickBot="1">
      <c r="A124" s="2">
        <v>41397</v>
      </c>
      <c r="B124" s="3">
        <v>0</v>
      </c>
      <c r="C124" s="3">
        <v>0</v>
      </c>
      <c r="D124" s="3">
        <v>91.3</v>
      </c>
      <c r="E124" s="3">
        <v>91.3</v>
      </c>
      <c r="F124" s="3">
        <v>91.3</v>
      </c>
      <c r="G124" s="3">
        <v>91.3</v>
      </c>
    </row>
    <row r="125" spans="1:7" ht="13.5" thickBot="1">
      <c r="A125" s="2">
        <v>41398</v>
      </c>
      <c r="B125" s="3">
        <v>0</v>
      </c>
      <c r="C125" s="3">
        <v>87.6</v>
      </c>
      <c r="D125" s="3">
        <v>91</v>
      </c>
      <c r="E125" s="3">
        <v>90.8</v>
      </c>
      <c r="F125" s="3">
        <v>89.5</v>
      </c>
      <c r="G125" s="3">
        <v>89.8</v>
      </c>
    </row>
    <row r="126" spans="1:7" ht="13.5" thickBot="1">
      <c r="A126" s="2">
        <v>41399</v>
      </c>
      <c r="B126" s="3">
        <v>0</v>
      </c>
      <c r="C126" s="3">
        <v>0</v>
      </c>
      <c r="D126" s="3">
        <v>91.5</v>
      </c>
      <c r="E126" s="3">
        <v>91.5</v>
      </c>
      <c r="F126" s="3">
        <v>89.6</v>
      </c>
      <c r="G126" s="3">
        <v>90.2</v>
      </c>
    </row>
    <row r="127" spans="1:7" ht="13.5" thickBot="1">
      <c r="A127" s="2">
        <v>41400</v>
      </c>
      <c r="B127" s="3">
        <v>0</v>
      </c>
      <c r="C127" s="3">
        <v>0</v>
      </c>
      <c r="D127" s="3">
        <v>91.1</v>
      </c>
      <c r="E127" s="3">
        <v>91.1</v>
      </c>
      <c r="F127" s="3">
        <v>91.8</v>
      </c>
      <c r="G127" s="3">
        <v>91.6</v>
      </c>
    </row>
    <row r="128" spans="1:7" ht="13.5" thickBot="1">
      <c r="A128" s="2">
        <v>41401</v>
      </c>
      <c r="B128" s="3">
        <v>0</v>
      </c>
      <c r="C128" s="3">
        <v>0</v>
      </c>
      <c r="D128" s="3">
        <v>90.6</v>
      </c>
      <c r="E128" s="3">
        <v>90.6</v>
      </c>
      <c r="F128" s="3">
        <v>91.6</v>
      </c>
      <c r="G128" s="3">
        <v>91.2</v>
      </c>
    </row>
    <row r="129" spans="1:7" ht="13.5" thickBot="1">
      <c r="A129" s="2">
        <v>41402</v>
      </c>
      <c r="B129" s="3">
        <v>0</v>
      </c>
      <c r="C129" s="3">
        <v>87.8</v>
      </c>
      <c r="D129" s="3">
        <v>93.7</v>
      </c>
      <c r="E129" s="3">
        <v>91.8</v>
      </c>
      <c r="F129" s="3">
        <v>89</v>
      </c>
      <c r="G129" s="3">
        <v>89.6</v>
      </c>
    </row>
    <row r="130" spans="1:7" ht="13.5" thickBot="1">
      <c r="A130" s="2">
        <v>41403</v>
      </c>
      <c r="B130" s="3">
        <v>0</v>
      </c>
      <c r="C130" s="3">
        <v>0</v>
      </c>
      <c r="D130" s="3">
        <v>88.1</v>
      </c>
      <c r="E130" s="3">
        <v>88.1</v>
      </c>
      <c r="F130" s="3">
        <v>90.6</v>
      </c>
      <c r="G130" s="3">
        <v>90.2</v>
      </c>
    </row>
    <row r="131" spans="1:7" ht="13.5" thickBot="1">
      <c r="A131" s="2">
        <v>41404</v>
      </c>
      <c r="B131" s="3">
        <v>0</v>
      </c>
      <c r="C131" s="3">
        <v>0</v>
      </c>
      <c r="D131" s="3">
        <v>90.9</v>
      </c>
      <c r="E131" s="3">
        <v>90.9</v>
      </c>
      <c r="F131" s="3">
        <v>89.5</v>
      </c>
      <c r="G131" s="3">
        <v>89.7</v>
      </c>
    </row>
    <row r="132" spans="1:7" ht="13.5" thickBot="1">
      <c r="A132" s="2">
        <v>41405</v>
      </c>
      <c r="B132" s="3">
        <v>0</v>
      </c>
      <c r="C132" s="3">
        <v>0</v>
      </c>
      <c r="D132" s="3">
        <v>92.4</v>
      </c>
      <c r="E132" s="3">
        <v>92.4</v>
      </c>
      <c r="F132" s="3">
        <v>90.1</v>
      </c>
      <c r="G132" s="3">
        <v>90.8</v>
      </c>
    </row>
    <row r="133" spans="1:7" ht="13.5" thickBot="1">
      <c r="A133" s="2">
        <v>41406</v>
      </c>
      <c r="B133" s="3">
        <v>0</v>
      </c>
      <c r="C133" s="3">
        <v>0</v>
      </c>
      <c r="D133" s="3">
        <v>91.3</v>
      </c>
      <c r="E133" s="3">
        <v>91.3</v>
      </c>
      <c r="F133" s="3">
        <v>90</v>
      </c>
      <c r="G133" s="3">
        <v>90.3</v>
      </c>
    </row>
    <row r="134" spans="1:7" ht="13.5" thickBot="1">
      <c r="A134" s="2">
        <v>41407</v>
      </c>
      <c r="B134" s="3">
        <v>0</v>
      </c>
      <c r="C134" s="3">
        <v>0</v>
      </c>
      <c r="D134" s="3">
        <v>91.5</v>
      </c>
      <c r="E134" s="3">
        <v>91.5</v>
      </c>
      <c r="F134" s="3">
        <v>90.4</v>
      </c>
      <c r="G134" s="3">
        <v>90.7</v>
      </c>
    </row>
    <row r="135" spans="1:7" ht="13.5" thickBot="1">
      <c r="A135" s="2">
        <v>41408</v>
      </c>
      <c r="B135" s="3">
        <v>0</v>
      </c>
      <c r="C135" s="3">
        <v>0</v>
      </c>
      <c r="D135" s="3">
        <v>93.6</v>
      </c>
      <c r="E135" s="3">
        <v>93.6</v>
      </c>
      <c r="F135" s="3">
        <v>90.7</v>
      </c>
      <c r="G135" s="3">
        <v>91.5</v>
      </c>
    </row>
    <row r="136" spans="1:7" ht="13.5" thickBot="1">
      <c r="A136" s="2">
        <v>41409</v>
      </c>
      <c r="B136" s="3">
        <v>0</v>
      </c>
      <c r="C136" s="3">
        <v>0</v>
      </c>
      <c r="D136" s="3">
        <v>91.8</v>
      </c>
      <c r="E136" s="3">
        <v>91.8</v>
      </c>
      <c r="F136" s="3">
        <v>90</v>
      </c>
      <c r="G136" s="3">
        <v>90.5</v>
      </c>
    </row>
    <row r="137" spans="1:7" ht="13.5" thickBot="1">
      <c r="A137" s="2">
        <v>41410</v>
      </c>
      <c r="B137" s="3">
        <v>0</v>
      </c>
      <c r="C137" s="3">
        <v>0</v>
      </c>
      <c r="D137" s="3">
        <v>91.9</v>
      </c>
      <c r="E137" s="3">
        <v>91.9</v>
      </c>
      <c r="F137" s="3">
        <v>90.1</v>
      </c>
      <c r="G137" s="3">
        <v>90.6</v>
      </c>
    </row>
    <row r="138" spans="1:7" ht="13.5" thickBot="1">
      <c r="A138" s="2">
        <v>41411</v>
      </c>
      <c r="B138" s="3">
        <v>0</v>
      </c>
      <c r="C138" s="3">
        <v>0</v>
      </c>
      <c r="D138" s="3">
        <v>90.2</v>
      </c>
      <c r="E138" s="3">
        <v>90.2</v>
      </c>
      <c r="F138" s="3">
        <v>89.6</v>
      </c>
      <c r="G138" s="3">
        <v>89.8</v>
      </c>
    </row>
    <row r="139" spans="1:7" ht="13.5" thickBot="1">
      <c r="A139" s="2">
        <v>41412</v>
      </c>
      <c r="B139" s="3">
        <v>0</v>
      </c>
      <c r="C139" s="3">
        <v>0</v>
      </c>
      <c r="D139" s="3">
        <v>90.4</v>
      </c>
      <c r="E139" s="3">
        <v>90.4</v>
      </c>
      <c r="F139" s="3">
        <v>90.3</v>
      </c>
      <c r="G139" s="3">
        <v>90.3</v>
      </c>
    </row>
    <row r="140" spans="1:7" ht="13.5" thickBot="1">
      <c r="A140" s="2">
        <v>41413</v>
      </c>
      <c r="B140" s="3">
        <v>0</v>
      </c>
      <c r="C140" s="3">
        <v>0</v>
      </c>
      <c r="D140" s="3">
        <v>91</v>
      </c>
      <c r="E140" s="3">
        <v>91</v>
      </c>
      <c r="F140" s="3">
        <v>90.2</v>
      </c>
      <c r="G140" s="3">
        <v>90.5</v>
      </c>
    </row>
    <row r="141" spans="1:7" ht="13.5" thickBot="1">
      <c r="A141" s="2">
        <v>41414</v>
      </c>
      <c r="B141" s="3">
        <v>0</v>
      </c>
      <c r="C141" s="3">
        <v>0</v>
      </c>
      <c r="D141" s="3">
        <v>90.7</v>
      </c>
      <c r="E141" s="3">
        <v>90.7</v>
      </c>
      <c r="F141" s="3">
        <v>90.1</v>
      </c>
      <c r="G141" s="3">
        <v>90.3</v>
      </c>
    </row>
    <row r="142" spans="1:7" ht="13.5" thickBot="1">
      <c r="A142" s="2">
        <v>41415</v>
      </c>
      <c r="B142" s="3">
        <v>0</v>
      </c>
      <c r="C142" s="3">
        <v>0</v>
      </c>
      <c r="D142" s="3">
        <v>94.7</v>
      </c>
      <c r="E142" s="3">
        <v>94.7</v>
      </c>
      <c r="F142" s="3">
        <v>90.2</v>
      </c>
      <c r="G142" s="3">
        <v>91.4</v>
      </c>
    </row>
    <row r="143" spans="1:7" ht="13.5" thickBot="1">
      <c r="A143" s="2">
        <v>41416</v>
      </c>
      <c r="B143" s="3">
        <v>0</v>
      </c>
      <c r="C143" s="3">
        <v>0</v>
      </c>
      <c r="D143" s="3">
        <v>92.8</v>
      </c>
      <c r="E143" s="3">
        <v>92.8</v>
      </c>
      <c r="F143" s="3">
        <v>90.6</v>
      </c>
      <c r="G143" s="3">
        <v>91.6</v>
      </c>
    </row>
    <row r="144" spans="1:7" ht="13.5" thickBot="1">
      <c r="A144" s="2">
        <v>41417</v>
      </c>
      <c r="B144" s="3">
        <v>0</v>
      </c>
      <c r="C144" s="3">
        <v>0</v>
      </c>
      <c r="D144" s="3">
        <v>91.9</v>
      </c>
      <c r="E144" s="3">
        <v>91.9</v>
      </c>
      <c r="F144" s="3">
        <v>90.4</v>
      </c>
      <c r="G144" s="3">
        <v>91.2</v>
      </c>
    </row>
    <row r="145" spans="1:7" ht="13.5" thickBot="1">
      <c r="A145" s="2">
        <v>41418</v>
      </c>
      <c r="B145" s="3">
        <v>91.2</v>
      </c>
      <c r="C145" s="3">
        <v>0</v>
      </c>
      <c r="D145" s="3">
        <v>91.1</v>
      </c>
      <c r="E145" s="3">
        <v>91.1</v>
      </c>
      <c r="F145" s="3">
        <v>90.8</v>
      </c>
      <c r="G145" s="3">
        <v>90.9</v>
      </c>
    </row>
    <row r="146" spans="1:7" ht="13.5" thickBot="1">
      <c r="A146" s="2">
        <v>41419</v>
      </c>
      <c r="B146" s="3">
        <v>0</v>
      </c>
      <c r="C146" s="3">
        <v>0</v>
      </c>
      <c r="D146" s="3">
        <v>91.4</v>
      </c>
      <c r="E146" s="3">
        <v>91.4</v>
      </c>
      <c r="F146" s="3">
        <v>90</v>
      </c>
      <c r="G146" s="3">
        <v>90.4</v>
      </c>
    </row>
    <row r="147" spans="1:7" ht="13.5" thickBot="1">
      <c r="A147" s="2">
        <v>41420</v>
      </c>
      <c r="B147" s="3">
        <v>0</v>
      </c>
      <c r="C147" s="3">
        <v>0</v>
      </c>
      <c r="D147" s="3">
        <v>91.7</v>
      </c>
      <c r="E147" s="3">
        <v>91.7</v>
      </c>
      <c r="F147" s="3">
        <v>90.1</v>
      </c>
      <c r="G147" s="3">
        <v>90.5</v>
      </c>
    </row>
    <row r="148" spans="1:7" ht="13.5" thickBot="1">
      <c r="A148" s="2">
        <v>41421</v>
      </c>
      <c r="B148" s="3">
        <v>0</v>
      </c>
      <c r="C148" s="3">
        <v>0</v>
      </c>
      <c r="D148" s="3">
        <v>89.7</v>
      </c>
      <c r="E148" s="3">
        <v>89.7</v>
      </c>
      <c r="F148" s="3">
        <v>91.6</v>
      </c>
      <c r="G148" s="3">
        <v>91</v>
      </c>
    </row>
    <row r="149" spans="1:7" ht="13.5" thickBot="1">
      <c r="A149" s="2">
        <v>41422</v>
      </c>
      <c r="B149" s="3">
        <v>0</v>
      </c>
      <c r="C149" s="3">
        <v>0</v>
      </c>
      <c r="D149" s="3">
        <v>90.5</v>
      </c>
      <c r="E149" s="3">
        <v>90.5</v>
      </c>
      <c r="F149" s="3">
        <v>89.2</v>
      </c>
      <c r="G149" s="3">
        <v>89.6</v>
      </c>
    </row>
    <row r="150" spans="1:7" ht="13.5" thickBot="1">
      <c r="A150" s="2">
        <v>41423</v>
      </c>
      <c r="B150" s="3">
        <v>0</v>
      </c>
      <c r="C150" s="3">
        <v>0</v>
      </c>
      <c r="D150" s="3">
        <v>90.3</v>
      </c>
      <c r="E150" s="3">
        <v>90.3</v>
      </c>
      <c r="F150" s="3">
        <v>87.5</v>
      </c>
      <c r="G150" s="3">
        <v>88.4</v>
      </c>
    </row>
    <row r="151" spans="1:7" ht="13.5" thickBot="1">
      <c r="A151" s="2">
        <v>41424</v>
      </c>
      <c r="B151" s="3">
        <v>0</v>
      </c>
      <c r="C151" s="3">
        <v>0</v>
      </c>
      <c r="D151" s="3">
        <v>92.1</v>
      </c>
      <c r="E151" s="3">
        <v>92.1</v>
      </c>
      <c r="F151" s="3">
        <v>89.3</v>
      </c>
      <c r="G151" s="3">
        <v>90.3</v>
      </c>
    </row>
    <row r="152" spans="1:7" ht="13.5" thickBot="1">
      <c r="A152" s="2">
        <v>41425</v>
      </c>
      <c r="B152" s="3">
        <v>0</v>
      </c>
      <c r="C152" s="3">
        <v>0</v>
      </c>
      <c r="D152" s="3">
        <v>90.9</v>
      </c>
      <c r="E152" s="3">
        <v>90.9</v>
      </c>
      <c r="F152" s="3">
        <v>90</v>
      </c>
      <c r="G152" s="3">
        <v>90.3</v>
      </c>
    </row>
    <row r="153" spans="1:7" ht="13.5" thickBot="1">
      <c r="A153" s="2">
        <v>41426</v>
      </c>
      <c r="B153" s="3">
        <v>0</v>
      </c>
      <c r="C153" s="3">
        <v>0</v>
      </c>
      <c r="D153" s="3">
        <v>90.1</v>
      </c>
      <c r="E153" s="3">
        <v>90.1</v>
      </c>
      <c r="F153" s="3">
        <v>90.3</v>
      </c>
      <c r="G153" s="3">
        <v>90.2</v>
      </c>
    </row>
    <row r="154" spans="1:7" ht="13.5" thickBot="1">
      <c r="A154" s="2">
        <v>41427</v>
      </c>
      <c r="B154" s="3">
        <v>0</v>
      </c>
      <c r="C154" s="3">
        <v>0</v>
      </c>
      <c r="D154" s="3">
        <v>91.5</v>
      </c>
      <c r="E154" s="3">
        <v>91.5</v>
      </c>
      <c r="F154" s="3">
        <v>90.1</v>
      </c>
      <c r="G154" s="3">
        <v>90.4</v>
      </c>
    </row>
    <row r="155" spans="1:7" ht="13.5" thickBot="1">
      <c r="A155" s="2">
        <v>41428</v>
      </c>
      <c r="B155" s="3">
        <v>0</v>
      </c>
      <c r="C155" s="3">
        <v>0</v>
      </c>
      <c r="D155" s="3">
        <v>89.7</v>
      </c>
      <c r="E155" s="3">
        <v>89.7</v>
      </c>
      <c r="F155" s="3">
        <v>87.2</v>
      </c>
      <c r="G155" s="3">
        <v>88</v>
      </c>
    </row>
    <row r="156" spans="1:7" ht="13.5" thickBot="1">
      <c r="A156" s="2">
        <v>41429</v>
      </c>
      <c r="B156" s="3">
        <v>0</v>
      </c>
      <c r="C156" s="3">
        <v>0</v>
      </c>
      <c r="D156" s="3">
        <v>91.7</v>
      </c>
      <c r="E156" s="3">
        <v>91.7</v>
      </c>
      <c r="F156" s="3">
        <v>89.6</v>
      </c>
      <c r="G156" s="3">
        <v>90.2</v>
      </c>
    </row>
    <row r="157" spans="1:7" ht="13.5" thickBot="1">
      <c r="A157" s="2">
        <v>41430</v>
      </c>
      <c r="B157" s="3">
        <v>0</v>
      </c>
      <c r="C157" s="3">
        <v>0</v>
      </c>
      <c r="D157" s="3">
        <v>94.1</v>
      </c>
      <c r="E157" s="3">
        <v>94.1</v>
      </c>
      <c r="F157" s="3">
        <v>90.5</v>
      </c>
      <c r="G157" s="3">
        <v>91.7</v>
      </c>
    </row>
    <row r="158" spans="1:7" ht="13.5" thickBot="1">
      <c r="A158" s="2">
        <v>41431</v>
      </c>
      <c r="B158" s="3">
        <v>0</v>
      </c>
      <c r="C158" s="3">
        <v>0</v>
      </c>
      <c r="D158" s="3">
        <v>92</v>
      </c>
      <c r="E158" s="3">
        <v>92</v>
      </c>
      <c r="F158" s="3">
        <v>91.6</v>
      </c>
      <c r="G158" s="3">
        <v>91.7</v>
      </c>
    </row>
    <row r="159" spans="1:7" ht="13.5" thickBot="1">
      <c r="A159" s="2">
        <v>41432</v>
      </c>
      <c r="B159" s="3">
        <v>0</v>
      </c>
      <c r="C159" s="3">
        <v>90.5</v>
      </c>
      <c r="D159" s="3">
        <v>92.2</v>
      </c>
      <c r="E159" s="3">
        <v>91.8</v>
      </c>
      <c r="F159" s="3">
        <v>90</v>
      </c>
      <c r="G159" s="3">
        <v>90.5</v>
      </c>
    </row>
    <row r="160" spans="1:7" ht="13.5" thickBot="1">
      <c r="A160" s="2">
        <v>41433</v>
      </c>
      <c r="B160" s="3">
        <v>0</v>
      </c>
      <c r="C160" s="3">
        <v>91.2</v>
      </c>
      <c r="D160" s="3">
        <v>90.3</v>
      </c>
      <c r="E160" s="3">
        <v>90.8</v>
      </c>
      <c r="F160" s="3">
        <v>88.6</v>
      </c>
      <c r="G160" s="3">
        <v>89.1</v>
      </c>
    </row>
    <row r="161" spans="1:7" ht="13.5" thickBot="1">
      <c r="A161" s="2">
        <v>41434</v>
      </c>
      <c r="B161" s="3">
        <v>0</v>
      </c>
      <c r="C161" s="3">
        <v>0</v>
      </c>
      <c r="D161" s="3">
        <v>91</v>
      </c>
      <c r="E161" s="3">
        <v>91</v>
      </c>
      <c r="F161" s="3">
        <v>89.9</v>
      </c>
      <c r="G161" s="3">
        <v>90.2</v>
      </c>
    </row>
    <row r="162" spans="1:7" ht="13.5" thickBot="1">
      <c r="A162" s="2">
        <v>41435</v>
      </c>
      <c r="B162" s="3">
        <v>0</v>
      </c>
      <c r="C162" s="3">
        <v>0</v>
      </c>
      <c r="D162" s="3">
        <v>91</v>
      </c>
      <c r="E162" s="3">
        <v>91</v>
      </c>
      <c r="F162" s="3">
        <v>89.4</v>
      </c>
      <c r="G162" s="3">
        <v>89.9</v>
      </c>
    </row>
    <row r="163" spans="1:7" ht="13.5" thickBot="1">
      <c r="A163" s="2">
        <v>41436</v>
      </c>
      <c r="B163" s="3">
        <v>0</v>
      </c>
      <c r="C163" s="3">
        <v>0</v>
      </c>
      <c r="D163" s="3">
        <v>90.4</v>
      </c>
      <c r="E163" s="3">
        <v>90.4</v>
      </c>
      <c r="F163" s="3">
        <v>88.8</v>
      </c>
      <c r="G163" s="3">
        <v>89.4</v>
      </c>
    </row>
    <row r="164" spans="1:7" ht="13.5" thickBot="1">
      <c r="A164" s="2">
        <v>41437</v>
      </c>
      <c r="B164" s="3">
        <v>0</v>
      </c>
      <c r="C164" s="3">
        <v>0</v>
      </c>
      <c r="D164" s="3">
        <v>92.2</v>
      </c>
      <c r="E164" s="3">
        <v>92.2</v>
      </c>
      <c r="F164" s="3">
        <v>89.3</v>
      </c>
      <c r="G164" s="3">
        <v>90.2</v>
      </c>
    </row>
    <row r="165" spans="1:7" ht="13.5" thickBot="1">
      <c r="A165" s="2">
        <v>41438</v>
      </c>
      <c r="B165" s="3">
        <v>0</v>
      </c>
      <c r="C165" s="3">
        <v>0</v>
      </c>
      <c r="D165" s="3">
        <v>88.6</v>
      </c>
      <c r="E165" s="3">
        <v>88.6</v>
      </c>
      <c r="F165" s="3">
        <v>90.2</v>
      </c>
      <c r="G165" s="3">
        <v>90</v>
      </c>
    </row>
    <row r="166" spans="1:7" ht="13.5" thickBot="1">
      <c r="A166" s="2">
        <v>41439</v>
      </c>
      <c r="B166" s="3">
        <v>0</v>
      </c>
      <c r="C166" s="3">
        <v>0</v>
      </c>
      <c r="D166" s="3">
        <v>90.5</v>
      </c>
      <c r="E166" s="3">
        <v>90.5</v>
      </c>
      <c r="F166" s="3">
        <v>90.1</v>
      </c>
      <c r="G166" s="3">
        <v>90.2</v>
      </c>
    </row>
    <row r="167" spans="1:7" ht="13.5" thickBot="1">
      <c r="A167" s="2">
        <v>41440</v>
      </c>
      <c r="B167" s="3">
        <v>0</v>
      </c>
      <c r="C167" s="3">
        <v>89.1</v>
      </c>
      <c r="D167" s="3">
        <v>88.9</v>
      </c>
      <c r="E167" s="3">
        <v>88.9</v>
      </c>
      <c r="F167" s="3">
        <v>89.8</v>
      </c>
      <c r="G167" s="3">
        <v>89.6</v>
      </c>
    </row>
    <row r="168" spans="1:7" ht="13.5" thickBot="1">
      <c r="A168" s="2">
        <v>41441</v>
      </c>
      <c r="B168" s="3">
        <v>0</v>
      </c>
      <c r="C168" s="3">
        <v>0</v>
      </c>
      <c r="D168" s="3">
        <v>91.8</v>
      </c>
      <c r="E168" s="3">
        <v>91.8</v>
      </c>
      <c r="F168" s="3">
        <v>89.9</v>
      </c>
      <c r="G168" s="3">
        <v>90.5</v>
      </c>
    </row>
    <row r="169" spans="1:7" ht="13.5" thickBot="1">
      <c r="A169" s="2">
        <v>41442</v>
      </c>
      <c r="B169" s="3">
        <v>0</v>
      </c>
      <c r="C169" s="3">
        <v>0</v>
      </c>
      <c r="D169" s="3">
        <v>89.1</v>
      </c>
      <c r="E169" s="3">
        <v>89.1</v>
      </c>
      <c r="F169" s="3">
        <v>90.1</v>
      </c>
      <c r="G169" s="3">
        <v>89.8</v>
      </c>
    </row>
    <row r="170" spans="1:7" ht="13.5" thickBot="1">
      <c r="A170" s="2">
        <v>41443</v>
      </c>
      <c r="B170" s="3">
        <v>0</v>
      </c>
      <c r="C170" s="3">
        <v>0</v>
      </c>
      <c r="D170" s="3">
        <v>90.3</v>
      </c>
      <c r="E170" s="3">
        <v>90.3</v>
      </c>
      <c r="F170" s="3">
        <v>87.6</v>
      </c>
      <c r="G170" s="3">
        <v>88.7</v>
      </c>
    </row>
    <row r="171" spans="1:7" ht="13.5" thickBot="1">
      <c r="A171" s="2">
        <v>41444</v>
      </c>
      <c r="B171" s="3">
        <v>0</v>
      </c>
      <c r="C171" s="3">
        <v>0</v>
      </c>
      <c r="D171" s="3">
        <v>89.6</v>
      </c>
      <c r="E171" s="3">
        <v>89.6</v>
      </c>
      <c r="F171" s="3">
        <v>87.7</v>
      </c>
      <c r="G171" s="3">
        <v>88.7</v>
      </c>
    </row>
    <row r="172" spans="1:7" ht="13.5" thickBot="1">
      <c r="A172" s="2">
        <v>41445</v>
      </c>
      <c r="B172" s="3">
        <v>84</v>
      </c>
      <c r="C172" s="3">
        <v>0</v>
      </c>
      <c r="D172" s="3">
        <v>91.4</v>
      </c>
      <c r="E172" s="3">
        <v>91.2</v>
      </c>
      <c r="F172" s="3">
        <v>82.7</v>
      </c>
      <c r="G172" s="3">
        <v>88.5</v>
      </c>
    </row>
    <row r="173" spans="1:7" ht="13.5" thickBot="1">
      <c r="A173" s="2">
        <v>41446</v>
      </c>
      <c r="B173" s="3">
        <v>0</v>
      </c>
      <c r="C173" s="3">
        <v>94</v>
      </c>
      <c r="D173" s="3">
        <v>91.4</v>
      </c>
      <c r="E173" s="3">
        <v>92</v>
      </c>
      <c r="F173" s="3">
        <v>88</v>
      </c>
      <c r="G173" s="3">
        <v>89.8</v>
      </c>
    </row>
    <row r="174" spans="1:7" ht="13.5" thickBot="1">
      <c r="A174" s="2">
        <v>41447</v>
      </c>
      <c r="B174" s="3">
        <v>0</v>
      </c>
      <c r="C174" s="3">
        <v>91.2</v>
      </c>
      <c r="D174" s="3">
        <v>91.8</v>
      </c>
      <c r="E174" s="3">
        <v>91.7</v>
      </c>
      <c r="F174" s="3">
        <v>88.8</v>
      </c>
      <c r="G174" s="3">
        <v>90.1</v>
      </c>
    </row>
    <row r="175" spans="1:7" ht="13.5" thickBot="1">
      <c r="A175" s="2">
        <v>41448</v>
      </c>
      <c r="B175" s="3">
        <v>0</v>
      </c>
      <c r="C175" s="3">
        <v>87.2</v>
      </c>
      <c r="D175" s="3">
        <v>91.2</v>
      </c>
      <c r="E175" s="3">
        <v>91.1</v>
      </c>
      <c r="F175" s="3">
        <v>88</v>
      </c>
      <c r="G175" s="3">
        <v>89.3</v>
      </c>
    </row>
    <row r="176" spans="1:7" ht="13.5" thickBot="1">
      <c r="A176" s="2">
        <v>41449</v>
      </c>
      <c r="B176" s="3">
        <v>0</v>
      </c>
      <c r="C176" s="3">
        <v>87.8</v>
      </c>
      <c r="D176" s="3">
        <v>90.3</v>
      </c>
      <c r="E176" s="3">
        <v>89.9</v>
      </c>
      <c r="F176" s="3">
        <v>88.2</v>
      </c>
      <c r="G176" s="3">
        <v>89</v>
      </c>
    </row>
    <row r="177" spans="1:7" ht="13.5" thickBot="1">
      <c r="A177" s="2">
        <v>41450</v>
      </c>
      <c r="B177" s="3">
        <v>0</v>
      </c>
      <c r="C177" s="3">
        <v>88.9</v>
      </c>
      <c r="D177" s="3">
        <v>90.1</v>
      </c>
      <c r="E177" s="3">
        <v>90</v>
      </c>
      <c r="F177" s="3">
        <v>88.2</v>
      </c>
      <c r="G177" s="3">
        <v>89</v>
      </c>
    </row>
    <row r="178" spans="1:7" ht="13.5" thickBot="1">
      <c r="A178" s="2">
        <v>41451</v>
      </c>
      <c r="B178" s="3">
        <v>0</v>
      </c>
      <c r="C178" s="3">
        <v>92</v>
      </c>
      <c r="D178" s="3">
        <v>91</v>
      </c>
      <c r="E178" s="3">
        <v>91.1</v>
      </c>
      <c r="F178" s="3">
        <v>87.9</v>
      </c>
      <c r="G178" s="3">
        <v>89.4</v>
      </c>
    </row>
    <row r="179" spans="1:7" ht="13.5" thickBot="1">
      <c r="A179" s="2">
        <v>41452</v>
      </c>
      <c r="B179" s="3">
        <v>0</v>
      </c>
      <c r="C179" s="3">
        <v>0</v>
      </c>
      <c r="D179" s="3">
        <v>90.2</v>
      </c>
      <c r="E179" s="3">
        <v>90.2</v>
      </c>
      <c r="F179" s="3">
        <v>88.9</v>
      </c>
      <c r="G179" s="3">
        <v>89.4</v>
      </c>
    </row>
    <row r="180" spans="1:7" ht="13.5" thickBot="1">
      <c r="A180" s="2">
        <v>41453</v>
      </c>
      <c r="B180" s="3">
        <v>0</v>
      </c>
      <c r="C180" s="3">
        <v>0</v>
      </c>
      <c r="D180" s="3">
        <v>90.4</v>
      </c>
      <c r="E180" s="3">
        <v>90.4</v>
      </c>
      <c r="F180" s="3">
        <v>90.4</v>
      </c>
      <c r="G180" s="3">
        <v>90.4</v>
      </c>
    </row>
    <row r="181" spans="1:7" ht="13.5" thickBot="1">
      <c r="A181" s="2">
        <v>41454</v>
      </c>
      <c r="B181" s="3">
        <v>0</v>
      </c>
      <c r="C181" s="3">
        <v>88</v>
      </c>
      <c r="D181" s="3">
        <v>90.3</v>
      </c>
      <c r="E181" s="3">
        <v>89.9</v>
      </c>
      <c r="F181" s="3">
        <v>91.4</v>
      </c>
      <c r="G181" s="3">
        <v>91</v>
      </c>
    </row>
    <row r="182" spans="1:7" ht="13.5" thickBot="1">
      <c r="A182" s="2">
        <v>41455</v>
      </c>
      <c r="B182" s="3">
        <v>0</v>
      </c>
      <c r="C182" s="3">
        <v>0</v>
      </c>
      <c r="D182" s="3">
        <v>91.2</v>
      </c>
      <c r="E182" s="3">
        <v>91.2</v>
      </c>
      <c r="F182" s="3">
        <v>92.3</v>
      </c>
      <c r="G182" s="3">
        <v>92</v>
      </c>
    </row>
    <row r="183" spans="1:7" ht="13.5" thickBot="1">
      <c r="A183" s="2">
        <v>41456</v>
      </c>
      <c r="B183" s="3">
        <v>0</v>
      </c>
      <c r="C183" s="3">
        <v>0</v>
      </c>
      <c r="D183" s="3">
        <v>91.3</v>
      </c>
      <c r="E183" s="3">
        <v>91.3</v>
      </c>
      <c r="F183" s="3">
        <v>92.2</v>
      </c>
      <c r="G183" s="3">
        <v>92</v>
      </c>
    </row>
    <row r="184" spans="1:7" ht="13.5" thickBot="1">
      <c r="A184" s="2">
        <v>41457</v>
      </c>
      <c r="B184" s="3">
        <v>0</v>
      </c>
      <c r="C184" s="3">
        <v>0</v>
      </c>
      <c r="D184" s="3">
        <v>92</v>
      </c>
      <c r="E184" s="3">
        <v>92</v>
      </c>
      <c r="F184" s="3">
        <v>91.3</v>
      </c>
      <c r="G184" s="3">
        <v>91.5</v>
      </c>
    </row>
    <row r="185" spans="1:7" ht="13.5" thickBot="1">
      <c r="A185" s="2">
        <v>41458</v>
      </c>
      <c r="B185" s="3">
        <v>0</v>
      </c>
      <c r="C185" s="3">
        <v>0</v>
      </c>
      <c r="D185" s="3">
        <v>89.1</v>
      </c>
      <c r="E185" s="3">
        <v>89.1</v>
      </c>
      <c r="F185" s="3">
        <v>90.1</v>
      </c>
      <c r="G185" s="3">
        <v>89.9</v>
      </c>
    </row>
    <row r="186" spans="1:7" ht="13.5" thickBot="1">
      <c r="A186" s="2">
        <v>41459</v>
      </c>
      <c r="B186" s="3">
        <v>0</v>
      </c>
      <c r="C186" s="3">
        <v>0</v>
      </c>
      <c r="D186" s="3">
        <v>89.9</v>
      </c>
      <c r="E186" s="3">
        <v>89.9</v>
      </c>
      <c r="F186" s="3">
        <v>89.4</v>
      </c>
      <c r="G186" s="3">
        <v>89.5</v>
      </c>
    </row>
    <row r="187" spans="1:7" ht="13.5" thickBot="1">
      <c r="A187" s="2">
        <v>41460</v>
      </c>
      <c r="B187" s="3">
        <v>0</v>
      </c>
      <c r="C187" s="3">
        <v>0</v>
      </c>
      <c r="D187" s="3">
        <v>91.1</v>
      </c>
      <c r="E187" s="3">
        <v>91.1</v>
      </c>
      <c r="F187" s="3">
        <v>89.1</v>
      </c>
      <c r="G187" s="3">
        <v>89.7</v>
      </c>
    </row>
    <row r="188" spans="1:7" ht="13.5" thickBot="1">
      <c r="A188" s="2">
        <v>41461</v>
      </c>
      <c r="B188" s="3">
        <v>0</v>
      </c>
      <c r="C188" s="3">
        <v>0</v>
      </c>
      <c r="D188" s="3">
        <v>91.4</v>
      </c>
      <c r="E188" s="3">
        <v>91.4</v>
      </c>
      <c r="F188" s="3">
        <v>90.5</v>
      </c>
      <c r="G188" s="3">
        <v>90.8</v>
      </c>
    </row>
    <row r="189" spans="1:7" ht="13.5" thickBot="1">
      <c r="A189" s="2">
        <v>41462</v>
      </c>
      <c r="B189" s="3">
        <v>0</v>
      </c>
      <c r="C189" s="3">
        <v>0</v>
      </c>
      <c r="D189" s="3">
        <v>88.8</v>
      </c>
      <c r="E189" s="3">
        <v>88.8</v>
      </c>
      <c r="F189" s="3">
        <v>90</v>
      </c>
      <c r="G189" s="3">
        <v>89.7</v>
      </c>
    </row>
    <row r="190" spans="1:7" ht="13.5" thickBot="1">
      <c r="A190" s="2">
        <v>41463</v>
      </c>
      <c r="B190" s="3">
        <v>0</v>
      </c>
      <c r="C190" s="3">
        <v>0</v>
      </c>
      <c r="D190" s="3">
        <v>90.8</v>
      </c>
      <c r="E190" s="3">
        <v>90.8</v>
      </c>
      <c r="F190" s="3">
        <v>91</v>
      </c>
      <c r="G190" s="3">
        <v>90.9</v>
      </c>
    </row>
    <row r="191" spans="1:7" ht="13.5" thickBot="1">
      <c r="A191" s="2">
        <v>41464</v>
      </c>
      <c r="B191" s="3">
        <v>0</v>
      </c>
      <c r="C191" s="3">
        <v>93.5</v>
      </c>
      <c r="D191" s="3">
        <v>91.8</v>
      </c>
      <c r="E191" s="3">
        <v>92.5</v>
      </c>
      <c r="F191" s="3">
        <v>90.7</v>
      </c>
      <c r="G191" s="3">
        <v>91.1</v>
      </c>
    </row>
    <row r="192" spans="1:7" ht="13.5" thickBot="1">
      <c r="A192" s="2">
        <v>41465</v>
      </c>
      <c r="B192" s="3">
        <v>0</v>
      </c>
      <c r="C192" s="3">
        <v>0</v>
      </c>
      <c r="D192" s="3">
        <v>91.2</v>
      </c>
      <c r="E192" s="3">
        <v>91.2</v>
      </c>
      <c r="F192" s="3">
        <v>91.7</v>
      </c>
      <c r="G192" s="3">
        <v>91.6</v>
      </c>
    </row>
    <row r="193" spans="1:7" ht="13.5" thickBot="1">
      <c r="A193" s="2">
        <v>41466</v>
      </c>
      <c r="B193" s="3">
        <v>0</v>
      </c>
      <c r="C193" s="3">
        <v>0</v>
      </c>
      <c r="D193" s="3">
        <v>91.2</v>
      </c>
      <c r="E193" s="3">
        <v>91.2</v>
      </c>
      <c r="F193" s="3">
        <v>91</v>
      </c>
      <c r="G193" s="3">
        <v>91</v>
      </c>
    </row>
    <row r="194" spans="1:7" ht="13.5" thickBot="1">
      <c r="A194" s="2">
        <v>41467</v>
      </c>
      <c r="B194" s="3">
        <v>0</v>
      </c>
      <c r="C194" s="3">
        <v>0</v>
      </c>
      <c r="D194" s="3">
        <v>90.4</v>
      </c>
      <c r="E194" s="3">
        <v>90.4</v>
      </c>
      <c r="F194" s="3">
        <v>91.9</v>
      </c>
      <c r="G194" s="3">
        <v>91.6</v>
      </c>
    </row>
    <row r="195" spans="1:7" ht="13.5" thickBot="1">
      <c r="A195" s="2">
        <v>41468</v>
      </c>
      <c r="B195" s="3">
        <v>0</v>
      </c>
      <c r="C195" s="3">
        <v>0</v>
      </c>
      <c r="D195" s="3">
        <v>92.7</v>
      </c>
      <c r="E195" s="3">
        <v>92.7</v>
      </c>
      <c r="F195" s="3">
        <v>89.1</v>
      </c>
      <c r="G195" s="3">
        <v>90.3</v>
      </c>
    </row>
    <row r="196" spans="1:7" ht="13.5" thickBot="1">
      <c r="A196" s="2">
        <v>41469</v>
      </c>
      <c r="B196" s="3">
        <v>0</v>
      </c>
      <c r="C196" s="3">
        <v>0</v>
      </c>
      <c r="D196" s="3">
        <v>91.7</v>
      </c>
      <c r="E196" s="3">
        <v>91.7</v>
      </c>
      <c r="F196" s="3">
        <v>90.3</v>
      </c>
      <c r="G196" s="3">
        <v>90.7</v>
      </c>
    </row>
    <row r="197" spans="1:7" ht="13.5" thickBot="1">
      <c r="A197" s="2">
        <v>41470</v>
      </c>
      <c r="B197" s="3">
        <v>0</v>
      </c>
      <c r="C197" s="3">
        <v>0</v>
      </c>
      <c r="D197" s="3">
        <v>92.2</v>
      </c>
      <c r="E197" s="3">
        <v>92.2</v>
      </c>
      <c r="F197" s="3">
        <v>90.8</v>
      </c>
      <c r="G197" s="3">
        <v>91.3</v>
      </c>
    </row>
    <row r="198" spans="1:7" ht="13.5" thickBot="1">
      <c r="A198" s="2">
        <v>41471</v>
      </c>
      <c r="B198" s="3">
        <v>0</v>
      </c>
      <c r="C198" s="3">
        <v>92</v>
      </c>
      <c r="D198" s="3">
        <v>92.5</v>
      </c>
      <c r="E198" s="3">
        <v>92.5</v>
      </c>
      <c r="F198" s="3">
        <v>90.7</v>
      </c>
      <c r="G198" s="3">
        <v>91.4</v>
      </c>
    </row>
    <row r="199" spans="1:7" ht="13.5" thickBot="1">
      <c r="A199" s="2">
        <v>41472</v>
      </c>
      <c r="B199" s="3">
        <v>0</v>
      </c>
      <c r="C199" s="3">
        <v>93.2</v>
      </c>
      <c r="D199" s="3">
        <v>92.2</v>
      </c>
      <c r="E199" s="3">
        <v>92.3</v>
      </c>
      <c r="F199" s="3">
        <v>89.5</v>
      </c>
      <c r="G199" s="3">
        <v>90.6</v>
      </c>
    </row>
    <row r="200" spans="1:7" ht="13.5" thickBot="1">
      <c r="A200" s="2">
        <v>41473</v>
      </c>
      <c r="B200" s="3">
        <v>0</v>
      </c>
      <c r="C200" s="3">
        <v>90.7</v>
      </c>
      <c r="D200" s="3">
        <v>91.8</v>
      </c>
      <c r="E200" s="3">
        <v>91.2</v>
      </c>
      <c r="F200" s="3">
        <v>92.1</v>
      </c>
      <c r="G200" s="3">
        <v>91.8</v>
      </c>
    </row>
    <row r="201" spans="1:7" ht="13.5" thickBot="1">
      <c r="A201" s="2">
        <v>41474</v>
      </c>
      <c r="B201" s="3">
        <v>0</v>
      </c>
      <c r="C201" s="3">
        <v>94.4</v>
      </c>
      <c r="D201" s="3">
        <v>93.1</v>
      </c>
      <c r="E201" s="3">
        <v>93.2</v>
      </c>
      <c r="F201" s="3">
        <v>91</v>
      </c>
      <c r="G201" s="3">
        <v>91.8</v>
      </c>
    </row>
    <row r="202" spans="1:7" ht="13.5" thickBot="1">
      <c r="A202" s="2">
        <v>41475</v>
      </c>
      <c r="B202" s="3">
        <v>0</v>
      </c>
      <c r="C202" s="3">
        <v>90.9</v>
      </c>
      <c r="D202" s="3">
        <v>92.5</v>
      </c>
      <c r="E202" s="3">
        <v>92.2</v>
      </c>
      <c r="F202" s="3">
        <v>89</v>
      </c>
      <c r="G202" s="3">
        <v>90.3</v>
      </c>
    </row>
    <row r="203" spans="1:7" ht="13.5" thickBot="1">
      <c r="A203" s="2">
        <v>41476</v>
      </c>
      <c r="B203" s="3">
        <v>0</v>
      </c>
      <c r="C203" s="3">
        <v>91.5</v>
      </c>
      <c r="D203" s="3">
        <v>91.7</v>
      </c>
      <c r="E203" s="3">
        <v>91.7</v>
      </c>
      <c r="F203" s="3">
        <v>89.7</v>
      </c>
      <c r="G203" s="3">
        <v>90.5</v>
      </c>
    </row>
    <row r="204" spans="1:7" ht="13.5" thickBot="1">
      <c r="A204" s="2">
        <v>41477</v>
      </c>
      <c r="B204" s="3">
        <v>0</v>
      </c>
      <c r="C204" s="3">
        <v>94.2</v>
      </c>
      <c r="D204" s="3">
        <v>92.7</v>
      </c>
      <c r="E204" s="3">
        <v>92.9</v>
      </c>
      <c r="F204" s="3">
        <v>91.2</v>
      </c>
      <c r="G204" s="3">
        <v>91.9</v>
      </c>
    </row>
    <row r="205" spans="1:7" ht="13.5" thickBot="1">
      <c r="A205" s="2">
        <v>41478</v>
      </c>
      <c r="B205" s="3">
        <v>0</v>
      </c>
      <c r="C205" s="3">
        <v>90</v>
      </c>
      <c r="D205" s="3">
        <v>92</v>
      </c>
      <c r="E205" s="3">
        <v>91.8</v>
      </c>
      <c r="F205" s="3">
        <v>90.5</v>
      </c>
      <c r="G205" s="3">
        <v>91</v>
      </c>
    </row>
    <row r="206" spans="1:7" ht="13.5" thickBot="1">
      <c r="A206" s="2">
        <v>41479</v>
      </c>
      <c r="B206" s="3">
        <v>0</v>
      </c>
      <c r="C206" s="3">
        <v>0</v>
      </c>
      <c r="D206" s="3">
        <v>91.2</v>
      </c>
      <c r="E206" s="3">
        <v>91.2</v>
      </c>
      <c r="F206" s="3">
        <v>89.2</v>
      </c>
      <c r="G206" s="3">
        <v>89.9</v>
      </c>
    </row>
    <row r="207" spans="1:7" ht="13.5" thickBot="1">
      <c r="A207" s="2">
        <v>41480</v>
      </c>
      <c r="B207" s="3">
        <v>0</v>
      </c>
      <c r="C207" s="3">
        <v>94</v>
      </c>
      <c r="D207" s="3">
        <v>91</v>
      </c>
      <c r="E207" s="3">
        <v>91.7</v>
      </c>
      <c r="F207" s="3">
        <v>91.8</v>
      </c>
      <c r="G207" s="3">
        <v>91.7</v>
      </c>
    </row>
    <row r="208" spans="1:7" ht="13.5" thickBot="1">
      <c r="A208" s="2">
        <v>41481</v>
      </c>
      <c r="B208" s="3">
        <v>0</v>
      </c>
      <c r="C208" s="3">
        <v>0</v>
      </c>
      <c r="D208" s="3">
        <v>92.5</v>
      </c>
      <c r="E208" s="3">
        <v>92.5</v>
      </c>
      <c r="F208" s="3">
        <v>88.5</v>
      </c>
      <c r="G208" s="3">
        <v>89.8</v>
      </c>
    </row>
    <row r="209" spans="1:7" ht="13.5" thickBot="1">
      <c r="A209" s="2">
        <v>41482</v>
      </c>
      <c r="B209" s="3">
        <v>0</v>
      </c>
      <c r="C209" s="3">
        <v>0</v>
      </c>
      <c r="D209" s="3">
        <v>93.1</v>
      </c>
      <c r="E209" s="3">
        <v>93.1</v>
      </c>
      <c r="F209" s="3">
        <v>90.4</v>
      </c>
      <c r="G209" s="3">
        <v>91.2</v>
      </c>
    </row>
    <row r="210" spans="1:7" ht="13.5" thickBot="1">
      <c r="A210" s="2">
        <v>41483</v>
      </c>
      <c r="B210" s="3">
        <v>0</v>
      </c>
      <c r="C210" s="3">
        <v>0</v>
      </c>
      <c r="D210" s="3">
        <v>91.7</v>
      </c>
      <c r="E210" s="3">
        <v>91.7</v>
      </c>
      <c r="F210" s="3">
        <v>90</v>
      </c>
      <c r="G210" s="3">
        <v>90.5</v>
      </c>
    </row>
    <row r="211" spans="1:7" ht="13.5" thickBot="1">
      <c r="A211" s="2">
        <v>41484</v>
      </c>
      <c r="B211" s="3">
        <v>0</v>
      </c>
      <c r="C211" s="3">
        <v>0</v>
      </c>
      <c r="D211" s="3">
        <v>90.1</v>
      </c>
      <c r="E211" s="3">
        <v>90.1</v>
      </c>
      <c r="F211" s="3">
        <v>88.8</v>
      </c>
      <c r="G211" s="3">
        <v>89.1</v>
      </c>
    </row>
    <row r="212" spans="1:7" ht="13.5" thickBot="1">
      <c r="A212" s="2">
        <v>41485</v>
      </c>
      <c r="B212" s="3">
        <v>0</v>
      </c>
      <c r="C212" s="3">
        <v>0</v>
      </c>
      <c r="D212" s="3">
        <v>90.2</v>
      </c>
      <c r="E212" s="3">
        <v>90.2</v>
      </c>
      <c r="F212" s="3">
        <v>90.7</v>
      </c>
      <c r="G212" s="3">
        <v>90.5</v>
      </c>
    </row>
    <row r="213" spans="1:7" ht="13.5" thickBot="1">
      <c r="A213" s="2">
        <v>41486</v>
      </c>
      <c r="B213" s="3">
        <v>0</v>
      </c>
      <c r="C213" s="3">
        <v>0</v>
      </c>
      <c r="D213" s="3">
        <v>90.6</v>
      </c>
      <c r="E213" s="3">
        <v>90.6</v>
      </c>
      <c r="F213" s="3">
        <v>89.9</v>
      </c>
      <c r="G213" s="3">
        <v>90.1</v>
      </c>
    </row>
    <row r="214" spans="1:7" ht="13.5" thickBot="1">
      <c r="A214" s="2">
        <v>41487</v>
      </c>
      <c r="B214" s="3">
        <v>0</v>
      </c>
      <c r="C214" s="3">
        <v>96.2</v>
      </c>
      <c r="D214" s="3">
        <v>93.6</v>
      </c>
      <c r="E214" s="3">
        <v>93.9</v>
      </c>
      <c r="F214" s="3">
        <v>89.9</v>
      </c>
      <c r="G214" s="3">
        <v>90.6</v>
      </c>
    </row>
    <row r="215" spans="1:7" ht="13.5" thickBot="1">
      <c r="A215" s="2">
        <v>41488</v>
      </c>
      <c r="B215" s="3">
        <v>0</v>
      </c>
      <c r="C215" s="3">
        <v>87.6</v>
      </c>
      <c r="D215" s="3">
        <v>90.3</v>
      </c>
      <c r="E215" s="3">
        <v>90.2</v>
      </c>
      <c r="F215" s="3">
        <v>90.2</v>
      </c>
      <c r="G215" s="3">
        <v>90.2</v>
      </c>
    </row>
    <row r="216" spans="1:7" ht="13.5" thickBot="1">
      <c r="A216" s="2">
        <v>41489</v>
      </c>
      <c r="B216" s="3">
        <v>0</v>
      </c>
      <c r="C216" s="3">
        <v>0</v>
      </c>
      <c r="D216" s="3">
        <v>90.4</v>
      </c>
      <c r="E216" s="3">
        <v>90.4</v>
      </c>
      <c r="F216" s="3">
        <v>91.7</v>
      </c>
      <c r="G216" s="3">
        <v>91.3</v>
      </c>
    </row>
    <row r="217" spans="1:7" ht="13.5" thickBot="1">
      <c r="A217" s="2">
        <v>41490</v>
      </c>
      <c r="B217" s="3">
        <v>0</v>
      </c>
      <c r="C217" s="3">
        <v>0</v>
      </c>
      <c r="D217" s="3">
        <v>91.6</v>
      </c>
      <c r="E217" s="3">
        <v>91.6</v>
      </c>
      <c r="F217" s="3">
        <v>92.4</v>
      </c>
      <c r="G217" s="3">
        <v>92.2</v>
      </c>
    </row>
    <row r="218" spans="1:7" ht="13.5" thickBot="1">
      <c r="A218" s="2">
        <v>41491</v>
      </c>
      <c r="B218" s="3">
        <v>0</v>
      </c>
      <c r="C218" s="3">
        <v>0</v>
      </c>
      <c r="D218" s="3">
        <v>92.7</v>
      </c>
      <c r="E218" s="3">
        <v>92.7</v>
      </c>
      <c r="F218" s="3">
        <v>89.6</v>
      </c>
      <c r="G218" s="3">
        <v>90.4</v>
      </c>
    </row>
    <row r="219" spans="1:7" ht="13.5" thickBot="1">
      <c r="A219" s="2">
        <v>41492</v>
      </c>
      <c r="B219" s="3">
        <v>0</v>
      </c>
      <c r="C219" s="3">
        <v>0</v>
      </c>
      <c r="D219" s="3">
        <v>92.8</v>
      </c>
      <c r="E219" s="3">
        <v>92.8</v>
      </c>
      <c r="F219" s="3">
        <v>90.2</v>
      </c>
      <c r="G219" s="3">
        <v>90.8</v>
      </c>
    </row>
    <row r="220" spans="1:7" ht="13.5" thickBot="1">
      <c r="A220" s="2">
        <v>41493</v>
      </c>
      <c r="B220" s="3">
        <v>0</v>
      </c>
      <c r="C220" s="3">
        <v>0</v>
      </c>
      <c r="D220" s="3">
        <v>91.5</v>
      </c>
      <c r="E220" s="3">
        <v>91.5</v>
      </c>
      <c r="F220" s="3">
        <v>89.6</v>
      </c>
      <c r="G220" s="3">
        <v>89.9</v>
      </c>
    </row>
    <row r="221" spans="1:7" ht="13.5" thickBot="1">
      <c r="A221" s="2">
        <v>41494</v>
      </c>
      <c r="B221" s="3">
        <v>0</v>
      </c>
      <c r="C221" s="3">
        <v>0</v>
      </c>
      <c r="D221" s="3">
        <v>0</v>
      </c>
      <c r="E221" s="3">
        <v>0</v>
      </c>
      <c r="F221" s="3">
        <v>89.7</v>
      </c>
      <c r="G221" s="3">
        <v>89.7</v>
      </c>
    </row>
    <row r="222" spans="1:7" ht="13.5" thickBot="1">
      <c r="A222" s="2">
        <v>41495</v>
      </c>
      <c r="B222" s="3">
        <v>0</v>
      </c>
      <c r="C222" s="3">
        <v>0</v>
      </c>
      <c r="D222" s="3">
        <v>89.3</v>
      </c>
      <c r="E222" s="3">
        <v>89.3</v>
      </c>
      <c r="F222" s="3">
        <v>89.6</v>
      </c>
      <c r="G222" s="3">
        <v>89.5</v>
      </c>
    </row>
    <row r="223" spans="1:7" ht="13.5" thickBot="1">
      <c r="A223" s="2">
        <v>41496</v>
      </c>
      <c r="B223" s="3">
        <v>0</v>
      </c>
      <c r="C223" s="3">
        <v>0</v>
      </c>
      <c r="D223" s="3">
        <v>90.8</v>
      </c>
      <c r="E223" s="3">
        <v>90.8</v>
      </c>
      <c r="F223" s="3">
        <v>90.6</v>
      </c>
      <c r="G223" s="3">
        <v>90.6</v>
      </c>
    </row>
    <row r="224" spans="1:7" ht="13.5" thickBot="1">
      <c r="A224" s="2">
        <v>41497</v>
      </c>
      <c r="B224" s="3">
        <v>0</v>
      </c>
      <c r="C224" s="3">
        <v>0</v>
      </c>
      <c r="D224" s="3">
        <v>91.9</v>
      </c>
      <c r="E224" s="3">
        <v>91.9</v>
      </c>
      <c r="F224" s="3">
        <v>90.6</v>
      </c>
      <c r="G224" s="3">
        <v>90.9</v>
      </c>
    </row>
    <row r="225" spans="1:7" ht="13.5" thickBot="1">
      <c r="A225" s="2">
        <v>41498</v>
      </c>
      <c r="B225" s="3">
        <v>0</v>
      </c>
      <c r="C225" s="3">
        <v>0</v>
      </c>
      <c r="D225" s="3">
        <v>90.8</v>
      </c>
      <c r="E225" s="3">
        <v>90.8</v>
      </c>
      <c r="F225" s="3">
        <v>91.7</v>
      </c>
      <c r="G225" s="3">
        <v>91.5</v>
      </c>
    </row>
    <row r="226" spans="1:7" ht="13.5" thickBot="1">
      <c r="A226" s="2">
        <v>41499</v>
      </c>
      <c r="B226" s="3">
        <v>0</v>
      </c>
      <c r="C226" s="3">
        <v>0</v>
      </c>
      <c r="D226" s="3">
        <v>91.9</v>
      </c>
      <c r="E226" s="3">
        <v>91.9</v>
      </c>
      <c r="F226" s="3">
        <v>90.8</v>
      </c>
      <c r="G226" s="3">
        <v>91.1</v>
      </c>
    </row>
    <row r="227" spans="1:7" ht="13.5" thickBot="1">
      <c r="A227" s="2">
        <v>41500</v>
      </c>
      <c r="B227" s="3">
        <v>0</v>
      </c>
      <c r="C227" s="3">
        <v>0</v>
      </c>
      <c r="D227" s="3">
        <v>91.1</v>
      </c>
      <c r="E227" s="3">
        <v>91.1</v>
      </c>
      <c r="F227" s="3">
        <v>91.4</v>
      </c>
      <c r="G227" s="3">
        <v>91.3</v>
      </c>
    </row>
    <row r="228" spans="1:7" ht="13.5" thickBot="1">
      <c r="A228" s="2">
        <v>41501</v>
      </c>
      <c r="B228" s="3">
        <v>0</v>
      </c>
      <c r="C228" s="3">
        <v>0</v>
      </c>
      <c r="D228" s="3">
        <v>90.8</v>
      </c>
      <c r="E228" s="3">
        <v>90.8</v>
      </c>
      <c r="F228" s="3">
        <v>89.6</v>
      </c>
      <c r="G228" s="3">
        <v>89.9</v>
      </c>
    </row>
    <row r="229" spans="1:7" ht="13.5" thickBot="1">
      <c r="A229" s="2">
        <v>41502</v>
      </c>
      <c r="B229" s="3">
        <v>0</v>
      </c>
      <c r="C229" s="3">
        <v>0</v>
      </c>
      <c r="D229" s="3">
        <v>91</v>
      </c>
      <c r="E229" s="3">
        <v>91</v>
      </c>
      <c r="F229" s="3">
        <v>89.6</v>
      </c>
      <c r="G229" s="3">
        <v>90</v>
      </c>
    </row>
    <row r="230" spans="1:7" ht="13.5" thickBot="1">
      <c r="A230" s="2">
        <v>41503</v>
      </c>
      <c r="B230" s="3">
        <v>0</v>
      </c>
      <c r="C230" s="3">
        <v>0</v>
      </c>
      <c r="D230" s="3">
        <v>89.8</v>
      </c>
      <c r="E230" s="3">
        <v>89.8</v>
      </c>
      <c r="F230" s="3">
        <v>91.1</v>
      </c>
      <c r="G230" s="3">
        <v>90.7</v>
      </c>
    </row>
    <row r="231" spans="1:7" ht="13.5" thickBot="1">
      <c r="A231" s="2">
        <v>41504</v>
      </c>
      <c r="B231" s="3">
        <v>0</v>
      </c>
      <c r="C231" s="3">
        <v>0</v>
      </c>
      <c r="D231" s="3">
        <v>92</v>
      </c>
      <c r="E231" s="3">
        <v>92</v>
      </c>
      <c r="F231" s="3">
        <v>91.7</v>
      </c>
      <c r="G231" s="3">
        <v>91.8</v>
      </c>
    </row>
    <row r="232" spans="1:7" ht="13.5" thickBot="1">
      <c r="A232" s="2">
        <v>41505</v>
      </c>
      <c r="B232" s="3">
        <v>0</v>
      </c>
      <c r="C232" s="3">
        <v>0</v>
      </c>
      <c r="D232" s="3">
        <v>89.7</v>
      </c>
      <c r="E232" s="3">
        <v>89.7</v>
      </c>
      <c r="F232" s="3">
        <v>90.3</v>
      </c>
      <c r="G232" s="3">
        <v>90.2</v>
      </c>
    </row>
    <row r="233" spans="1:7" ht="13.5" thickBot="1">
      <c r="A233" s="2">
        <v>41506</v>
      </c>
      <c r="B233" s="3">
        <v>0</v>
      </c>
      <c r="C233" s="3">
        <v>0</v>
      </c>
      <c r="D233" s="3">
        <v>90</v>
      </c>
      <c r="E233" s="3">
        <v>90</v>
      </c>
      <c r="F233" s="3">
        <v>90.3</v>
      </c>
      <c r="G233" s="3">
        <v>90.2</v>
      </c>
    </row>
    <row r="234" spans="1:7" ht="13.5" thickBot="1">
      <c r="A234" s="2">
        <v>41507</v>
      </c>
      <c r="B234" s="3">
        <v>0</v>
      </c>
      <c r="C234" s="3">
        <v>0</v>
      </c>
      <c r="D234" s="3">
        <v>90.6</v>
      </c>
      <c r="E234" s="3">
        <v>90.6</v>
      </c>
      <c r="F234" s="3">
        <v>89.2</v>
      </c>
      <c r="G234" s="3">
        <v>89.6</v>
      </c>
    </row>
    <row r="235" spans="1:7" ht="13.5" thickBot="1">
      <c r="A235" s="2">
        <v>41508</v>
      </c>
      <c r="B235" s="3">
        <v>0</v>
      </c>
      <c r="C235" s="3">
        <v>0</v>
      </c>
      <c r="D235" s="3">
        <v>90</v>
      </c>
      <c r="E235" s="3">
        <v>90</v>
      </c>
      <c r="F235" s="3">
        <v>0</v>
      </c>
      <c r="G235" s="3">
        <v>90</v>
      </c>
    </row>
    <row r="236" spans="1:7" ht="13.5" thickBot="1">
      <c r="A236" s="2">
        <v>41509</v>
      </c>
      <c r="B236" s="3">
        <v>0</v>
      </c>
      <c r="C236" s="3">
        <v>0</v>
      </c>
      <c r="D236" s="3">
        <v>90</v>
      </c>
      <c r="E236" s="3">
        <v>90</v>
      </c>
      <c r="F236" s="3">
        <v>90.9</v>
      </c>
      <c r="G236" s="3">
        <v>90.4</v>
      </c>
    </row>
    <row r="237" spans="1:7" ht="13.5" thickBot="1">
      <c r="A237" s="2">
        <v>41510</v>
      </c>
      <c r="B237" s="3">
        <v>0</v>
      </c>
      <c r="C237" s="3">
        <v>0</v>
      </c>
      <c r="D237" s="3">
        <v>91</v>
      </c>
      <c r="E237" s="3">
        <v>91</v>
      </c>
      <c r="F237" s="3">
        <v>90</v>
      </c>
      <c r="G237" s="3">
        <v>90.3</v>
      </c>
    </row>
    <row r="238" spans="1:7" ht="13.5" thickBot="1">
      <c r="A238" s="2">
        <v>41511</v>
      </c>
      <c r="B238" s="3">
        <v>0</v>
      </c>
      <c r="C238" s="3">
        <v>0</v>
      </c>
      <c r="D238" s="3">
        <v>90.5</v>
      </c>
      <c r="E238" s="3">
        <v>90.5</v>
      </c>
      <c r="F238" s="3">
        <v>90.1</v>
      </c>
      <c r="G238" s="3">
        <v>90.2</v>
      </c>
    </row>
    <row r="239" spans="1:7" ht="13.5" thickBot="1">
      <c r="A239" s="2">
        <v>41512</v>
      </c>
      <c r="B239" s="3">
        <v>0</v>
      </c>
      <c r="C239" s="3">
        <v>0</v>
      </c>
      <c r="D239" s="3">
        <v>90.3</v>
      </c>
      <c r="E239" s="3">
        <v>90.3</v>
      </c>
      <c r="F239" s="3">
        <v>90</v>
      </c>
      <c r="G239" s="3">
        <v>90.1</v>
      </c>
    </row>
    <row r="240" spans="1:7" ht="13.5" thickBot="1">
      <c r="A240" s="2">
        <v>41513</v>
      </c>
      <c r="B240" s="3">
        <v>0</v>
      </c>
      <c r="C240" s="3">
        <v>0</v>
      </c>
      <c r="D240" s="3">
        <v>92.1</v>
      </c>
      <c r="E240" s="3">
        <v>92.1</v>
      </c>
      <c r="F240" s="3">
        <v>91.1</v>
      </c>
      <c r="G240" s="3">
        <v>91.4</v>
      </c>
    </row>
    <row r="241" spans="1:7" ht="13.5" thickBot="1">
      <c r="A241" s="2">
        <v>41514</v>
      </c>
      <c r="B241" s="3">
        <v>0</v>
      </c>
      <c r="C241" s="3">
        <v>0</v>
      </c>
      <c r="D241" s="3">
        <v>90.5</v>
      </c>
      <c r="E241" s="3">
        <v>90.5</v>
      </c>
      <c r="F241" s="3">
        <v>88.5</v>
      </c>
      <c r="G241" s="3">
        <v>89.1</v>
      </c>
    </row>
    <row r="242" spans="1:7" ht="13.5" thickBot="1">
      <c r="A242" s="2">
        <v>41515</v>
      </c>
      <c r="B242" s="3">
        <v>0</v>
      </c>
      <c r="C242" s="3">
        <v>0</v>
      </c>
      <c r="D242" s="3">
        <v>91.2</v>
      </c>
      <c r="E242" s="3">
        <v>91.2</v>
      </c>
      <c r="F242" s="3">
        <v>90.1</v>
      </c>
      <c r="G242" s="3">
        <v>90.4</v>
      </c>
    </row>
    <row r="243" spans="1:7" ht="13.5" thickBot="1">
      <c r="A243" s="2">
        <v>41516</v>
      </c>
      <c r="B243" s="3">
        <v>0</v>
      </c>
      <c r="C243" s="3">
        <v>0</v>
      </c>
      <c r="D243" s="3">
        <v>90.2</v>
      </c>
      <c r="E243" s="3">
        <v>90.2</v>
      </c>
      <c r="F243" s="3">
        <v>89.2</v>
      </c>
      <c r="G243" s="3">
        <v>89.5</v>
      </c>
    </row>
    <row r="244" spans="1:7" ht="13.5" thickBot="1">
      <c r="A244" s="2">
        <v>41517</v>
      </c>
      <c r="B244" s="3">
        <v>0</v>
      </c>
      <c r="C244" s="3">
        <v>0</v>
      </c>
      <c r="D244" s="3">
        <v>90.9</v>
      </c>
      <c r="E244" s="3">
        <v>90.9</v>
      </c>
      <c r="F244" s="3">
        <v>91.4</v>
      </c>
      <c r="G244" s="3">
        <v>91.3</v>
      </c>
    </row>
    <row r="245" spans="1:7" ht="13.5" thickBot="1">
      <c r="A245" s="2">
        <v>41518</v>
      </c>
      <c r="B245" s="3">
        <v>0</v>
      </c>
      <c r="C245" s="3">
        <v>0</v>
      </c>
      <c r="D245" s="3">
        <v>93.9</v>
      </c>
      <c r="E245" s="3">
        <v>93.9</v>
      </c>
      <c r="F245" s="3">
        <v>91.3</v>
      </c>
      <c r="G245" s="3">
        <v>91.9</v>
      </c>
    </row>
    <row r="246" spans="1:7" ht="13.5" thickBot="1">
      <c r="A246" s="2">
        <v>41519</v>
      </c>
      <c r="B246" s="3">
        <v>0</v>
      </c>
      <c r="C246" s="3">
        <v>0</v>
      </c>
      <c r="D246" s="3">
        <v>91.9</v>
      </c>
      <c r="E246" s="3">
        <v>91.9</v>
      </c>
      <c r="F246" s="3">
        <v>90.3</v>
      </c>
      <c r="G246" s="3">
        <v>90.8</v>
      </c>
    </row>
    <row r="247" spans="1:7" ht="13.5" thickBot="1">
      <c r="A247" s="2">
        <v>41520</v>
      </c>
      <c r="B247" s="3">
        <v>87.4</v>
      </c>
      <c r="C247" s="3">
        <v>0</v>
      </c>
      <c r="D247" s="3">
        <v>92.5</v>
      </c>
      <c r="E247" s="3">
        <v>92.3</v>
      </c>
      <c r="F247" s="3">
        <v>91.2</v>
      </c>
      <c r="G247" s="3">
        <v>91.4</v>
      </c>
    </row>
    <row r="248" spans="1:7" ht="13.5" thickBot="1">
      <c r="A248" s="2">
        <v>41521</v>
      </c>
      <c r="B248" s="3">
        <v>0</v>
      </c>
      <c r="C248" s="3">
        <v>0</v>
      </c>
      <c r="D248" s="3">
        <v>88.7</v>
      </c>
      <c r="E248" s="3">
        <v>88.7</v>
      </c>
      <c r="F248" s="3">
        <v>90.6</v>
      </c>
      <c r="G248" s="3">
        <v>90.2</v>
      </c>
    </row>
    <row r="249" spans="1:7" ht="13.5" thickBot="1">
      <c r="A249" s="2">
        <v>41522</v>
      </c>
      <c r="B249" s="3">
        <v>0</v>
      </c>
      <c r="C249" s="3">
        <v>0</v>
      </c>
      <c r="D249" s="3">
        <v>89.5</v>
      </c>
      <c r="E249" s="3">
        <v>89.5</v>
      </c>
      <c r="F249" s="3">
        <v>90.9</v>
      </c>
      <c r="G249" s="3">
        <v>90.5</v>
      </c>
    </row>
    <row r="250" spans="1:7" ht="13.5" thickBot="1">
      <c r="A250" s="2">
        <v>41523</v>
      </c>
      <c r="B250" s="3">
        <v>0</v>
      </c>
      <c r="C250" s="3">
        <v>0</v>
      </c>
      <c r="D250" s="3">
        <v>90.3</v>
      </c>
      <c r="E250" s="3">
        <v>90.3</v>
      </c>
      <c r="F250" s="3">
        <v>91.1</v>
      </c>
      <c r="G250" s="3">
        <v>90.9</v>
      </c>
    </row>
    <row r="251" spans="1:7" ht="13.5" thickBot="1">
      <c r="A251" s="2">
        <v>41524</v>
      </c>
      <c r="B251" s="3">
        <v>0</v>
      </c>
      <c r="C251" s="3">
        <v>0</v>
      </c>
      <c r="D251" s="3">
        <v>91.7</v>
      </c>
      <c r="E251" s="3">
        <v>91.7</v>
      </c>
      <c r="F251" s="3">
        <v>91.8</v>
      </c>
      <c r="G251" s="3">
        <v>91.7</v>
      </c>
    </row>
    <row r="252" spans="1:7" ht="13.5" thickBot="1">
      <c r="A252" s="2">
        <v>41525</v>
      </c>
      <c r="B252" s="3">
        <v>0</v>
      </c>
      <c r="C252" s="3">
        <v>0</v>
      </c>
      <c r="D252" s="3">
        <v>90.8</v>
      </c>
      <c r="E252" s="3">
        <v>90.8</v>
      </c>
      <c r="F252" s="3">
        <v>91.2</v>
      </c>
      <c r="G252" s="3">
        <v>91.1</v>
      </c>
    </row>
    <row r="253" spans="1:7" ht="13.5" thickBot="1">
      <c r="A253" s="2">
        <v>41526</v>
      </c>
      <c r="B253" s="3">
        <v>0</v>
      </c>
      <c r="C253" s="3">
        <v>0</v>
      </c>
      <c r="D253" s="3">
        <v>90.8</v>
      </c>
      <c r="E253" s="3">
        <v>90.8</v>
      </c>
      <c r="F253" s="3">
        <v>90.1</v>
      </c>
      <c r="G253" s="3">
        <v>90.3</v>
      </c>
    </row>
    <row r="254" spans="1:7" ht="13.5" thickBot="1">
      <c r="A254" s="2">
        <v>41527</v>
      </c>
      <c r="B254" s="3">
        <v>0</v>
      </c>
      <c r="C254" s="3">
        <v>0</v>
      </c>
      <c r="D254" s="3">
        <v>90.1</v>
      </c>
      <c r="E254" s="3">
        <v>90.1</v>
      </c>
      <c r="F254" s="3">
        <v>91.5</v>
      </c>
      <c r="G254" s="3">
        <v>91.1</v>
      </c>
    </row>
    <row r="255" spans="1:7" ht="13.5" thickBot="1">
      <c r="A255" s="2">
        <v>41528</v>
      </c>
      <c r="B255" s="3">
        <v>0</v>
      </c>
      <c r="C255" s="3">
        <v>0</v>
      </c>
      <c r="D255" s="3">
        <v>91.1</v>
      </c>
      <c r="E255" s="3">
        <v>91.1</v>
      </c>
      <c r="F255" s="3">
        <v>90.4</v>
      </c>
      <c r="G255" s="3">
        <v>90.7</v>
      </c>
    </row>
    <row r="256" spans="1:7" ht="13.5" thickBot="1">
      <c r="A256" s="2">
        <v>41529</v>
      </c>
      <c r="B256" s="3">
        <v>0</v>
      </c>
      <c r="C256" s="3">
        <v>0</v>
      </c>
      <c r="D256" s="3">
        <v>90.3</v>
      </c>
      <c r="E256" s="3">
        <v>90.3</v>
      </c>
      <c r="F256" s="3">
        <v>92</v>
      </c>
      <c r="G256" s="3">
        <v>90.6</v>
      </c>
    </row>
    <row r="257" spans="1:7" ht="13.5" thickBot="1">
      <c r="A257" s="2">
        <v>41530</v>
      </c>
      <c r="B257" s="3">
        <v>0</v>
      </c>
      <c r="C257" s="3">
        <v>0</v>
      </c>
      <c r="D257" s="3">
        <v>91.8</v>
      </c>
      <c r="E257" s="3">
        <v>91.8</v>
      </c>
      <c r="F257" s="3">
        <v>90.7</v>
      </c>
      <c r="G257" s="3">
        <v>91</v>
      </c>
    </row>
    <row r="258" spans="1:7" ht="13.5" thickBot="1">
      <c r="A258" s="2">
        <v>41531</v>
      </c>
      <c r="B258" s="3">
        <v>0</v>
      </c>
      <c r="C258" s="3">
        <v>0</v>
      </c>
      <c r="D258" s="3">
        <v>91.2</v>
      </c>
      <c r="E258" s="3">
        <v>91.2</v>
      </c>
      <c r="F258" s="3">
        <v>91.6</v>
      </c>
      <c r="G258" s="3">
        <v>91.5</v>
      </c>
    </row>
    <row r="259" spans="1:7" ht="13.5" thickBot="1">
      <c r="A259" s="2">
        <v>41532</v>
      </c>
      <c r="B259" s="3">
        <v>0</v>
      </c>
      <c r="C259" s="3">
        <v>91.8</v>
      </c>
      <c r="D259" s="3">
        <v>91.1</v>
      </c>
      <c r="E259" s="3">
        <v>91.2</v>
      </c>
      <c r="F259" s="3">
        <v>90.8</v>
      </c>
      <c r="G259" s="3">
        <v>90.9</v>
      </c>
    </row>
    <row r="260" spans="1:7" ht="13.5" thickBot="1">
      <c r="A260" s="2">
        <v>41533</v>
      </c>
      <c r="B260" s="3">
        <v>0</v>
      </c>
      <c r="C260" s="3">
        <v>0</v>
      </c>
      <c r="D260" s="3">
        <v>90.2</v>
      </c>
      <c r="E260" s="3">
        <v>90.2</v>
      </c>
      <c r="F260" s="3">
        <v>88.5</v>
      </c>
      <c r="G260" s="3">
        <v>89.1</v>
      </c>
    </row>
    <row r="261" spans="1:7" ht="13.5" thickBot="1">
      <c r="A261" s="2">
        <v>41534</v>
      </c>
      <c r="B261" s="3">
        <v>0</v>
      </c>
      <c r="C261" s="3">
        <v>0</v>
      </c>
      <c r="D261" s="3">
        <v>91</v>
      </c>
      <c r="E261" s="3">
        <v>91</v>
      </c>
      <c r="F261" s="3">
        <v>91.1</v>
      </c>
      <c r="G261" s="3">
        <v>91.1</v>
      </c>
    </row>
    <row r="262" spans="1:7" ht="13.5" thickBot="1">
      <c r="A262" s="2">
        <v>41535</v>
      </c>
      <c r="B262" s="3">
        <v>0</v>
      </c>
      <c r="C262" s="3">
        <v>0</v>
      </c>
      <c r="D262" s="3">
        <v>92.1</v>
      </c>
      <c r="E262" s="3">
        <v>92.1</v>
      </c>
      <c r="F262" s="3">
        <v>90.7</v>
      </c>
      <c r="G262" s="3">
        <v>91.1</v>
      </c>
    </row>
    <row r="263" spans="1:7" ht="13.5" thickBot="1">
      <c r="A263" s="2">
        <v>41536</v>
      </c>
      <c r="B263" s="3">
        <v>0</v>
      </c>
      <c r="C263" s="3">
        <v>0</v>
      </c>
      <c r="D263" s="3">
        <v>92.7</v>
      </c>
      <c r="E263" s="3">
        <v>92.7</v>
      </c>
      <c r="F263" s="3">
        <v>90.8</v>
      </c>
      <c r="G263" s="3">
        <v>91.3</v>
      </c>
    </row>
    <row r="264" spans="1:7" ht="13.5" thickBot="1">
      <c r="A264" s="2">
        <v>41537</v>
      </c>
      <c r="B264" s="3">
        <v>0</v>
      </c>
      <c r="C264" s="3">
        <v>0</v>
      </c>
      <c r="D264" s="3">
        <v>91.5</v>
      </c>
      <c r="E264" s="3">
        <v>91.5</v>
      </c>
      <c r="F264" s="3">
        <v>90.9</v>
      </c>
      <c r="G264" s="3">
        <v>91.1</v>
      </c>
    </row>
    <row r="265" spans="1:7" ht="13.5" thickBot="1">
      <c r="A265" s="2">
        <v>41538</v>
      </c>
      <c r="B265" s="3">
        <v>0</v>
      </c>
      <c r="C265" s="3">
        <v>86.6</v>
      </c>
      <c r="D265" s="3">
        <v>92.1</v>
      </c>
      <c r="E265" s="3">
        <v>91.1</v>
      </c>
      <c r="F265" s="3">
        <v>90.2</v>
      </c>
      <c r="G265" s="3">
        <v>90.4</v>
      </c>
    </row>
    <row r="266" spans="1:7" ht="13.5" thickBot="1">
      <c r="A266" s="2">
        <v>41539</v>
      </c>
      <c r="B266" s="3">
        <v>0</v>
      </c>
      <c r="C266" s="3">
        <v>0</v>
      </c>
      <c r="D266" s="3">
        <v>93.9</v>
      </c>
      <c r="E266" s="3">
        <v>93.9</v>
      </c>
      <c r="F266" s="3">
        <v>90.4</v>
      </c>
      <c r="G266" s="3">
        <v>91.6</v>
      </c>
    </row>
    <row r="267" spans="1:7" ht="13.5" thickBot="1">
      <c r="A267" s="2">
        <v>41540</v>
      </c>
      <c r="B267" s="3">
        <v>0</v>
      </c>
      <c r="C267" s="3">
        <v>0</v>
      </c>
      <c r="D267" s="3">
        <v>92.7</v>
      </c>
      <c r="E267" s="3">
        <v>92.7</v>
      </c>
      <c r="F267" s="3">
        <v>90.9</v>
      </c>
      <c r="G267" s="3">
        <v>91.3</v>
      </c>
    </row>
    <row r="268" spans="1:7" ht="13.5" thickBot="1">
      <c r="A268" s="2">
        <v>41541</v>
      </c>
      <c r="B268" s="3">
        <v>0</v>
      </c>
      <c r="C268" s="3">
        <v>0</v>
      </c>
      <c r="D268" s="3">
        <v>94</v>
      </c>
      <c r="E268" s="3">
        <v>94</v>
      </c>
      <c r="F268" s="3">
        <v>90.6</v>
      </c>
      <c r="G268" s="3">
        <v>91.2</v>
      </c>
    </row>
    <row r="269" spans="1:7" ht="13.5" thickBot="1">
      <c r="A269" s="2">
        <v>41542</v>
      </c>
      <c r="B269" s="3">
        <v>0</v>
      </c>
      <c r="C269" s="3">
        <v>0</v>
      </c>
      <c r="D269" s="3">
        <v>90.3</v>
      </c>
      <c r="E269" s="3">
        <v>90.3</v>
      </c>
      <c r="F269" s="3">
        <v>89</v>
      </c>
      <c r="G269" s="3">
        <v>89.3</v>
      </c>
    </row>
    <row r="270" spans="1:7" ht="13.5" thickBot="1">
      <c r="A270" s="2">
        <v>41543</v>
      </c>
      <c r="B270" s="3">
        <v>0</v>
      </c>
      <c r="C270" s="3">
        <v>0</v>
      </c>
      <c r="D270" s="3">
        <v>90.2</v>
      </c>
      <c r="E270" s="3">
        <v>90.2</v>
      </c>
      <c r="F270" s="3">
        <v>91.2</v>
      </c>
      <c r="G270" s="3">
        <v>91</v>
      </c>
    </row>
    <row r="271" spans="1:7" ht="13.5" thickBot="1">
      <c r="A271" s="2">
        <v>41544</v>
      </c>
      <c r="B271" s="3">
        <v>0</v>
      </c>
      <c r="C271" s="3">
        <v>0</v>
      </c>
      <c r="D271" s="3">
        <v>90.7</v>
      </c>
      <c r="E271" s="3">
        <v>90.7</v>
      </c>
      <c r="F271" s="3">
        <v>90.4</v>
      </c>
      <c r="G271" s="3">
        <v>90.5</v>
      </c>
    </row>
    <row r="272" spans="1:7" ht="13.5" thickBot="1">
      <c r="A272" s="2">
        <v>41545</v>
      </c>
      <c r="B272" s="3">
        <v>0</v>
      </c>
      <c r="C272" s="3">
        <v>0</v>
      </c>
      <c r="D272" s="3">
        <v>92.1</v>
      </c>
      <c r="E272" s="3">
        <v>92.1</v>
      </c>
      <c r="F272" s="3">
        <v>89.4</v>
      </c>
      <c r="G272" s="3">
        <v>90.3</v>
      </c>
    </row>
    <row r="273" spans="1:7" ht="13.5" thickBot="1">
      <c r="A273" s="2">
        <v>41546</v>
      </c>
      <c r="B273" s="3">
        <v>0</v>
      </c>
      <c r="C273" s="3">
        <v>0</v>
      </c>
      <c r="D273" s="3">
        <v>91.1</v>
      </c>
      <c r="E273" s="3">
        <v>91.1</v>
      </c>
      <c r="F273" s="3">
        <v>91.6</v>
      </c>
      <c r="G273" s="3">
        <v>91.4</v>
      </c>
    </row>
    <row r="274" spans="1:7" ht="13.5" thickBot="1">
      <c r="A274" s="2">
        <v>41547</v>
      </c>
      <c r="B274" s="3">
        <v>0</v>
      </c>
      <c r="C274" s="3">
        <v>0</v>
      </c>
      <c r="D274" s="3">
        <v>89.6</v>
      </c>
      <c r="E274" s="3">
        <v>89.6</v>
      </c>
      <c r="F274" s="3">
        <v>91.4</v>
      </c>
      <c r="G274" s="3">
        <v>90.9</v>
      </c>
    </row>
    <row r="275" spans="1:7" ht="13.5" thickBot="1">
      <c r="A275" s="2">
        <v>41548</v>
      </c>
      <c r="B275" s="3">
        <v>0</v>
      </c>
      <c r="C275" s="3">
        <v>0</v>
      </c>
      <c r="D275" s="3">
        <v>92.5</v>
      </c>
      <c r="E275" s="3">
        <v>92.5</v>
      </c>
      <c r="F275" s="3">
        <v>89.8</v>
      </c>
      <c r="G275" s="3">
        <v>90.7</v>
      </c>
    </row>
    <row r="276" spans="1:7" ht="13.5" thickBot="1">
      <c r="A276" s="2">
        <v>41549</v>
      </c>
      <c r="B276" s="3">
        <v>0</v>
      </c>
      <c r="C276" s="3">
        <v>0</v>
      </c>
      <c r="D276" s="3">
        <v>90.9</v>
      </c>
      <c r="E276" s="3">
        <v>90.9</v>
      </c>
      <c r="F276" s="3">
        <v>90.6</v>
      </c>
      <c r="G276" s="3">
        <v>90.7</v>
      </c>
    </row>
    <row r="277" spans="1:7" ht="13.5" thickBot="1">
      <c r="A277" s="2">
        <v>41550</v>
      </c>
      <c r="B277" s="3">
        <v>0</v>
      </c>
      <c r="C277" s="3">
        <v>0</v>
      </c>
      <c r="D277" s="3">
        <v>91</v>
      </c>
      <c r="E277" s="3">
        <v>91</v>
      </c>
      <c r="F277" s="3">
        <v>90.3</v>
      </c>
      <c r="G277" s="3">
        <v>90.5</v>
      </c>
    </row>
    <row r="278" spans="1:7" ht="13.5" thickBot="1">
      <c r="A278" s="2">
        <v>41551</v>
      </c>
      <c r="B278" s="3">
        <v>0</v>
      </c>
      <c r="C278" s="3">
        <v>0</v>
      </c>
      <c r="D278" s="3">
        <v>89.1</v>
      </c>
      <c r="E278" s="3">
        <v>89.1</v>
      </c>
      <c r="F278" s="3">
        <v>89.7</v>
      </c>
      <c r="G278" s="3">
        <v>89.6</v>
      </c>
    </row>
    <row r="279" spans="1:7" ht="13.5" thickBot="1">
      <c r="A279" s="2">
        <v>41552</v>
      </c>
      <c r="B279" s="3">
        <v>0</v>
      </c>
      <c r="C279" s="3">
        <v>0</v>
      </c>
      <c r="D279" s="3">
        <v>91.3</v>
      </c>
      <c r="E279" s="3">
        <v>91.3</v>
      </c>
      <c r="F279" s="3">
        <v>90.1</v>
      </c>
      <c r="G279" s="3">
        <v>90.5</v>
      </c>
    </row>
    <row r="280" spans="1:7" ht="13.5" thickBot="1">
      <c r="A280" s="2">
        <v>41553</v>
      </c>
      <c r="B280" s="3">
        <v>0</v>
      </c>
      <c r="C280" s="3">
        <v>0</v>
      </c>
      <c r="D280" s="3">
        <v>91.7</v>
      </c>
      <c r="E280" s="3">
        <v>91.7</v>
      </c>
      <c r="F280" s="3">
        <v>90.7</v>
      </c>
      <c r="G280" s="3">
        <v>91</v>
      </c>
    </row>
    <row r="281" spans="1:7" ht="13.5" thickBot="1">
      <c r="A281" s="2">
        <v>41554</v>
      </c>
      <c r="B281" s="3">
        <v>0</v>
      </c>
      <c r="C281" s="3">
        <v>0</v>
      </c>
      <c r="D281" s="3">
        <v>93.3</v>
      </c>
      <c r="E281" s="3">
        <v>93.3</v>
      </c>
      <c r="F281" s="3">
        <v>88.9</v>
      </c>
      <c r="G281" s="3">
        <v>90.2</v>
      </c>
    </row>
    <row r="282" spans="1:7" ht="13.5" thickBot="1">
      <c r="A282" s="2">
        <v>41555</v>
      </c>
      <c r="B282" s="3">
        <v>0</v>
      </c>
      <c r="C282" s="3">
        <v>0</v>
      </c>
      <c r="D282" s="3">
        <v>92.6</v>
      </c>
      <c r="E282" s="3">
        <v>92.6</v>
      </c>
      <c r="F282" s="3">
        <v>89.6</v>
      </c>
      <c r="G282" s="3">
        <v>90.9</v>
      </c>
    </row>
    <row r="283" spans="1:7" ht="13.5" thickBot="1">
      <c r="A283" s="2">
        <v>41556</v>
      </c>
      <c r="B283" s="3">
        <v>0</v>
      </c>
      <c r="C283" s="3">
        <v>0</v>
      </c>
      <c r="D283" s="3">
        <v>94.7</v>
      </c>
      <c r="E283" s="3">
        <v>94.7</v>
      </c>
      <c r="F283" s="3">
        <v>89.6</v>
      </c>
      <c r="G283" s="3">
        <v>90.8</v>
      </c>
    </row>
    <row r="284" spans="1:7" ht="13.5" thickBot="1">
      <c r="A284" s="2">
        <v>41557</v>
      </c>
      <c r="B284" s="3">
        <v>0</v>
      </c>
      <c r="C284" s="3">
        <v>0</v>
      </c>
      <c r="D284" s="3">
        <v>92.3</v>
      </c>
      <c r="E284" s="3">
        <v>92.3</v>
      </c>
      <c r="F284" s="3">
        <v>89</v>
      </c>
      <c r="G284" s="3">
        <v>89.7</v>
      </c>
    </row>
    <row r="285" spans="1:7" ht="13.5" thickBot="1">
      <c r="A285" s="2">
        <v>41558</v>
      </c>
      <c r="B285" s="3">
        <v>0</v>
      </c>
      <c r="C285" s="3">
        <v>0</v>
      </c>
      <c r="D285" s="3">
        <v>89.6</v>
      </c>
      <c r="E285" s="3">
        <v>89.6</v>
      </c>
      <c r="F285" s="3">
        <v>90.5</v>
      </c>
      <c r="G285" s="3">
        <v>90.4</v>
      </c>
    </row>
    <row r="286" spans="1:7" ht="13.5" thickBot="1">
      <c r="A286" s="2">
        <v>41559</v>
      </c>
      <c r="B286" s="3">
        <v>0</v>
      </c>
      <c r="C286" s="3">
        <v>0</v>
      </c>
      <c r="D286" s="3">
        <v>93.1</v>
      </c>
      <c r="E286" s="3">
        <v>93.1</v>
      </c>
      <c r="F286" s="3">
        <v>90.4</v>
      </c>
      <c r="G286" s="3">
        <v>91.1</v>
      </c>
    </row>
    <row r="287" spans="1:7" ht="13.5" thickBot="1">
      <c r="A287" s="2">
        <v>41560</v>
      </c>
      <c r="B287" s="3">
        <v>0</v>
      </c>
      <c r="C287" s="3">
        <v>0</v>
      </c>
      <c r="D287" s="3">
        <v>90.8</v>
      </c>
      <c r="E287" s="3">
        <v>90.8</v>
      </c>
      <c r="F287" s="3">
        <v>89.1</v>
      </c>
      <c r="G287" s="3">
        <v>89.6</v>
      </c>
    </row>
    <row r="288" spans="1:7" ht="13.5" thickBot="1">
      <c r="A288" s="2">
        <v>41561</v>
      </c>
      <c r="B288" s="3">
        <v>0</v>
      </c>
      <c r="C288" s="3">
        <v>0</v>
      </c>
      <c r="D288" s="3">
        <v>92</v>
      </c>
      <c r="E288" s="3">
        <v>92</v>
      </c>
      <c r="F288" s="3">
        <v>89.9</v>
      </c>
      <c r="G288" s="3">
        <v>90.5</v>
      </c>
    </row>
    <row r="289" spans="1:7" ht="13.5" thickBot="1">
      <c r="A289" s="2">
        <v>41562</v>
      </c>
      <c r="B289" s="3">
        <v>0</v>
      </c>
      <c r="C289" s="3">
        <v>0</v>
      </c>
      <c r="D289" s="3">
        <v>92.6</v>
      </c>
      <c r="E289" s="3">
        <v>92.6</v>
      </c>
      <c r="F289" s="3">
        <v>89.5</v>
      </c>
      <c r="G289" s="3">
        <v>90.3</v>
      </c>
    </row>
    <row r="290" spans="1:7" ht="13.5" thickBot="1">
      <c r="A290" s="2">
        <v>41563</v>
      </c>
      <c r="B290" s="3">
        <v>0</v>
      </c>
      <c r="C290" s="3">
        <v>0</v>
      </c>
      <c r="D290" s="3">
        <v>91.9</v>
      </c>
      <c r="E290" s="3">
        <v>91.9</v>
      </c>
      <c r="F290" s="3">
        <v>89.2</v>
      </c>
      <c r="G290" s="3">
        <v>90</v>
      </c>
    </row>
    <row r="291" spans="1:7" ht="13.5" thickBot="1">
      <c r="A291" s="2">
        <v>41564</v>
      </c>
      <c r="B291" s="3">
        <v>0</v>
      </c>
      <c r="C291" s="3">
        <v>0</v>
      </c>
      <c r="D291" s="3">
        <v>91.8</v>
      </c>
      <c r="E291" s="3">
        <v>91.8</v>
      </c>
      <c r="F291" s="3">
        <v>92</v>
      </c>
      <c r="G291" s="3">
        <v>91.9</v>
      </c>
    </row>
    <row r="292" spans="1:7" ht="13.5" thickBot="1">
      <c r="A292" s="2">
        <v>41565</v>
      </c>
      <c r="B292" s="3">
        <v>0</v>
      </c>
      <c r="C292" s="3">
        <v>0</v>
      </c>
      <c r="D292" s="3">
        <v>90.8</v>
      </c>
      <c r="E292" s="3">
        <v>90.8</v>
      </c>
      <c r="F292" s="3">
        <v>90.2</v>
      </c>
      <c r="G292" s="3">
        <v>90.4</v>
      </c>
    </row>
    <row r="293" spans="1:7" ht="13.5" thickBot="1">
      <c r="A293" s="2">
        <v>41566</v>
      </c>
      <c r="B293" s="3">
        <v>0</v>
      </c>
      <c r="C293" s="3">
        <v>0</v>
      </c>
      <c r="D293" s="3">
        <v>90.8</v>
      </c>
      <c r="E293" s="3">
        <v>90.8</v>
      </c>
      <c r="F293" s="3">
        <v>90.9</v>
      </c>
      <c r="G293" s="3">
        <v>90.8</v>
      </c>
    </row>
    <row r="294" spans="1:7" ht="13.5" thickBot="1">
      <c r="A294" s="2">
        <v>41567</v>
      </c>
      <c r="B294" s="3">
        <v>0</v>
      </c>
      <c r="C294" s="3">
        <v>0</v>
      </c>
      <c r="D294" s="3">
        <v>90.7</v>
      </c>
      <c r="E294" s="3">
        <v>90.7</v>
      </c>
      <c r="F294" s="3">
        <v>91.3</v>
      </c>
      <c r="G294" s="3">
        <v>91.2</v>
      </c>
    </row>
    <row r="295" spans="1:7" ht="13.5" thickBot="1">
      <c r="A295" s="2">
        <v>41568</v>
      </c>
      <c r="B295" s="3">
        <v>0</v>
      </c>
      <c r="C295" s="3">
        <v>0</v>
      </c>
      <c r="D295" s="3">
        <v>92.1</v>
      </c>
      <c r="E295" s="3">
        <v>92.1</v>
      </c>
      <c r="F295" s="3">
        <v>91.8</v>
      </c>
      <c r="G295" s="3">
        <v>91.9</v>
      </c>
    </row>
    <row r="296" spans="1:7" ht="13.5" thickBot="1">
      <c r="A296" s="2">
        <v>41569</v>
      </c>
      <c r="B296" s="3">
        <v>0</v>
      </c>
      <c r="C296" s="3">
        <v>0</v>
      </c>
      <c r="D296" s="3">
        <v>92.7</v>
      </c>
      <c r="E296" s="3">
        <v>92.7</v>
      </c>
      <c r="F296" s="3">
        <v>90.8</v>
      </c>
      <c r="G296" s="3">
        <v>91.3</v>
      </c>
    </row>
    <row r="297" spans="1:7" ht="13.5" thickBot="1">
      <c r="A297" s="2">
        <v>41570</v>
      </c>
      <c r="B297" s="3">
        <v>92.9</v>
      </c>
      <c r="C297" s="3">
        <v>0</v>
      </c>
      <c r="D297" s="3">
        <v>89.9</v>
      </c>
      <c r="E297" s="3">
        <v>99.3</v>
      </c>
      <c r="F297" s="3">
        <v>89.4</v>
      </c>
      <c r="G297" s="3">
        <v>91.1</v>
      </c>
    </row>
    <row r="298" spans="1:7" ht="13.5" thickBot="1">
      <c r="A298" s="2">
        <v>41571</v>
      </c>
      <c r="B298" s="3">
        <v>0</v>
      </c>
      <c r="C298" s="3">
        <v>0</v>
      </c>
      <c r="D298" s="3">
        <v>0</v>
      </c>
      <c r="E298" s="3">
        <v>0</v>
      </c>
      <c r="F298" s="3">
        <v>90.2</v>
      </c>
      <c r="G298" s="3">
        <v>90.2</v>
      </c>
    </row>
    <row r="299" spans="1:7" ht="13.5" thickBot="1">
      <c r="A299" s="2">
        <v>41572</v>
      </c>
      <c r="B299" s="3">
        <v>0</v>
      </c>
      <c r="C299" s="3">
        <v>0</v>
      </c>
      <c r="D299" s="3">
        <v>90.4</v>
      </c>
      <c r="E299" s="3">
        <v>90.4</v>
      </c>
      <c r="F299" s="3">
        <v>90.1</v>
      </c>
      <c r="G299" s="3">
        <v>90.2</v>
      </c>
    </row>
    <row r="300" spans="1:7" ht="13.5" thickBot="1">
      <c r="A300" s="2">
        <v>41573</v>
      </c>
      <c r="B300" s="3">
        <v>0</v>
      </c>
      <c r="C300" s="3">
        <v>0</v>
      </c>
      <c r="D300" s="3">
        <v>91.2</v>
      </c>
      <c r="E300" s="3">
        <v>91.2</v>
      </c>
      <c r="F300" s="3">
        <v>90.1</v>
      </c>
      <c r="G300" s="3">
        <v>90.4</v>
      </c>
    </row>
    <row r="301" spans="1:7" ht="13.5" thickBot="1">
      <c r="A301" s="2">
        <v>41574</v>
      </c>
      <c r="B301" s="3">
        <v>0</v>
      </c>
      <c r="C301" s="3">
        <v>0</v>
      </c>
      <c r="D301" s="3">
        <v>90.3</v>
      </c>
      <c r="E301" s="3">
        <v>90.3</v>
      </c>
      <c r="F301" s="3">
        <v>88.1</v>
      </c>
      <c r="G301" s="3">
        <v>88.8</v>
      </c>
    </row>
    <row r="302" spans="1:7" ht="13.5" thickBot="1">
      <c r="A302" s="2">
        <v>41575</v>
      </c>
      <c r="B302" s="3">
        <v>0</v>
      </c>
      <c r="C302" s="3">
        <v>0</v>
      </c>
      <c r="D302" s="3">
        <v>91.2</v>
      </c>
      <c r="E302" s="3">
        <v>91.2</v>
      </c>
      <c r="F302" s="3">
        <v>89</v>
      </c>
      <c r="G302" s="3">
        <v>89.7</v>
      </c>
    </row>
    <row r="303" spans="1:7" ht="13.5" thickBot="1">
      <c r="A303" s="2">
        <v>41576</v>
      </c>
      <c r="B303" s="3">
        <v>0</v>
      </c>
      <c r="C303" s="3">
        <v>0</v>
      </c>
      <c r="D303" s="3">
        <v>91</v>
      </c>
      <c r="E303" s="3">
        <v>91</v>
      </c>
      <c r="F303" s="3">
        <v>89</v>
      </c>
      <c r="G303" s="3">
        <v>89.6</v>
      </c>
    </row>
    <row r="304" spans="1:7" ht="13.5" thickBot="1">
      <c r="A304" s="2">
        <v>41577</v>
      </c>
      <c r="B304" s="3">
        <v>0</v>
      </c>
      <c r="C304" s="3">
        <v>0</v>
      </c>
      <c r="D304" s="3">
        <v>89.5</v>
      </c>
      <c r="E304" s="3">
        <v>89.5</v>
      </c>
      <c r="F304" s="3">
        <v>90.4</v>
      </c>
      <c r="G304" s="3">
        <v>90.1</v>
      </c>
    </row>
    <row r="305" spans="1:7" ht="13.5" thickBot="1">
      <c r="A305" s="2">
        <v>41578</v>
      </c>
      <c r="B305" s="3">
        <v>0</v>
      </c>
      <c r="C305" s="3">
        <v>0</v>
      </c>
      <c r="D305" s="3">
        <v>91</v>
      </c>
      <c r="E305" s="3">
        <v>91</v>
      </c>
      <c r="F305" s="3">
        <v>88.9</v>
      </c>
      <c r="G305" s="3">
        <v>89.5</v>
      </c>
    </row>
    <row r="306" spans="1:7" ht="13.5" thickBot="1">
      <c r="A306" s="2">
        <v>41579</v>
      </c>
      <c r="B306" s="3">
        <v>0</v>
      </c>
      <c r="C306" s="3">
        <v>0</v>
      </c>
      <c r="D306" s="3">
        <v>91</v>
      </c>
      <c r="E306" s="3">
        <v>91</v>
      </c>
      <c r="F306" s="3">
        <v>88.8</v>
      </c>
      <c r="G306" s="3">
        <v>89.5</v>
      </c>
    </row>
    <row r="307" spans="1:7" ht="13.5" thickBot="1">
      <c r="A307" s="2">
        <v>41580</v>
      </c>
      <c r="B307" s="3">
        <v>0</v>
      </c>
      <c r="C307" s="3">
        <v>0</v>
      </c>
      <c r="D307" s="3">
        <v>91.2</v>
      </c>
      <c r="E307" s="3">
        <v>91.2</v>
      </c>
      <c r="F307" s="3">
        <v>89.4</v>
      </c>
      <c r="G307" s="3">
        <v>89.9</v>
      </c>
    </row>
    <row r="308" spans="1:7" ht="13.5" thickBot="1">
      <c r="A308" s="2">
        <v>41581</v>
      </c>
      <c r="B308" s="3">
        <v>0</v>
      </c>
      <c r="C308" s="3">
        <v>0</v>
      </c>
      <c r="D308" s="3">
        <v>92.1</v>
      </c>
      <c r="E308" s="3">
        <v>92.1</v>
      </c>
      <c r="F308" s="3">
        <v>90.4</v>
      </c>
      <c r="G308" s="3">
        <v>91</v>
      </c>
    </row>
    <row r="309" spans="1:7" ht="13.5" thickBot="1">
      <c r="A309" s="2">
        <v>41582</v>
      </c>
      <c r="B309" s="3">
        <v>0</v>
      </c>
      <c r="C309" s="3">
        <v>0</v>
      </c>
      <c r="D309" s="3">
        <v>91.8</v>
      </c>
      <c r="E309" s="3">
        <v>91.8</v>
      </c>
      <c r="F309" s="3">
        <v>88.9</v>
      </c>
      <c r="G309" s="3">
        <v>89.8</v>
      </c>
    </row>
    <row r="310" spans="1:7" ht="13.5" thickBot="1">
      <c r="A310" s="2">
        <v>41583</v>
      </c>
      <c r="B310" s="3">
        <v>0</v>
      </c>
      <c r="C310" s="3">
        <v>0</v>
      </c>
      <c r="D310" s="3">
        <v>92</v>
      </c>
      <c r="E310" s="3">
        <v>92</v>
      </c>
      <c r="F310" s="3">
        <v>90.8</v>
      </c>
      <c r="G310" s="3">
        <v>91.2</v>
      </c>
    </row>
    <row r="311" spans="1:7" ht="13.5" thickBot="1">
      <c r="A311" s="2">
        <v>41584</v>
      </c>
      <c r="B311" s="3">
        <v>0</v>
      </c>
      <c r="C311" s="3">
        <v>0</v>
      </c>
      <c r="D311" s="3">
        <v>90.2</v>
      </c>
      <c r="E311" s="3">
        <v>90.2</v>
      </c>
      <c r="F311" s="3">
        <v>87.7</v>
      </c>
      <c r="G311" s="3">
        <v>88.6</v>
      </c>
    </row>
    <row r="312" spans="1:7" ht="13.5" thickBot="1">
      <c r="A312" s="2">
        <v>41585</v>
      </c>
      <c r="B312" s="3">
        <v>0</v>
      </c>
      <c r="C312" s="3">
        <v>0</v>
      </c>
      <c r="D312" s="3">
        <v>91.3</v>
      </c>
      <c r="E312" s="3">
        <v>91.3</v>
      </c>
      <c r="F312" s="3">
        <v>89.5</v>
      </c>
      <c r="G312" s="3">
        <v>90.4</v>
      </c>
    </row>
    <row r="313" spans="1:7" ht="13.5" thickBot="1">
      <c r="A313" s="2">
        <v>41586</v>
      </c>
      <c r="B313" s="3">
        <v>0</v>
      </c>
      <c r="C313" s="3">
        <v>0</v>
      </c>
      <c r="D313" s="3">
        <v>92.9</v>
      </c>
      <c r="E313" s="3">
        <v>92.9</v>
      </c>
      <c r="F313" s="3">
        <v>89.4</v>
      </c>
      <c r="G313" s="3">
        <v>90.8</v>
      </c>
    </row>
    <row r="314" spans="1:7" ht="13.5" thickBot="1">
      <c r="A314" s="2">
        <v>41587</v>
      </c>
      <c r="B314" s="3">
        <v>0</v>
      </c>
      <c r="C314" s="3">
        <v>0</v>
      </c>
      <c r="D314" s="3">
        <v>91.1</v>
      </c>
      <c r="E314" s="3">
        <v>91.1</v>
      </c>
      <c r="F314" s="3">
        <v>90.7</v>
      </c>
      <c r="G314" s="3">
        <v>90.8</v>
      </c>
    </row>
    <row r="315" spans="1:7" ht="13.5" thickBot="1">
      <c r="A315" s="2">
        <v>41588</v>
      </c>
      <c r="B315" s="3">
        <v>0</v>
      </c>
      <c r="C315" s="3">
        <v>0</v>
      </c>
      <c r="D315" s="3">
        <v>91.5</v>
      </c>
      <c r="E315" s="3">
        <v>91.5</v>
      </c>
      <c r="F315" s="3">
        <v>88.2</v>
      </c>
      <c r="G315" s="3">
        <v>89.2</v>
      </c>
    </row>
    <row r="316" spans="1:7" ht="13.5" thickBot="1">
      <c r="A316" s="2">
        <v>41589</v>
      </c>
      <c r="B316" s="3">
        <v>0</v>
      </c>
      <c r="C316" s="3">
        <v>0</v>
      </c>
      <c r="D316" s="3">
        <v>91.4</v>
      </c>
      <c r="E316" s="3">
        <v>91.4</v>
      </c>
      <c r="F316" s="3">
        <v>90.1</v>
      </c>
      <c r="G316" s="3">
        <v>90.5</v>
      </c>
    </row>
    <row r="317" spans="1:7" ht="13.5" thickBot="1">
      <c r="A317" s="2">
        <v>41590</v>
      </c>
      <c r="B317" s="3">
        <v>0</v>
      </c>
      <c r="C317" s="3">
        <v>0</v>
      </c>
      <c r="D317" s="3">
        <v>90.1</v>
      </c>
      <c r="E317" s="3">
        <v>90.1</v>
      </c>
      <c r="F317" s="3">
        <v>90.6</v>
      </c>
      <c r="G317" s="3">
        <v>90.6</v>
      </c>
    </row>
    <row r="318" spans="1:7" ht="13.5" thickBot="1">
      <c r="A318" s="2">
        <v>41591</v>
      </c>
      <c r="B318" s="3">
        <v>0</v>
      </c>
      <c r="C318" s="3">
        <v>92.4</v>
      </c>
      <c r="D318" s="3">
        <v>0</v>
      </c>
      <c r="E318" s="3">
        <v>92.4</v>
      </c>
      <c r="F318" s="3">
        <v>89.9</v>
      </c>
      <c r="G318" s="3">
        <v>90.2</v>
      </c>
    </row>
    <row r="319" spans="1:7" ht="13.5" thickBot="1">
      <c r="A319" s="2">
        <v>41592</v>
      </c>
      <c r="B319" s="3">
        <v>0</v>
      </c>
      <c r="C319" s="3">
        <v>0</v>
      </c>
      <c r="D319" s="3">
        <v>91.6</v>
      </c>
      <c r="E319" s="3">
        <v>91.6</v>
      </c>
      <c r="F319" s="3">
        <v>90</v>
      </c>
      <c r="G319" s="3">
        <v>90.4</v>
      </c>
    </row>
    <row r="320" spans="1:7" ht="13.5" thickBot="1">
      <c r="A320" s="2">
        <v>41593</v>
      </c>
      <c r="B320" s="3">
        <v>0</v>
      </c>
      <c r="C320" s="3">
        <v>0</v>
      </c>
      <c r="D320" s="3">
        <v>90.6</v>
      </c>
      <c r="E320" s="3">
        <v>90.6</v>
      </c>
      <c r="F320" s="3">
        <v>89.3</v>
      </c>
      <c r="G320" s="3">
        <v>89.7</v>
      </c>
    </row>
    <row r="321" spans="1:7" ht="13.5" thickBot="1">
      <c r="A321" s="2">
        <v>41594</v>
      </c>
      <c r="B321" s="3">
        <v>0</v>
      </c>
      <c r="C321" s="3">
        <v>0</v>
      </c>
      <c r="D321" s="3">
        <v>91.9</v>
      </c>
      <c r="E321" s="3">
        <v>91.9</v>
      </c>
      <c r="F321" s="3">
        <v>89.9</v>
      </c>
      <c r="G321" s="3">
        <v>90.5</v>
      </c>
    </row>
    <row r="322" spans="1:7" ht="13.5" thickBot="1">
      <c r="A322" s="2">
        <v>41595</v>
      </c>
      <c r="B322" s="3">
        <v>0</v>
      </c>
      <c r="C322" s="3">
        <v>0</v>
      </c>
      <c r="D322" s="3">
        <v>92.4</v>
      </c>
      <c r="E322" s="3">
        <v>92.4</v>
      </c>
      <c r="F322" s="3">
        <v>94.4</v>
      </c>
      <c r="G322" s="3">
        <v>94</v>
      </c>
    </row>
    <row r="323" spans="1:7" ht="13.5" thickBot="1">
      <c r="A323" s="2">
        <v>41596</v>
      </c>
      <c r="B323" s="3">
        <v>0</v>
      </c>
      <c r="C323" s="3">
        <v>0</v>
      </c>
      <c r="D323" s="3">
        <v>90.7</v>
      </c>
      <c r="E323" s="3">
        <v>90.7</v>
      </c>
      <c r="F323" s="3">
        <v>89.5</v>
      </c>
      <c r="G323" s="3">
        <v>89.8</v>
      </c>
    </row>
    <row r="324" spans="1:7" ht="13.5" thickBot="1">
      <c r="A324" s="2">
        <v>41597</v>
      </c>
      <c r="B324" s="3">
        <v>0</v>
      </c>
      <c r="C324" s="3">
        <v>0</v>
      </c>
      <c r="D324" s="3">
        <v>91.5</v>
      </c>
      <c r="E324" s="3">
        <v>91.5</v>
      </c>
      <c r="F324" s="3">
        <v>89.8</v>
      </c>
      <c r="G324" s="3">
        <v>90.3</v>
      </c>
    </row>
    <row r="325" spans="1:7" ht="13.5" thickBot="1">
      <c r="A325" s="2">
        <v>41598</v>
      </c>
      <c r="B325" s="3">
        <v>0</v>
      </c>
      <c r="C325" s="3">
        <v>0</v>
      </c>
      <c r="D325" s="3">
        <v>90.9</v>
      </c>
      <c r="E325" s="3">
        <v>90.9</v>
      </c>
      <c r="F325" s="3">
        <v>90.8</v>
      </c>
      <c r="G325" s="3">
        <v>90.8</v>
      </c>
    </row>
    <row r="326" spans="1:7" ht="13.5" thickBot="1">
      <c r="A326" s="2">
        <v>41599</v>
      </c>
      <c r="B326" s="3">
        <v>0</v>
      </c>
      <c r="C326" s="3">
        <v>87</v>
      </c>
      <c r="D326" s="3">
        <v>91.2</v>
      </c>
      <c r="E326" s="3">
        <v>90.4</v>
      </c>
      <c r="F326" s="3">
        <v>89</v>
      </c>
      <c r="G326" s="3">
        <v>89.3</v>
      </c>
    </row>
    <row r="327" spans="1:7" ht="13.5" thickBot="1">
      <c r="A327" s="2">
        <v>41600</v>
      </c>
      <c r="B327" s="3">
        <v>0</v>
      </c>
      <c r="C327" s="3">
        <v>0</v>
      </c>
      <c r="D327" s="3">
        <v>92.1</v>
      </c>
      <c r="E327" s="3">
        <v>92.1</v>
      </c>
      <c r="F327" s="3">
        <v>90.1</v>
      </c>
      <c r="G327" s="3">
        <v>90.8</v>
      </c>
    </row>
    <row r="328" spans="1:7" ht="13.5" thickBot="1">
      <c r="A328" s="2">
        <v>41601</v>
      </c>
      <c r="B328" s="3">
        <v>0</v>
      </c>
      <c r="C328" s="3">
        <v>0</v>
      </c>
      <c r="D328" s="3">
        <v>93.8</v>
      </c>
      <c r="E328" s="3">
        <v>93.8</v>
      </c>
      <c r="F328" s="3">
        <v>89.9</v>
      </c>
      <c r="G328" s="3">
        <v>91.1</v>
      </c>
    </row>
    <row r="329" spans="1:7" ht="13.5" thickBot="1">
      <c r="A329" s="2">
        <v>41602</v>
      </c>
      <c r="B329" s="3">
        <v>0</v>
      </c>
      <c r="C329" s="3">
        <v>0</v>
      </c>
      <c r="D329" s="3">
        <v>94.1</v>
      </c>
      <c r="E329" s="3">
        <v>94.1</v>
      </c>
      <c r="F329" s="3">
        <v>89.1</v>
      </c>
      <c r="G329" s="3">
        <v>90.5</v>
      </c>
    </row>
    <row r="330" spans="1:7" ht="13.5" thickBot="1">
      <c r="A330" s="2">
        <v>41603</v>
      </c>
      <c r="B330" s="3">
        <v>0</v>
      </c>
      <c r="C330" s="3">
        <v>0</v>
      </c>
      <c r="D330" s="3">
        <v>92</v>
      </c>
      <c r="E330" s="3">
        <v>92</v>
      </c>
      <c r="F330" s="3">
        <v>90.6</v>
      </c>
      <c r="G330" s="3">
        <v>91</v>
      </c>
    </row>
    <row r="331" spans="1:7" ht="13.5" thickBot="1">
      <c r="A331" s="2">
        <v>41604</v>
      </c>
      <c r="B331" s="3">
        <v>0</v>
      </c>
      <c r="C331" s="3">
        <v>0</v>
      </c>
      <c r="D331" s="3">
        <v>92.7</v>
      </c>
      <c r="E331" s="3">
        <v>92.7</v>
      </c>
      <c r="F331" s="3">
        <v>89</v>
      </c>
      <c r="G331" s="3">
        <v>90.2</v>
      </c>
    </row>
    <row r="332" spans="1:7" ht="13.5" thickBot="1">
      <c r="A332" s="2">
        <v>41605</v>
      </c>
      <c r="B332" s="3">
        <v>92.1</v>
      </c>
      <c r="C332" s="3">
        <v>0</v>
      </c>
      <c r="D332" s="3">
        <v>90.6</v>
      </c>
      <c r="E332" s="3">
        <v>90.7</v>
      </c>
      <c r="F332" s="3">
        <v>89.1</v>
      </c>
      <c r="G332" s="3">
        <v>89.5</v>
      </c>
    </row>
    <row r="333" spans="1:7" ht="13.5" thickBot="1">
      <c r="A333" s="2">
        <v>41606</v>
      </c>
      <c r="B333" s="3">
        <v>0</v>
      </c>
      <c r="C333" s="3">
        <v>92.7</v>
      </c>
      <c r="D333" s="3">
        <v>90.7</v>
      </c>
      <c r="E333" s="3">
        <v>90.9</v>
      </c>
      <c r="F333" s="3">
        <v>88.1</v>
      </c>
      <c r="G333" s="3">
        <v>89.2</v>
      </c>
    </row>
    <row r="334" spans="1:7" ht="13.5" thickBot="1">
      <c r="A334" s="2">
        <v>41607</v>
      </c>
      <c r="B334" s="3">
        <v>0</v>
      </c>
      <c r="C334" s="3">
        <v>0</v>
      </c>
      <c r="D334" s="3">
        <v>92.4</v>
      </c>
      <c r="E334" s="3">
        <v>92.4</v>
      </c>
      <c r="F334" s="3">
        <v>91.5</v>
      </c>
      <c r="G334" s="3">
        <v>91.8</v>
      </c>
    </row>
    <row r="335" spans="1:7" ht="13.5" thickBot="1">
      <c r="A335" s="2">
        <v>41608</v>
      </c>
      <c r="B335" s="3">
        <v>0</v>
      </c>
      <c r="C335" s="3">
        <v>0</v>
      </c>
      <c r="D335" s="3">
        <v>91.8</v>
      </c>
      <c r="E335" s="3">
        <v>91.8</v>
      </c>
      <c r="F335" s="3">
        <v>90.7</v>
      </c>
      <c r="G335" s="3">
        <v>91</v>
      </c>
    </row>
    <row r="336" spans="1:7" ht="13.5" thickBot="1">
      <c r="A336" s="2">
        <v>41609</v>
      </c>
      <c r="B336" s="3">
        <v>0</v>
      </c>
      <c r="C336" s="3">
        <v>0</v>
      </c>
      <c r="D336" s="3">
        <v>91.4</v>
      </c>
      <c r="E336" s="3">
        <v>91.4</v>
      </c>
      <c r="F336" s="3">
        <v>90.5</v>
      </c>
      <c r="G336" s="3">
        <v>90.7</v>
      </c>
    </row>
    <row r="337" spans="1:7" ht="13.5" thickBot="1">
      <c r="A337" s="2">
        <v>41610</v>
      </c>
      <c r="B337" s="3">
        <v>0</v>
      </c>
      <c r="C337" s="3">
        <v>0</v>
      </c>
      <c r="D337" s="3">
        <v>91.7</v>
      </c>
      <c r="E337" s="3">
        <v>91.7</v>
      </c>
      <c r="F337" s="3">
        <v>89.5</v>
      </c>
      <c r="G337" s="3">
        <v>90.2</v>
      </c>
    </row>
    <row r="338" spans="1:7" ht="13.5" thickBot="1">
      <c r="A338" s="2">
        <v>41611</v>
      </c>
      <c r="B338" s="3">
        <v>0</v>
      </c>
      <c r="C338" s="3">
        <v>0</v>
      </c>
      <c r="D338" s="3">
        <v>90.9</v>
      </c>
      <c r="E338" s="3">
        <v>90.9</v>
      </c>
      <c r="F338" s="3">
        <v>90.1</v>
      </c>
      <c r="G338" s="3">
        <v>90.3</v>
      </c>
    </row>
    <row r="339" spans="1:7" ht="13.5" thickBot="1">
      <c r="A339" s="2">
        <v>41612</v>
      </c>
      <c r="B339" s="3">
        <v>0</v>
      </c>
      <c r="C339" s="3">
        <v>0</v>
      </c>
      <c r="D339" s="3">
        <v>90.5</v>
      </c>
      <c r="E339" s="3">
        <v>90.5</v>
      </c>
      <c r="F339" s="3">
        <v>89</v>
      </c>
      <c r="G339" s="3">
        <v>89.4</v>
      </c>
    </row>
    <row r="340" spans="1:7" ht="13.5" thickBot="1">
      <c r="A340" s="2">
        <v>41613</v>
      </c>
      <c r="B340" s="3">
        <v>0</v>
      </c>
      <c r="C340" s="3">
        <v>0</v>
      </c>
      <c r="D340" s="3">
        <v>89.9</v>
      </c>
      <c r="E340" s="3">
        <v>89.9</v>
      </c>
      <c r="F340" s="3">
        <v>88</v>
      </c>
      <c r="G340" s="3">
        <v>88.4</v>
      </c>
    </row>
    <row r="341" spans="1:7" ht="13.5" thickBot="1">
      <c r="A341" s="2">
        <v>41614</v>
      </c>
      <c r="B341" s="3">
        <v>0</v>
      </c>
      <c r="C341" s="3">
        <v>0</v>
      </c>
      <c r="D341" s="3">
        <v>91.3</v>
      </c>
      <c r="E341" s="3">
        <v>91.3</v>
      </c>
      <c r="F341" s="3">
        <v>88.9</v>
      </c>
      <c r="G341" s="3">
        <v>89.5</v>
      </c>
    </row>
    <row r="342" spans="1:7" ht="13.5" thickBot="1">
      <c r="A342" s="2">
        <v>41615</v>
      </c>
      <c r="B342" s="3">
        <v>0</v>
      </c>
      <c r="C342" s="3">
        <v>0</v>
      </c>
      <c r="D342" s="3">
        <v>91.9</v>
      </c>
      <c r="E342" s="3">
        <v>91.9</v>
      </c>
      <c r="F342" s="3">
        <v>88.9</v>
      </c>
      <c r="G342" s="3">
        <v>89.8</v>
      </c>
    </row>
    <row r="343" spans="1:7" ht="13.5" thickBot="1">
      <c r="A343" s="2">
        <v>41616</v>
      </c>
      <c r="B343" s="3">
        <v>0</v>
      </c>
      <c r="C343" s="3">
        <v>0</v>
      </c>
      <c r="D343" s="3">
        <v>91.3</v>
      </c>
      <c r="E343" s="3">
        <v>91.3</v>
      </c>
      <c r="F343" s="3">
        <v>89.7</v>
      </c>
      <c r="G343" s="3">
        <v>90.2</v>
      </c>
    </row>
    <row r="344" spans="1:7" ht="13.5" thickBot="1">
      <c r="A344" s="2">
        <v>41617</v>
      </c>
      <c r="B344" s="3">
        <v>0</v>
      </c>
      <c r="C344" s="3">
        <v>0</v>
      </c>
      <c r="D344" s="3">
        <v>90</v>
      </c>
      <c r="E344" s="3">
        <v>90</v>
      </c>
      <c r="F344" s="3">
        <v>88.8</v>
      </c>
      <c r="G344" s="3">
        <v>89.1</v>
      </c>
    </row>
    <row r="345" spans="1:7" ht="13.5" thickBot="1">
      <c r="A345" s="2">
        <v>41618</v>
      </c>
      <c r="B345" s="3">
        <v>0</v>
      </c>
      <c r="C345" s="3">
        <v>0</v>
      </c>
      <c r="D345" s="3">
        <v>90.2</v>
      </c>
      <c r="E345" s="3">
        <v>90.2</v>
      </c>
      <c r="F345" s="3">
        <v>88.6</v>
      </c>
      <c r="G345" s="3">
        <v>89.1</v>
      </c>
    </row>
    <row r="346" spans="1:7" ht="13.5" thickBot="1">
      <c r="A346" s="2">
        <v>41619</v>
      </c>
      <c r="B346" s="3">
        <v>0</v>
      </c>
      <c r="C346" s="3">
        <v>0</v>
      </c>
      <c r="D346" s="3">
        <v>91.6</v>
      </c>
      <c r="E346" s="3">
        <v>91.6</v>
      </c>
      <c r="F346" s="3">
        <v>88.8</v>
      </c>
      <c r="G346" s="3">
        <v>89.8</v>
      </c>
    </row>
    <row r="347" spans="1:7" ht="13.5" thickBot="1">
      <c r="A347" s="2">
        <v>41620</v>
      </c>
      <c r="B347" s="3">
        <v>0</v>
      </c>
      <c r="C347" s="3">
        <v>0</v>
      </c>
      <c r="D347" s="3">
        <v>93</v>
      </c>
      <c r="E347" s="3">
        <v>93</v>
      </c>
      <c r="F347" s="3">
        <v>89.4</v>
      </c>
      <c r="G347" s="3">
        <v>90.9</v>
      </c>
    </row>
    <row r="348" spans="1:7" ht="13.5" thickBot="1">
      <c r="A348" s="2">
        <v>41621</v>
      </c>
      <c r="B348" s="3">
        <v>0</v>
      </c>
      <c r="C348" s="3">
        <v>0</v>
      </c>
      <c r="D348" s="3">
        <v>91.8</v>
      </c>
      <c r="E348" s="3">
        <v>91.8</v>
      </c>
      <c r="F348" s="3">
        <v>90.1</v>
      </c>
      <c r="G348" s="3">
        <v>90.9</v>
      </c>
    </row>
    <row r="349" spans="1:7" ht="13.5" thickBot="1">
      <c r="A349" s="2">
        <v>41622</v>
      </c>
      <c r="B349" s="3">
        <v>0</v>
      </c>
      <c r="C349" s="3">
        <v>95.5</v>
      </c>
      <c r="D349" s="3">
        <v>92.5</v>
      </c>
      <c r="E349" s="3">
        <v>92.8</v>
      </c>
      <c r="F349" s="3">
        <v>88.2</v>
      </c>
      <c r="G349" s="3">
        <v>90.1</v>
      </c>
    </row>
    <row r="350" spans="1:7" ht="13.5" thickBot="1">
      <c r="A350" s="2">
        <v>41623</v>
      </c>
      <c r="B350" s="3">
        <v>0</v>
      </c>
      <c r="C350" s="3">
        <v>92.2</v>
      </c>
      <c r="D350" s="3">
        <v>93.4</v>
      </c>
      <c r="E350" s="3">
        <v>93.3</v>
      </c>
      <c r="F350" s="3">
        <v>87.7</v>
      </c>
      <c r="G350" s="3">
        <v>90.2</v>
      </c>
    </row>
    <row r="351" spans="1:7" ht="13.5" thickBot="1">
      <c r="A351" s="2">
        <v>41624</v>
      </c>
      <c r="B351" s="3">
        <v>0</v>
      </c>
      <c r="C351" s="3">
        <v>92.8</v>
      </c>
      <c r="D351" s="3">
        <v>91.7</v>
      </c>
      <c r="E351" s="3">
        <v>92</v>
      </c>
      <c r="F351" s="3">
        <v>88.3</v>
      </c>
      <c r="G351" s="3">
        <v>90</v>
      </c>
    </row>
    <row r="352" spans="1:7" ht="13.5" thickBot="1">
      <c r="A352" s="2">
        <v>41625</v>
      </c>
      <c r="B352" s="3">
        <v>0</v>
      </c>
      <c r="C352" s="3">
        <v>96</v>
      </c>
      <c r="D352" s="3">
        <v>92.5</v>
      </c>
      <c r="E352" s="3">
        <v>93.6</v>
      </c>
      <c r="F352" s="3">
        <v>87.6</v>
      </c>
      <c r="G352" s="3">
        <v>90.5</v>
      </c>
    </row>
    <row r="353" spans="1:7" ht="13.5" thickBot="1">
      <c r="A353" s="2">
        <v>41626</v>
      </c>
      <c r="B353" s="3">
        <v>0</v>
      </c>
      <c r="C353" s="3">
        <v>93.7</v>
      </c>
      <c r="D353" s="3">
        <v>93.6</v>
      </c>
      <c r="E353" s="3">
        <v>93.6</v>
      </c>
      <c r="F353" s="3">
        <v>89</v>
      </c>
      <c r="G353" s="3">
        <v>90.8</v>
      </c>
    </row>
    <row r="354" spans="1:7" ht="13.5" thickBot="1">
      <c r="A354" s="2">
        <v>41627</v>
      </c>
      <c r="B354" s="3">
        <v>0</v>
      </c>
      <c r="C354" s="3">
        <v>88</v>
      </c>
      <c r="D354" s="3">
        <v>92.3</v>
      </c>
      <c r="E354" s="3">
        <v>92.1</v>
      </c>
      <c r="F354" s="3">
        <v>89.3</v>
      </c>
      <c r="G354" s="3">
        <v>91.1</v>
      </c>
    </row>
    <row r="355" spans="1:7" ht="13.5" thickBot="1">
      <c r="A355" s="2">
        <v>41628</v>
      </c>
      <c r="B355" s="3">
        <v>0</v>
      </c>
      <c r="C355" s="3">
        <v>90.2</v>
      </c>
      <c r="D355" s="3">
        <v>92.9</v>
      </c>
      <c r="E355" s="3">
        <v>91.6</v>
      </c>
      <c r="F355" s="3">
        <v>89.1</v>
      </c>
      <c r="G355" s="3">
        <v>90.2</v>
      </c>
    </row>
    <row r="356" spans="1:7" ht="13.5" thickBot="1">
      <c r="A356" s="2">
        <v>41629</v>
      </c>
      <c r="B356" s="3">
        <v>0</v>
      </c>
      <c r="C356" s="3">
        <v>0</v>
      </c>
      <c r="D356" s="3">
        <v>90.8</v>
      </c>
      <c r="E356" s="3">
        <v>90.8</v>
      </c>
      <c r="F356" s="3">
        <v>88.5</v>
      </c>
      <c r="G356" s="3">
        <v>89.2</v>
      </c>
    </row>
    <row r="357" spans="1:7" ht="13.5" thickBot="1">
      <c r="A357" s="2">
        <v>41630</v>
      </c>
      <c r="B357" s="3">
        <v>0</v>
      </c>
      <c r="C357" s="3">
        <v>0</v>
      </c>
      <c r="D357" s="3">
        <v>90.8</v>
      </c>
      <c r="E357" s="3">
        <v>90.8</v>
      </c>
      <c r="F357" s="3">
        <v>89.4</v>
      </c>
      <c r="G357" s="3">
        <v>89.8</v>
      </c>
    </row>
    <row r="358" spans="1:7" ht="13.5" thickBot="1">
      <c r="A358" s="2">
        <v>41631</v>
      </c>
      <c r="B358" s="3">
        <v>0</v>
      </c>
      <c r="C358" s="3">
        <v>0</v>
      </c>
      <c r="D358" s="3">
        <v>91.8</v>
      </c>
      <c r="E358" s="3">
        <v>91.8</v>
      </c>
      <c r="F358" s="3">
        <v>87.7</v>
      </c>
      <c r="G358" s="3">
        <v>89.3</v>
      </c>
    </row>
    <row r="359" spans="1:7" ht="13.5" thickBot="1">
      <c r="A359" s="2">
        <v>41632</v>
      </c>
      <c r="B359" s="3">
        <v>0</v>
      </c>
      <c r="C359" s="3">
        <v>93.7</v>
      </c>
      <c r="D359" s="3">
        <v>92.5</v>
      </c>
      <c r="E359" s="3">
        <v>92.8</v>
      </c>
      <c r="F359" s="3">
        <v>92.4</v>
      </c>
      <c r="G359" s="3">
        <v>92.5</v>
      </c>
    </row>
    <row r="360" spans="1:7" ht="13.5" thickBot="1">
      <c r="A360" s="2">
        <v>41633</v>
      </c>
      <c r="B360" s="3">
        <v>0</v>
      </c>
      <c r="C360" s="3">
        <v>0</v>
      </c>
      <c r="D360" s="3">
        <v>91.7</v>
      </c>
      <c r="E360" s="3">
        <v>91.7</v>
      </c>
      <c r="F360" s="3">
        <v>91.7</v>
      </c>
      <c r="G360" s="3">
        <v>91.7</v>
      </c>
    </row>
    <row r="361" spans="1:7" ht="13.5" thickBot="1">
      <c r="A361" s="2">
        <v>41634</v>
      </c>
      <c r="B361" s="3">
        <v>0</v>
      </c>
      <c r="C361" s="3">
        <v>0</v>
      </c>
      <c r="D361" s="3">
        <v>90.3</v>
      </c>
      <c r="E361" s="3">
        <v>90.3</v>
      </c>
      <c r="F361" s="3">
        <v>88.4</v>
      </c>
      <c r="G361" s="3">
        <v>89</v>
      </c>
    </row>
    <row r="362" spans="1:7" ht="13.5" thickBot="1">
      <c r="A362" s="2">
        <v>41635</v>
      </c>
      <c r="B362" s="3">
        <v>0</v>
      </c>
      <c r="C362" s="3">
        <v>0</v>
      </c>
      <c r="D362" s="3">
        <v>92</v>
      </c>
      <c r="E362" s="3">
        <v>92</v>
      </c>
      <c r="F362" s="3">
        <v>92.2</v>
      </c>
      <c r="G362" s="3">
        <v>92.2</v>
      </c>
    </row>
    <row r="363" spans="1:7" ht="13.5" thickBot="1">
      <c r="A363" s="2">
        <v>41636</v>
      </c>
      <c r="B363" s="3">
        <v>0</v>
      </c>
      <c r="C363" s="3">
        <v>91.2</v>
      </c>
      <c r="D363" s="3">
        <v>94.2</v>
      </c>
      <c r="E363" s="3">
        <v>93.8</v>
      </c>
      <c r="F363" s="3">
        <v>90.9</v>
      </c>
      <c r="G363" s="3">
        <v>92.1</v>
      </c>
    </row>
    <row r="364" spans="1:7" ht="13.5" thickBot="1">
      <c r="A364" s="2">
        <v>41637</v>
      </c>
      <c r="B364" s="3">
        <v>0</v>
      </c>
      <c r="C364" s="3">
        <v>0</v>
      </c>
      <c r="D364" s="3">
        <v>92.6</v>
      </c>
      <c r="E364" s="3">
        <v>92.6</v>
      </c>
      <c r="F364" s="3">
        <v>90.6</v>
      </c>
      <c r="G364" s="3">
        <v>91.2</v>
      </c>
    </row>
    <row r="365" spans="1:7" ht="13.5" thickBot="1">
      <c r="A365" s="2">
        <v>41638</v>
      </c>
      <c r="B365" s="3">
        <v>0</v>
      </c>
      <c r="C365" s="3">
        <v>0</v>
      </c>
      <c r="D365" s="3">
        <v>92.2</v>
      </c>
      <c r="E365" s="3">
        <v>92.2</v>
      </c>
      <c r="F365" s="3">
        <v>91.2</v>
      </c>
      <c r="G365" s="3">
        <v>91.5</v>
      </c>
    </row>
    <row r="366" spans="1:7" ht="13.5" thickBot="1">
      <c r="A366" s="2">
        <v>41639</v>
      </c>
      <c r="B366" s="3">
        <v>0</v>
      </c>
      <c r="C366" s="3">
        <v>0</v>
      </c>
      <c r="D366" s="3">
        <v>90.5</v>
      </c>
      <c r="E366" s="3">
        <v>90.5</v>
      </c>
      <c r="F366" s="3">
        <v>87.7</v>
      </c>
      <c r="G366" s="3">
        <v>88.6</v>
      </c>
    </row>
  </sheetData>
  <pageMargins left="0.511811024" right="0.511811024" top="0.78740157499999996" bottom="0.78740157499999996" header="0.31496062000000002" footer="0.31496062000000002"/>
  <pageSetup paperSize="9" orientation="landscape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67"/>
  <sheetViews>
    <sheetView workbookViewId="0">
      <selection activeCell="D5" sqref="D5:I5"/>
    </sheetView>
  </sheetViews>
  <sheetFormatPr defaultRowHeight="12.75"/>
  <cols>
    <col min="4" max="4" width="10.125" bestFit="1" customWidth="1"/>
    <col min="5" max="5" width="9.125" bestFit="1" customWidth="1"/>
    <col min="8" max="8" width="9.125" bestFit="1" customWidth="1"/>
    <col min="10" max="10" width="9.875" bestFit="1" customWidth="1"/>
    <col min="260" max="260" width="10.125" bestFit="1" customWidth="1"/>
    <col min="261" max="261" width="9.125" bestFit="1" customWidth="1"/>
    <col min="264" max="264" width="9.125" bestFit="1" customWidth="1"/>
    <col min="266" max="266" width="9.875" bestFit="1" customWidth="1"/>
    <col min="516" max="516" width="10.125" bestFit="1" customWidth="1"/>
    <col min="517" max="517" width="9.125" bestFit="1" customWidth="1"/>
    <col min="520" max="520" width="9.125" bestFit="1" customWidth="1"/>
    <col min="522" max="522" width="9.875" bestFit="1" customWidth="1"/>
    <col min="772" max="772" width="10.125" bestFit="1" customWidth="1"/>
    <col min="773" max="773" width="9.125" bestFit="1" customWidth="1"/>
    <col min="776" max="776" width="9.125" bestFit="1" customWidth="1"/>
    <col min="778" max="778" width="9.875" bestFit="1" customWidth="1"/>
    <col min="1028" max="1028" width="10.125" bestFit="1" customWidth="1"/>
    <col min="1029" max="1029" width="9.125" bestFit="1" customWidth="1"/>
    <col min="1032" max="1032" width="9.125" bestFit="1" customWidth="1"/>
    <col min="1034" max="1034" width="9.875" bestFit="1" customWidth="1"/>
    <col min="1284" max="1284" width="10.125" bestFit="1" customWidth="1"/>
    <col min="1285" max="1285" width="9.125" bestFit="1" customWidth="1"/>
    <col min="1288" max="1288" width="9.125" bestFit="1" customWidth="1"/>
    <col min="1290" max="1290" width="9.875" bestFit="1" customWidth="1"/>
    <col min="1540" max="1540" width="10.125" bestFit="1" customWidth="1"/>
    <col min="1541" max="1541" width="9.125" bestFit="1" customWidth="1"/>
    <col min="1544" max="1544" width="9.125" bestFit="1" customWidth="1"/>
    <col min="1546" max="1546" width="9.875" bestFit="1" customWidth="1"/>
    <col min="1796" max="1796" width="10.125" bestFit="1" customWidth="1"/>
    <col min="1797" max="1797" width="9.125" bestFit="1" customWidth="1"/>
    <col min="1800" max="1800" width="9.125" bestFit="1" customWidth="1"/>
    <col min="1802" max="1802" width="9.875" bestFit="1" customWidth="1"/>
    <col min="2052" max="2052" width="10.125" bestFit="1" customWidth="1"/>
    <col min="2053" max="2053" width="9.125" bestFit="1" customWidth="1"/>
    <col min="2056" max="2056" width="9.125" bestFit="1" customWidth="1"/>
    <col min="2058" max="2058" width="9.875" bestFit="1" customWidth="1"/>
    <col min="2308" max="2308" width="10.125" bestFit="1" customWidth="1"/>
    <col min="2309" max="2309" width="9.125" bestFit="1" customWidth="1"/>
    <col min="2312" max="2312" width="9.125" bestFit="1" customWidth="1"/>
    <col min="2314" max="2314" width="9.875" bestFit="1" customWidth="1"/>
    <col min="2564" max="2564" width="10.125" bestFit="1" customWidth="1"/>
    <col min="2565" max="2565" width="9.125" bestFit="1" customWidth="1"/>
    <col min="2568" max="2568" width="9.125" bestFit="1" customWidth="1"/>
    <col min="2570" max="2570" width="9.875" bestFit="1" customWidth="1"/>
    <col min="2820" max="2820" width="10.125" bestFit="1" customWidth="1"/>
    <col min="2821" max="2821" width="9.125" bestFit="1" customWidth="1"/>
    <col min="2824" max="2824" width="9.125" bestFit="1" customWidth="1"/>
    <col min="2826" max="2826" width="9.875" bestFit="1" customWidth="1"/>
    <col min="3076" max="3076" width="10.125" bestFit="1" customWidth="1"/>
    <col min="3077" max="3077" width="9.125" bestFit="1" customWidth="1"/>
    <col min="3080" max="3080" width="9.125" bestFit="1" customWidth="1"/>
    <col min="3082" max="3082" width="9.875" bestFit="1" customWidth="1"/>
    <col min="3332" max="3332" width="10.125" bestFit="1" customWidth="1"/>
    <col min="3333" max="3333" width="9.125" bestFit="1" customWidth="1"/>
    <col min="3336" max="3336" width="9.125" bestFit="1" customWidth="1"/>
    <col min="3338" max="3338" width="9.875" bestFit="1" customWidth="1"/>
    <col min="3588" max="3588" width="10.125" bestFit="1" customWidth="1"/>
    <col min="3589" max="3589" width="9.125" bestFit="1" customWidth="1"/>
    <col min="3592" max="3592" width="9.125" bestFit="1" customWidth="1"/>
    <col min="3594" max="3594" width="9.875" bestFit="1" customWidth="1"/>
    <col min="3844" max="3844" width="10.125" bestFit="1" customWidth="1"/>
    <col min="3845" max="3845" width="9.125" bestFit="1" customWidth="1"/>
    <col min="3848" max="3848" width="9.125" bestFit="1" customWidth="1"/>
    <col min="3850" max="3850" width="9.875" bestFit="1" customWidth="1"/>
    <col min="4100" max="4100" width="10.125" bestFit="1" customWidth="1"/>
    <col min="4101" max="4101" width="9.125" bestFit="1" customWidth="1"/>
    <col min="4104" max="4104" width="9.125" bestFit="1" customWidth="1"/>
    <col min="4106" max="4106" width="9.875" bestFit="1" customWidth="1"/>
    <col min="4356" max="4356" width="10.125" bestFit="1" customWidth="1"/>
    <col min="4357" max="4357" width="9.125" bestFit="1" customWidth="1"/>
    <col min="4360" max="4360" width="9.125" bestFit="1" customWidth="1"/>
    <col min="4362" max="4362" width="9.875" bestFit="1" customWidth="1"/>
    <col min="4612" max="4612" width="10.125" bestFit="1" customWidth="1"/>
    <col min="4613" max="4613" width="9.125" bestFit="1" customWidth="1"/>
    <col min="4616" max="4616" width="9.125" bestFit="1" customWidth="1"/>
    <col min="4618" max="4618" width="9.875" bestFit="1" customWidth="1"/>
    <col min="4868" max="4868" width="10.125" bestFit="1" customWidth="1"/>
    <col min="4869" max="4869" width="9.125" bestFit="1" customWidth="1"/>
    <col min="4872" max="4872" width="9.125" bestFit="1" customWidth="1"/>
    <col min="4874" max="4874" width="9.875" bestFit="1" customWidth="1"/>
    <col min="5124" max="5124" width="10.125" bestFit="1" customWidth="1"/>
    <col min="5125" max="5125" width="9.125" bestFit="1" customWidth="1"/>
    <col min="5128" max="5128" width="9.125" bestFit="1" customWidth="1"/>
    <col min="5130" max="5130" width="9.875" bestFit="1" customWidth="1"/>
    <col min="5380" max="5380" width="10.125" bestFit="1" customWidth="1"/>
    <col min="5381" max="5381" width="9.125" bestFit="1" customWidth="1"/>
    <col min="5384" max="5384" width="9.125" bestFit="1" customWidth="1"/>
    <col min="5386" max="5386" width="9.875" bestFit="1" customWidth="1"/>
    <col min="5636" max="5636" width="10.125" bestFit="1" customWidth="1"/>
    <col min="5637" max="5637" width="9.125" bestFit="1" customWidth="1"/>
    <col min="5640" max="5640" width="9.125" bestFit="1" customWidth="1"/>
    <col min="5642" max="5642" width="9.875" bestFit="1" customWidth="1"/>
    <col min="5892" max="5892" width="10.125" bestFit="1" customWidth="1"/>
    <col min="5893" max="5893" width="9.125" bestFit="1" customWidth="1"/>
    <col min="5896" max="5896" width="9.125" bestFit="1" customWidth="1"/>
    <col min="5898" max="5898" width="9.875" bestFit="1" customWidth="1"/>
    <col min="6148" max="6148" width="10.125" bestFit="1" customWidth="1"/>
    <col min="6149" max="6149" width="9.125" bestFit="1" customWidth="1"/>
    <col min="6152" max="6152" width="9.125" bestFit="1" customWidth="1"/>
    <col min="6154" max="6154" width="9.875" bestFit="1" customWidth="1"/>
    <col min="6404" max="6404" width="10.125" bestFit="1" customWidth="1"/>
    <col min="6405" max="6405" width="9.125" bestFit="1" customWidth="1"/>
    <col min="6408" max="6408" width="9.125" bestFit="1" customWidth="1"/>
    <col min="6410" max="6410" width="9.875" bestFit="1" customWidth="1"/>
    <col min="6660" max="6660" width="10.125" bestFit="1" customWidth="1"/>
    <col min="6661" max="6661" width="9.125" bestFit="1" customWidth="1"/>
    <col min="6664" max="6664" width="9.125" bestFit="1" customWidth="1"/>
    <col min="6666" max="6666" width="9.875" bestFit="1" customWidth="1"/>
    <col min="6916" max="6916" width="10.125" bestFit="1" customWidth="1"/>
    <col min="6917" max="6917" width="9.125" bestFit="1" customWidth="1"/>
    <col min="6920" max="6920" width="9.125" bestFit="1" customWidth="1"/>
    <col min="6922" max="6922" width="9.875" bestFit="1" customWidth="1"/>
    <col min="7172" max="7172" width="10.125" bestFit="1" customWidth="1"/>
    <col min="7173" max="7173" width="9.125" bestFit="1" customWidth="1"/>
    <col min="7176" max="7176" width="9.125" bestFit="1" customWidth="1"/>
    <col min="7178" max="7178" width="9.875" bestFit="1" customWidth="1"/>
    <col min="7428" max="7428" width="10.125" bestFit="1" customWidth="1"/>
    <col min="7429" max="7429" width="9.125" bestFit="1" customWidth="1"/>
    <col min="7432" max="7432" width="9.125" bestFit="1" customWidth="1"/>
    <col min="7434" max="7434" width="9.875" bestFit="1" customWidth="1"/>
    <col min="7684" max="7684" width="10.125" bestFit="1" customWidth="1"/>
    <col min="7685" max="7685" width="9.125" bestFit="1" customWidth="1"/>
    <col min="7688" max="7688" width="9.125" bestFit="1" customWidth="1"/>
    <col min="7690" max="7690" width="9.875" bestFit="1" customWidth="1"/>
    <col min="7940" max="7940" width="10.125" bestFit="1" customWidth="1"/>
    <col min="7941" max="7941" width="9.125" bestFit="1" customWidth="1"/>
    <col min="7944" max="7944" width="9.125" bestFit="1" customWidth="1"/>
    <col min="7946" max="7946" width="9.875" bestFit="1" customWidth="1"/>
    <col min="8196" max="8196" width="10.125" bestFit="1" customWidth="1"/>
    <col min="8197" max="8197" width="9.125" bestFit="1" customWidth="1"/>
    <col min="8200" max="8200" width="9.125" bestFit="1" customWidth="1"/>
    <col min="8202" max="8202" width="9.875" bestFit="1" customWidth="1"/>
    <col min="8452" max="8452" width="10.125" bestFit="1" customWidth="1"/>
    <col min="8453" max="8453" width="9.125" bestFit="1" customWidth="1"/>
    <col min="8456" max="8456" width="9.125" bestFit="1" customWidth="1"/>
    <col min="8458" max="8458" width="9.875" bestFit="1" customWidth="1"/>
    <col min="8708" max="8708" width="10.125" bestFit="1" customWidth="1"/>
    <col min="8709" max="8709" width="9.125" bestFit="1" customWidth="1"/>
    <col min="8712" max="8712" width="9.125" bestFit="1" customWidth="1"/>
    <col min="8714" max="8714" width="9.875" bestFit="1" customWidth="1"/>
    <col min="8964" max="8964" width="10.125" bestFit="1" customWidth="1"/>
    <col min="8965" max="8965" width="9.125" bestFit="1" customWidth="1"/>
    <col min="8968" max="8968" width="9.125" bestFit="1" customWidth="1"/>
    <col min="8970" max="8970" width="9.875" bestFit="1" customWidth="1"/>
    <col min="9220" max="9220" width="10.125" bestFit="1" customWidth="1"/>
    <col min="9221" max="9221" width="9.125" bestFit="1" customWidth="1"/>
    <col min="9224" max="9224" width="9.125" bestFit="1" customWidth="1"/>
    <col min="9226" max="9226" width="9.875" bestFit="1" customWidth="1"/>
    <col min="9476" max="9476" width="10.125" bestFit="1" customWidth="1"/>
    <col min="9477" max="9477" width="9.125" bestFit="1" customWidth="1"/>
    <col min="9480" max="9480" width="9.125" bestFit="1" customWidth="1"/>
    <col min="9482" max="9482" width="9.875" bestFit="1" customWidth="1"/>
    <col min="9732" max="9732" width="10.125" bestFit="1" customWidth="1"/>
    <col min="9733" max="9733" width="9.125" bestFit="1" customWidth="1"/>
    <col min="9736" max="9736" width="9.125" bestFit="1" customWidth="1"/>
    <col min="9738" max="9738" width="9.875" bestFit="1" customWidth="1"/>
    <col min="9988" max="9988" width="10.125" bestFit="1" customWidth="1"/>
    <col min="9989" max="9989" width="9.125" bestFit="1" customWidth="1"/>
    <col min="9992" max="9992" width="9.125" bestFit="1" customWidth="1"/>
    <col min="9994" max="9994" width="9.875" bestFit="1" customWidth="1"/>
    <col min="10244" max="10244" width="10.125" bestFit="1" customWidth="1"/>
    <col min="10245" max="10245" width="9.125" bestFit="1" customWidth="1"/>
    <col min="10248" max="10248" width="9.125" bestFit="1" customWidth="1"/>
    <col min="10250" max="10250" width="9.875" bestFit="1" customWidth="1"/>
    <col min="10500" max="10500" width="10.125" bestFit="1" customWidth="1"/>
    <col min="10501" max="10501" width="9.125" bestFit="1" customWidth="1"/>
    <col min="10504" max="10504" width="9.125" bestFit="1" customWidth="1"/>
    <col min="10506" max="10506" width="9.875" bestFit="1" customWidth="1"/>
    <col min="10756" max="10756" width="10.125" bestFit="1" customWidth="1"/>
    <col min="10757" max="10757" width="9.125" bestFit="1" customWidth="1"/>
    <col min="10760" max="10760" width="9.125" bestFit="1" customWidth="1"/>
    <col min="10762" max="10762" width="9.875" bestFit="1" customWidth="1"/>
    <col min="11012" max="11012" width="10.125" bestFit="1" customWidth="1"/>
    <col min="11013" max="11013" width="9.125" bestFit="1" customWidth="1"/>
    <col min="11016" max="11016" width="9.125" bestFit="1" customWidth="1"/>
    <col min="11018" max="11018" width="9.875" bestFit="1" customWidth="1"/>
    <col min="11268" max="11268" width="10.125" bestFit="1" customWidth="1"/>
    <col min="11269" max="11269" width="9.125" bestFit="1" customWidth="1"/>
    <col min="11272" max="11272" width="9.125" bestFit="1" customWidth="1"/>
    <col min="11274" max="11274" width="9.875" bestFit="1" customWidth="1"/>
    <col min="11524" max="11524" width="10.125" bestFit="1" customWidth="1"/>
    <col min="11525" max="11525" width="9.125" bestFit="1" customWidth="1"/>
    <col min="11528" max="11528" width="9.125" bestFit="1" customWidth="1"/>
    <col min="11530" max="11530" width="9.875" bestFit="1" customWidth="1"/>
    <col min="11780" max="11780" width="10.125" bestFit="1" customWidth="1"/>
    <col min="11781" max="11781" width="9.125" bestFit="1" customWidth="1"/>
    <col min="11784" max="11784" width="9.125" bestFit="1" customWidth="1"/>
    <col min="11786" max="11786" width="9.875" bestFit="1" customWidth="1"/>
    <col min="12036" max="12036" width="10.125" bestFit="1" customWidth="1"/>
    <col min="12037" max="12037" width="9.125" bestFit="1" customWidth="1"/>
    <col min="12040" max="12040" width="9.125" bestFit="1" customWidth="1"/>
    <col min="12042" max="12042" width="9.875" bestFit="1" customWidth="1"/>
    <col min="12292" max="12292" width="10.125" bestFit="1" customWidth="1"/>
    <col min="12293" max="12293" width="9.125" bestFit="1" customWidth="1"/>
    <col min="12296" max="12296" width="9.125" bestFit="1" customWidth="1"/>
    <col min="12298" max="12298" width="9.875" bestFit="1" customWidth="1"/>
    <col min="12548" max="12548" width="10.125" bestFit="1" customWidth="1"/>
    <col min="12549" max="12549" width="9.125" bestFit="1" customWidth="1"/>
    <col min="12552" max="12552" width="9.125" bestFit="1" customWidth="1"/>
    <col min="12554" max="12554" width="9.875" bestFit="1" customWidth="1"/>
    <col min="12804" max="12804" width="10.125" bestFit="1" customWidth="1"/>
    <col min="12805" max="12805" width="9.125" bestFit="1" customWidth="1"/>
    <col min="12808" max="12808" width="9.125" bestFit="1" customWidth="1"/>
    <col min="12810" max="12810" width="9.875" bestFit="1" customWidth="1"/>
    <col min="13060" max="13060" width="10.125" bestFit="1" customWidth="1"/>
    <col min="13061" max="13061" width="9.125" bestFit="1" customWidth="1"/>
    <col min="13064" max="13064" width="9.125" bestFit="1" customWidth="1"/>
    <col min="13066" max="13066" width="9.875" bestFit="1" customWidth="1"/>
    <col min="13316" max="13316" width="10.125" bestFit="1" customWidth="1"/>
    <col min="13317" max="13317" width="9.125" bestFit="1" customWidth="1"/>
    <col min="13320" max="13320" width="9.125" bestFit="1" customWidth="1"/>
    <col min="13322" max="13322" width="9.875" bestFit="1" customWidth="1"/>
    <col min="13572" max="13572" width="10.125" bestFit="1" customWidth="1"/>
    <col min="13573" max="13573" width="9.125" bestFit="1" customWidth="1"/>
    <col min="13576" max="13576" width="9.125" bestFit="1" customWidth="1"/>
    <col min="13578" max="13578" width="9.875" bestFit="1" customWidth="1"/>
    <col min="13828" max="13828" width="10.125" bestFit="1" customWidth="1"/>
    <col min="13829" max="13829" width="9.125" bestFit="1" customWidth="1"/>
    <col min="13832" max="13832" width="9.125" bestFit="1" customWidth="1"/>
    <col min="13834" max="13834" width="9.875" bestFit="1" customWidth="1"/>
    <col min="14084" max="14084" width="10.125" bestFit="1" customWidth="1"/>
    <col min="14085" max="14085" width="9.125" bestFit="1" customWidth="1"/>
    <col min="14088" max="14088" width="9.125" bestFit="1" customWidth="1"/>
    <col min="14090" max="14090" width="9.875" bestFit="1" customWidth="1"/>
    <col min="14340" max="14340" width="10.125" bestFit="1" customWidth="1"/>
    <col min="14341" max="14341" width="9.125" bestFit="1" customWidth="1"/>
    <col min="14344" max="14344" width="9.125" bestFit="1" customWidth="1"/>
    <col min="14346" max="14346" width="9.875" bestFit="1" customWidth="1"/>
    <col min="14596" max="14596" width="10.125" bestFit="1" customWidth="1"/>
    <col min="14597" max="14597" width="9.125" bestFit="1" customWidth="1"/>
    <col min="14600" max="14600" width="9.125" bestFit="1" customWidth="1"/>
    <col min="14602" max="14602" width="9.875" bestFit="1" customWidth="1"/>
    <col min="14852" max="14852" width="10.125" bestFit="1" customWidth="1"/>
    <col min="14853" max="14853" width="9.125" bestFit="1" customWidth="1"/>
    <col min="14856" max="14856" width="9.125" bestFit="1" customWidth="1"/>
    <col min="14858" max="14858" width="9.875" bestFit="1" customWidth="1"/>
    <col min="15108" max="15108" width="10.125" bestFit="1" customWidth="1"/>
    <col min="15109" max="15109" width="9.125" bestFit="1" customWidth="1"/>
    <col min="15112" max="15112" width="9.125" bestFit="1" customWidth="1"/>
    <col min="15114" max="15114" width="9.875" bestFit="1" customWidth="1"/>
    <col min="15364" max="15364" width="10.125" bestFit="1" customWidth="1"/>
    <col min="15365" max="15365" width="9.125" bestFit="1" customWidth="1"/>
    <col min="15368" max="15368" width="9.125" bestFit="1" customWidth="1"/>
    <col min="15370" max="15370" width="9.875" bestFit="1" customWidth="1"/>
    <col min="15620" max="15620" width="10.125" bestFit="1" customWidth="1"/>
    <col min="15621" max="15621" width="9.125" bestFit="1" customWidth="1"/>
    <col min="15624" max="15624" width="9.125" bestFit="1" customWidth="1"/>
    <col min="15626" max="15626" width="9.875" bestFit="1" customWidth="1"/>
    <col min="15876" max="15876" width="10.125" bestFit="1" customWidth="1"/>
    <col min="15877" max="15877" width="9.125" bestFit="1" customWidth="1"/>
    <col min="15880" max="15880" width="9.125" bestFit="1" customWidth="1"/>
    <col min="15882" max="15882" width="9.875" bestFit="1" customWidth="1"/>
    <col min="16132" max="16132" width="10.125" bestFit="1" customWidth="1"/>
    <col min="16133" max="16133" width="9.125" bestFit="1" customWidth="1"/>
    <col min="16136" max="16136" width="9.125" bestFit="1" customWidth="1"/>
    <col min="16138" max="16138" width="9.875" bestFit="1" customWidth="1"/>
  </cols>
  <sheetData>
    <row r="2" spans="2:14">
      <c r="D2" t="s">
        <v>10</v>
      </c>
      <c r="E2" t="s">
        <v>38</v>
      </c>
      <c r="F2" t="s">
        <v>73</v>
      </c>
      <c r="G2" t="s">
        <v>58</v>
      </c>
      <c r="H2" t="s">
        <v>60</v>
      </c>
      <c r="I2" t="s">
        <v>65</v>
      </c>
      <c r="J2" t="s">
        <v>74</v>
      </c>
      <c r="K2" t="s">
        <v>27</v>
      </c>
      <c r="L2" t="s">
        <v>22</v>
      </c>
      <c r="M2" t="s">
        <v>28</v>
      </c>
      <c r="N2" t="s">
        <v>29</v>
      </c>
    </row>
    <row r="3" spans="2:14">
      <c r="D3" s="19">
        <v>158599.853</v>
      </c>
      <c r="E3" s="6">
        <f>K3+L3</f>
        <v>6459900</v>
      </c>
      <c r="F3" s="6">
        <v>293012</v>
      </c>
      <c r="G3">
        <f t="array" ref="G3">SUM(IF(F16:F67,E16:E67))</f>
        <v>1774.5840000000001</v>
      </c>
      <c r="H3" s="6">
        <f>M3+N3</f>
        <v>4258200</v>
      </c>
      <c r="I3">
        <f>E10-D10</f>
        <v>2827970</v>
      </c>
      <c r="J3">
        <f>E10</f>
        <v>151772500</v>
      </c>
      <c r="K3" s="6">
        <v>6322800</v>
      </c>
      <c r="L3" s="6">
        <v>137100</v>
      </c>
      <c r="M3" s="6">
        <v>3796600</v>
      </c>
      <c r="N3" s="6">
        <v>461600</v>
      </c>
    </row>
    <row r="4" spans="2:14">
      <c r="D4" s="19"/>
      <c r="E4" s="6"/>
      <c r="F4" s="6"/>
      <c r="H4" s="6"/>
      <c r="K4" s="6"/>
      <c r="L4" s="6"/>
      <c r="M4" s="6"/>
      <c r="N4" s="6"/>
    </row>
    <row r="5" spans="2:14">
      <c r="D5" t="s">
        <v>7</v>
      </c>
      <c r="E5" s="6" t="s">
        <v>69</v>
      </c>
      <c r="F5" s="6" t="s">
        <v>33</v>
      </c>
      <c r="G5" t="s">
        <v>59</v>
      </c>
      <c r="H5" s="6" t="s">
        <v>61</v>
      </c>
      <c r="I5" s="6" t="s">
        <v>66</v>
      </c>
      <c r="K5" s="6"/>
      <c r="L5" s="6"/>
      <c r="M5" s="6"/>
      <c r="N5" s="6"/>
    </row>
    <row r="6" spans="2:14">
      <c r="D6">
        <v>0.89590000000000003</v>
      </c>
      <c r="E6" s="19">
        <f>E3/D3</f>
        <v>40.730806982526019</v>
      </c>
      <c r="F6" s="16">
        <f>F3/D3</f>
        <v>1.8474922546113584</v>
      </c>
      <c r="G6">
        <f>G3*1000/D3</f>
        <v>11.189064595160753</v>
      </c>
      <c r="H6" s="19">
        <f>H3/D3</f>
        <v>26.848700799237186</v>
      </c>
      <c r="I6">
        <f>I3*1000/J3</f>
        <v>18.632953927753711</v>
      </c>
      <c r="K6" s="6"/>
      <c r="L6" s="6"/>
      <c r="M6" s="6"/>
      <c r="N6" s="6"/>
    </row>
    <row r="9" spans="2:14">
      <c r="B9" s="22" t="s">
        <v>75</v>
      </c>
      <c r="C9" s="22" t="s">
        <v>76</v>
      </c>
      <c r="D9" s="22" t="s">
        <v>62</v>
      </c>
      <c r="E9" s="22" t="s">
        <v>63</v>
      </c>
      <c r="F9" s="22" t="s">
        <v>64</v>
      </c>
      <c r="G9" s="22" t="s">
        <v>77</v>
      </c>
      <c r="H9" s="22" t="s">
        <v>78</v>
      </c>
      <c r="I9" s="22" t="s">
        <v>79</v>
      </c>
    </row>
    <row r="10" spans="2:14">
      <c r="B10" s="23">
        <v>201401</v>
      </c>
      <c r="C10" s="23">
        <v>974</v>
      </c>
      <c r="D10" s="23">
        <v>148944530</v>
      </c>
      <c r="E10" s="23">
        <v>151772500</v>
      </c>
      <c r="F10" s="23">
        <v>1889900</v>
      </c>
      <c r="G10" s="23">
        <v>25</v>
      </c>
      <c r="H10" s="23">
        <v>8</v>
      </c>
      <c r="I10" s="23">
        <v>2</v>
      </c>
    </row>
    <row r="11" spans="2:14">
      <c r="H11" s="6"/>
    </row>
    <row r="12" spans="2:14">
      <c r="F12" s="6"/>
      <c r="H12" s="6"/>
    </row>
    <row r="13" spans="2:14">
      <c r="F13" s="6"/>
    </row>
    <row r="15" spans="2:14">
      <c r="F15" t="s">
        <v>80</v>
      </c>
    </row>
    <row r="16" spans="2:14">
      <c r="B16">
        <v>2</v>
      </c>
      <c r="D16">
        <v>1</v>
      </c>
      <c r="E16">
        <v>52.509</v>
      </c>
      <c r="F16" t="b">
        <f>IF(ISNA(VLOOKUP(D16,$B$16:$B$32,1,FALSE)),FALSE,TRUE)</f>
        <v>0</v>
      </c>
    </row>
    <row r="17" spans="2:6">
      <c r="B17">
        <v>3</v>
      </c>
      <c r="D17">
        <v>2</v>
      </c>
      <c r="E17">
        <v>225.08699999999999</v>
      </c>
      <c r="F17" t="b">
        <f t="shared" ref="F17:F67" si="0">IF(ISNA(VLOOKUP(D17,$B$16:$B$32,1,FALSE)),FALSE,TRUE)</f>
        <v>1</v>
      </c>
    </row>
    <row r="18" spans="2:6">
      <c r="B18">
        <v>4</v>
      </c>
      <c r="D18">
        <v>3</v>
      </c>
      <c r="E18">
        <v>151.155</v>
      </c>
      <c r="F18" t="b">
        <f t="shared" si="0"/>
        <v>1</v>
      </c>
    </row>
    <row r="19" spans="2:6">
      <c r="B19">
        <v>5</v>
      </c>
      <c r="D19">
        <v>4</v>
      </c>
      <c r="E19">
        <v>196.12700000000001</v>
      </c>
      <c r="F19" t="b">
        <f t="shared" si="0"/>
        <v>1</v>
      </c>
    </row>
    <row r="20" spans="2:6">
      <c r="B20">
        <v>12</v>
      </c>
      <c r="D20">
        <v>5</v>
      </c>
      <c r="E20">
        <v>160.40199999999999</v>
      </c>
      <c r="F20" t="b">
        <f t="shared" si="0"/>
        <v>1</v>
      </c>
    </row>
    <row r="21" spans="2:6">
      <c r="B21">
        <v>16</v>
      </c>
      <c r="D21">
        <v>6</v>
      </c>
      <c r="E21">
        <v>3.5230000000000001</v>
      </c>
      <c r="F21" t="b">
        <f t="shared" si="0"/>
        <v>0</v>
      </c>
    </row>
    <row r="22" spans="2:6">
      <c r="B22">
        <v>18</v>
      </c>
      <c r="D22">
        <v>7</v>
      </c>
      <c r="E22">
        <v>19.588000000000001</v>
      </c>
      <c r="F22" t="b">
        <f t="shared" si="0"/>
        <v>0</v>
      </c>
    </row>
    <row r="23" spans="2:6">
      <c r="B23">
        <v>24</v>
      </c>
      <c r="D23">
        <v>8</v>
      </c>
      <c r="E23">
        <v>0</v>
      </c>
      <c r="F23" t="b">
        <f t="shared" si="0"/>
        <v>0</v>
      </c>
    </row>
    <row r="24" spans="2:6">
      <c r="B24">
        <v>26</v>
      </c>
      <c r="D24">
        <v>9</v>
      </c>
      <c r="E24">
        <v>0</v>
      </c>
      <c r="F24" t="b">
        <f t="shared" si="0"/>
        <v>0</v>
      </c>
    </row>
    <row r="25" spans="2:6">
      <c r="B25">
        <v>19</v>
      </c>
      <c r="D25">
        <v>10</v>
      </c>
      <c r="E25">
        <v>0</v>
      </c>
      <c r="F25" t="b">
        <f t="shared" si="0"/>
        <v>0</v>
      </c>
    </row>
    <row r="26" spans="2:6">
      <c r="B26">
        <v>20</v>
      </c>
      <c r="D26">
        <v>11</v>
      </c>
      <c r="E26">
        <v>1.8009999999999999</v>
      </c>
      <c r="F26" t="b">
        <f t="shared" si="0"/>
        <v>0</v>
      </c>
    </row>
    <row r="27" spans="2:6">
      <c r="B27">
        <v>21</v>
      </c>
      <c r="D27">
        <v>12</v>
      </c>
      <c r="E27">
        <v>62.64</v>
      </c>
      <c r="F27" t="b">
        <f t="shared" si="0"/>
        <v>1</v>
      </c>
    </row>
    <row r="28" spans="2:6">
      <c r="B28">
        <v>58</v>
      </c>
      <c r="D28">
        <v>14</v>
      </c>
      <c r="F28" t="b">
        <f t="shared" si="0"/>
        <v>0</v>
      </c>
    </row>
    <row r="29" spans="2:6">
      <c r="B29">
        <v>70</v>
      </c>
      <c r="D29">
        <v>15</v>
      </c>
      <c r="F29" t="b">
        <f t="shared" si="0"/>
        <v>0</v>
      </c>
    </row>
    <row r="30" spans="2:6">
      <c r="B30">
        <v>72</v>
      </c>
      <c r="D30">
        <v>16</v>
      </c>
      <c r="E30">
        <v>61.493000000000002</v>
      </c>
      <c r="F30" t="b">
        <f t="shared" si="0"/>
        <v>1</v>
      </c>
    </row>
    <row r="31" spans="2:6">
      <c r="B31">
        <v>75</v>
      </c>
      <c r="D31">
        <v>17</v>
      </c>
      <c r="E31">
        <v>95.912999999999997</v>
      </c>
      <c r="F31" t="b">
        <f t="shared" si="0"/>
        <v>0</v>
      </c>
    </row>
    <row r="32" spans="2:6">
      <c r="B32">
        <v>78</v>
      </c>
      <c r="D32">
        <v>18</v>
      </c>
      <c r="F32" t="b">
        <f t="shared" si="0"/>
        <v>1</v>
      </c>
    </row>
    <row r="33" spans="4:6">
      <c r="D33">
        <v>19</v>
      </c>
      <c r="E33">
        <v>1.1910000000000001</v>
      </c>
      <c r="F33" t="b">
        <f t="shared" si="0"/>
        <v>1</v>
      </c>
    </row>
    <row r="34" spans="4:6">
      <c r="D34">
        <v>20</v>
      </c>
      <c r="E34">
        <v>20.843</v>
      </c>
      <c r="F34" t="b">
        <f t="shared" si="0"/>
        <v>1</v>
      </c>
    </row>
    <row r="35" spans="4:6">
      <c r="D35">
        <v>21</v>
      </c>
      <c r="E35">
        <v>17.423999999999999</v>
      </c>
      <c r="F35" t="b">
        <f t="shared" si="0"/>
        <v>1</v>
      </c>
    </row>
    <row r="36" spans="4:6">
      <c r="D36">
        <v>22</v>
      </c>
      <c r="E36">
        <v>14.644</v>
      </c>
      <c r="F36" t="b">
        <f t="shared" si="0"/>
        <v>0</v>
      </c>
    </row>
    <row r="37" spans="4:6">
      <c r="D37">
        <v>23</v>
      </c>
      <c r="F37" t="b">
        <f t="shared" si="0"/>
        <v>0</v>
      </c>
    </row>
    <row r="38" spans="4:6">
      <c r="D38">
        <v>24</v>
      </c>
      <c r="F38" t="b">
        <f t="shared" si="0"/>
        <v>1</v>
      </c>
    </row>
    <row r="39" spans="4:6">
      <c r="D39">
        <v>25</v>
      </c>
      <c r="F39" t="b">
        <f t="shared" si="0"/>
        <v>0</v>
      </c>
    </row>
    <row r="40" spans="4:6">
      <c r="D40">
        <v>26</v>
      </c>
      <c r="E40">
        <v>1.9</v>
      </c>
      <c r="F40" t="b">
        <f t="shared" si="0"/>
        <v>1</v>
      </c>
    </row>
    <row r="41" spans="4:6">
      <c r="D41">
        <v>27</v>
      </c>
      <c r="E41">
        <v>932.50599999999997</v>
      </c>
      <c r="F41" t="b">
        <f t="shared" si="0"/>
        <v>0</v>
      </c>
    </row>
    <row r="42" spans="4:6">
      <c r="D42">
        <v>28</v>
      </c>
      <c r="F42" t="b">
        <f t="shared" si="0"/>
        <v>0</v>
      </c>
    </row>
    <row r="43" spans="4:6">
      <c r="D43">
        <v>30</v>
      </c>
      <c r="E43">
        <v>0.503</v>
      </c>
      <c r="F43" t="b">
        <f t="shared" si="0"/>
        <v>0</v>
      </c>
    </row>
    <row r="44" spans="4:6">
      <c r="D44">
        <v>31</v>
      </c>
      <c r="E44">
        <v>200.46299999999999</v>
      </c>
      <c r="F44" t="b">
        <f t="shared" si="0"/>
        <v>0</v>
      </c>
    </row>
    <row r="45" spans="4:6">
      <c r="D45">
        <v>35</v>
      </c>
      <c r="F45" t="b">
        <f t="shared" si="0"/>
        <v>0</v>
      </c>
    </row>
    <row r="46" spans="4:6">
      <c r="D46">
        <v>36</v>
      </c>
      <c r="F46" t="b">
        <f t="shared" si="0"/>
        <v>0</v>
      </c>
    </row>
    <row r="47" spans="4:6">
      <c r="D47">
        <v>40</v>
      </c>
      <c r="F47" t="b">
        <f t="shared" si="0"/>
        <v>0</v>
      </c>
    </row>
    <row r="48" spans="4:6">
      <c r="D48">
        <v>43</v>
      </c>
      <c r="E48">
        <v>462.971</v>
      </c>
      <c r="F48" t="b">
        <f t="shared" si="0"/>
        <v>0</v>
      </c>
    </row>
    <row r="49" spans="4:6">
      <c r="D49">
        <v>46</v>
      </c>
      <c r="E49">
        <v>1.73</v>
      </c>
      <c r="F49" t="b">
        <f t="shared" si="0"/>
        <v>0</v>
      </c>
    </row>
    <row r="50" spans="4:6">
      <c r="D50">
        <v>49</v>
      </c>
      <c r="E50">
        <v>0</v>
      </c>
      <c r="F50" t="b">
        <f t="shared" si="0"/>
        <v>0</v>
      </c>
    </row>
    <row r="51" spans="4:6">
      <c r="D51">
        <v>58</v>
      </c>
      <c r="E51">
        <v>23.49</v>
      </c>
      <c r="F51" t="b">
        <f t="shared" si="0"/>
        <v>1</v>
      </c>
    </row>
    <row r="52" spans="4:6">
      <c r="D52">
        <v>64</v>
      </c>
      <c r="E52">
        <v>17.548999999999999</v>
      </c>
      <c r="F52" t="b">
        <f t="shared" si="0"/>
        <v>0</v>
      </c>
    </row>
    <row r="53" spans="4:6">
      <c r="D53">
        <v>65</v>
      </c>
      <c r="E53">
        <v>14.566000000000001</v>
      </c>
      <c r="F53" t="b">
        <f t="shared" si="0"/>
        <v>0</v>
      </c>
    </row>
    <row r="54" spans="4:6">
      <c r="D54">
        <v>66</v>
      </c>
      <c r="F54" t="b">
        <f t="shared" si="0"/>
        <v>0</v>
      </c>
    </row>
    <row r="55" spans="4:6">
      <c r="D55">
        <v>67</v>
      </c>
      <c r="F55" t="b">
        <f t="shared" si="0"/>
        <v>0</v>
      </c>
    </row>
    <row r="56" spans="4:6">
      <c r="D56">
        <v>68</v>
      </c>
      <c r="E56">
        <v>5.05</v>
      </c>
      <c r="F56" t="b">
        <f t="shared" si="0"/>
        <v>0</v>
      </c>
    </row>
    <row r="57" spans="4:6">
      <c r="D57">
        <v>69</v>
      </c>
      <c r="E57">
        <v>22.312000000000001</v>
      </c>
      <c r="F57" t="b">
        <f t="shared" si="0"/>
        <v>0</v>
      </c>
    </row>
    <row r="58" spans="4:6">
      <c r="D58">
        <v>70</v>
      </c>
      <c r="E58">
        <v>519.91399999999999</v>
      </c>
      <c r="F58" t="b">
        <f t="shared" si="0"/>
        <v>1</v>
      </c>
    </row>
    <row r="59" spans="4:6">
      <c r="D59">
        <v>71</v>
      </c>
      <c r="F59" t="b">
        <f t="shared" si="0"/>
        <v>0</v>
      </c>
    </row>
    <row r="60" spans="4:6">
      <c r="D60">
        <v>72</v>
      </c>
      <c r="E60">
        <v>220.48599999999999</v>
      </c>
      <c r="F60" t="b">
        <f t="shared" si="0"/>
        <v>1</v>
      </c>
    </row>
    <row r="61" spans="4:6">
      <c r="D61">
        <v>73</v>
      </c>
      <c r="F61" t="b">
        <f t="shared" si="0"/>
        <v>0</v>
      </c>
    </row>
    <row r="62" spans="4:6">
      <c r="D62">
        <v>74</v>
      </c>
      <c r="E62">
        <v>2.5000000000000001E-2</v>
      </c>
      <c r="F62" t="b">
        <f t="shared" si="0"/>
        <v>0</v>
      </c>
    </row>
    <row r="63" spans="4:6">
      <c r="D63">
        <v>75</v>
      </c>
      <c r="E63">
        <v>112.432</v>
      </c>
      <c r="F63" t="b">
        <f t="shared" si="0"/>
        <v>1</v>
      </c>
    </row>
    <row r="64" spans="4:6">
      <c r="D64">
        <v>76</v>
      </c>
      <c r="E64">
        <v>19.411999999999999</v>
      </c>
      <c r="F64" t="b">
        <f t="shared" si="0"/>
        <v>0</v>
      </c>
    </row>
    <row r="65" spans="4:6">
      <c r="D65">
        <v>77</v>
      </c>
      <c r="F65" t="b">
        <f t="shared" si="0"/>
        <v>0</v>
      </c>
    </row>
    <row r="66" spans="4:6">
      <c r="D66">
        <v>78</v>
      </c>
      <c r="F66" t="b">
        <f t="shared" si="0"/>
        <v>1</v>
      </c>
    </row>
    <row r="67" spans="4:6">
      <c r="D67">
        <v>79</v>
      </c>
      <c r="E67">
        <v>45.088999999999999</v>
      </c>
      <c r="F67" t="b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AB15"/>
  <sheetViews>
    <sheetView tabSelected="1" workbookViewId="0">
      <selection activeCell="AB15" sqref="A3:AB15"/>
    </sheetView>
  </sheetViews>
  <sheetFormatPr defaultRowHeight="12.75"/>
  <cols>
    <col min="2" max="2" width="11.125" bestFit="1" customWidth="1"/>
    <col min="3" max="3" width="9.875" bestFit="1" customWidth="1"/>
    <col min="9" max="9" width="12" bestFit="1" customWidth="1"/>
    <col min="10" max="10" width="14.375" customWidth="1"/>
    <col min="14" max="14" width="9.125" bestFit="1" customWidth="1"/>
    <col min="15" max="15" width="10.125" bestFit="1" customWidth="1"/>
  </cols>
  <sheetData>
    <row r="1" spans="1:28">
      <c r="G1">
        <f>G2^2</f>
        <v>0.10473933650182737</v>
      </c>
      <c r="H1">
        <f>H2^2</f>
        <v>2.8023478630424671E-3</v>
      </c>
      <c r="J1">
        <f t="shared" ref="J1:S1" si="0">J2^2</f>
        <v>0.81855273726081224</v>
      </c>
      <c r="L1">
        <f t="shared" si="0"/>
        <v>0.91559280090974093</v>
      </c>
      <c r="M1">
        <f t="shared" si="0"/>
        <v>8.5901846468451115E-2</v>
      </c>
      <c r="N1">
        <f t="shared" si="0"/>
        <v>3.8059820213290046E-2</v>
      </c>
      <c r="P1">
        <f t="shared" si="0"/>
        <v>0.49902514416246491</v>
      </c>
      <c r="S1">
        <f t="shared" si="0"/>
        <v>0.62187712945214535</v>
      </c>
      <c r="V1">
        <f t="shared" ref="V1" si="1">V2^2</f>
        <v>0.14577686395175601</v>
      </c>
    </row>
    <row r="2" spans="1:28">
      <c r="G2">
        <f>CORREL($E$4:$E$15,G4:G15)</f>
        <v>-0.32363457247616079</v>
      </c>
      <c r="H2">
        <f>CORREL($E$4:$E$15,H4:H15)</f>
        <v>-5.2937206792977538E-2</v>
      </c>
      <c r="J2">
        <f t="shared" ref="J2:S2" si="2">CORREL($E$4:$E$15,J4:J15)</f>
        <v>0.90473904373626557</v>
      </c>
      <c r="L2">
        <f t="shared" si="2"/>
        <v>0.95686613531347264</v>
      </c>
      <c r="M2">
        <f t="shared" si="2"/>
        <v>-0.29309016781265645</v>
      </c>
      <c r="N2">
        <f t="shared" si="2"/>
        <v>-0.19508926216809075</v>
      </c>
      <c r="P2">
        <f t="shared" si="2"/>
        <v>-0.70641711768788906</v>
      </c>
      <c r="S2">
        <f t="shared" si="2"/>
        <v>-0.78859186494164735</v>
      </c>
      <c r="V2">
        <f t="shared" ref="V2" si="3">CORREL($E$4:$E$15,V4:V15)</f>
        <v>0.381807364978409</v>
      </c>
    </row>
    <row r="3" spans="1:28">
      <c r="A3" t="s">
        <v>42</v>
      </c>
      <c r="B3" t="s">
        <v>39</v>
      </c>
      <c r="C3" s="9" t="s">
        <v>13</v>
      </c>
      <c r="D3" t="s">
        <v>10</v>
      </c>
      <c r="E3" s="10" t="s">
        <v>57</v>
      </c>
      <c r="F3" t="s">
        <v>8</v>
      </c>
      <c r="G3" t="s">
        <v>43</v>
      </c>
      <c r="H3" t="s">
        <v>9</v>
      </c>
      <c r="I3" t="s">
        <v>35</v>
      </c>
      <c r="J3" t="s">
        <v>33</v>
      </c>
      <c r="K3" s="7" t="s">
        <v>29</v>
      </c>
      <c r="L3" t="s">
        <v>34</v>
      </c>
      <c r="M3" t="s">
        <v>36</v>
      </c>
      <c r="N3" t="s">
        <v>37</v>
      </c>
      <c r="O3" t="s">
        <v>38</v>
      </c>
      <c r="P3" t="s">
        <v>69</v>
      </c>
      <c r="Q3" t="s">
        <v>40</v>
      </c>
      <c r="R3" t="s">
        <v>41</v>
      </c>
      <c r="S3" t="s">
        <v>44</v>
      </c>
      <c r="T3" t="s">
        <v>7</v>
      </c>
      <c r="U3" t="s">
        <v>58</v>
      </c>
      <c r="V3" t="s">
        <v>59</v>
      </c>
      <c r="W3" t="s">
        <v>60</v>
      </c>
      <c r="X3" t="s">
        <v>61</v>
      </c>
      <c r="Y3" t="s">
        <v>66</v>
      </c>
      <c r="Z3" t="s">
        <v>70</v>
      </c>
      <c r="AA3" s="7" t="s">
        <v>83</v>
      </c>
      <c r="AB3" s="7" t="s">
        <v>84</v>
      </c>
    </row>
    <row r="4" spans="1:28">
      <c r="A4" s="4">
        <v>41275</v>
      </c>
      <c r="B4" s="6">
        <f>AACA004M!G3</f>
        <v>239295120</v>
      </c>
      <c r="C4" s="6">
        <v>27568820</v>
      </c>
      <c r="D4">
        <v>222685.21299999999</v>
      </c>
      <c r="E4">
        <v>0.93920000000000003</v>
      </c>
      <c r="F4">
        <v>2.89</v>
      </c>
      <c r="G4" s="5">
        <v>71.73</v>
      </c>
      <c r="H4">
        <v>0.98</v>
      </c>
      <c r="I4">
        <v>846.01</v>
      </c>
      <c r="J4">
        <f>I4/(D4/1000)</f>
        <v>3.7991296709943652</v>
      </c>
      <c r="K4" s="6">
        <v>6479600</v>
      </c>
      <c r="L4">
        <f>K4/(B4/1000)</f>
        <v>27.077861011123002</v>
      </c>
      <c r="M4">
        <v>12.3</v>
      </c>
      <c r="N4">
        <f>Q4/R4</f>
        <v>0.49060856498873029</v>
      </c>
      <c r="O4" s="6">
        <f>AACA004M!U3+AACA004M!P3</f>
        <v>3291400</v>
      </c>
      <c r="P4">
        <f>O4/(B4/1000)</f>
        <v>13.754563820607792</v>
      </c>
      <c r="Q4">
        <v>653</v>
      </c>
      <c r="R4">
        <f>AACA004M!B3</f>
        <v>1331</v>
      </c>
      <c r="S4">
        <f>C4/B4</f>
        <v>0.11520845055260634</v>
      </c>
      <c r="T4">
        <f>AACA004M!AH3</f>
        <v>0.91424904746741531</v>
      </c>
      <c r="U4">
        <v>2662.9809999999998</v>
      </c>
      <c r="V4">
        <f>(U4*1000)/D4</f>
        <v>11.958499462647303</v>
      </c>
      <c r="W4" s="6">
        <v>6479.6</v>
      </c>
      <c r="X4">
        <f>(W4*1000)/D4</f>
        <v>29.097576407105219</v>
      </c>
      <c r="Y4">
        <v>37.344194919668958</v>
      </c>
      <c r="Z4">
        <v>0.89576504585497663</v>
      </c>
      <c r="AA4">
        <v>49.90976917717478</v>
      </c>
      <c r="AB4">
        <v>12.631246736620991</v>
      </c>
    </row>
    <row r="5" spans="1:28">
      <c r="A5" s="4">
        <v>41306</v>
      </c>
      <c r="B5" s="6">
        <f>AACA004M!G4</f>
        <v>234072290</v>
      </c>
      <c r="C5" s="6">
        <v>31287090</v>
      </c>
      <c r="D5">
        <v>216486.56599999999</v>
      </c>
      <c r="E5">
        <v>0.9304</v>
      </c>
      <c r="F5">
        <v>1.88</v>
      </c>
      <c r="G5">
        <v>68.36</v>
      </c>
      <c r="H5">
        <v>0.64</v>
      </c>
      <c r="I5">
        <v>744.54</v>
      </c>
      <c r="J5">
        <f t="shared" ref="J5:J15" si="4">I5/(D5/1000)</f>
        <v>3.439197238686857</v>
      </c>
      <c r="K5" s="6">
        <v>5787900</v>
      </c>
      <c r="L5">
        <f t="shared" ref="L5:L15" si="5">K5/(B5/1000)</f>
        <v>24.72697643962897</v>
      </c>
      <c r="M5">
        <v>10.1</v>
      </c>
      <c r="N5">
        <f t="shared" ref="N5:N15" si="6">Q5/R5</f>
        <v>0.63901689708141318</v>
      </c>
      <c r="O5" s="6">
        <f>AACA004M!U4+AACA004M!P4</f>
        <v>2882400</v>
      </c>
      <c r="P5">
        <f t="shared" ref="P5:P15" si="7">O5/(B5/1000)</f>
        <v>12.314144489294311</v>
      </c>
      <c r="Q5">
        <v>832</v>
      </c>
      <c r="R5">
        <f>AACA004M!B4</f>
        <v>1302</v>
      </c>
      <c r="S5">
        <f t="shared" ref="S5:S15" si="8">C5/B5</f>
        <v>0.13366421971605438</v>
      </c>
      <c r="T5">
        <f>AACA004M!AH4</f>
        <v>0.90786458717967844</v>
      </c>
      <c r="U5">
        <v>2326.9879999999998</v>
      </c>
      <c r="V5">
        <f t="shared" ref="V5:V15" si="9">(U5*1000)/D5</f>
        <v>10.748879447789847</v>
      </c>
      <c r="W5" s="6">
        <v>5787.9</v>
      </c>
      <c r="X5">
        <f t="shared" ref="X5:X15" si="10">(W5*1000)/D5</f>
        <v>26.735608157782874</v>
      </c>
      <c r="Y5">
        <v>36.057664658970111</v>
      </c>
      <c r="Z5">
        <v>0.89051278092527852</v>
      </c>
      <c r="AA5">
        <v>43.897443802586814</v>
      </c>
      <c r="AB5">
        <v>12.828231244612194</v>
      </c>
    </row>
    <row r="6" spans="1:28">
      <c r="A6" s="4">
        <v>41334</v>
      </c>
      <c r="B6" s="6">
        <f>AACA004M!G5</f>
        <v>250855000</v>
      </c>
      <c r="C6" s="6">
        <v>37222600</v>
      </c>
      <c r="D6">
        <v>232143.83499999999</v>
      </c>
      <c r="E6">
        <v>0.93189999999999995</v>
      </c>
      <c r="F6">
        <v>3.62</v>
      </c>
      <c r="G6" s="5">
        <v>77.55</v>
      </c>
      <c r="H6">
        <v>0.75</v>
      </c>
      <c r="I6">
        <v>915.74099999999999</v>
      </c>
      <c r="J6">
        <f t="shared" si="4"/>
        <v>3.9447138451899875</v>
      </c>
      <c r="K6" s="6">
        <v>6163770</v>
      </c>
      <c r="L6">
        <f t="shared" si="5"/>
        <v>24.571047019194356</v>
      </c>
      <c r="M6">
        <v>7.4</v>
      </c>
      <c r="N6">
        <f t="shared" si="6"/>
        <v>0.52725968436154946</v>
      </c>
      <c r="O6" s="6">
        <f>AACA004M!U5+AACA004M!P5</f>
        <v>9004300</v>
      </c>
      <c r="P6">
        <f t="shared" si="7"/>
        <v>35.89444101173985</v>
      </c>
      <c r="Q6">
        <v>735</v>
      </c>
      <c r="R6">
        <f>AACA004M!B5</f>
        <v>1394</v>
      </c>
      <c r="S6">
        <f t="shared" si="8"/>
        <v>0.14838293037810688</v>
      </c>
      <c r="T6">
        <f>AACA004M!AH5</f>
        <v>0.90943618277853122</v>
      </c>
      <c r="U6">
        <v>2464.5740000000001</v>
      </c>
      <c r="V6">
        <f t="shared" si="9"/>
        <v>10.616581741229528</v>
      </c>
      <c r="W6" s="6">
        <v>6750.9</v>
      </c>
      <c r="X6">
        <f t="shared" si="10"/>
        <v>29.080677503238455</v>
      </c>
      <c r="Y6">
        <v>35.934617863101984</v>
      </c>
      <c r="Z6">
        <v>0.89191745921757271</v>
      </c>
      <c r="AA6">
        <v>44.249991885418801</v>
      </c>
      <c r="AB6">
        <v>14.934748579474448</v>
      </c>
    </row>
    <row r="7" spans="1:28">
      <c r="A7" s="4">
        <v>41365</v>
      </c>
      <c r="B7" s="6">
        <f>AACA004M!G6</f>
        <v>253916350</v>
      </c>
      <c r="C7" s="6">
        <v>39768560</v>
      </c>
      <c r="D7">
        <v>229826.49</v>
      </c>
      <c r="E7">
        <v>0.91139999999999999</v>
      </c>
      <c r="F7">
        <v>3.78</v>
      </c>
      <c r="G7">
        <v>67.8</v>
      </c>
      <c r="H7">
        <v>0.75</v>
      </c>
      <c r="I7">
        <v>744.54</v>
      </c>
      <c r="J7">
        <f t="shared" si="4"/>
        <v>3.2395743414956213</v>
      </c>
      <c r="K7" s="6">
        <v>1644900</v>
      </c>
      <c r="L7">
        <f t="shared" si="5"/>
        <v>6.4781176950598098</v>
      </c>
      <c r="M7">
        <v>10.8</v>
      </c>
      <c r="N7">
        <f t="shared" si="6"/>
        <v>0.55379061371841154</v>
      </c>
      <c r="O7" s="6">
        <f>AACA004M!U6+AACA004M!P6</f>
        <v>9514000</v>
      </c>
      <c r="P7">
        <f t="shared" si="7"/>
        <v>37.469032616450257</v>
      </c>
      <c r="Q7">
        <v>767</v>
      </c>
      <c r="R7">
        <f>AACA004M!B6</f>
        <v>1385</v>
      </c>
      <c r="S7">
        <f t="shared" si="8"/>
        <v>0.15662071386895723</v>
      </c>
      <c r="T7">
        <f>AACA004M!AH6</f>
        <v>0.90547491462916296</v>
      </c>
      <c r="U7">
        <v>2726.3529999999996</v>
      </c>
      <c r="V7">
        <f t="shared" si="9"/>
        <v>11.862657781529013</v>
      </c>
      <c r="W7" s="6">
        <v>7416.4</v>
      </c>
      <c r="X7">
        <f t="shared" si="10"/>
        <v>32.269561267719837</v>
      </c>
      <c r="Y7">
        <v>32.301816446618751</v>
      </c>
      <c r="Z7">
        <v>0.89106110071536981</v>
      </c>
      <c r="AA7">
        <v>45.299203988139212</v>
      </c>
      <c r="AB7">
        <v>14.904444159885664</v>
      </c>
    </row>
    <row r="8" spans="1:28">
      <c r="A8" s="4">
        <v>41395</v>
      </c>
      <c r="B8" s="6">
        <f>AACA004M!G7</f>
        <v>274461210</v>
      </c>
      <c r="C8" s="6">
        <v>42754600</v>
      </c>
      <c r="D8">
        <v>244923.46</v>
      </c>
      <c r="E8">
        <v>0.90139999999999998</v>
      </c>
      <c r="F8">
        <v>3.35</v>
      </c>
      <c r="G8">
        <v>69.39</v>
      </c>
      <c r="H8">
        <v>1.1100000000000001</v>
      </c>
      <c r="I8">
        <v>350.05599999999998</v>
      </c>
      <c r="J8">
        <f t="shared" si="4"/>
        <v>1.429246508276504</v>
      </c>
      <c r="K8" s="6">
        <v>1152100</v>
      </c>
      <c r="L8">
        <f t="shared" si="5"/>
        <v>4.19767879038353</v>
      </c>
      <c r="M8">
        <v>10.1</v>
      </c>
      <c r="N8">
        <f t="shared" si="6"/>
        <v>0.50033266799733866</v>
      </c>
      <c r="O8" s="6">
        <f>AACA004M!U7+AACA004M!P7</f>
        <v>9119600</v>
      </c>
      <c r="P8">
        <f t="shared" si="7"/>
        <v>33.22728191717875</v>
      </c>
      <c r="Q8">
        <v>752</v>
      </c>
      <c r="R8">
        <f>AACA004M!B7</f>
        <v>1503</v>
      </c>
      <c r="S8">
        <f t="shared" si="8"/>
        <v>0.15577647566299077</v>
      </c>
      <c r="T8">
        <f>AACA004M!AH7</f>
        <v>0.8976286439031913</v>
      </c>
      <c r="U8">
        <v>2915.3770000000004</v>
      </c>
      <c r="V8">
        <f t="shared" si="9"/>
        <v>11.903216621225262</v>
      </c>
      <c r="W8" s="6">
        <v>7511.3</v>
      </c>
      <c r="X8">
        <f t="shared" si="10"/>
        <v>30.667948264327151</v>
      </c>
      <c r="Y8">
        <v>21.150240160742463</v>
      </c>
      <c r="Z8">
        <v>0.89225524903154529</v>
      </c>
      <c r="AA8">
        <v>45.126195179506283</v>
      </c>
      <c r="AB8">
        <v>14.455959057576601</v>
      </c>
    </row>
    <row r="9" spans="1:28">
      <c r="A9" s="4">
        <v>41426</v>
      </c>
      <c r="B9" s="6">
        <f>AACA004M!G8</f>
        <v>249184470</v>
      </c>
      <c r="C9" s="6">
        <v>38634630</v>
      </c>
      <c r="D9">
        <v>221904.375</v>
      </c>
      <c r="E9">
        <v>0.8952</v>
      </c>
      <c r="F9">
        <v>3.24</v>
      </c>
      <c r="G9">
        <v>80.319999999999993</v>
      </c>
      <c r="H9">
        <v>0.57999999999999996</v>
      </c>
      <c r="I9">
        <v>395.09199999999998</v>
      </c>
      <c r="J9">
        <f t="shared" si="4"/>
        <v>1.7804606150734974</v>
      </c>
      <c r="K9" s="6">
        <v>661800</v>
      </c>
      <c r="L9">
        <f t="shared" si="5"/>
        <v>2.655863746243897</v>
      </c>
      <c r="M9">
        <v>10.7</v>
      </c>
      <c r="N9">
        <f t="shared" si="6"/>
        <v>0.62809917355371903</v>
      </c>
      <c r="O9" s="6">
        <f>AACA004M!U8+AACA004M!P8</f>
        <v>8040100</v>
      </c>
      <c r="P9">
        <f t="shared" si="7"/>
        <v>32.265654436650884</v>
      </c>
      <c r="Q9">
        <v>836</v>
      </c>
      <c r="R9">
        <f>AACA004M!B8</f>
        <v>1331</v>
      </c>
      <c r="S9">
        <f t="shared" si="8"/>
        <v>0.1550442930893727</v>
      </c>
      <c r="T9">
        <f>AACA004M!AH8</f>
        <v>0.89277319377217879</v>
      </c>
      <c r="U9">
        <v>1902.318</v>
      </c>
      <c r="V9">
        <f t="shared" si="9"/>
        <v>8.5726926294265269</v>
      </c>
      <c r="W9" s="6">
        <v>6554.5</v>
      </c>
      <c r="X9">
        <f t="shared" si="10"/>
        <v>29.537497852397006</v>
      </c>
      <c r="Y9">
        <v>25.515765518367992</v>
      </c>
      <c r="Z9">
        <v>0.8841841069822014</v>
      </c>
      <c r="AA9">
        <v>47.057495328787454</v>
      </c>
      <c r="AB9">
        <v>13.811561534106753</v>
      </c>
    </row>
    <row r="10" spans="1:28">
      <c r="A10" s="4">
        <v>41456</v>
      </c>
      <c r="B10" s="6">
        <f>AACA004M!G9</f>
        <v>259804300</v>
      </c>
      <c r="C10" s="6">
        <v>41205540</v>
      </c>
      <c r="D10">
        <v>233285.19899999999</v>
      </c>
      <c r="E10">
        <v>0.90390000000000004</v>
      </c>
      <c r="F10">
        <v>3.37</v>
      </c>
      <c r="G10">
        <v>74.73</v>
      </c>
      <c r="H10">
        <v>0.73</v>
      </c>
      <c r="I10">
        <v>380.42899999999997</v>
      </c>
      <c r="J10">
        <f t="shared" si="4"/>
        <v>1.6307464066762332</v>
      </c>
      <c r="K10" s="6">
        <v>454000</v>
      </c>
      <c r="L10">
        <f t="shared" si="5"/>
        <v>1.7474691527430455</v>
      </c>
      <c r="M10">
        <v>10.5</v>
      </c>
      <c r="N10">
        <f t="shared" si="6"/>
        <v>0.58506819813352473</v>
      </c>
      <c r="O10" s="6">
        <f>AACA004M!U9+AACA004M!P9</f>
        <v>8693000</v>
      </c>
      <c r="P10">
        <f t="shared" si="7"/>
        <v>33.459800318932366</v>
      </c>
      <c r="Q10">
        <v>815</v>
      </c>
      <c r="R10">
        <f>AACA004M!B9</f>
        <v>1393</v>
      </c>
      <c r="S10">
        <f t="shared" si="8"/>
        <v>0.15860222482845743</v>
      </c>
      <c r="T10">
        <f>AACA004M!AH9</f>
        <v>0.90234519813980552</v>
      </c>
      <c r="U10">
        <v>2534.6860000000006</v>
      </c>
      <c r="V10">
        <f t="shared" si="9"/>
        <v>10.865181378266525</v>
      </c>
      <c r="W10" s="6">
        <v>7160.9</v>
      </c>
      <c r="X10">
        <f t="shared" si="10"/>
        <v>30.695903686542927</v>
      </c>
      <c r="Y10">
        <v>22.558825088598955</v>
      </c>
      <c r="Z10">
        <v>0.89574194917805161</v>
      </c>
      <c r="AA10">
        <v>43.766529290184423</v>
      </c>
      <c r="AB10">
        <v>11.610965683253657</v>
      </c>
    </row>
    <row r="11" spans="1:28">
      <c r="A11" s="4">
        <v>41487</v>
      </c>
      <c r="B11" s="6">
        <f>AACA004M!G10</f>
        <v>271277620</v>
      </c>
      <c r="C11" s="6">
        <v>40799790</v>
      </c>
      <c r="D11">
        <v>242840.247</v>
      </c>
      <c r="E11">
        <v>0.90349999999999997</v>
      </c>
      <c r="F11">
        <v>2.63</v>
      </c>
      <c r="G11">
        <v>68.42</v>
      </c>
      <c r="H11">
        <v>1.02</v>
      </c>
      <c r="I11">
        <v>374.32900000000001</v>
      </c>
      <c r="J11">
        <f t="shared" si="4"/>
        <v>1.5414619472035045</v>
      </c>
      <c r="K11" s="6">
        <v>598800</v>
      </c>
      <c r="L11">
        <f t="shared" si="5"/>
        <v>2.2073328422742726</v>
      </c>
      <c r="M11">
        <v>11.2</v>
      </c>
      <c r="N11">
        <f t="shared" si="6"/>
        <v>0.54818865345181134</v>
      </c>
      <c r="O11" s="6">
        <f>AACA004M!U10+AACA004M!P10</f>
        <v>7067200</v>
      </c>
      <c r="P11">
        <f t="shared" si="7"/>
        <v>26.051540853241047</v>
      </c>
      <c r="Q11">
        <v>802</v>
      </c>
      <c r="R11">
        <f>AACA004M!B10</f>
        <v>1463</v>
      </c>
      <c r="S11">
        <f t="shared" si="8"/>
        <v>0.15039865802420413</v>
      </c>
      <c r="T11">
        <f>AACA004M!AH10</f>
        <v>0.90152952101522421</v>
      </c>
      <c r="U11">
        <v>2964.2219999999998</v>
      </c>
      <c r="V11">
        <f t="shared" si="9"/>
        <v>12.206469218424076</v>
      </c>
      <c r="W11" s="6">
        <v>6708.6</v>
      </c>
      <c r="X11">
        <f t="shared" si="10"/>
        <v>27.625569002159679</v>
      </c>
      <c r="Y11">
        <v>12.428211704133211</v>
      </c>
      <c r="Z11">
        <v>0.90310538022725717</v>
      </c>
      <c r="AA11">
        <v>44.286038549450161</v>
      </c>
      <c r="AB11">
        <v>12.029817631506527</v>
      </c>
    </row>
    <row r="12" spans="1:28">
      <c r="A12" s="4">
        <v>41518</v>
      </c>
      <c r="B12" s="6">
        <f>AACA004M!G11</f>
        <v>269012390</v>
      </c>
      <c r="C12" s="6">
        <v>43636820</v>
      </c>
      <c r="D12">
        <v>243285.75</v>
      </c>
      <c r="E12">
        <v>0.9073</v>
      </c>
      <c r="F12">
        <v>3.46</v>
      </c>
      <c r="G12">
        <v>69.88</v>
      </c>
      <c r="H12">
        <v>0.36</v>
      </c>
      <c r="I12">
        <v>380.65600000000001</v>
      </c>
      <c r="J12">
        <f t="shared" si="4"/>
        <v>1.5646456892769101</v>
      </c>
      <c r="K12" s="6">
        <v>567800</v>
      </c>
      <c r="L12">
        <f t="shared" si="5"/>
        <v>2.1106834521636717</v>
      </c>
      <c r="M12">
        <v>10.9</v>
      </c>
      <c r="N12">
        <f t="shared" si="6"/>
        <v>0.49656121045392021</v>
      </c>
      <c r="O12" s="6">
        <f>AACA004M!U11+AACA004M!P11</f>
        <v>9268900</v>
      </c>
      <c r="P12">
        <f t="shared" si="7"/>
        <v>34.45529033067956</v>
      </c>
      <c r="Q12">
        <v>722</v>
      </c>
      <c r="R12">
        <f>AACA004M!B11</f>
        <v>1454</v>
      </c>
      <c r="S12">
        <f t="shared" si="8"/>
        <v>0.16221119034703196</v>
      </c>
      <c r="T12">
        <f>AACA004M!AH11</f>
        <v>0.90538240617253163</v>
      </c>
      <c r="U12">
        <v>2629.3650000000002</v>
      </c>
      <c r="V12">
        <f t="shared" si="9"/>
        <v>10.807723017069435</v>
      </c>
      <c r="W12" s="6">
        <v>6955.7</v>
      </c>
      <c r="X12">
        <f t="shared" si="10"/>
        <v>28.590659337836268</v>
      </c>
      <c r="Y12">
        <v>14.060132991759691</v>
      </c>
      <c r="Z12">
        <v>0.90546175968420073</v>
      </c>
      <c r="AA12">
        <v>47.203075375355944</v>
      </c>
      <c r="AB12">
        <v>11.937696412551906</v>
      </c>
    </row>
    <row r="13" spans="1:28">
      <c r="A13" s="4">
        <v>41548</v>
      </c>
      <c r="B13" s="6">
        <f>AACA004M!G12</f>
        <v>264951760</v>
      </c>
      <c r="C13" s="6">
        <v>42464810</v>
      </c>
      <c r="D13">
        <v>236713.579</v>
      </c>
      <c r="E13">
        <v>0.89990000000000003</v>
      </c>
      <c r="F13">
        <v>3.68</v>
      </c>
      <c r="G13">
        <v>71.09</v>
      </c>
      <c r="H13">
        <v>0.8</v>
      </c>
      <c r="I13">
        <v>282.78100000000001</v>
      </c>
      <c r="J13">
        <f t="shared" si="4"/>
        <v>1.1946124983391848</v>
      </c>
      <c r="K13" s="6">
        <v>426600</v>
      </c>
      <c r="L13">
        <f t="shared" si="5"/>
        <v>1.6101044205179085</v>
      </c>
      <c r="M13">
        <v>10.8</v>
      </c>
      <c r="N13">
        <f t="shared" si="6"/>
        <v>0.57262569832402233</v>
      </c>
      <c r="O13" s="6">
        <f>AACA004M!U12+AACA004M!P12</f>
        <v>9685900</v>
      </c>
      <c r="P13">
        <f t="shared" si="7"/>
        <v>36.557220831444937</v>
      </c>
      <c r="Q13">
        <v>820</v>
      </c>
      <c r="R13">
        <f>AACA004M!B12</f>
        <v>1432</v>
      </c>
      <c r="S13">
        <f t="shared" si="8"/>
        <v>0.16027374190682864</v>
      </c>
      <c r="T13">
        <f>AACA004M!AH12</f>
        <v>0.8984843737972501</v>
      </c>
      <c r="U13">
        <v>2583.7270000000003</v>
      </c>
      <c r="V13">
        <f t="shared" si="9"/>
        <v>10.914992755865519</v>
      </c>
      <c r="W13" s="6">
        <v>6884.8</v>
      </c>
      <c r="X13">
        <f t="shared" si="10"/>
        <v>29.084938975976531</v>
      </c>
      <c r="Y13">
        <v>14.127833367768057</v>
      </c>
      <c r="Z13">
        <v>0.89861239136023641</v>
      </c>
      <c r="AA13">
        <v>48.810851594618498</v>
      </c>
      <c r="AB13">
        <v>12.950206460272396</v>
      </c>
    </row>
    <row r="14" spans="1:28">
      <c r="A14" s="4">
        <v>41579</v>
      </c>
      <c r="B14" s="6">
        <f>AACA004M!G13</f>
        <v>257686523</v>
      </c>
      <c r="C14" s="6">
        <v>40559900</v>
      </c>
      <c r="D14">
        <v>229389.75399999999</v>
      </c>
      <c r="E14">
        <v>0.89910000000000001</v>
      </c>
      <c r="F14">
        <v>3.58</v>
      </c>
      <c r="G14">
        <v>75.290000000000006</v>
      </c>
      <c r="H14">
        <v>1.1000000000000001</v>
      </c>
      <c r="I14">
        <v>402.75299999999999</v>
      </c>
      <c r="J14">
        <f t="shared" si="4"/>
        <v>1.7557584546692526</v>
      </c>
      <c r="K14" s="6">
        <v>319700</v>
      </c>
      <c r="L14">
        <f t="shared" si="5"/>
        <v>1.2406547159627748</v>
      </c>
      <c r="M14">
        <v>9.4</v>
      </c>
      <c r="N14">
        <f t="shared" si="6"/>
        <v>0.59071428571428575</v>
      </c>
      <c r="O14" s="6">
        <f>AACA004M!U13+AACA004M!P13</f>
        <v>9139400</v>
      </c>
      <c r="P14">
        <f t="shared" si="7"/>
        <v>35.467124526337763</v>
      </c>
      <c r="Q14">
        <v>827</v>
      </c>
      <c r="R14">
        <f>AACA004M!B13</f>
        <v>1400</v>
      </c>
      <c r="S14">
        <f t="shared" si="8"/>
        <v>0.15740016019386469</v>
      </c>
      <c r="T14">
        <f>AACA004M!AH13</f>
        <v>0.89793720948804401</v>
      </c>
      <c r="U14">
        <v>2486.5160000000001</v>
      </c>
      <c r="V14">
        <f t="shared" si="9"/>
        <v>10.839699492419353</v>
      </c>
      <c r="W14" s="6">
        <v>6183.6</v>
      </c>
      <c r="X14">
        <f t="shared" si="10"/>
        <v>26.956740186399085</v>
      </c>
      <c r="Y14">
        <v>16.026417640257812</v>
      </c>
      <c r="Z14">
        <v>0.89660909440694181</v>
      </c>
      <c r="AA14">
        <v>46.551207884376566</v>
      </c>
      <c r="AB14">
        <v>12.909100595661306</v>
      </c>
    </row>
    <row r="15" spans="1:28">
      <c r="A15" s="4">
        <v>41609</v>
      </c>
      <c r="B15" s="6">
        <f>AACA004M!G14</f>
        <v>234674900</v>
      </c>
      <c r="C15" s="6">
        <v>36181710</v>
      </c>
      <c r="D15">
        <v>207030.81200000001</v>
      </c>
      <c r="E15">
        <v>0.88870000000000005</v>
      </c>
      <c r="F15">
        <v>4.3</v>
      </c>
      <c r="G15">
        <v>81.180000000000007</v>
      </c>
      <c r="H15">
        <v>0.82</v>
      </c>
      <c r="I15">
        <v>299.858</v>
      </c>
      <c r="J15">
        <f t="shared" si="4"/>
        <v>1.4483737811934969</v>
      </c>
      <c r="K15" s="6">
        <v>104200</v>
      </c>
      <c r="L15">
        <f t="shared" si="5"/>
        <v>0.44401851241866941</v>
      </c>
      <c r="M15">
        <v>13</v>
      </c>
      <c r="N15">
        <f t="shared" si="6"/>
        <v>0.54330708661417326</v>
      </c>
      <c r="O15" s="6">
        <f>AACA004M!U14+AACA004M!P14</f>
        <v>10013400</v>
      </c>
      <c r="P15">
        <f t="shared" si="7"/>
        <v>42.669241576325376</v>
      </c>
      <c r="Q15">
        <v>690</v>
      </c>
      <c r="R15">
        <f>AACA004M!B14</f>
        <v>1270</v>
      </c>
      <c r="S15">
        <f t="shared" si="8"/>
        <v>0.15417801392479555</v>
      </c>
      <c r="T15">
        <f>AACA004M!AH14</f>
        <v>0.88831436327851632</v>
      </c>
      <c r="U15">
        <v>1972.7740000000001</v>
      </c>
      <c r="V15">
        <f t="shared" si="9"/>
        <v>9.5288908010465612</v>
      </c>
      <c r="W15" s="6">
        <v>5532.8</v>
      </c>
      <c r="X15">
        <f t="shared" si="10"/>
        <v>26.724524463537339</v>
      </c>
      <c r="Y15">
        <v>15.136442589038388</v>
      </c>
      <c r="Z15">
        <v>0.88788370746389034</v>
      </c>
      <c r="AA15">
        <v>47.497484601470816</v>
      </c>
      <c r="AB15">
        <v>13.966659489313116</v>
      </c>
    </row>
  </sheetData>
  <pageMargins left="0.511811024" right="0.511811024" top="0.78740157499999996" bottom="0.78740157499999996" header="0.31496062000000002" footer="0.31496062000000002"/>
  <pageSetup paperSize="120" orientation="portrait" horizontalDpi="720" verticalDpi="72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8"/>
  <sheetViews>
    <sheetView topLeftCell="AA1" zoomScale="115" zoomScaleNormal="115" workbookViewId="0">
      <selection activeCell="AR2" sqref="AR2:AS14"/>
    </sheetView>
  </sheetViews>
  <sheetFormatPr defaultRowHeight="12.75"/>
  <cols>
    <col min="1" max="1" width="8.75" bestFit="1" customWidth="1"/>
    <col min="2" max="2" width="9.125" bestFit="1" customWidth="1"/>
    <col min="3" max="3" width="11.125" bestFit="1" customWidth="1"/>
    <col min="4" max="4" width="13.625" bestFit="1" customWidth="1"/>
    <col min="5" max="5" width="11" bestFit="1" customWidth="1"/>
    <col min="6" max="6" width="11" customWidth="1"/>
    <col min="7" max="8" width="11.125" bestFit="1" customWidth="1"/>
    <col min="9" max="9" width="13.75" bestFit="1" customWidth="1"/>
    <col min="10" max="10" width="9.625" bestFit="1" customWidth="1"/>
    <col min="11" max="11" width="11.375" bestFit="1" customWidth="1"/>
    <col min="12" max="12" width="11.375" customWidth="1"/>
    <col min="13" max="14" width="9.125" bestFit="1" customWidth="1"/>
    <col min="15" max="17" width="9.5" bestFit="1" customWidth="1"/>
    <col min="18" max="18" width="10.5" bestFit="1" customWidth="1"/>
    <col min="19" max="19" width="5.75" bestFit="1" customWidth="1"/>
    <col min="20" max="20" width="9.5" bestFit="1" customWidth="1"/>
    <col min="21" max="21" width="10.5" bestFit="1" customWidth="1"/>
    <col min="22" max="23" width="10.125" bestFit="1" customWidth="1"/>
    <col min="24" max="24" width="9.75" bestFit="1" customWidth="1"/>
    <col min="25" max="25" width="11.875" bestFit="1" customWidth="1"/>
    <col min="26" max="27" width="12" bestFit="1" customWidth="1"/>
    <col min="28" max="28" width="12" customWidth="1"/>
    <col min="29" max="29" width="11.625" bestFit="1" customWidth="1"/>
    <col min="30" max="30" width="9.25" bestFit="1" customWidth="1"/>
    <col min="32" max="32" width="11.125" bestFit="1" customWidth="1"/>
    <col min="33" max="33" width="12.125" bestFit="1" customWidth="1"/>
    <col min="40" max="40" width="9.875" customWidth="1"/>
    <col min="41" max="41" width="11.875" bestFit="1" customWidth="1"/>
    <col min="44" max="44" width="13" bestFit="1" customWidth="1"/>
  </cols>
  <sheetData>
    <row r="1" spans="1:45"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AH1" t="s">
        <v>55</v>
      </c>
      <c r="AM1" t="s">
        <v>67</v>
      </c>
    </row>
    <row r="2" spans="1:45">
      <c r="A2" s="7" t="s">
        <v>30</v>
      </c>
      <c r="B2" s="7" t="s">
        <v>11</v>
      </c>
      <c r="C2" s="7" t="s">
        <v>12</v>
      </c>
      <c r="D2" s="7" t="s">
        <v>51</v>
      </c>
      <c r="E2" s="9" t="s">
        <v>13</v>
      </c>
      <c r="F2" s="9" t="s">
        <v>45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8" t="s">
        <v>32</v>
      </c>
      <c r="M2" s="7" t="s">
        <v>19</v>
      </c>
      <c r="N2" s="7" t="s">
        <v>20</v>
      </c>
      <c r="O2" s="7" t="s">
        <v>21</v>
      </c>
      <c r="P2" s="7" t="s">
        <v>22</v>
      </c>
      <c r="Q2" s="7" t="s">
        <v>23</v>
      </c>
      <c r="R2" s="7" t="s">
        <v>24</v>
      </c>
      <c r="S2" s="7" t="s">
        <v>25</v>
      </c>
      <c r="T2" s="7" t="s">
        <v>26</v>
      </c>
      <c r="U2" s="7" t="s">
        <v>27</v>
      </c>
      <c r="V2" s="7" t="s">
        <v>28</v>
      </c>
      <c r="W2" s="7" t="s">
        <v>29</v>
      </c>
      <c r="X2" s="7" t="s">
        <v>56</v>
      </c>
      <c r="Y2" s="7" t="s">
        <v>62</v>
      </c>
      <c r="Z2" s="7" t="s">
        <v>63</v>
      </c>
      <c r="AA2" s="7" t="s">
        <v>64</v>
      </c>
      <c r="AB2" s="7" t="s">
        <v>65</v>
      </c>
      <c r="AC2" s="7" t="s">
        <v>66</v>
      </c>
      <c r="AD2" s="7" t="s">
        <v>31</v>
      </c>
      <c r="AF2" t="s">
        <v>48</v>
      </c>
      <c r="AG2" t="s">
        <v>54</v>
      </c>
      <c r="AH2" t="s">
        <v>49</v>
      </c>
      <c r="AI2" t="s">
        <v>50</v>
      </c>
      <c r="AJ2" t="s">
        <v>52</v>
      </c>
      <c r="AK2" t="s">
        <v>53</v>
      </c>
      <c r="AM2" s="7" t="s">
        <v>70</v>
      </c>
      <c r="AN2" s="7" t="s">
        <v>72</v>
      </c>
      <c r="AO2" s="7" t="s">
        <v>71</v>
      </c>
      <c r="AP2" s="7" t="s">
        <v>81</v>
      </c>
      <c r="AQ2" s="7" t="s">
        <v>82</v>
      </c>
      <c r="AR2" s="7" t="s">
        <v>83</v>
      </c>
      <c r="AS2" s="7" t="s">
        <v>84</v>
      </c>
    </row>
    <row r="3" spans="1:45">
      <c r="A3" s="4">
        <v>41275</v>
      </c>
      <c r="B3">
        <v>1331</v>
      </c>
      <c r="C3" s="6">
        <v>209415800</v>
      </c>
      <c r="D3" s="6">
        <v>2310500</v>
      </c>
      <c r="E3" s="6">
        <v>27568820</v>
      </c>
      <c r="F3" s="6"/>
      <c r="G3" s="6">
        <v>239295120</v>
      </c>
      <c r="H3" s="6">
        <v>222685213</v>
      </c>
      <c r="I3" s="6">
        <v>209523300</v>
      </c>
      <c r="J3" s="13">
        <v>0.93920000000000003</v>
      </c>
      <c r="K3" s="6">
        <v>2203000</v>
      </c>
      <c r="L3" s="6">
        <f>SUMPRODUCT($M$1:$W$1,M3:W3)</f>
        <v>27568820</v>
      </c>
      <c r="M3" s="6">
        <v>1791900</v>
      </c>
      <c r="N3" s="6">
        <v>17820</v>
      </c>
      <c r="O3" s="6">
        <v>3560800</v>
      </c>
      <c r="P3" s="6">
        <v>3177100</v>
      </c>
      <c r="Q3">
        <v>0</v>
      </c>
      <c r="R3" s="6">
        <v>17568000</v>
      </c>
      <c r="S3">
        <v>0</v>
      </c>
      <c r="T3" s="6">
        <v>1338900</v>
      </c>
      <c r="U3" s="6">
        <v>114300</v>
      </c>
      <c r="V3">
        <v>0</v>
      </c>
      <c r="W3" s="6">
        <v>6479600</v>
      </c>
      <c r="X3" s="6">
        <f>SUM(V3:W3)</f>
        <v>6479600</v>
      </c>
      <c r="Y3" s="6">
        <v>209415800</v>
      </c>
      <c r="Z3" s="6">
        <v>217731800</v>
      </c>
      <c r="AA3" s="6">
        <v>2310500</v>
      </c>
      <c r="AB3" s="6">
        <f>Z3-Y3</f>
        <v>8316000</v>
      </c>
      <c r="AC3" s="19">
        <f>(AB3*1000)/Z3</f>
        <v>38.193777849629683</v>
      </c>
      <c r="AD3">
        <f t="shared" ref="AD3:AD14" si="0">(E3-L3)^2</f>
        <v>0</v>
      </c>
      <c r="AE3" s="11">
        <f t="shared" ref="AE3:AE14" si="1">W3/SUM(V3:W3)</f>
        <v>1</v>
      </c>
      <c r="AF3" s="6">
        <f t="shared" ref="AF3:AF14" si="2">SUM(M3:W3)</f>
        <v>34048420</v>
      </c>
      <c r="AH3" s="18">
        <f>H3/(C3+AF3+D3-K3)</f>
        <v>0.91424904746741531</v>
      </c>
      <c r="AI3" s="12">
        <f>$H3/($C3+$D3+$E3-$K3)</f>
        <v>0.93923498174464848</v>
      </c>
      <c r="AJ3" s="14">
        <f t="shared" ref="AJ3:AJ14" si="3">D3-K3</f>
        <v>107500</v>
      </c>
      <c r="AK3" s="12">
        <f t="shared" ref="AK3:AK13" si="4">H3/(C3+AF3)</f>
        <v>0.91465272802714093</v>
      </c>
      <c r="AL3" s="15">
        <f>(AH3-AK3)/AH3</f>
        <v>-4.4154332000001794E-4</v>
      </c>
      <c r="AM3" s="21">
        <f t="shared" ref="AM3:AM14" si="5">H3/(AO3+AF3+D3-K3)</f>
        <v>0.89576504585497663</v>
      </c>
      <c r="AN3" s="6">
        <f>(Z3*$AC$16/1000)</f>
        <v>3289927.4980000001</v>
      </c>
      <c r="AO3" s="6">
        <f t="shared" ref="AO3:AO14" si="6">Z3-AN3</f>
        <v>214441872.502</v>
      </c>
      <c r="AP3">
        <v>11114.167579999999</v>
      </c>
      <c r="AQ3">
        <v>2812.79187</v>
      </c>
      <c r="AR3">
        <f>(AP3*1000)/($H3/1000)</f>
        <v>49.90976917717478</v>
      </c>
      <c r="AS3">
        <f>(AQ3*1000)/($H3/1000)</f>
        <v>12.631246736620991</v>
      </c>
    </row>
    <row r="4" spans="1:45">
      <c r="A4" s="4">
        <v>41306</v>
      </c>
      <c r="B4">
        <v>1302</v>
      </c>
      <c r="C4" s="6">
        <v>201302100</v>
      </c>
      <c r="D4" s="6">
        <v>1483100</v>
      </c>
      <c r="E4" s="6">
        <v>31287090</v>
      </c>
      <c r="F4" s="6"/>
      <c r="G4" s="6">
        <v>234072290</v>
      </c>
      <c r="H4" s="6">
        <v>216486566</v>
      </c>
      <c r="I4" s="6">
        <v>201381900</v>
      </c>
      <c r="J4" s="13">
        <v>0.9304</v>
      </c>
      <c r="K4" s="6">
        <v>1403300</v>
      </c>
      <c r="L4" s="6">
        <f t="shared" ref="L4:L14" si="7">SUMPRODUCT($M$1:$W$1,M4:W4)</f>
        <v>31287090</v>
      </c>
      <c r="M4" s="6">
        <v>2448700</v>
      </c>
      <c r="N4" s="6">
        <v>704790</v>
      </c>
      <c r="O4" s="6">
        <v>1488600</v>
      </c>
      <c r="P4" s="6">
        <v>1912000</v>
      </c>
      <c r="Q4" s="6">
        <v>1281100</v>
      </c>
      <c r="R4" s="6">
        <v>21391100</v>
      </c>
      <c r="S4">
        <v>0</v>
      </c>
      <c r="T4" s="6">
        <v>1090400</v>
      </c>
      <c r="U4" s="6">
        <v>970400</v>
      </c>
      <c r="V4">
        <v>0</v>
      </c>
      <c r="W4" s="6">
        <v>5787900</v>
      </c>
      <c r="X4" s="6">
        <f t="shared" ref="X4:X14" si="8">SUM(V4:W4)</f>
        <v>5787900</v>
      </c>
      <c r="Y4" s="6">
        <v>201302100</v>
      </c>
      <c r="Z4" s="6">
        <v>209108100</v>
      </c>
      <c r="AA4" s="6">
        <v>1483100</v>
      </c>
      <c r="AB4" s="6">
        <f t="shared" ref="AB4:AB14" si="9">Z4-Y4</f>
        <v>7806000</v>
      </c>
      <c r="AC4" s="19">
        <f t="shared" ref="AC4:AC14" si="10">(AB4*1000)/Z4</f>
        <v>37.329974305156043</v>
      </c>
      <c r="AD4">
        <f t="shared" si="0"/>
        <v>0</v>
      </c>
      <c r="AE4" s="11">
        <f t="shared" si="1"/>
        <v>1</v>
      </c>
      <c r="AF4" s="6">
        <f t="shared" si="2"/>
        <v>37074990</v>
      </c>
      <c r="AH4" s="18">
        <f t="shared" ref="AH4:AH14" si="11">H4/(C4+AF4+D4-K4)</f>
        <v>0.90786458717967844</v>
      </c>
      <c r="AI4" s="12">
        <f t="shared" ref="AI4:AI14" si="12">$H4/($C4+$D4+$E4-$K4)</f>
        <v>0.93044872890022856</v>
      </c>
      <c r="AJ4" s="14">
        <f t="shared" si="3"/>
        <v>79800</v>
      </c>
      <c r="AK4" s="12">
        <f t="shared" si="4"/>
        <v>0.90816850730076448</v>
      </c>
      <c r="AL4" s="15">
        <f t="shared" ref="AL4:AL13" si="13">(AH4-AK4)/AH4</f>
        <v>-3.3476371408007498E-4</v>
      </c>
      <c r="AM4" s="21">
        <f t="shared" si="5"/>
        <v>0.89051278092527852</v>
      </c>
      <c r="AN4" s="6">
        <f t="shared" ref="AN4:AN14" si="14">Z4*$AC$16/1000</f>
        <v>3159623.3909999998</v>
      </c>
      <c r="AO4" s="6">
        <f t="shared" si="6"/>
        <v>205948476.609</v>
      </c>
      <c r="AP4">
        <v>9503.2068650000001</v>
      </c>
      <c r="AQ4">
        <v>2777.1397299999999</v>
      </c>
      <c r="AR4">
        <f t="shared" ref="AR4:AR14" si="15">(AP4*1000)/($H4/1000)</f>
        <v>43.897443802586814</v>
      </c>
      <c r="AS4">
        <f t="shared" ref="AS4:AS14" si="16">(AQ4*1000)/($H4/1000)</f>
        <v>12.828231244612194</v>
      </c>
    </row>
    <row r="5" spans="1:45">
      <c r="A5" s="4">
        <v>41334</v>
      </c>
      <c r="B5">
        <v>1394</v>
      </c>
      <c r="C5" s="6">
        <v>211926000</v>
      </c>
      <c r="D5" s="6">
        <v>1706400</v>
      </c>
      <c r="E5" s="6">
        <v>37222600</v>
      </c>
      <c r="F5" s="6"/>
      <c r="G5" s="6">
        <v>250855000</v>
      </c>
      <c r="H5" s="6">
        <v>232143835</v>
      </c>
      <c r="I5" s="6">
        <v>211874900</v>
      </c>
      <c r="J5" s="13">
        <v>0.93189999999999995</v>
      </c>
      <c r="K5" s="6">
        <v>1757500</v>
      </c>
      <c r="L5" s="6">
        <f t="shared" si="7"/>
        <v>37222600</v>
      </c>
      <c r="M5" s="6">
        <v>4941700</v>
      </c>
      <c r="N5" s="6">
        <v>893070</v>
      </c>
      <c r="O5">
        <v>0</v>
      </c>
      <c r="P5" s="6">
        <v>1418900</v>
      </c>
      <c r="Q5" s="6">
        <v>2162100</v>
      </c>
      <c r="R5" s="6">
        <v>19396200</v>
      </c>
      <c r="S5">
        <v>0</v>
      </c>
      <c r="T5" s="6">
        <v>238100</v>
      </c>
      <c r="U5" s="6">
        <v>7585400</v>
      </c>
      <c r="V5" s="6">
        <v>587130</v>
      </c>
      <c r="W5" s="6">
        <v>6163770</v>
      </c>
      <c r="X5" s="6">
        <f t="shared" si="8"/>
        <v>6750900</v>
      </c>
      <c r="Y5" s="6">
        <v>211926000</v>
      </c>
      <c r="Z5" s="6">
        <v>220268000</v>
      </c>
      <c r="AA5" s="6">
        <v>1706400</v>
      </c>
      <c r="AB5" s="6">
        <f t="shared" si="9"/>
        <v>8342000</v>
      </c>
      <c r="AC5" s="19">
        <f t="shared" si="10"/>
        <v>37.872046779377847</v>
      </c>
      <c r="AD5">
        <f t="shared" si="0"/>
        <v>0</v>
      </c>
      <c r="AE5" s="11">
        <f t="shared" si="1"/>
        <v>0.91302937386126293</v>
      </c>
      <c r="AF5" s="6">
        <f t="shared" si="2"/>
        <v>43386370</v>
      </c>
      <c r="AH5" s="18">
        <f t="shared" si="11"/>
        <v>0.90943618277853122</v>
      </c>
      <c r="AI5" s="12">
        <f t="shared" si="12"/>
        <v>0.93193964210800995</v>
      </c>
      <c r="AJ5" s="14">
        <f t="shared" si="3"/>
        <v>-51100</v>
      </c>
      <c r="AK5" s="12">
        <f t="shared" si="4"/>
        <v>0.90925416187237618</v>
      </c>
      <c r="AL5" s="15">
        <f t="shared" si="13"/>
        <v>2.0014698073583372E-4</v>
      </c>
      <c r="AM5" s="21">
        <f t="shared" si="5"/>
        <v>0.89191745921757271</v>
      </c>
      <c r="AN5" s="6">
        <f t="shared" si="14"/>
        <v>3328249.48</v>
      </c>
      <c r="AO5" s="6">
        <f t="shared" si="6"/>
        <v>216939750.52000001</v>
      </c>
      <c r="AP5">
        <v>10272.362815</v>
      </c>
      <c r="AQ5">
        <v>3467.0098100000005</v>
      </c>
      <c r="AR5">
        <f t="shared" si="15"/>
        <v>44.249991885418801</v>
      </c>
      <c r="AS5">
        <f t="shared" si="16"/>
        <v>14.934748579474448</v>
      </c>
    </row>
    <row r="6" spans="1:45">
      <c r="A6" s="4">
        <v>41365</v>
      </c>
      <c r="B6">
        <v>1385</v>
      </c>
      <c r="C6" s="6">
        <v>212171190</v>
      </c>
      <c r="D6" s="6">
        <v>1976600</v>
      </c>
      <c r="E6" s="6">
        <v>39768560</v>
      </c>
      <c r="F6" s="6"/>
      <c r="G6" s="6">
        <v>253916350</v>
      </c>
      <c r="H6" s="6">
        <v>229829490</v>
      </c>
      <c r="I6" s="6">
        <v>212408580</v>
      </c>
      <c r="J6" s="13">
        <v>0.91139999999999999</v>
      </c>
      <c r="K6" s="6">
        <v>1739210</v>
      </c>
      <c r="L6" s="6">
        <f t="shared" si="7"/>
        <v>39768560</v>
      </c>
      <c r="M6" s="6">
        <v>6503600</v>
      </c>
      <c r="N6" s="6">
        <v>1129860</v>
      </c>
      <c r="O6">
        <v>0</v>
      </c>
      <c r="P6" s="6">
        <v>1505100</v>
      </c>
      <c r="Q6" s="6">
        <v>4014000</v>
      </c>
      <c r="R6" s="6">
        <v>12461300</v>
      </c>
      <c r="S6">
        <v>0</v>
      </c>
      <c r="T6" s="6">
        <v>374300</v>
      </c>
      <c r="U6" s="6">
        <v>8008900</v>
      </c>
      <c r="V6" s="6">
        <v>5771500</v>
      </c>
      <c r="W6" s="6">
        <v>1644900</v>
      </c>
      <c r="X6" s="6">
        <f t="shared" si="8"/>
        <v>7416400</v>
      </c>
      <c r="Y6" s="6">
        <v>212171190</v>
      </c>
      <c r="Z6" s="6">
        <v>219595100</v>
      </c>
      <c r="AA6" s="6">
        <v>1976600</v>
      </c>
      <c r="AB6" s="6">
        <f t="shared" si="9"/>
        <v>7423910</v>
      </c>
      <c r="AC6" s="19">
        <f t="shared" si="10"/>
        <v>33.807266191276582</v>
      </c>
      <c r="AD6">
        <f t="shared" si="0"/>
        <v>0</v>
      </c>
      <c r="AE6" s="11">
        <f t="shared" si="1"/>
        <v>0.22179224421552235</v>
      </c>
      <c r="AF6" s="6">
        <f t="shared" si="2"/>
        <v>41413460</v>
      </c>
      <c r="AH6" s="18">
        <f t="shared" si="11"/>
        <v>0.90547491462916296</v>
      </c>
      <c r="AI6" s="12">
        <f t="shared" si="12"/>
        <v>0.91138114263648162</v>
      </c>
      <c r="AJ6" s="14">
        <f t="shared" si="3"/>
        <v>237390</v>
      </c>
      <c r="AK6" s="12">
        <f t="shared" si="4"/>
        <v>0.90632256329395333</v>
      </c>
      <c r="AL6" s="15">
        <f t="shared" si="13"/>
        <v>-9.3613710451329545E-4</v>
      </c>
      <c r="AM6" s="21">
        <f t="shared" si="5"/>
        <v>0.89106110071536981</v>
      </c>
      <c r="AN6" s="6">
        <f t="shared" si="14"/>
        <v>3318081.9610000001</v>
      </c>
      <c r="AO6" s="6">
        <f t="shared" si="6"/>
        <v>216277018.039</v>
      </c>
      <c r="AP6">
        <v>10411.092950000002</v>
      </c>
      <c r="AQ6">
        <v>3425.4808000000003</v>
      </c>
      <c r="AR6">
        <f t="shared" si="15"/>
        <v>45.299203988139212</v>
      </c>
      <c r="AS6">
        <f t="shared" si="16"/>
        <v>14.904444159885664</v>
      </c>
    </row>
    <row r="7" spans="1:45">
      <c r="A7" s="4">
        <v>41395</v>
      </c>
      <c r="B7">
        <v>1503</v>
      </c>
      <c r="C7" s="6">
        <v>228901810</v>
      </c>
      <c r="D7" s="6">
        <v>2804800</v>
      </c>
      <c r="E7" s="6">
        <v>42754600</v>
      </c>
      <c r="F7" s="6"/>
      <c r="G7" s="6">
        <v>274461210</v>
      </c>
      <c r="H7" s="6">
        <v>244923460</v>
      </c>
      <c r="I7" s="6">
        <v>228949410</v>
      </c>
      <c r="J7" s="13">
        <v>0.90139999999999998</v>
      </c>
      <c r="K7" s="6">
        <v>2757200</v>
      </c>
      <c r="L7" s="6">
        <f t="shared" si="7"/>
        <v>42754600</v>
      </c>
      <c r="M7" s="6">
        <v>6941600</v>
      </c>
      <c r="N7" s="6">
        <v>720000</v>
      </c>
      <c r="O7">
        <v>0</v>
      </c>
      <c r="P7" s="6">
        <v>1745800</v>
      </c>
      <c r="Q7" s="6">
        <v>1815700</v>
      </c>
      <c r="R7" s="6">
        <v>16999600</v>
      </c>
      <c r="S7">
        <v>0</v>
      </c>
      <c r="T7" s="6">
        <v>798900</v>
      </c>
      <c r="U7" s="6">
        <v>7373800</v>
      </c>
      <c r="V7" s="6">
        <v>6359200</v>
      </c>
      <c r="W7" s="6">
        <v>1152100</v>
      </c>
      <c r="X7" s="6">
        <f t="shared" si="8"/>
        <v>7511300</v>
      </c>
      <c r="Y7" s="6">
        <v>228901810</v>
      </c>
      <c r="Z7" s="6">
        <v>234082000</v>
      </c>
      <c r="AA7" s="6">
        <v>2804800</v>
      </c>
      <c r="AB7" s="6">
        <f t="shared" si="9"/>
        <v>5180190</v>
      </c>
      <c r="AC7" s="19">
        <f t="shared" si="10"/>
        <v>22.129809212156424</v>
      </c>
      <c r="AD7">
        <f t="shared" si="0"/>
        <v>0</v>
      </c>
      <c r="AE7" s="11">
        <f t="shared" si="1"/>
        <v>0.15338223742894039</v>
      </c>
      <c r="AF7" s="6">
        <f t="shared" si="2"/>
        <v>43906700</v>
      </c>
      <c r="AH7" s="18">
        <f t="shared" si="11"/>
        <v>0.8976286439031913</v>
      </c>
      <c r="AI7" s="12">
        <f t="shared" si="12"/>
        <v>0.90143483712294126</v>
      </c>
      <c r="AJ7" s="14">
        <f t="shared" si="3"/>
        <v>47600</v>
      </c>
      <c r="AK7" s="12">
        <f t="shared" si="4"/>
        <v>0.89778526337026654</v>
      </c>
      <c r="AL7" s="15">
        <f t="shared" si="13"/>
        <v>-1.7448136057044949E-4</v>
      </c>
      <c r="AM7" s="21">
        <f t="shared" si="5"/>
        <v>0.89225524903154529</v>
      </c>
      <c r="AN7" s="6">
        <f t="shared" si="14"/>
        <v>3536979.02</v>
      </c>
      <c r="AO7" s="6">
        <f t="shared" si="6"/>
        <v>230545020.97999999</v>
      </c>
      <c r="AP7">
        <v>11052.46386</v>
      </c>
      <c r="AQ7">
        <v>3540.6035100000004</v>
      </c>
      <c r="AR7">
        <f t="shared" si="15"/>
        <v>45.126195179506283</v>
      </c>
      <c r="AS7">
        <f t="shared" si="16"/>
        <v>14.455959057576601</v>
      </c>
    </row>
    <row r="8" spans="1:45">
      <c r="A8" s="4">
        <v>41426</v>
      </c>
      <c r="B8">
        <v>1331</v>
      </c>
      <c r="C8" s="6">
        <v>209265140</v>
      </c>
      <c r="D8" s="6">
        <v>1284700</v>
      </c>
      <c r="E8" s="6">
        <v>38634630</v>
      </c>
      <c r="F8" s="6"/>
      <c r="G8" s="6">
        <v>249184470</v>
      </c>
      <c r="H8" s="6">
        <v>221904375</v>
      </c>
      <c r="I8" s="6">
        <v>209259940</v>
      </c>
      <c r="J8" s="13">
        <v>0.8952</v>
      </c>
      <c r="K8" s="6">
        <v>1289900</v>
      </c>
      <c r="L8" s="6">
        <f t="shared" si="7"/>
        <v>38634530</v>
      </c>
      <c r="M8" s="6">
        <v>4461500</v>
      </c>
      <c r="N8" s="6">
        <v>1453230</v>
      </c>
      <c r="O8">
        <v>0</v>
      </c>
      <c r="P8" s="6">
        <v>2086600</v>
      </c>
      <c r="Q8" s="6">
        <v>2918500</v>
      </c>
      <c r="R8" s="6">
        <v>15492400</v>
      </c>
      <c r="S8">
        <v>0</v>
      </c>
      <c r="T8" s="6">
        <v>376100</v>
      </c>
      <c r="U8" s="6">
        <v>5953500</v>
      </c>
      <c r="V8" s="6">
        <v>5892700</v>
      </c>
      <c r="W8" s="6">
        <v>661800</v>
      </c>
      <c r="X8" s="6">
        <f t="shared" si="8"/>
        <v>6554500</v>
      </c>
      <c r="Y8" s="6">
        <v>209265140</v>
      </c>
      <c r="Z8" s="6">
        <v>214927200</v>
      </c>
      <c r="AA8" s="6">
        <v>1284700</v>
      </c>
      <c r="AB8" s="6">
        <f t="shared" si="9"/>
        <v>5662060</v>
      </c>
      <c r="AC8" s="19">
        <f t="shared" si="10"/>
        <v>26.344083019738775</v>
      </c>
      <c r="AD8">
        <f t="shared" si="0"/>
        <v>10000</v>
      </c>
      <c r="AE8" s="11">
        <f t="shared" si="1"/>
        <v>0.10096880006102678</v>
      </c>
      <c r="AF8" s="6">
        <f t="shared" si="2"/>
        <v>39296330</v>
      </c>
      <c r="AH8" s="18">
        <f t="shared" si="11"/>
        <v>0.89277319377217879</v>
      </c>
      <c r="AI8" s="12">
        <f t="shared" si="12"/>
        <v>0.89515625533871113</v>
      </c>
      <c r="AJ8" s="14">
        <f t="shared" si="3"/>
        <v>-5200</v>
      </c>
      <c r="AK8" s="12">
        <f t="shared" si="4"/>
        <v>0.89275451661916871</v>
      </c>
      <c r="AL8" s="15">
        <f t="shared" si="13"/>
        <v>2.0920378367495724E-5</v>
      </c>
      <c r="AM8" s="21">
        <f t="shared" si="5"/>
        <v>0.8841841069822014</v>
      </c>
      <c r="AN8" s="6">
        <f t="shared" si="14"/>
        <v>3247549.9920000001</v>
      </c>
      <c r="AO8" s="6">
        <f t="shared" si="6"/>
        <v>211679650.00799999</v>
      </c>
      <c r="AP8">
        <v>10442.264090000001</v>
      </c>
      <c r="AQ8">
        <v>3064.84593</v>
      </c>
      <c r="AR8">
        <f t="shared" si="15"/>
        <v>47.057495328787454</v>
      </c>
      <c r="AS8">
        <f t="shared" si="16"/>
        <v>13.811561534106753</v>
      </c>
    </row>
    <row r="9" spans="1:45">
      <c r="A9" s="4">
        <v>41456</v>
      </c>
      <c r="B9">
        <v>1393</v>
      </c>
      <c r="C9" s="6">
        <v>216894060</v>
      </c>
      <c r="D9" s="6">
        <v>1704700</v>
      </c>
      <c r="E9" s="6">
        <v>41205540</v>
      </c>
      <c r="F9" s="6"/>
      <c r="G9" s="6">
        <v>259804300</v>
      </c>
      <c r="H9" s="6">
        <v>233285199</v>
      </c>
      <c r="I9" s="6">
        <v>216872560</v>
      </c>
      <c r="J9" s="13">
        <v>0.90390000000000004</v>
      </c>
      <c r="K9" s="6">
        <v>1726200</v>
      </c>
      <c r="L9" s="6">
        <f t="shared" si="7"/>
        <v>41205540</v>
      </c>
      <c r="M9" s="6">
        <v>2776900</v>
      </c>
      <c r="N9" s="6">
        <v>956340</v>
      </c>
      <c r="O9">
        <v>0</v>
      </c>
      <c r="P9" s="6">
        <v>3015300</v>
      </c>
      <c r="Q9" s="6">
        <v>1815400</v>
      </c>
      <c r="R9" s="6">
        <v>19702300</v>
      </c>
      <c r="S9">
        <v>0</v>
      </c>
      <c r="T9" s="6">
        <v>554700</v>
      </c>
      <c r="U9" s="6">
        <v>5677700</v>
      </c>
      <c r="V9" s="6">
        <v>6706900</v>
      </c>
      <c r="W9" s="6">
        <v>454000</v>
      </c>
      <c r="X9" s="6">
        <f t="shared" si="8"/>
        <v>7160900</v>
      </c>
      <c r="Y9" s="6">
        <v>216894060</v>
      </c>
      <c r="Z9" s="6">
        <v>222156700</v>
      </c>
      <c r="AA9" s="6">
        <v>1704700</v>
      </c>
      <c r="AB9" s="6">
        <f t="shared" si="9"/>
        <v>5262640</v>
      </c>
      <c r="AC9" s="19">
        <f t="shared" si="10"/>
        <v>23.688864661745516</v>
      </c>
      <c r="AD9">
        <f t="shared" si="0"/>
        <v>0</v>
      </c>
      <c r="AE9" s="11">
        <f t="shared" si="1"/>
        <v>6.3399851973913887E-2</v>
      </c>
      <c r="AF9" s="6">
        <f t="shared" si="2"/>
        <v>41659540</v>
      </c>
      <c r="AH9" s="18">
        <f t="shared" si="11"/>
        <v>0.90234519813980552</v>
      </c>
      <c r="AI9" s="12">
        <f t="shared" si="12"/>
        <v>0.9039325653745901</v>
      </c>
      <c r="AJ9" s="14">
        <f t="shared" si="3"/>
        <v>-21500</v>
      </c>
      <c r="AK9" s="12">
        <f t="shared" si="4"/>
        <v>0.90227016371073543</v>
      </c>
      <c r="AL9" s="15">
        <f t="shared" si="13"/>
        <v>8.315490482441854E-5</v>
      </c>
      <c r="AM9" s="21">
        <f t="shared" si="5"/>
        <v>0.89574194917805161</v>
      </c>
      <c r="AN9" s="6">
        <f t="shared" si="14"/>
        <v>3356787.7370000002</v>
      </c>
      <c r="AO9" s="6">
        <f t="shared" si="6"/>
        <v>218799912.26300001</v>
      </c>
      <c r="AP9">
        <v>10210.083495000001</v>
      </c>
      <c r="AQ9">
        <v>2708.66644</v>
      </c>
      <c r="AR9">
        <f t="shared" si="15"/>
        <v>43.766529290184423</v>
      </c>
      <c r="AS9">
        <f t="shared" si="16"/>
        <v>11.610965683253657</v>
      </c>
    </row>
    <row r="10" spans="1:45">
      <c r="A10" s="4">
        <v>41487</v>
      </c>
      <c r="B10">
        <v>1463</v>
      </c>
      <c r="C10" s="6">
        <v>227828630</v>
      </c>
      <c r="D10" s="6">
        <v>2649200</v>
      </c>
      <c r="E10" s="6">
        <v>40799790</v>
      </c>
      <c r="F10" s="6"/>
      <c r="G10" s="6">
        <v>271277620</v>
      </c>
      <c r="H10" s="6">
        <v>242840247</v>
      </c>
      <c r="I10" s="6">
        <v>227966130</v>
      </c>
      <c r="J10" s="13">
        <v>0.90349999999999997</v>
      </c>
      <c r="K10" s="6">
        <v>2511700</v>
      </c>
      <c r="L10" s="6">
        <f t="shared" si="7"/>
        <v>40799790</v>
      </c>
      <c r="M10" s="6">
        <v>661700</v>
      </c>
      <c r="N10" s="6">
        <v>493290</v>
      </c>
      <c r="O10">
        <v>0</v>
      </c>
      <c r="P10" s="6">
        <v>2172300</v>
      </c>
      <c r="Q10" s="6">
        <v>1766800</v>
      </c>
      <c r="R10" s="6">
        <v>21998100</v>
      </c>
      <c r="S10">
        <v>0</v>
      </c>
      <c r="T10" s="6">
        <v>2702900</v>
      </c>
      <c r="U10" s="6">
        <v>4894900</v>
      </c>
      <c r="V10" s="6">
        <v>6109800</v>
      </c>
      <c r="W10" s="6">
        <v>598800</v>
      </c>
      <c r="X10" s="6">
        <f t="shared" si="8"/>
        <v>6708600</v>
      </c>
      <c r="Y10" s="6">
        <v>227828630</v>
      </c>
      <c r="Z10" s="6">
        <v>230846700</v>
      </c>
      <c r="AA10" s="6">
        <v>2649200</v>
      </c>
      <c r="AB10" s="6">
        <f t="shared" si="9"/>
        <v>3018070</v>
      </c>
      <c r="AC10" s="20">
        <f t="shared" si="10"/>
        <v>13.073914420262451</v>
      </c>
      <c r="AD10">
        <f t="shared" si="0"/>
        <v>0</v>
      </c>
      <c r="AE10" s="11">
        <f t="shared" si="1"/>
        <v>8.9258563634737498E-2</v>
      </c>
      <c r="AF10" s="6">
        <f t="shared" si="2"/>
        <v>41398590</v>
      </c>
      <c r="AH10" s="18">
        <f t="shared" si="11"/>
        <v>0.90152952101522421</v>
      </c>
      <c r="AI10" s="12">
        <f t="shared" si="12"/>
        <v>0.90353809366901872</v>
      </c>
      <c r="AJ10" s="14">
        <f t="shared" si="3"/>
        <v>137500</v>
      </c>
      <c r="AK10" s="12">
        <f t="shared" si="4"/>
        <v>0.90198995109038382</v>
      </c>
      <c r="AL10" s="15">
        <f t="shared" si="13"/>
        <v>-5.1072101847659526E-4</v>
      </c>
      <c r="AM10" s="21">
        <f t="shared" si="5"/>
        <v>0.90310538022725717</v>
      </c>
      <c r="AN10" s="6">
        <f t="shared" si="14"/>
        <v>3488093.6370000001</v>
      </c>
      <c r="AO10" s="6">
        <f t="shared" si="6"/>
        <v>227358606.36300001</v>
      </c>
      <c r="AP10">
        <v>10754.43254</v>
      </c>
      <c r="AQ10">
        <v>2921.3238849999998</v>
      </c>
      <c r="AR10">
        <f t="shared" si="15"/>
        <v>44.286038549450161</v>
      </c>
      <c r="AS10">
        <f t="shared" si="16"/>
        <v>12.029817631506527</v>
      </c>
    </row>
    <row r="11" spans="1:45">
      <c r="A11" s="4">
        <v>41518</v>
      </c>
      <c r="B11">
        <v>1454</v>
      </c>
      <c r="C11" s="6">
        <v>224519770</v>
      </c>
      <c r="D11" s="6">
        <v>855800</v>
      </c>
      <c r="E11" s="6">
        <v>43636820</v>
      </c>
      <c r="F11" s="6"/>
      <c r="G11" s="6">
        <v>269012390</v>
      </c>
      <c r="H11" s="6">
        <v>243285750</v>
      </c>
      <c r="I11" s="6">
        <v>224505870</v>
      </c>
      <c r="J11" s="13">
        <v>0.9073</v>
      </c>
      <c r="K11" s="6">
        <v>869700</v>
      </c>
      <c r="L11" s="6">
        <f t="shared" si="7"/>
        <v>43636820</v>
      </c>
      <c r="M11" s="6">
        <v>486600</v>
      </c>
      <c r="N11" s="6">
        <v>172620</v>
      </c>
      <c r="O11">
        <v>0</v>
      </c>
      <c r="P11" s="6">
        <v>2105100</v>
      </c>
      <c r="Q11" s="6">
        <v>2189500</v>
      </c>
      <c r="R11" s="6">
        <v>22568700</v>
      </c>
      <c r="S11">
        <v>0</v>
      </c>
      <c r="T11" s="6">
        <v>2562600</v>
      </c>
      <c r="U11" s="6">
        <v>7163800</v>
      </c>
      <c r="V11" s="6">
        <v>6387900</v>
      </c>
      <c r="W11" s="6">
        <v>567800</v>
      </c>
      <c r="X11" s="6">
        <f t="shared" si="8"/>
        <v>6955700</v>
      </c>
      <c r="Y11" s="6">
        <v>224519770</v>
      </c>
      <c r="Z11" s="6">
        <v>227940400</v>
      </c>
      <c r="AA11" s="6">
        <v>855800</v>
      </c>
      <c r="AB11" s="6">
        <f t="shared" si="9"/>
        <v>3420630</v>
      </c>
      <c r="AC11" s="20">
        <f t="shared" si="10"/>
        <v>15.006685958259265</v>
      </c>
      <c r="AD11">
        <f t="shared" si="0"/>
        <v>0</v>
      </c>
      <c r="AE11" s="11">
        <f t="shared" si="1"/>
        <v>8.1630892649194181E-2</v>
      </c>
      <c r="AF11" s="6">
        <f t="shared" si="2"/>
        <v>44204620</v>
      </c>
      <c r="AH11" s="18">
        <f t="shared" si="11"/>
        <v>0.90538240617253163</v>
      </c>
      <c r="AI11" s="12">
        <f t="shared" si="12"/>
        <v>0.90729957993633914</v>
      </c>
      <c r="AJ11" s="14">
        <f t="shared" si="3"/>
        <v>-13900</v>
      </c>
      <c r="AK11" s="12">
        <f t="shared" si="4"/>
        <v>0.9053355744895355</v>
      </c>
      <c r="AL11" s="15">
        <f t="shared" si="13"/>
        <v>5.1725859346116683E-5</v>
      </c>
      <c r="AM11" s="21">
        <f t="shared" si="5"/>
        <v>0.90546175968420073</v>
      </c>
      <c r="AN11" s="6">
        <f t="shared" si="14"/>
        <v>3444179.4440000001</v>
      </c>
      <c r="AO11" s="6">
        <f t="shared" si="6"/>
        <v>224496220.55599999</v>
      </c>
      <c r="AP11">
        <v>11483.835595000002</v>
      </c>
      <c r="AQ11">
        <v>2904.2714249999999</v>
      </c>
      <c r="AR11">
        <f t="shared" si="15"/>
        <v>47.203075375355944</v>
      </c>
      <c r="AS11">
        <f t="shared" si="16"/>
        <v>11.937696412551906</v>
      </c>
    </row>
    <row r="12" spans="1:45">
      <c r="A12" s="4">
        <v>41548</v>
      </c>
      <c r="B12">
        <v>1432</v>
      </c>
      <c r="C12" s="6">
        <v>220466650</v>
      </c>
      <c r="D12" s="6">
        <v>2020300</v>
      </c>
      <c r="E12" s="6">
        <v>42464810</v>
      </c>
      <c r="F12" s="6">
        <v>42465000</v>
      </c>
      <c r="G12" s="6">
        <v>264951760</v>
      </c>
      <c r="H12" s="6">
        <v>236713579</v>
      </c>
      <c r="I12" s="6">
        <v>220567350</v>
      </c>
      <c r="J12" s="13">
        <v>0.89989999999999992</v>
      </c>
      <c r="K12" s="6">
        <v>1919600</v>
      </c>
      <c r="L12" s="6">
        <f t="shared" si="7"/>
        <v>42464810</v>
      </c>
      <c r="M12" s="6">
        <v>1498300</v>
      </c>
      <c r="N12" s="6">
        <v>140310</v>
      </c>
      <c r="O12">
        <v>0</v>
      </c>
      <c r="P12" s="6">
        <v>2126400</v>
      </c>
      <c r="Q12" s="6">
        <v>1897400</v>
      </c>
      <c r="R12" s="6">
        <v>22061300</v>
      </c>
      <c r="S12">
        <v>0</v>
      </c>
      <c r="T12" s="6">
        <v>723400</v>
      </c>
      <c r="U12" s="6">
        <v>7559500</v>
      </c>
      <c r="V12" s="6">
        <v>6458200</v>
      </c>
      <c r="W12" s="6">
        <v>426600</v>
      </c>
      <c r="X12" s="6">
        <f t="shared" si="8"/>
        <v>6884800</v>
      </c>
      <c r="Y12" s="6">
        <v>220466650</v>
      </c>
      <c r="Z12" s="6">
        <v>223810900</v>
      </c>
      <c r="AA12" s="6">
        <v>2020300</v>
      </c>
      <c r="AB12" s="6">
        <f t="shared" si="9"/>
        <v>3344250</v>
      </c>
      <c r="AC12" s="20">
        <f t="shared" si="10"/>
        <v>14.942301737761655</v>
      </c>
      <c r="AD12">
        <f t="shared" si="0"/>
        <v>0</v>
      </c>
      <c r="AE12" s="11">
        <f t="shared" si="1"/>
        <v>6.1962584243551014E-2</v>
      </c>
      <c r="AF12" s="6">
        <f t="shared" si="2"/>
        <v>42891410</v>
      </c>
      <c r="AH12" s="18">
        <f t="shared" si="11"/>
        <v>0.8984843737972501</v>
      </c>
      <c r="AI12" s="12">
        <f t="shared" si="12"/>
        <v>0.89994158508982325</v>
      </c>
      <c r="AJ12" s="14">
        <f t="shared" si="3"/>
        <v>100700</v>
      </c>
      <c r="AK12" s="12">
        <f t="shared" si="4"/>
        <v>0.89882792651191312</v>
      </c>
      <c r="AL12" s="15">
        <f t="shared" si="13"/>
        <v>-3.8236915931110616E-4</v>
      </c>
      <c r="AM12" s="21">
        <f t="shared" si="5"/>
        <v>0.89861239136023641</v>
      </c>
      <c r="AN12" s="6">
        <f t="shared" si="14"/>
        <v>3381782.699</v>
      </c>
      <c r="AO12" s="6">
        <f t="shared" si="6"/>
        <v>220429117.301</v>
      </c>
      <c r="AP12">
        <v>11554.191375000002</v>
      </c>
      <c r="AQ12">
        <v>3065.48972</v>
      </c>
      <c r="AR12">
        <f t="shared" si="15"/>
        <v>48.810851594618498</v>
      </c>
      <c r="AS12">
        <f t="shared" si="16"/>
        <v>12.950206460272396</v>
      </c>
    </row>
    <row r="13" spans="1:45">
      <c r="A13" s="4">
        <v>41579</v>
      </c>
      <c r="B13">
        <v>1400</v>
      </c>
      <c r="C13" s="6">
        <v>214582323</v>
      </c>
      <c r="D13" s="6">
        <v>2544300</v>
      </c>
      <c r="E13" s="6">
        <v>40559900</v>
      </c>
      <c r="F13" s="6">
        <v>40532000</v>
      </c>
      <c r="G13" s="6">
        <v>257686523</v>
      </c>
      <c r="H13" s="6">
        <v>229389754</v>
      </c>
      <c r="I13" s="6">
        <v>214583423</v>
      </c>
      <c r="J13" s="13">
        <v>0.89910000000000001</v>
      </c>
      <c r="K13" s="6">
        <v>2543200</v>
      </c>
      <c r="L13" s="6">
        <f t="shared" si="7"/>
        <v>40559900</v>
      </c>
      <c r="M13" s="6">
        <v>2967400</v>
      </c>
      <c r="N13" s="6">
        <v>373500</v>
      </c>
      <c r="O13">
        <v>0</v>
      </c>
      <c r="P13" s="6">
        <v>1387000</v>
      </c>
      <c r="Q13" s="6">
        <v>1080000</v>
      </c>
      <c r="R13" s="6">
        <v>20557000</v>
      </c>
      <c r="S13">
        <v>0</v>
      </c>
      <c r="T13" s="6">
        <v>578700</v>
      </c>
      <c r="U13" s="6">
        <v>7752400</v>
      </c>
      <c r="V13" s="6">
        <v>5863900</v>
      </c>
      <c r="W13" s="6">
        <v>319700</v>
      </c>
      <c r="X13" s="6">
        <f t="shared" si="8"/>
        <v>6183600</v>
      </c>
      <c r="Y13" s="6">
        <v>214582323</v>
      </c>
      <c r="Z13" s="6">
        <v>218258619</v>
      </c>
      <c r="AA13" s="6">
        <v>2544300</v>
      </c>
      <c r="AB13" s="6">
        <f t="shared" si="9"/>
        <v>3676296</v>
      </c>
      <c r="AC13" s="20">
        <f t="shared" si="10"/>
        <v>16.843760932987486</v>
      </c>
      <c r="AD13">
        <f t="shared" si="0"/>
        <v>0</v>
      </c>
      <c r="AE13" s="11">
        <f t="shared" si="1"/>
        <v>5.1701274338573001E-2</v>
      </c>
      <c r="AF13" s="6">
        <f t="shared" si="2"/>
        <v>40879600</v>
      </c>
      <c r="AH13" s="18">
        <f t="shared" si="11"/>
        <v>0.89793720948804401</v>
      </c>
      <c r="AI13" s="12">
        <f t="shared" si="12"/>
        <v>0.89906234387329043</v>
      </c>
      <c r="AJ13" s="14">
        <f t="shared" si="3"/>
        <v>1100</v>
      </c>
      <c r="AK13" s="12">
        <f t="shared" si="4"/>
        <v>0.89794107593874173</v>
      </c>
      <c r="AL13" s="15">
        <f t="shared" si="13"/>
        <v>-4.305925466575605E-6</v>
      </c>
      <c r="AM13" s="21">
        <f t="shared" si="5"/>
        <v>0.89660909440694181</v>
      </c>
      <c r="AN13" s="6">
        <f t="shared" si="14"/>
        <v>3297887.7330899998</v>
      </c>
      <c r="AO13" s="6">
        <f t="shared" si="6"/>
        <v>214960731.26690999</v>
      </c>
      <c r="AP13">
        <v>10678.370124999999</v>
      </c>
      <c r="AQ13">
        <v>2961.2154100000002</v>
      </c>
      <c r="AR13">
        <f t="shared" si="15"/>
        <v>46.551207884376566</v>
      </c>
      <c r="AS13">
        <f t="shared" si="16"/>
        <v>12.909100595661306</v>
      </c>
    </row>
    <row r="14" spans="1:45">
      <c r="A14" s="4">
        <v>41609</v>
      </c>
      <c r="B14">
        <v>1270</v>
      </c>
      <c r="C14" s="6">
        <v>196778090</v>
      </c>
      <c r="D14" s="6">
        <v>1715100</v>
      </c>
      <c r="E14" s="6">
        <v>36181710</v>
      </c>
      <c r="F14" s="6">
        <v>34686000</v>
      </c>
      <c r="G14" s="6">
        <v>234674900</v>
      </c>
      <c r="H14" s="6">
        <v>207030812</v>
      </c>
      <c r="I14" s="6">
        <v>196774490</v>
      </c>
      <c r="J14" s="13">
        <v>0.88870000000000005</v>
      </c>
      <c r="K14" s="6">
        <v>1718700</v>
      </c>
      <c r="L14" s="6">
        <f t="shared" si="7"/>
        <v>36181610</v>
      </c>
      <c r="M14">
        <v>0</v>
      </c>
      <c r="N14" s="6">
        <v>196110</v>
      </c>
      <c r="O14">
        <v>0</v>
      </c>
      <c r="P14" s="6">
        <v>2800</v>
      </c>
      <c r="Q14" s="6">
        <v>1593200</v>
      </c>
      <c r="R14" s="6">
        <v>18588100</v>
      </c>
      <c r="S14">
        <v>0</v>
      </c>
      <c r="T14" s="6">
        <v>362200</v>
      </c>
      <c r="U14" s="6">
        <v>10010600</v>
      </c>
      <c r="V14" s="6">
        <v>5428600</v>
      </c>
      <c r="W14" s="6">
        <v>104200</v>
      </c>
      <c r="X14" s="6">
        <f t="shared" si="8"/>
        <v>5532800</v>
      </c>
      <c r="Y14" s="6">
        <v>196778090</v>
      </c>
      <c r="Z14" s="6">
        <v>199911800</v>
      </c>
      <c r="AA14" s="6">
        <v>1715100</v>
      </c>
      <c r="AB14" s="6">
        <f t="shared" si="9"/>
        <v>3133710</v>
      </c>
      <c r="AC14" s="20">
        <f t="shared" si="10"/>
        <v>15.675462879129697</v>
      </c>
      <c r="AD14">
        <f t="shared" si="0"/>
        <v>10000</v>
      </c>
      <c r="AE14" s="11">
        <f t="shared" si="1"/>
        <v>1.883314054366686E-2</v>
      </c>
      <c r="AF14" s="6">
        <f t="shared" si="2"/>
        <v>36285810</v>
      </c>
      <c r="AH14" s="18">
        <f t="shared" si="11"/>
        <v>0.88831436327851632</v>
      </c>
      <c r="AI14" s="12">
        <f t="shared" si="12"/>
        <v>0.88871131998203956</v>
      </c>
      <c r="AJ14" s="14">
        <f t="shared" si="3"/>
        <v>-3600</v>
      </c>
      <c r="AK14" s="12">
        <f>H14/(C14+AC14)</f>
        <v>1.052102881513894</v>
      </c>
      <c r="AL14" s="15">
        <f>(AH14-AK14)/AH14</f>
        <v>-0.1843812562378038</v>
      </c>
      <c r="AM14" s="21">
        <f t="shared" si="5"/>
        <v>0.88788370746389034</v>
      </c>
      <c r="AN14" s="6">
        <f t="shared" si="14"/>
        <v>3020667.298</v>
      </c>
      <c r="AO14" s="6">
        <f t="shared" si="6"/>
        <v>196891132.70199999</v>
      </c>
      <c r="AP14">
        <v>9833.4428049999988</v>
      </c>
      <c r="AQ14">
        <v>2891.528855</v>
      </c>
      <c r="AR14">
        <f t="shared" si="15"/>
        <v>47.497484601470816</v>
      </c>
      <c r="AS14">
        <f t="shared" si="16"/>
        <v>13.966659489313116</v>
      </c>
    </row>
    <row r="15" spans="1:45">
      <c r="A15" s="4"/>
      <c r="L15" s="6"/>
      <c r="M15">
        <v>1.1831557936274411</v>
      </c>
      <c r="N15">
        <v>1.0036937229942675</v>
      </c>
      <c r="O15" s="16">
        <v>1</v>
      </c>
      <c r="P15" s="16">
        <v>1.1566935268629446</v>
      </c>
      <c r="Q15" s="16">
        <v>1.0429412566209086</v>
      </c>
      <c r="R15" s="16">
        <v>1.0665797367977166</v>
      </c>
      <c r="S15" s="16">
        <v>1</v>
      </c>
      <c r="T15" s="16">
        <v>1.0259993040254711</v>
      </c>
      <c r="U15" s="16">
        <v>0.78864308757421808</v>
      </c>
      <c r="V15" s="16">
        <v>0.85591710188145098</v>
      </c>
      <c r="W15" s="16">
        <v>0.8232651316177525</v>
      </c>
      <c r="AH15" s="18"/>
      <c r="AI15" s="12"/>
      <c r="AJ15" s="14"/>
      <c r="AK15" s="12"/>
      <c r="AL15" s="15"/>
    </row>
    <row r="16" spans="1:45">
      <c r="V16" s="7" t="s">
        <v>46</v>
      </c>
      <c r="W16" s="7" t="s">
        <v>47</v>
      </c>
      <c r="AB16" t="s">
        <v>68</v>
      </c>
      <c r="AC16" s="16">
        <f>ROUND(AVERAGE(AC10:AC14),2)</f>
        <v>15.11</v>
      </c>
    </row>
    <row r="18" spans="1:14">
      <c r="A18" s="17">
        <f>A3</f>
        <v>41275</v>
      </c>
    </row>
    <row r="19" spans="1:14">
      <c r="A19" s="17">
        <f>A14</f>
        <v>41609</v>
      </c>
    </row>
    <row r="28" spans="1:14">
      <c r="N28">
        <v>100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4</vt:i4>
      </vt:variant>
    </vt:vector>
  </HeadingPairs>
  <TitlesOfParts>
    <vt:vector size="8" baseType="lpstr">
      <vt:lpstr>Plan1</vt:lpstr>
      <vt:lpstr>jan.14</vt:lpstr>
      <vt:lpstr>Plan2</vt:lpstr>
      <vt:lpstr>AACA004M</vt:lpstr>
      <vt:lpstr>Fig02</vt:lpstr>
      <vt:lpstr>Fig08</vt:lpstr>
      <vt:lpstr>Fig09</vt:lpstr>
      <vt:lpstr>Fig11</vt:lpstr>
    </vt:vector>
  </TitlesOfParts>
  <Company>Grupo USIMINAS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ui02173</dc:creator>
  <cp:lastModifiedBy>Usiminas</cp:lastModifiedBy>
  <cp:lastPrinted>2014-01-23T19:05:00Z</cp:lastPrinted>
  <dcterms:created xsi:type="dcterms:W3CDTF">2014-01-15T10:45:59Z</dcterms:created>
  <dcterms:modified xsi:type="dcterms:W3CDTF">2014-01-23T20:20:31Z</dcterms:modified>
</cp:coreProperties>
</file>